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G0000sv0ns101\d10068$\doc\05_感染症対策課\0_計画調整グループ\04 広報\R5年度\01 HP更新\04 大阪モデル・感染療養状況の分析\"/>
    </mc:Choice>
  </mc:AlternateContent>
  <bookViews>
    <workbookView xWindow="217455" yWindow="-105" windowWidth="23250" windowHeight="12570" tabRatio="685"/>
  </bookViews>
  <sheets>
    <sheet name="データ一覧(モニタリング指標)" sheetId="19" r:id="rId1"/>
    <sheet name="データ一覧(見張り番指標・40代以上新規陽性者数移動平均） " sheetId="34" r:id="rId2"/>
    <sheet name="（参考）入院・療養状況" sheetId="35" r:id="rId3"/>
  </sheets>
  <definedNames>
    <definedName name="_xlnm.Print_Area" localSheetId="2">'（参考）入院・療養状況'!$A$1:$ARU$41</definedName>
    <definedName name="_xlnm.Print_Area" localSheetId="0">'データ一覧(モニタリング指標)'!$A$1:$ARU$75</definedName>
    <definedName name="_xlnm.Print_Area" localSheetId="1">'データ一覧(見張り番指標・40代以上新規陽性者数移動平均） '!$A$1:$ARU$15</definedName>
    <definedName name="_xlnm.Print_Titles" localSheetId="2">'（参考）入院・療養状況'!$A:$A</definedName>
    <definedName name="_xlnm.Print_Titles" localSheetId="0">'データ一覧(モニタリング指標)'!$A:$A</definedName>
    <definedName name="_xlnm.Print_Titles" localSheetId="1">'データ一覧(見張り番指標・40代以上新規陽性者数移動平均） '!$A:$A</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U38" i="35" l="1"/>
  <c r="ARU39" i="35"/>
  <c r="ARU41" i="35"/>
  <c r="ARU40" i="35" s="1"/>
  <c r="ARU22" i="35"/>
  <c r="ARU25" i="35"/>
  <c r="ARU29" i="35"/>
  <c r="ARU32" i="35"/>
  <c r="ARU5" i="35"/>
  <c r="ARU8" i="35"/>
  <c r="ARU12" i="35"/>
  <c r="ARU15" i="35"/>
  <c r="ARU15" i="34"/>
  <c r="ARU10" i="34"/>
  <c r="ARU4" i="34"/>
  <c r="ARU5" i="34" s="1"/>
  <c r="ARU57" i="19"/>
  <c r="ARU41" i="19"/>
  <c r="ARU47" i="19" s="1"/>
  <c r="ARU28" i="19"/>
  <c r="ARU24" i="35" s="1"/>
  <c r="ARU19" i="19"/>
  <c r="ARU21" i="19" s="1"/>
  <c r="ARU13" i="19"/>
  <c r="ARU11" i="19"/>
  <c r="ARU7" i="19"/>
  <c r="ARU6" i="19"/>
  <c r="ARU4" i="19"/>
  <c r="ARU14" i="19" s="1"/>
  <c r="ARU37" i="35" l="1"/>
  <c r="ARU7" i="35"/>
  <c r="ARU6" i="35" s="1"/>
  <c r="ARU21" i="35"/>
  <c r="ARU29" i="19"/>
  <c r="ARU35" i="19"/>
  <c r="ARU20" i="35" s="1"/>
  <c r="ARU4" i="35"/>
  <c r="ARU23" i="35"/>
  <c r="ARU28" i="35"/>
  <c r="ARU50" i="19"/>
  <c r="ARU27" i="35" s="1"/>
  <c r="ARU48" i="19"/>
  <c r="ARU31" i="35"/>
  <c r="ARU30" i="35" s="1"/>
  <c r="ARU14" i="35"/>
  <c r="ARU13" i="35" s="1"/>
  <c r="ARU11" i="35"/>
  <c r="ART15" i="34"/>
  <c r="ART10" i="34"/>
  <c r="ART4" i="34"/>
  <c r="ART5" i="34"/>
  <c r="ARU3" i="35" l="1"/>
  <c r="ARU10" i="35"/>
  <c r="ART57" i="19"/>
  <c r="ART41" i="19"/>
  <c r="ART47" i="19" s="1"/>
  <c r="ART28" i="19"/>
  <c r="ART29" i="19" s="1"/>
  <c r="ART19" i="19"/>
  <c r="ART21" i="19" s="1"/>
  <c r="ART13" i="19"/>
  <c r="ART11" i="19"/>
  <c r="ART6" i="19"/>
  <c r="ART7" i="19"/>
  <c r="ART4" i="19"/>
  <c r="ART14" i="19" s="1"/>
  <c r="ART4" i="35"/>
  <c r="ART5" i="35"/>
  <c r="ART8" i="35"/>
  <c r="ART12" i="35"/>
  <c r="ART15" i="35"/>
  <c r="ART22" i="35"/>
  <c r="ART24" i="35"/>
  <c r="ART25" i="35"/>
  <c r="ART29" i="35"/>
  <c r="ART32" i="35"/>
  <c r="ART38" i="35"/>
  <c r="ART39" i="35"/>
  <c r="ART41" i="35"/>
  <c r="ART37" i="35" l="1"/>
  <c r="ART21" i="35"/>
  <c r="ART7" i="35"/>
  <c r="ART6" i="35" s="1"/>
  <c r="ART35" i="19"/>
  <c r="ART20" i="35" s="1"/>
  <c r="ART23" i="35"/>
  <c r="ART48" i="19"/>
  <c r="ART10" i="35" s="1"/>
  <c r="ART11" i="35"/>
  <c r="ART28" i="35"/>
  <c r="ART14" i="35"/>
  <c r="ART13" i="35" s="1"/>
  <c r="ART50" i="19"/>
  <c r="ART27" i="35" s="1"/>
  <c r="ART31" i="35"/>
  <c r="ART30" i="35" s="1"/>
  <c r="ART3" i="35"/>
  <c r="ART40" i="35"/>
  <c r="ARS5" i="35"/>
  <c r="ARS8" i="35"/>
  <c r="ARS12" i="35"/>
  <c r="ARS15" i="35"/>
  <c r="ARS22" i="35"/>
  <c r="ARS25" i="35"/>
  <c r="ARS29" i="35"/>
  <c r="ARS32" i="35"/>
  <c r="ARS38" i="35"/>
  <c r="ARS39" i="35"/>
  <c r="ARS41" i="35"/>
  <c r="ARS40" i="35" s="1"/>
  <c r="ARS15" i="34"/>
  <c r="ARS10" i="34"/>
  <c r="ARS4" i="34"/>
  <c r="ARS5" i="34" s="1"/>
  <c r="ARS57" i="19"/>
  <c r="ARS41" i="19"/>
  <c r="ARS47" i="19" s="1"/>
  <c r="ARS28" i="19"/>
  <c r="ARS4" i="35" s="1"/>
  <c r="ARS21" i="19"/>
  <c r="ARS19" i="19"/>
  <c r="ARS13" i="19"/>
  <c r="ARS7" i="19"/>
  <c r="ARS6" i="19"/>
  <c r="ARS4" i="19"/>
  <c r="ARS14" i="19" s="1"/>
  <c r="ARS37" i="35" l="1"/>
  <c r="ARS7" i="35"/>
  <c r="ARS6" i="35" s="1"/>
  <c r="ARS21" i="35"/>
  <c r="ARS35" i="19"/>
  <c r="ARS20" i="35" s="1"/>
  <c r="ARS24" i="35"/>
  <c r="ARS23" i="35" s="1"/>
  <c r="ARS29" i="19"/>
  <c r="ARS31" i="35"/>
  <c r="ARS30" i="35" s="1"/>
  <c r="ARS48" i="19"/>
  <c r="ARS14" i="35"/>
  <c r="ARS13" i="35" s="1"/>
  <c r="ARS11" i="35"/>
  <c r="ARS50" i="19"/>
  <c r="ARS27" i="35" s="1"/>
  <c r="ARS28" i="35"/>
  <c r="ARS11" i="19"/>
  <c r="ARR38" i="35"/>
  <c r="ARR37" i="35" s="1"/>
  <c r="ARR39" i="35"/>
  <c r="ARR40" i="35"/>
  <c r="ARR41" i="35"/>
  <c r="ARR20" i="35"/>
  <c r="ARR21" i="35"/>
  <c r="ARR22" i="35"/>
  <c r="ARR23" i="35"/>
  <c r="ARR24" i="35"/>
  <c r="ARR25" i="35"/>
  <c r="ARR27" i="35"/>
  <c r="ARR28" i="35"/>
  <c r="ARR29" i="35"/>
  <c r="ARR31" i="35"/>
  <c r="ARR30" i="35" s="1"/>
  <c r="ARR32" i="35"/>
  <c r="ARR3" i="35"/>
  <c r="ARR4" i="35"/>
  <c r="ARR5" i="35"/>
  <c r="ARR6" i="35"/>
  <c r="ARR7" i="35"/>
  <c r="ARR8" i="35"/>
  <c r="ARR10" i="35"/>
  <c r="ARR11" i="35"/>
  <c r="ARR12" i="35"/>
  <c r="ARR14" i="35"/>
  <c r="ARR13" i="35" s="1"/>
  <c r="ARR15" i="35"/>
  <c r="ARR15" i="34"/>
  <c r="ARR10" i="34"/>
  <c r="ARR4" i="34"/>
  <c r="ARR5" i="34" s="1"/>
  <c r="ARR57" i="19"/>
  <c r="ARR50" i="19"/>
  <c r="ARR47" i="19"/>
  <c r="ARR48" i="19" s="1"/>
  <c r="ARR41" i="19"/>
  <c r="ARR28" i="19"/>
  <c r="ARR35" i="19" s="1"/>
  <c r="ARR29" i="19"/>
  <c r="ARR19" i="19"/>
  <c r="ARR21" i="19" s="1"/>
  <c r="ARR11" i="19"/>
  <c r="ARR13" i="19"/>
  <c r="ARR14" i="19"/>
  <c r="ARR4" i="19"/>
  <c r="ARR6" i="19"/>
  <c r="ARR7" i="19"/>
  <c r="ARS3" i="35" l="1"/>
  <c r="ARS10" i="35"/>
  <c r="ARQ38" i="35" l="1"/>
  <c r="ARQ37" i="35" s="1"/>
  <c r="ARQ39" i="35"/>
  <c r="ARQ40" i="35"/>
  <c r="ARQ41" i="35"/>
  <c r="ARQ20" i="35"/>
  <c r="ARQ21" i="35"/>
  <c r="ARQ22" i="35"/>
  <c r="ARQ23" i="35"/>
  <c r="ARQ24" i="35"/>
  <c r="ARQ25" i="35"/>
  <c r="ARQ27" i="35"/>
  <c r="ARQ28" i="35"/>
  <c r="ARQ29" i="35"/>
  <c r="ARQ31" i="35"/>
  <c r="ARQ30" i="35" s="1"/>
  <c r="ARQ32" i="35"/>
  <c r="ARQ3" i="35"/>
  <c r="ARQ4" i="35"/>
  <c r="ARQ5" i="35"/>
  <c r="ARQ6" i="35"/>
  <c r="ARQ7" i="35"/>
  <c r="ARQ8" i="35"/>
  <c r="ARQ10" i="35"/>
  <c r="ARQ11" i="35"/>
  <c r="ARQ12" i="35"/>
  <c r="ARQ14" i="35"/>
  <c r="ARQ13" i="35" s="1"/>
  <c r="ARQ15" i="35"/>
  <c r="ARQ15" i="34"/>
  <c r="ARQ10" i="34"/>
  <c r="ARQ4" i="34"/>
  <c r="ARQ5" i="34" s="1"/>
  <c r="ARQ57" i="19"/>
  <c r="ARQ47" i="19"/>
  <c r="ARQ48" i="19" s="1"/>
  <c r="ARQ50" i="19"/>
  <c r="ARQ41" i="19"/>
  <c r="ARQ28" i="19"/>
  <c r="ARQ29" i="19" s="1"/>
  <c r="ARQ19" i="19"/>
  <c r="ARQ21" i="19" s="1"/>
  <c r="ARQ13" i="19"/>
  <c r="ARQ14" i="19"/>
  <c r="ARQ11" i="19"/>
  <c r="ARQ6" i="19"/>
  <c r="ARQ7" i="19"/>
  <c r="ARQ4" i="19"/>
  <c r="ARQ35" i="19" l="1"/>
  <c r="ARP3" i="35"/>
  <c r="ARP4" i="35"/>
  <c r="ARP5" i="35"/>
  <c r="ARP7" i="35"/>
  <c r="ARP6" i="35" s="1"/>
  <c r="ARP8" i="35"/>
  <c r="ARP10" i="35"/>
  <c r="ARP11" i="35"/>
  <c r="ARP12" i="35"/>
  <c r="ARP14" i="35"/>
  <c r="ARP15" i="35"/>
  <c r="ARP20" i="35"/>
  <c r="ARP21" i="35"/>
  <c r="ARP22" i="35"/>
  <c r="ARP24" i="35"/>
  <c r="ARP25" i="35"/>
  <c r="ARP23" i="35" s="1"/>
  <c r="ARP27" i="35"/>
  <c r="ARP28" i="35"/>
  <c r="ARP29" i="35"/>
  <c r="ARP31" i="35"/>
  <c r="ARP32" i="35"/>
  <c r="ARP38" i="35"/>
  <c r="ARP37" i="35" s="1"/>
  <c r="ARP39" i="35"/>
  <c r="ARP41" i="35"/>
  <c r="ARP15" i="34"/>
  <c r="ARP10" i="34"/>
  <c r="ARP4" i="34"/>
  <c r="ARP5" i="34" s="1"/>
  <c r="ARP57" i="19"/>
  <c r="ARP41" i="19"/>
  <c r="ARP47" i="19" s="1"/>
  <c r="ARP28" i="19"/>
  <c r="ARP29" i="19" s="1"/>
  <c r="ARP19" i="19"/>
  <c r="ARP21" i="19" s="1"/>
  <c r="ARP13" i="19"/>
  <c r="ARP6" i="19"/>
  <c r="ARP7" i="19"/>
  <c r="ARP4" i="19"/>
  <c r="ARP14" i="19" s="1"/>
  <c r="ARP13" i="35" l="1"/>
  <c r="ARP30" i="35"/>
  <c r="ARP40" i="35"/>
  <c r="ARP35" i="19"/>
  <c r="ARP48" i="19"/>
  <c r="ARP50" i="19"/>
  <c r="ARP11" i="19"/>
  <c r="ARO50" i="19"/>
  <c r="ARO38" i="35" l="1"/>
  <c r="ARO39" i="35"/>
  <c r="ARO40" i="35"/>
  <c r="ARO41" i="35"/>
  <c r="ARO22" i="35"/>
  <c r="ARO25" i="35"/>
  <c r="ARO27" i="35"/>
  <c r="ARO29" i="35"/>
  <c r="ARO32" i="35"/>
  <c r="ARO5" i="35"/>
  <c r="ARO8" i="35"/>
  <c r="ARO12" i="35"/>
  <c r="ARO15" i="35"/>
  <c r="ARO15" i="34"/>
  <c r="ARO10" i="34"/>
  <c r="ARO4" i="34"/>
  <c r="ARO5" i="34" s="1"/>
  <c r="ARO57" i="19"/>
  <c r="ARO47" i="19"/>
  <c r="ARO48" i="19" s="1"/>
  <c r="ARO10" i="35" s="1"/>
  <c r="ARO41" i="19"/>
  <c r="ARO28" i="19"/>
  <c r="ARO24" i="35" s="1"/>
  <c r="ARO21" i="19"/>
  <c r="ARO19" i="19"/>
  <c r="ARO14" i="19"/>
  <c r="ARO13" i="19"/>
  <c r="ARO11" i="19"/>
  <c r="ARO7" i="19"/>
  <c r="ARO6" i="19"/>
  <c r="ARO4" i="19"/>
  <c r="ARO37" i="35" l="1"/>
  <c r="ARO29" i="19"/>
  <c r="ARO3" i="35" s="1"/>
  <c r="ARO7" i="35"/>
  <c r="ARO35" i="19"/>
  <c r="ARO20" i="35" s="1"/>
  <c r="ARO21" i="35"/>
  <c r="ARO4" i="35"/>
  <c r="ARO6" i="35"/>
  <c r="ARO23" i="35"/>
  <c r="ARO28" i="35"/>
  <c r="ARO11" i="35"/>
  <c r="ARO31" i="35"/>
  <c r="ARO30" i="35" s="1"/>
  <c r="ARO14" i="35"/>
  <c r="ARO13" i="35" s="1"/>
  <c r="ARN38" i="35"/>
  <c r="ARN39" i="35"/>
  <c r="ARN41" i="35"/>
  <c r="ARN40" i="35" s="1"/>
  <c r="ARN22" i="35"/>
  <c r="ARN25" i="35"/>
  <c r="ARN29" i="35"/>
  <c r="ARN32" i="35"/>
  <c r="ARN5" i="35"/>
  <c r="ARN8" i="35"/>
  <c r="ARN12" i="35"/>
  <c r="ARN15" i="35"/>
  <c r="ARN15" i="34"/>
  <c r="ARN10" i="34"/>
  <c r="ARN4" i="34"/>
  <c r="ARN5" i="34" s="1"/>
  <c r="ARN57" i="19"/>
  <c r="ARN41" i="19"/>
  <c r="ARN47" i="19" s="1"/>
  <c r="ARN28" i="19"/>
  <c r="ARN21" i="35" s="1"/>
  <c r="ARN19" i="19"/>
  <c r="ARN21" i="19" s="1"/>
  <c r="ARN13" i="19"/>
  <c r="ARN7" i="19"/>
  <c r="ARN6" i="19"/>
  <c r="ARN4" i="19"/>
  <c r="ARN11" i="19" s="1"/>
  <c r="ARN37" i="35" l="1"/>
  <c r="ARN29" i="19"/>
  <c r="ARN3" i="35" s="1"/>
  <c r="ARN4" i="35"/>
  <c r="ARN24" i="35"/>
  <c r="ARN23" i="35" s="1"/>
  <c r="ARN35" i="19"/>
  <c r="ARN20" i="35" s="1"/>
  <c r="ARN6" i="35"/>
  <c r="ARN7" i="35"/>
  <c r="ARN14" i="35"/>
  <c r="ARN13" i="35" s="1"/>
  <c r="ARN50" i="19"/>
  <c r="ARN27" i="35" s="1"/>
  <c r="ARN31" i="35"/>
  <c r="ARN30" i="35" s="1"/>
  <c r="ARN48" i="19"/>
  <c r="ARN28" i="35"/>
  <c r="ARN11" i="35"/>
  <c r="ARN14" i="19"/>
  <c r="ARN10" i="35" l="1"/>
  <c r="ARM22" i="35"/>
  <c r="ARM25" i="35"/>
  <c r="ARM29" i="35"/>
  <c r="ARM32" i="35"/>
  <c r="ARM38" i="35"/>
  <c r="ARM39" i="35"/>
  <c r="ARM41" i="35"/>
  <c r="ARM5" i="35"/>
  <c r="ARM8" i="35"/>
  <c r="ARM12" i="35"/>
  <c r="ARM15" i="35"/>
  <c r="ARM15" i="34"/>
  <c r="ARM10" i="34"/>
  <c r="ARM4" i="34"/>
  <c r="ARM5" i="34"/>
  <c r="ARM57" i="19"/>
  <c r="ARM41" i="19"/>
  <c r="ARM47" i="19" s="1"/>
  <c r="ARM48" i="19" s="1"/>
  <c r="ARM28" i="19"/>
  <c r="ARM29" i="19" s="1"/>
  <c r="ARM21" i="19"/>
  <c r="ARM19" i="19"/>
  <c r="ARM13" i="19"/>
  <c r="ARM11" i="19"/>
  <c r="ARM6" i="19"/>
  <c r="ARM7" i="19"/>
  <c r="ARM4" i="19"/>
  <c r="ARM14" i="19" s="1"/>
  <c r="ARM40" i="35" l="1"/>
  <c r="ARM37" i="35"/>
  <c r="ARM4" i="35"/>
  <c r="ARM35" i="19"/>
  <c r="ARM20" i="35" s="1"/>
  <c r="ARM24" i="35"/>
  <c r="ARM23" i="35" s="1"/>
  <c r="ARM7" i="35"/>
  <c r="ARM6" i="35" s="1"/>
  <c r="ARM21" i="35"/>
  <c r="ARM3" i="35"/>
  <c r="ARM11" i="35"/>
  <c r="ARM10" i="35"/>
  <c r="ARM31" i="35"/>
  <c r="ARM30" i="35" s="1"/>
  <c r="ARM28" i="35"/>
  <c r="ARM14" i="35"/>
  <c r="ARM13" i="35" s="1"/>
  <c r="ARM50" i="19"/>
  <c r="ARM27" i="35" s="1"/>
  <c r="ARL38" i="35"/>
  <c r="ARL37" i="35" s="1"/>
  <c r="ARL39" i="35"/>
  <c r="ARL40" i="35"/>
  <c r="ARL41" i="35"/>
  <c r="ARL20" i="35"/>
  <c r="ARL21" i="35"/>
  <c r="ARL22" i="35"/>
  <c r="ARL23" i="35"/>
  <c r="ARL24" i="35"/>
  <c r="ARL25" i="35"/>
  <c r="ARL27" i="35"/>
  <c r="ARL28" i="35"/>
  <c r="ARL29" i="35"/>
  <c r="ARL31" i="35"/>
  <c r="ARL30" i="35" s="1"/>
  <c r="ARL32" i="35"/>
  <c r="ARL3" i="35"/>
  <c r="ARL4" i="35"/>
  <c r="ARL5" i="35"/>
  <c r="ARL6" i="35"/>
  <c r="ARL7" i="35"/>
  <c r="ARL8" i="35"/>
  <c r="ARL10" i="35"/>
  <c r="ARL11" i="35"/>
  <c r="ARL12" i="35"/>
  <c r="ARL14" i="35"/>
  <c r="ARL13" i="35" s="1"/>
  <c r="ARL15" i="35"/>
  <c r="ARL15" i="34"/>
  <c r="ARL10" i="34"/>
  <c r="ARL4" i="34"/>
  <c r="ARL5" i="34" s="1"/>
  <c r="ARL57" i="19"/>
  <c r="ARL47" i="19"/>
  <c r="ARL48" i="19"/>
  <c r="ARL50" i="19"/>
  <c r="ARL41" i="19"/>
  <c r="ARL28" i="19"/>
  <c r="ARL29" i="19" s="1"/>
  <c r="ARL19" i="19"/>
  <c r="ARL21" i="19"/>
  <c r="ARL11" i="19"/>
  <c r="ARL13" i="19"/>
  <c r="ARL14" i="19"/>
  <c r="ARL4" i="19"/>
  <c r="ARL6" i="19"/>
  <c r="ARL7" i="19"/>
  <c r="ARL35" i="19" l="1"/>
  <c r="ARK5" i="35"/>
  <c r="ARK8" i="35"/>
  <c r="ARK12" i="35"/>
  <c r="ARK15" i="35"/>
  <c r="ARK22" i="35"/>
  <c r="ARK25" i="35"/>
  <c r="ARK29" i="35"/>
  <c r="ARK32" i="35"/>
  <c r="ARK38" i="35"/>
  <c r="ARK39" i="35"/>
  <c r="ARK41" i="35"/>
  <c r="ARK40" i="35" s="1"/>
  <c r="ARK15" i="34"/>
  <c r="ARK10" i="34"/>
  <c r="ARK4" i="34"/>
  <c r="ARK5" i="34" s="1"/>
  <c r="ARK57" i="19"/>
  <c r="ARK41" i="19"/>
  <c r="ARK47" i="19" s="1"/>
  <c r="ARK28" i="19"/>
  <c r="ARK29" i="19" s="1"/>
  <c r="ARK19" i="19"/>
  <c r="ARK21" i="19" s="1"/>
  <c r="ARK13" i="19"/>
  <c r="ARK6" i="19"/>
  <c r="ARK7" i="19"/>
  <c r="ARK4" i="19"/>
  <c r="ARK14" i="19" s="1"/>
  <c r="ARK37" i="35" l="1"/>
  <c r="ARK35" i="19"/>
  <c r="ARK20" i="35" s="1"/>
  <c r="ARK24" i="35"/>
  <c r="ARK23" i="35" s="1"/>
  <c r="ARK4" i="35"/>
  <c r="ARK21" i="35"/>
  <c r="ARK7" i="35"/>
  <c r="ARK6" i="35" s="1"/>
  <c r="ARK3" i="35"/>
  <c r="ARK48" i="19"/>
  <c r="ARK31" i="35"/>
  <c r="ARK30" i="35" s="1"/>
  <c r="ARK14" i="35"/>
  <c r="ARK13" i="35" s="1"/>
  <c r="ARK11" i="35"/>
  <c r="ARK28" i="35"/>
  <c r="ARK50" i="19"/>
  <c r="ARK27" i="35" s="1"/>
  <c r="ARK11" i="19"/>
  <c r="ARJ38" i="35"/>
  <c r="ARJ39" i="35"/>
  <c r="ARJ40" i="35"/>
  <c r="ARJ41" i="35"/>
  <c r="ARJ22" i="35"/>
  <c r="ARJ25" i="35"/>
  <c r="ARJ29" i="35"/>
  <c r="ARJ32" i="35"/>
  <c r="ARJ5" i="35"/>
  <c r="ARJ8" i="35"/>
  <c r="ARJ12" i="35"/>
  <c r="ARJ15" i="35"/>
  <c r="ARJ15" i="34"/>
  <c r="ARJ10" i="34"/>
  <c r="ARJ5" i="34"/>
  <c r="ARJ4" i="34"/>
  <c r="ARJ57" i="19"/>
  <c r="ARJ41" i="19"/>
  <c r="ARJ47" i="19" s="1"/>
  <c r="ARJ28" i="19"/>
  <c r="ARJ24" i="35" s="1"/>
  <c r="ARJ19" i="19"/>
  <c r="ARJ21" i="19" s="1"/>
  <c r="ARJ14" i="19"/>
  <c r="ARJ13" i="19"/>
  <c r="ARJ7" i="19"/>
  <c r="ARJ6" i="19"/>
  <c r="ARJ4" i="19"/>
  <c r="ARJ11" i="19" s="1"/>
  <c r="ARK10" i="35" l="1"/>
  <c r="ARJ37" i="35"/>
  <c r="ARJ7" i="35"/>
  <c r="ARJ21" i="35"/>
  <c r="ARJ6" i="35"/>
  <c r="ARJ29" i="19"/>
  <c r="ARJ23" i="35"/>
  <c r="ARJ35" i="19"/>
  <c r="ARJ20" i="35" s="1"/>
  <c r="ARJ4" i="35"/>
  <c r="ARJ3" i="35"/>
  <c r="ARJ28" i="35"/>
  <c r="ARJ50" i="19"/>
  <c r="ARJ27" i="35" s="1"/>
  <c r="ARJ14" i="35"/>
  <c r="ARJ13" i="35" s="1"/>
  <c r="ARJ48" i="19"/>
  <c r="ARJ11" i="35"/>
  <c r="ARJ31" i="35"/>
  <c r="ARJ30" i="35" s="1"/>
  <c r="ARI38" i="35"/>
  <c r="ARI39" i="35"/>
  <c r="ARI40" i="35"/>
  <c r="ARI41" i="35"/>
  <c r="ARI22" i="35"/>
  <c r="ARI25" i="35"/>
  <c r="ARI29" i="35"/>
  <c r="ARI32" i="35"/>
  <c r="ARI5" i="35"/>
  <c r="ARI8" i="35"/>
  <c r="ARI12" i="35"/>
  <c r="ARI15" i="35"/>
  <c r="ARI15" i="34"/>
  <c r="ARI10" i="34"/>
  <c r="ARI5" i="34"/>
  <c r="ARI4" i="34"/>
  <c r="ARI57" i="19"/>
  <c r="ARI41" i="19"/>
  <c r="ARI47" i="19" s="1"/>
  <c r="ARI28" i="19"/>
  <c r="ARI24" i="35" s="1"/>
  <c r="ARI19" i="19"/>
  <c r="ARI21" i="19" s="1"/>
  <c r="ARI13" i="19"/>
  <c r="ARI7" i="19"/>
  <c r="ARI6" i="19"/>
  <c r="ARI4" i="19"/>
  <c r="ARI11" i="19" s="1"/>
  <c r="ARJ10" i="35" l="1"/>
  <c r="ARI37" i="35"/>
  <c r="ARI7" i="35"/>
  <c r="ARI6" i="35" s="1"/>
  <c r="ARI21" i="35"/>
  <c r="ARI29" i="19"/>
  <c r="ARI35" i="19"/>
  <c r="ARI20" i="35" s="1"/>
  <c r="ARI4" i="35"/>
  <c r="ARI23" i="35"/>
  <c r="ARI14" i="35"/>
  <c r="ARI13" i="35" s="1"/>
  <c r="ARI48" i="19"/>
  <c r="ARI31" i="35"/>
  <c r="ARI30" i="35" s="1"/>
  <c r="ARI28" i="35"/>
  <c r="ARI50" i="19"/>
  <c r="ARI27" i="35" s="1"/>
  <c r="ARI11" i="35"/>
  <c r="ARI14" i="19"/>
  <c r="ARH38" i="35"/>
  <c r="ARH39" i="35"/>
  <c r="ARH40" i="35"/>
  <c r="ARH41" i="35"/>
  <c r="ARH22" i="35"/>
  <c r="ARH25" i="35"/>
  <c r="ARH29" i="35"/>
  <c r="ARH32" i="35"/>
  <c r="ARH5" i="35"/>
  <c r="ARH8" i="35"/>
  <c r="ARH12" i="35"/>
  <c r="ARH15" i="35"/>
  <c r="ARH15" i="34"/>
  <c r="ARH10" i="34"/>
  <c r="ARH5" i="34"/>
  <c r="ARH4" i="34"/>
  <c r="ARH57" i="19"/>
  <c r="ARH41" i="19"/>
  <c r="ARH47" i="19" s="1"/>
  <c r="ARH28" i="19"/>
  <c r="ARH24" i="35" s="1"/>
  <c r="ARH23" i="35" s="1"/>
  <c r="ARH19" i="19"/>
  <c r="ARH21" i="19" s="1"/>
  <c r="ARH13" i="19"/>
  <c r="ARH7" i="19"/>
  <c r="ARH6" i="19"/>
  <c r="ARH4" i="19"/>
  <c r="ARH11" i="19" s="1"/>
  <c r="ARI3" i="35" l="1"/>
  <c r="ARI10" i="35"/>
  <c r="ARH37" i="35"/>
  <c r="ARH7" i="35"/>
  <c r="ARH6" i="35" s="1"/>
  <c r="ARH29" i="19"/>
  <c r="ARH21" i="35"/>
  <c r="ARH35" i="19"/>
  <c r="ARH20" i="35" s="1"/>
  <c r="ARH4" i="35"/>
  <c r="ARH3" i="35"/>
  <c r="ARH14" i="35"/>
  <c r="ARH13" i="35" s="1"/>
  <c r="ARH48" i="19"/>
  <c r="ARH31" i="35"/>
  <c r="ARH30" i="35" s="1"/>
  <c r="ARH11" i="35"/>
  <c r="ARH28" i="35"/>
  <c r="ARH50" i="19"/>
  <c r="ARH27" i="35" s="1"/>
  <c r="ARH14" i="19"/>
  <c r="ARG38" i="35"/>
  <c r="ARG39" i="35"/>
  <c r="ARG41" i="35"/>
  <c r="ARG22" i="35"/>
  <c r="ARG25" i="35"/>
  <c r="ARG29" i="35"/>
  <c r="ARG32" i="35"/>
  <c r="ARG5" i="35"/>
  <c r="ARG8" i="35"/>
  <c r="ARG12" i="35"/>
  <c r="ARG15" i="35"/>
  <c r="ARG15" i="34"/>
  <c r="ARG10" i="34"/>
  <c r="ARG4" i="34"/>
  <c r="ARG5" i="34" s="1"/>
  <c r="ARG57" i="19"/>
  <c r="ARG41" i="19"/>
  <c r="ARG47" i="19" s="1"/>
  <c r="ARG11" i="35" s="1"/>
  <c r="ARG28" i="19"/>
  <c r="ARG35" i="19" s="1"/>
  <c r="ARG20" i="35" s="1"/>
  <c r="ARG19" i="19"/>
  <c r="ARG21" i="19" s="1"/>
  <c r="ARG13" i="19"/>
  <c r="ARG11" i="19"/>
  <c r="ARG7" i="19"/>
  <c r="ARG6" i="19"/>
  <c r="ARG4" i="19"/>
  <c r="ARG14" i="19" s="1"/>
  <c r="ARH10" i="35" l="1"/>
  <c r="ARG40" i="35"/>
  <c r="ARG37" i="35"/>
  <c r="ARG28" i="35"/>
  <c r="ARG48" i="19"/>
  <c r="ARG14" i="35"/>
  <c r="ARG13" i="35" s="1"/>
  <c r="ARG6" i="35"/>
  <c r="ARG21" i="35"/>
  <c r="ARG50" i="19"/>
  <c r="ARG27" i="35" s="1"/>
  <c r="ARG7" i="35"/>
  <c r="ARG31" i="35"/>
  <c r="ARG30" i="35" s="1"/>
  <c r="ARG24" i="35"/>
  <c r="ARG4" i="35"/>
  <c r="ARG29" i="19"/>
  <c r="ARG23" i="35"/>
  <c r="ARF5" i="35"/>
  <c r="ARF8" i="35"/>
  <c r="ARF12" i="35"/>
  <c r="ARF15" i="35"/>
  <c r="ARF22" i="35"/>
  <c r="ARF25" i="35"/>
  <c r="ARF29" i="35"/>
  <c r="ARF32" i="35"/>
  <c r="ARF38" i="35"/>
  <c r="ARF39" i="35"/>
  <c r="ARF41" i="35"/>
  <c r="ARG10" i="35" l="1"/>
  <c r="ARG3" i="35"/>
  <c r="ARF40" i="35"/>
  <c r="ARF37" i="35"/>
  <c r="ARF15" i="34" l="1"/>
  <c r="ARF10" i="34"/>
  <c r="ARF4" i="34"/>
  <c r="ARF5" i="34" s="1"/>
  <c r="ARF57" i="19"/>
  <c r="ARF41" i="19"/>
  <c r="ARF47" i="19" s="1"/>
  <c r="ARF28" i="19"/>
  <c r="ARF35" i="19" s="1"/>
  <c r="ARF20" i="35" s="1"/>
  <c r="ARF19" i="19"/>
  <c r="ARF21" i="19" s="1"/>
  <c r="ARF13" i="19"/>
  <c r="ARF6" i="19"/>
  <c r="ARF7" i="19"/>
  <c r="ARF4" i="19"/>
  <c r="ARF14" i="19" s="1"/>
  <c r="ARF29" i="19" l="1"/>
  <c r="ARF3" i="35" s="1"/>
  <c r="ARF4" i="35"/>
  <c r="ARF24" i="35"/>
  <c r="ARF23" i="35" s="1"/>
  <c r="ARF7" i="35"/>
  <c r="ARF6" i="35" s="1"/>
  <c r="ARF21" i="35"/>
  <c r="ARF48" i="19"/>
  <c r="ARF10" i="35" s="1"/>
  <c r="ARF31" i="35"/>
  <c r="ARF30" i="35" s="1"/>
  <c r="ARF28" i="35"/>
  <c r="ARF14" i="35"/>
  <c r="ARF13" i="35" s="1"/>
  <c r="ARF11" i="35"/>
  <c r="ARF50" i="19"/>
  <c r="ARF27" i="35" s="1"/>
  <c r="ARF11" i="19"/>
  <c r="ARE38" i="35"/>
  <c r="ARE37" i="35" s="1"/>
  <c r="ARE39" i="35"/>
  <c r="ARE40" i="35"/>
  <c r="ARE41" i="35"/>
  <c r="ARE22" i="35"/>
  <c r="ARE25" i="35"/>
  <c r="ARE29" i="35"/>
  <c r="ARE32" i="35"/>
  <c r="ARE5" i="35"/>
  <c r="ARE8" i="35"/>
  <c r="ARE12" i="35"/>
  <c r="ARE15" i="35"/>
  <c r="ARE15" i="34"/>
  <c r="ARE10" i="34"/>
  <c r="ARE4" i="34"/>
  <c r="ARE5" i="34" s="1"/>
  <c r="ARE57" i="19"/>
  <c r="ARE47" i="19"/>
  <c r="ARE48" i="19" s="1"/>
  <c r="ARE41" i="19"/>
  <c r="ARE28" i="19"/>
  <c r="ARE29" i="19" s="1"/>
  <c r="ARE3" i="35" s="1"/>
  <c r="ARE19" i="19"/>
  <c r="ARE21" i="19" s="1"/>
  <c r="ARE13" i="19"/>
  <c r="ARE11" i="19"/>
  <c r="ARE6" i="19"/>
  <c r="ARE7" i="19"/>
  <c r="ARE4" i="19"/>
  <c r="ARE14" i="19" s="1"/>
  <c r="ARE14" i="35" l="1"/>
  <c r="ARE13" i="35" s="1"/>
  <c r="ARE7" i="35"/>
  <c r="ARE35" i="19"/>
  <c r="ARE20" i="35" s="1"/>
  <c r="ARE21" i="35"/>
  <c r="ARE4" i="35"/>
  <c r="ARE6" i="35"/>
  <c r="ARE24" i="35"/>
  <c r="ARE23" i="35" s="1"/>
  <c r="ARE31" i="35"/>
  <c r="ARE30" i="35" s="1"/>
  <c r="ARE10" i="35"/>
  <c r="ARE50" i="19"/>
  <c r="ARE27" i="35" s="1"/>
  <c r="ARE28" i="35"/>
  <c r="ARE11" i="35"/>
  <c r="ARD38" i="35"/>
  <c r="ARD39" i="35"/>
  <c r="ARD40" i="35"/>
  <c r="ARD41" i="35"/>
  <c r="ARD22" i="35"/>
  <c r="ARD25" i="35"/>
  <c r="ARD29" i="35"/>
  <c r="ARD32" i="35"/>
  <c r="ARD5" i="35"/>
  <c r="ARD8" i="35"/>
  <c r="ARD12" i="35"/>
  <c r="ARD15" i="35"/>
  <c r="ARD15" i="34"/>
  <c r="ARD10" i="34"/>
  <c r="ARD5" i="34"/>
  <c r="ARD4" i="34"/>
  <c r="ARD57" i="19"/>
  <c r="ARD41" i="19"/>
  <c r="ARD47" i="19" s="1"/>
  <c r="ARD11" i="35" s="1"/>
  <c r="ARD28" i="19"/>
  <c r="ARD7" i="35" s="1"/>
  <c r="ARD19" i="19"/>
  <c r="ARD21" i="19" s="1"/>
  <c r="ARD13" i="19"/>
  <c r="ARD7" i="19"/>
  <c r="ARD6" i="19"/>
  <c r="ARD4" i="19"/>
  <c r="ARD14" i="19" s="1"/>
  <c r="ARD37" i="35" l="1"/>
  <c r="ARD21" i="35"/>
  <c r="ARD6" i="35"/>
  <c r="ARD28" i="35"/>
  <c r="ARD35" i="19"/>
  <c r="ARD20" i="35" s="1"/>
  <c r="ARD24" i="35"/>
  <c r="ARD4" i="35"/>
  <c r="ARD29" i="19"/>
  <c r="ARD48" i="19"/>
  <c r="ARD14" i="35"/>
  <c r="ARD13" i="35" s="1"/>
  <c r="ARD50" i="19"/>
  <c r="ARD27" i="35" s="1"/>
  <c r="ARD31" i="35"/>
  <c r="ARD30" i="35" s="1"/>
  <c r="ARD23" i="35"/>
  <c r="ARD11" i="19"/>
  <c r="ARC15" i="34"/>
  <c r="ARC10" i="34"/>
  <c r="ARC4" i="34"/>
  <c r="ARC5" i="34" s="1"/>
  <c r="ARD10" i="35" l="1"/>
  <c r="ARD3" i="35"/>
  <c r="ARC38" i="35"/>
  <c r="ARC37" i="35" s="1"/>
  <c r="ARC39" i="35"/>
  <c r="ARC41" i="35"/>
  <c r="ARC40" i="35" s="1"/>
  <c r="ARC22" i="35"/>
  <c r="ARC25" i="35"/>
  <c r="ARC29" i="35"/>
  <c r="ARC32" i="35"/>
  <c r="ARC5" i="35"/>
  <c r="ARC8" i="35"/>
  <c r="ARC12" i="35"/>
  <c r="ARC15" i="35"/>
  <c r="ARC57" i="19"/>
  <c r="ARC47" i="19"/>
  <c r="ARC31" i="35" s="1"/>
  <c r="ARC30" i="35" s="1"/>
  <c r="ARC41" i="19"/>
  <c r="ARC28" i="19"/>
  <c r="ARC21" i="35" s="1"/>
  <c r="ARC19" i="19"/>
  <c r="ARC21" i="19" s="1"/>
  <c r="ARC13" i="19"/>
  <c r="ARC11" i="19"/>
  <c r="ARC7" i="19"/>
  <c r="ARC6" i="19"/>
  <c r="ARC4" i="19"/>
  <c r="ARC14" i="19" s="1"/>
  <c r="ARC11" i="35" l="1"/>
  <c r="ARC14" i="35"/>
  <c r="ARC13" i="35" s="1"/>
  <c r="ARC48" i="19"/>
  <c r="ARC28" i="35"/>
  <c r="ARC50" i="19"/>
  <c r="ARC27" i="35" s="1"/>
  <c r="ARC29" i="19"/>
  <c r="ARC7" i="35"/>
  <c r="ARC6" i="35" s="1"/>
  <c r="ARC35" i="19"/>
  <c r="ARC20" i="35" s="1"/>
  <c r="ARC24" i="35"/>
  <c r="ARC4" i="35"/>
  <c r="ARC23" i="35"/>
  <c r="ARC3" i="35"/>
  <c r="ARB38" i="35"/>
  <c r="ARB37" i="35" s="1"/>
  <c r="ARB39" i="35"/>
  <c r="ARB40" i="35"/>
  <c r="ARB41" i="35"/>
  <c r="ARB20" i="35"/>
  <c r="ARB21" i="35"/>
  <c r="ARB22" i="35"/>
  <c r="ARB23" i="35"/>
  <c r="ARB24" i="35"/>
  <c r="ARB25" i="35"/>
  <c r="ARB27" i="35"/>
  <c r="ARB28" i="35"/>
  <c r="ARB29" i="35"/>
  <c r="ARB31" i="35"/>
  <c r="ARB30" i="35" s="1"/>
  <c r="ARB32" i="35"/>
  <c r="ARB3" i="35"/>
  <c r="ARB4" i="35"/>
  <c r="ARB5" i="35"/>
  <c r="ARB6" i="35"/>
  <c r="ARB7" i="35"/>
  <c r="ARB8" i="35"/>
  <c r="ARB10" i="35"/>
  <c r="ARB11" i="35"/>
  <c r="ARB12" i="35"/>
  <c r="ARB14" i="35"/>
  <c r="ARB13" i="35" s="1"/>
  <c r="ARB15" i="35"/>
  <c r="ARC10" i="35" l="1"/>
  <c r="ARB15" i="34"/>
  <c r="ARB10" i="34"/>
  <c r="ARB4" i="34"/>
  <c r="ARB5" i="34" s="1"/>
  <c r="ARB57" i="19"/>
  <c r="ARB41" i="19"/>
  <c r="ARB47" i="19" s="1"/>
  <c r="ARB28" i="19"/>
  <c r="ARB35" i="19" s="1"/>
  <c r="ARB19" i="19"/>
  <c r="ARB21" i="19" s="1"/>
  <c r="ARB13" i="19"/>
  <c r="ARB7" i="19"/>
  <c r="ARB6" i="19"/>
  <c r="ARB4" i="19"/>
  <c r="ARB11" i="19" s="1"/>
  <c r="ARB29" i="19" l="1"/>
  <c r="ARB50" i="19"/>
  <c r="ARB48" i="19"/>
  <c r="ARB14" i="19"/>
  <c r="ARA5" i="35"/>
  <c r="ARA8" i="35"/>
  <c r="ARA12" i="35"/>
  <c r="ARA15" i="35"/>
  <c r="ARA22" i="35"/>
  <c r="ARA25" i="35"/>
  <c r="ARA29" i="35"/>
  <c r="ARA32" i="35"/>
  <c r="ARA38" i="35"/>
  <c r="ARA37" i="35" s="1"/>
  <c r="ARA39" i="35"/>
  <c r="ARA41" i="35"/>
  <c r="ARA15" i="34"/>
  <c r="ARA10" i="34"/>
  <c r="ARA4" i="34"/>
  <c r="ARA5" i="34" s="1"/>
  <c r="ARA57" i="19"/>
  <c r="ARA41" i="19"/>
  <c r="ARA47" i="19" s="1"/>
  <c r="ARA28" i="19"/>
  <c r="ARA7" i="35" s="1"/>
  <c r="ARA19" i="19"/>
  <c r="ARA21" i="19" s="1"/>
  <c r="ARA14" i="19"/>
  <c r="ARA13" i="19"/>
  <c r="ARA7" i="19"/>
  <c r="ARA6" i="19"/>
  <c r="ARA4" i="19"/>
  <c r="ARA11" i="19" s="1"/>
  <c r="ARA40" i="35" l="1"/>
  <c r="ARA24" i="35"/>
  <c r="ARA4" i="35"/>
  <c r="ARA29" i="19"/>
  <c r="ARA35" i="19"/>
  <c r="ARA20" i="35" s="1"/>
  <c r="ARA21" i="35"/>
  <c r="ARA23" i="35"/>
  <c r="ARA6" i="35"/>
  <c r="ARA14" i="35"/>
  <c r="ARA13" i="35" s="1"/>
  <c r="ARA28" i="35"/>
  <c r="ARA50" i="19"/>
  <c r="ARA27" i="35" s="1"/>
  <c r="ARA11" i="35"/>
  <c r="ARA31" i="35"/>
  <c r="ARA30" i="35" s="1"/>
  <c r="ARA48" i="19"/>
  <c r="AQZ5" i="35"/>
  <c r="AQZ8" i="35"/>
  <c r="AQZ12" i="35"/>
  <c r="AQZ15" i="35"/>
  <c r="AQZ22" i="35"/>
  <c r="AQZ25" i="35"/>
  <c r="AQZ29" i="35"/>
  <c r="AQZ32" i="35"/>
  <c r="AQZ38" i="35"/>
  <c r="AQZ37" i="35" s="1"/>
  <c r="AQZ39" i="35"/>
  <c r="AQZ41" i="35"/>
  <c r="AQZ40" i="35" s="1"/>
  <c r="AQZ15" i="34"/>
  <c r="AQZ10" i="34"/>
  <c r="AQZ4" i="34"/>
  <c r="AQZ5" i="34" s="1"/>
  <c r="AQZ57" i="19"/>
  <c r="AQZ41" i="19"/>
  <c r="AQZ47" i="19" s="1"/>
  <c r="AQZ28" i="19"/>
  <c r="AQZ7" i="35" s="1"/>
  <c r="AQZ19" i="19"/>
  <c r="AQZ21" i="19" s="1"/>
  <c r="AQZ13" i="19"/>
  <c r="AQZ6" i="19"/>
  <c r="AQZ7" i="19"/>
  <c r="AQZ4" i="19"/>
  <c r="AQZ14" i="19" s="1"/>
  <c r="ARA3" i="35" l="1"/>
  <c r="ARA10" i="35"/>
  <c r="AQZ29" i="19"/>
  <c r="AQZ24" i="35"/>
  <c r="AQZ23" i="35" s="1"/>
  <c r="AQZ4" i="35"/>
  <c r="AQZ6" i="35"/>
  <c r="AQZ35" i="19"/>
  <c r="AQZ20" i="35" s="1"/>
  <c r="AQZ21" i="35"/>
  <c r="AQZ3" i="35"/>
  <c r="AQZ48" i="19"/>
  <c r="AQZ31" i="35"/>
  <c r="AQZ30" i="35" s="1"/>
  <c r="AQZ14" i="35"/>
  <c r="AQZ13" i="35" s="1"/>
  <c r="AQZ28" i="35"/>
  <c r="AQZ11" i="35"/>
  <c r="AQZ50" i="19"/>
  <c r="AQZ27" i="35" s="1"/>
  <c r="AQZ11" i="19"/>
  <c r="AQY3" i="35"/>
  <c r="AQY4" i="35"/>
  <c r="AQY5" i="35"/>
  <c r="AQY7" i="35"/>
  <c r="AQY6" i="35" s="1"/>
  <c r="AQY8" i="35"/>
  <c r="AQY10" i="35"/>
  <c r="AQY11" i="35"/>
  <c r="AQY12" i="35"/>
  <c r="AQY14" i="35"/>
  <c r="AQY13" i="35" s="1"/>
  <c r="AQY15" i="35"/>
  <c r="AQY20" i="35"/>
  <c r="AQY21" i="35"/>
  <c r="AQY22" i="35"/>
  <c r="AQY24" i="35"/>
  <c r="AQY23" i="35" s="1"/>
  <c r="AQY25" i="35"/>
  <c r="AQY27" i="35"/>
  <c r="AQY28" i="35"/>
  <c r="AQY29" i="35"/>
  <c r="AQY31" i="35"/>
  <c r="AQY32" i="35"/>
  <c r="AQY30" i="35" s="1"/>
  <c r="AQY38" i="35"/>
  <c r="AQY39" i="35"/>
  <c r="AQY41" i="35"/>
  <c r="AQY40" i="35" s="1"/>
  <c r="AQY15" i="34"/>
  <c r="AQY10" i="34"/>
  <c r="AQY4" i="34"/>
  <c r="AQY5" i="34" s="1"/>
  <c r="AQZ10" i="35" l="1"/>
  <c r="AQY37" i="35"/>
  <c r="AQY57" i="19"/>
  <c r="AQY41" i="19"/>
  <c r="AQY47" i="19" s="1"/>
  <c r="AQY28" i="19"/>
  <c r="AQY35" i="19" s="1"/>
  <c r="AQY19" i="19"/>
  <c r="AQY21" i="19" s="1"/>
  <c r="AQY13" i="19"/>
  <c r="AQY11" i="19"/>
  <c r="AQY6" i="19"/>
  <c r="AQY7" i="19"/>
  <c r="AQY4" i="19"/>
  <c r="AQY14" i="19" s="1"/>
  <c r="AQY50" i="19" l="1"/>
  <c r="AQY48" i="19"/>
  <c r="AQY29" i="19"/>
  <c r="AQX5" i="35" l="1"/>
  <c r="AQX8" i="35"/>
  <c r="AQX12" i="35"/>
  <c r="AQX15" i="35"/>
  <c r="AQX22" i="35"/>
  <c r="AQX25" i="35"/>
  <c r="AQX29" i="35"/>
  <c r="AQX32" i="35"/>
  <c r="AQX38" i="35"/>
  <c r="AQX39" i="35"/>
  <c r="AQX41" i="35"/>
  <c r="AQX15" i="34"/>
  <c r="AQX10" i="34"/>
  <c r="AQX4" i="34"/>
  <c r="AQX5" i="34" s="1"/>
  <c r="AQX57" i="19"/>
  <c r="AQX41" i="19"/>
  <c r="AQX47" i="19" s="1"/>
  <c r="AQX48" i="19" s="1"/>
  <c r="AQX28" i="19"/>
  <c r="AQX29" i="19" s="1"/>
  <c r="AQX3" i="35" s="1"/>
  <c r="AQX19" i="19"/>
  <c r="AQX21" i="19" s="1"/>
  <c r="AQX13" i="19"/>
  <c r="AQX11" i="19"/>
  <c r="AQX6" i="19"/>
  <c r="AQX7" i="19"/>
  <c r="AQX4" i="19"/>
  <c r="AQX14" i="19" s="1"/>
  <c r="AQX40" i="35" l="1"/>
  <c r="AQX37" i="35"/>
  <c r="AQX24" i="35"/>
  <c r="AQX4" i="35"/>
  <c r="AQX35" i="19"/>
  <c r="AQX20" i="35" s="1"/>
  <c r="AQX21" i="35"/>
  <c r="AQX7" i="35"/>
  <c r="AQX6" i="35" s="1"/>
  <c r="AQX23" i="35"/>
  <c r="AQX50" i="19"/>
  <c r="AQX27" i="35" s="1"/>
  <c r="AQX28" i="35"/>
  <c r="AQX10" i="35"/>
  <c r="AQX11" i="35"/>
  <c r="AQX14" i="35"/>
  <c r="AQX13" i="35" s="1"/>
  <c r="AQX31" i="35"/>
  <c r="AQX30" i="35" s="1"/>
  <c r="AQW38" i="35"/>
  <c r="AQW39" i="35"/>
  <c r="AQW41" i="35"/>
  <c r="AQW20" i="35"/>
  <c r="AQW21" i="35"/>
  <c r="AQW22" i="35"/>
  <c r="AQW24" i="35"/>
  <c r="AQW25" i="35"/>
  <c r="AQW27" i="35"/>
  <c r="AQW28" i="35"/>
  <c r="AQW29" i="35"/>
  <c r="AQW31" i="35"/>
  <c r="AQW30" i="35" s="1"/>
  <c r="AQW32" i="35"/>
  <c r="AQW3" i="35"/>
  <c r="AQW4" i="35"/>
  <c r="AQW5" i="35"/>
  <c r="AQW7" i="35"/>
  <c r="AQW8" i="35"/>
  <c r="AQW10" i="35"/>
  <c r="AQW11" i="35"/>
  <c r="AQW12" i="35"/>
  <c r="AQW14" i="35"/>
  <c r="AQW15" i="35"/>
  <c r="AQW15" i="34"/>
  <c r="AQW10" i="34"/>
  <c r="AQW4" i="34"/>
  <c r="AQW5" i="34"/>
  <c r="AQW57" i="19"/>
  <c r="AQW50" i="19"/>
  <c r="AQW48" i="19"/>
  <c r="AQW47" i="19"/>
  <c r="AQW41" i="19"/>
  <c r="AQW28" i="19"/>
  <c r="AQW35" i="19" s="1"/>
  <c r="AQW19" i="19"/>
  <c r="AQW21" i="19" s="1"/>
  <c r="AQW13" i="19"/>
  <c r="AQW14" i="19"/>
  <c r="AQW11" i="19"/>
  <c r="AQW6" i="19"/>
  <c r="AQW7" i="19"/>
  <c r="AQV6" i="19"/>
  <c r="AQW4" i="19"/>
  <c r="AQW6" i="35" l="1"/>
  <c r="AQW23" i="35"/>
  <c r="AQW13" i="35"/>
  <c r="AQW37" i="35"/>
  <c r="AQW40" i="35"/>
  <c r="AQW29" i="19"/>
  <c r="AQV38" i="35"/>
  <c r="AQV39" i="35"/>
  <c r="AQV41" i="35"/>
  <c r="AQV22" i="35"/>
  <c r="AQV25" i="35"/>
  <c r="AQV29" i="35"/>
  <c r="AQV32" i="35"/>
  <c r="AQV5" i="35"/>
  <c r="AQV8" i="35"/>
  <c r="AQV12" i="35"/>
  <c r="AQV15" i="35"/>
  <c r="AQV15" i="34"/>
  <c r="AQV10" i="34"/>
  <c r="AQV4" i="34"/>
  <c r="AQV5" i="34" s="1"/>
  <c r="AQV57" i="19"/>
  <c r="AQV41" i="19"/>
  <c r="AQV47" i="19" s="1"/>
  <c r="AQV28" i="19"/>
  <c r="AQV21" i="35" s="1"/>
  <c r="AQV19" i="19"/>
  <c r="AQV21" i="19" s="1"/>
  <c r="AQV13" i="19"/>
  <c r="AQV7" i="19"/>
  <c r="AQV4" i="19"/>
  <c r="AQV11" i="19" s="1"/>
  <c r="AQV37" i="35" l="1"/>
  <c r="AQV40" i="35"/>
  <c r="AQV35" i="19"/>
  <c r="AQV20" i="35" s="1"/>
  <c r="AQV4" i="35"/>
  <c r="AQV24" i="35"/>
  <c r="AQV23" i="35" s="1"/>
  <c r="AQV7" i="35"/>
  <c r="AQV6" i="35" s="1"/>
  <c r="AQV29" i="19"/>
  <c r="AQV14" i="35"/>
  <c r="AQV13" i="35" s="1"/>
  <c r="AQV48" i="19"/>
  <c r="AQV50" i="19"/>
  <c r="AQV27" i="35" s="1"/>
  <c r="AQV31" i="35"/>
  <c r="AQV30" i="35" s="1"/>
  <c r="AQV28" i="35"/>
  <c r="AQV11" i="35"/>
  <c r="AQV14" i="19"/>
  <c r="AQU5" i="35"/>
  <c r="AQU8" i="35"/>
  <c r="AQU12" i="35"/>
  <c r="AQU15" i="35"/>
  <c r="AQU21" i="35"/>
  <c r="AQU22" i="35"/>
  <c r="AQU25" i="35"/>
  <c r="AQU29" i="35"/>
  <c r="AQU32" i="35"/>
  <c r="AQU38" i="35"/>
  <c r="AQU39" i="35"/>
  <c r="AQU41" i="35"/>
  <c r="AQU15" i="34"/>
  <c r="AQU10" i="34"/>
  <c r="AQU4" i="34"/>
  <c r="AQU5" i="34" s="1"/>
  <c r="AQU57" i="19"/>
  <c r="AQU41" i="19"/>
  <c r="AQU47" i="19" s="1"/>
  <c r="AQU28" i="19"/>
  <c r="AQU29" i="19" s="1"/>
  <c r="AQU3" i="35" s="1"/>
  <c r="AQU19" i="19"/>
  <c r="AQU21" i="19" s="1"/>
  <c r="AQU13" i="19"/>
  <c r="AQU6" i="19"/>
  <c r="AQU7" i="19"/>
  <c r="AQU4" i="19"/>
  <c r="AQU11" i="19" s="1"/>
  <c r="AQU37" i="35" l="1"/>
  <c r="AQV3" i="35"/>
  <c r="AQV10" i="35"/>
  <c r="AQU24" i="35"/>
  <c r="AQU23" i="35" s="1"/>
  <c r="AQU35" i="19"/>
  <c r="AQU20" i="35" s="1"/>
  <c r="AQU4" i="35"/>
  <c r="AQU7" i="35"/>
  <c r="AQU6" i="35" s="1"/>
  <c r="AQU48" i="19"/>
  <c r="AQU11" i="35"/>
  <c r="AQU31" i="35"/>
  <c r="AQU30" i="35" s="1"/>
  <c r="AQU50" i="19"/>
  <c r="AQU27" i="35" s="1"/>
  <c r="AQU14" i="35"/>
  <c r="AQU13" i="35" s="1"/>
  <c r="AQU28" i="35"/>
  <c r="AQU14" i="19"/>
  <c r="AQU40" i="35"/>
  <c r="AQT5" i="35"/>
  <c r="AQT8" i="35"/>
  <c r="AQT12" i="35"/>
  <c r="AQT15" i="35"/>
  <c r="AQT22" i="35"/>
  <c r="AQT25" i="35"/>
  <c r="AQT29" i="35"/>
  <c r="AQT32" i="35"/>
  <c r="AQT38" i="35"/>
  <c r="AQT39" i="35"/>
  <c r="AQT41" i="35"/>
  <c r="AQT15" i="34"/>
  <c r="AQT10" i="34"/>
  <c r="AQT4" i="34"/>
  <c r="AQT5" i="34" s="1"/>
  <c r="AQT57" i="19"/>
  <c r="AQT41" i="19"/>
  <c r="AQT47" i="19" s="1"/>
  <c r="AQT28" i="19"/>
  <c r="AQT29" i="19" s="1"/>
  <c r="AQT3" i="35" s="1"/>
  <c r="AQT19" i="19"/>
  <c r="AQT21" i="19" s="1"/>
  <c r="AQT13" i="19"/>
  <c r="AQT6" i="19"/>
  <c r="AQT7" i="19"/>
  <c r="AQT4" i="19"/>
  <c r="AQT14" i="19" s="1"/>
  <c r="AQU10" i="35" l="1"/>
  <c r="AQT37" i="35"/>
  <c r="AQT35" i="19"/>
  <c r="AQT20" i="35" s="1"/>
  <c r="AQT24" i="35"/>
  <c r="AQT4" i="35"/>
  <c r="AQT21" i="35"/>
  <c r="AQT7" i="35"/>
  <c r="AQT6" i="35" s="1"/>
  <c r="AQT23" i="35"/>
  <c r="AQT48" i="19"/>
  <c r="AQT14" i="35"/>
  <c r="AQT13" i="35" s="1"/>
  <c r="AQT28" i="35"/>
  <c r="AQT50" i="19"/>
  <c r="AQT27" i="35" s="1"/>
  <c r="AQT11" i="35"/>
  <c r="AQT31" i="35"/>
  <c r="AQT30" i="35" s="1"/>
  <c r="AQT11" i="19"/>
  <c r="AQT40" i="35"/>
  <c r="AQS5" i="35"/>
  <c r="AQS8" i="35"/>
  <c r="AQS12" i="35"/>
  <c r="AQS15" i="35"/>
  <c r="AQS22" i="35"/>
  <c r="AQS25" i="35"/>
  <c r="AQS29" i="35"/>
  <c r="AQS32" i="35"/>
  <c r="AQS38" i="35"/>
  <c r="AQS39" i="35"/>
  <c r="AQS41" i="35"/>
  <c r="AQS15" i="34"/>
  <c r="AQS10" i="34"/>
  <c r="AQS4" i="34"/>
  <c r="AQS5" i="34" s="1"/>
  <c r="AQS57" i="19"/>
  <c r="AQS41" i="19"/>
  <c r="AQS47" i="19" s="1"/>
  <c r="AQS28" i="19"/>
  <c r="AQS29" i="19" s="1"/>
  <c r="AQS19" i="19"/>
  <c r="AQS21" i="19" s="1"/>
  <c r="AQS13" i="19"/>
  <c r="AQS6" i="19"/>
  <c r="AQS7" i="19"/>
  <c r="AQS4" i="19"/>
  <c r="AQS11" i="19" s="1"/>
  <c r="AQT10" i="35" l="1"/>
  <c r="AQS37" i="35"/>
  <c r="AQS35" i="19"/>
  <c r="AQS20" i="35" s="1"/>
  <c r="AQS24" i="35"/>
  <c r="AQS4" i="35"/>
  <c r="AQS21" i="35"/>
  <c r="AQS7" i="35"/>
  <c r="AQS6" i="35" s="1"/>
  <c r="AQS23" i="35"/>
  <c r="AQS3" i="35"/>
  <c r="AQS48" i="19"/>
  <c r="AQS31" i="35"/>
  <c r="AQS30" i="35" s="1"/>
  <c r="AQS14" i="35"/>
  <c r="AQS13" i="35" s="1"/>
  <c r="AQS28" i="35"/>
  <c r="AQS50" i="19"/>
  <c r="AQS27" i="35" s="1"/>
  <c r="AQS11" i="35"/>
  <c r="AQS14" i="19"/>
  <c r="AQS40" i="35"/>
  <c r="AQR5" i="35"/>
  <c r="AQR8" i="35"/>
  <c r="AQR12" i="35"/>
  <c r="AQR15" i="35"/>
  <c r="AQR22" i="35"/>
  <c r="AQR25" i="35"/>
  <c r="AQR29" i="35"/>
  <c r="AQR32" i="35"/>
  <c r="AQR38" i="35"/>
  <c r="AQR39" i="35"/>
  <c r="AQR41" i="35"/>
  <c r="AQR15" i="34"/>
  <c r="AQR10" i="34"/>
  <c r="AQR4" i="34"/>
  <c r="AQR5" i="34" s="1"/>
  <c r="AQR57" i="19"/>
  <c r="AQR41" i="19"/>
  <c r="AQR47" i="19" s="1"/>
  <c r="AQR28" i="19"/>
  <c r="AQR4" i="35" s="1"/>
  <c r="AQR19" i="19"/>
  <c r="AQR21" i="19" s="1"/>
  <c r="AQR14" i="19"/>
  <c r="AQR13" i="19"/>
  <c r="AQR11" i="19"/>
  <c r="AQR7" i="19"/>
  <c r="AQR6" i="19"/>
  <c r="AQR4" i="19"/>
  <c r="AQS10" i="35" l="1"/>
  <c r="AQR40" i="35"/>
  <c r="AQR21" i="35"/>
  <c r="AQR7" i="35"/>
  <c r="AQR35" i="19"/>
  <c r="AQR20" i="35" s="1"/>
  <c r="AQR29" i="19"/>
  <c r="AQR24" i="35"/>
  <c r="AQR23" i="35" s="1"/>
  <c r="AQR6" i="35"/>
  <c r="AQR31" i="35"/>
  <c r="AQR30" i="35" s="1"/>
  <c r="AQR48" i="19"/>
  <c r="AQR14" i="35"/>
  <c r="AQR13" i="35" s="1"/>
  <c r="AQR28" i="35"/>
  <c r="AQR11" i="35"/>
  <c r="AQR50" i="19"/>
  <c r="AQR27" i="35" s="1"/>
  <c r="AQR37" i="35"/>
  <c r="AQQ5" i="35"/>
  <c r="AQQ8" i="35"/>
  <c r="AQQ12" i="35"/>
  <c r="AQQ15" i="35"/>
  <c r="AQQ22" i="35"/>
  <c r="AQQ25" i="35"/>
  <c r="AQQ29" i="35"/>
  <c r="AQQ32" i="35"/>
  <c r="AQQ38" i="35"/>
  <c r="AQQ39" i="35"/>
  <c r="AQQ41" i="35"/>
  <c r="AQQ15" i="34"/>
  <c r="AQQ10" i="34"/>
  <c r="AQQ4" i="34"/>
  <c r="AQQ5" i="34" s="1"/>
  <c r="AQQ57" i="19"/>
  <c r="AQQ41" i="19"/>
  <c r="AQQ47" i="19" s="1"/>
  <c r="AQQ28" i="19"/>
  <c r="AQQ29" i="19" s="1"/>
  <c r="AQQ3" i="35" s="1"/>
  <c r="AQQ19" i="19"/>
  <c r="AQQ21" i="19" s="1"/>
  <c r="AQQ13" i="19"/>
  <c r="AQQ6" i="19"/>
  <c r="AQQ7" i="19"/>
  <c r="AQQ4" i="19"/>
  <c r="AQQ14" i="19" s="1"/>
  <c r="AQR3" i="35" l="1"/>
  <c r="AQR10" i="35"/>
  <c r="AQQ40" i="35"/>
  <c r="AQQ37" i="35"/>
  <c r="AQQ24" i="35"/>
  <c r="AQQ23" i="35" s="1"/>
  <c r="AQQ4" i="35"/>
  <c r="AQQ35" i="19"/>
  <c r="AQQ20" i="35" s="1"/>
  <c r="AQQ21" i="35"/>
  <c r="AQQ7" i="35"/>
  <c r="AQQ6" i="35" s="1"/>
  <c r="AQQ48" i="19"/>
  <c r="AQQ31" i="35"/>
  <c r="AQQ30" i="35" s="1"/>
  <c r="AQQ14" i="35"/>
  <c r="AQQ13" i="35" s="1"/>
  <c r="AQQ28" i="35"/>
  <c r="AQQ11" i="35"/>
  <c r="AQQ50" i="19"/>
  <c r="AQQ27" i="35" s="1"/>
  <c r="AQQ11" i="19"/>
  <c r="AQP5" i="35"/>
  <c r="AQP8" i="35"/>
  <c r="AQP12" i="35"/>
  <c r="AQP15" i="35"/>
  <c r="AQP22" i="35"/>
  <c r="AQP25" i="35"/>
  <c r="AQP29" i="35"/>
  <c r="AQP32" i="35"/>
  <c r="AQP38" i="35"/>
  <c r="AQP39" i="35"/>
  <c r="AQP41" i="35"/>
  <c r="AQP15" i="34"/>
  <c r="AQP10" i="34"/>
  <c r="AQP4" i="34"/>
  <c r="AQP5" i="34" s="1"/>
  <c r="AQP57" i="19"/>
  <c r="AQP41" i="19"/>
  <c r="AQP47" i="19" s="1"/>
  <c r="AQP28" i="19"/>
  <c r="AQP29" i="19" s="1"/>
  <c r="AQP19" i="19"/>
  <c r="AQP21" i="19" s="1"/>
  <c r="AQP13" i="19"/>
  <c r="AQP6" i="19"/>
  <c r="AQP7" i="19"/>
  <c r="AQP4" i="19"/>
  <c r="AQP11" i="19" s="1"/>
  <c r="AQP40" i="35" l="1"/>
  <c r="AQQ10" i="35"/>
  <c r="AQP37" i="35"/>
  <c r="AQP24" i="35"/>
  <c r="AQP23" i="35" s="1"/>
  <c r="AQP4" i="35"/>
  <c r="AQP35" i="19"/>
  <c r="AQP20" i="35" s="1"/>
  <c r="AQP21" i="35"/>
  <c r="AQP7" i="35"/>
  <c r="AQP6" i="35" s="1"/>
  <c r="AQP3" i="35"/>
  <c r="AQP48" i="19"/>
  <c r="AQP14" i="35"/>
  <c r="AQP13" i="35" s="1"/>
  <c r="AQP28" i="35"/>
  <c r="AQP50" i="19"/>
  <c r="AQP27" i="35" s="1"/>
  <c r="AQP11" i="35"/>
  <c r="AQP31" i="35"/>
  <c r="AQP30" i="35" s="1"/>
  <c r="AQP14" i="19"/>
  <c r="AQO5" i="35"/>
  <c r="AQO8" i="35"/>
  <c r="AQO12" i="35"/>
  <c r="AQO15" i="35"/>
  <c r="AQO22" i="35"/>
  <c r="AQO25" i="35"/>
  <c r="AQO29" i="35"/>
  <c r="AQO32" i="35"/>
  <c r="AQO38" i="35"/>
  <c r="AQO39" i="35"/>
  <c r="AQO41" i="35"/>
  <c r="AQO15" i="34"/>
  <c r="AQO10" i="34"/>
  <c r="AQO4" i="34"/>
  <c r="AQO5" i="34" s="1"/>
  <c r="AQO57" i="19"/>
  <c r="AQO41" i="19"/>
  <c r="AQO47" i="19" s="1"/>
  <c r="AQO28" i="19"/>
  <c r="AQO29" i="19" s="1"/>
  <c r="AQO3" i="35" s="1"/>
  <c r="AQO19" i="19"/>
  <c r="AQO21" i="19" s="1"/>
  <c r="AQO13" i="19"/>
  <c r="AQO6" i="19"/>
  <c r="AQO7" i="19"/>
  <c r="AQO4" i="19"/>
  <c r="AQO14" i="19" s="1"/>
  <c r="AQP10" i="35" l="1"/>
  <c r="AQO37" i="35"/>
  <c r="AQO35" i="19"/>
  <c r="AQO20" i="35" s="1"/>
  <c r="AQO7" i="35"/>
  <c r="AQO21" i="35"/>
  <c r="AQO24" i="35"/>
  <c r="AQO23" i="35" s="1"/>
  <c r="AQO4" i="35"/>
  <c r="AQO6" i="35"/>
  <c r="AQO48" i="19"/>
  <c r="AQO10" i="35" s="1"/>
  <c r="AQO31" i="35"/>
  <c r="AQO30" i="35" s="1"/>
  <c r="AQO14" i="35"/>
  <c r="AQO13" i="35" s="1"/>
  <c r="AQO28" i="35"/>
  <c r="AQO50" i="19"/>
  <c r="AQO27" i="35" s="1"/>
  <c r="AQO11" i="35"/>
  <c r="AQO11" i="19"/>
  <c r="AQO40" i="35"/>
  <c r="AQN5" i="35"/>
  <c r="AQN8" i="35"/>
  <c r="AQN12" i="35"/>
  <c r="AQN15" i="35"/>
  <c r="AQN22" i="35"/>
  <c r="AQN25" i="35"/>
  <c r="AQN29" i="35"/>
  <c r="AQN32" i="35"/>
  <c r="AQN38" i="35"/>
  <c r="AQN39" i="35"/>
  <c r="AQN41" i="35"/>
  <c r="AQN15" i="34"/>
  <c r="AQN10" i="34"/>
  <c r="AQN4" i="34"/>
  <c r="AQN5" i="34" s="1"/>
  <c r="AQN57" i="19"/>
  <c r="AQN41" i="19"/>
  <c r="AQN47" i="19" s="1"/>
  <c r="AQN28" i="19"/>
  <c r="AQN29" i="19" s="1"/>
  <c r="AQN3" i="35" s="1"/>
  <c r="AQN21" i="19"/>
  <c r="AQN19" i="19"/>
  <c r="AQN13" i="19"/>
  <c r="AQN6" i="19"/>
  <c r="AQN7" i="19"/>
  <c r="AQN4" i="19"/>
  <c r="AQN14" i="19" s="1"/>
  <c r="AQN37" i="35" l="1"/>
  <c r="AQN35" i="19"/>
  <c r="AQN20" i="35" s="1"/>
  <c r="AQN24" i="35"/>
  <c r="AQN4" i="35"/>
  <c r="AQN21" i="35"/>
  <c r="AQN7" i="35"/>
  <c r="AQN6" i="35" s="1"/>
  <c r="AQN23" i="35"/>
  <c r="AQN48" i="19"/>
  <c r="AQN14" i="35"/>
  <c r="AQN13" i="35" s="1"/>
  <c r="AQN28" i="35"/>
  <c r="AQN50" i="19"/>
  <c r="AQN27" i="35" s="1"/>
  <c r="AQN11" i="35"/>
  <c r="AQN31" i="35"/>
  <c r="AQN30" i="35" s="1"/>
  <c r="AQN11" i="19"/>
  <c r="AQN40" i="35"/>
  <c r="AQM5" i="35"/>
  <c r="AQM8" i="35"/>
  <c r="AQM12" i="35"/>
  <c r="AQM15" i="35"/>
  <c r="AQM22" i="35"/>
  <c r="AQM25" i="35"/>
  <c r="AQM29" i="35"/>
  <c r="AQM32" i="35"/>
  <c r="AQM38" i="35"/>
  <c r="AQM39" i="35"/>
  <c r="AQM41" i="35"/>
  <c r="AQM15" i="34"/>
  <c r="AQM10" i="34"/>
  <c r="AQM4" i="34"/>
  <c r="AQM5" i="34" s="1"/>
  <c r="AQN10" i="35" l="1"/>
  <c r="AQM37" i="35"/>
  <c r="AQM40" i="35"/>
  <c r="AQM57" i="19"/>
  <c r="AQM41" i="19"/>
  <c r="AQM47" i="19" s="1"/>
  <c r="AQM28" i="19"/>
  <c r="AQM19" i="19"/>
  <c r="AQM21" i="19" s="1"/>
  <c r="AQM13" i="19"/>
  <c r="AQM6" i="19"/>
  <c r="AQM7" i="19"/>
  <c r="AQM4" i="19"/>
  <c r="AQM11" i="19" s="1"/>
  <c r="AQM29" i="19" l="1"/>
  <c r="AQM3" i="35" s="1"/>
  <c r="AQM7" i="35"/>
  <c r="AQM6" i="35" s="1"/>
  <c r="AQM21" i="35"/>
  <c r="AQM24" i="35"/>
  <c r="AQM23" i="35" s="1"/>
  <c r="AQM4" i="35"/>
  <c r="AQM35" i="19"/>
  <c r="AQM20" i="35" s="1"/>
  <c r="AQM48" i="19"/>
  <c r="AQM14" i="35"/>
  <c r="AQM13" i="35" s="1"/>
  <c r="AQM28" i="35"/>
  <c r="AQM11" i="35"/>
  <c r="AQM31" i="35"/>
  <c r="AQM30" i="35" s="1"/>
  <c r="AQM50" i="19"/>
  <c r="AQM27" i="35" s="1"/>
  <c r="AQM14" i="19"/>
  <c r="AQL5" i="35"/>
  <c r="AQL8" i="35"/>
  <c r="AQL12" i="35"/>
  <c r="AQL15" i="35"/>
  <c r="AQL22" i="35"/>
  <c r="AQL25" i="35"/>
  <c r="AQL29" i="35"/>
  <c r="AQL32" i="35"/>
  <c r="AQL38" i="35"/>
  <c r="AQL39" i="35"/>
  <c r="AQL41" i="35"/>
  <c r="AQL15" i="34"/>
  <c r="AQL10" i="34"/>
  <c r="AQL4" i="34"/>
  <c r="AQL5" i="34" s="1"/>
  <c r="AQL57" i="19"/>
  <c r="AQL41" i="19"/>
  <c r="AQL47" i="19" s="1"/>
  <c r="AQL48" i="19" s="1"/>
  <c r="AQL10" i="35" s="1"/>
  <c r="AQL28" i="19"/>
  <c r="AQL7" i="35" s="1"/>
  <c r="AQL19" i="19"/>
  <c r="AQL21" i="19" s="1"/>
  <c r="AQL13" i="19"/>
  <c r="AQL6" i="19"/>
  <c r="AQL7" i="19"/>
  <c r="AQL4" i="19"/>
  <c r="AQL14" i="19" s="1"/>
  <c r="AQM10" i="35" l="1"/>
  <c r="AQL37" i="35"/>
  <c r="AQL35" i="19"/>
  <c r="AQL20" i="35" s="1"/>
  <c r="AQL29" i="19"/>
  <c r="AQL3" i="35" s="1"/>
  <c r="AQL24" i="35"/>
  <c r="AQL4" i="35"/>
  <c r="AQL21" i="35"/>
  <c r="AQL6" i="35"/>
  <c r="AQL23" i="35"/>
  <c r="AQL11" i="35"/>
  <c r="AQL50" i="19"/>
  <c r="AQL27" i="35" s="1"/>
  <c r="AQL28" i="35"/>
  <c r="AQL14" i="35"/>
  <c r="AQL13" i="35" s="1"/>
  <c r="AQL31" i="35"/>
  <c r="AQL30" i="35" s="1"/>
  <c r="AQL11" i="19"/>
  <c r="AQL40" i="35"/>
  <c r="AQK3" i="35"/>
  <c r="AQK4" i="35"/>
  <c r="AQK5" i="35"/>
  <c r="AQK7" i="35"/>
  <c r="AQK6" i="35" s="1"/>
  <c r="AQK8" i="35"/>
  <c r="AQK10" i="35"/>
  <c r="AQK11" i="35"/>
  <c r="AQK12" i="35"/>
  <c r="AQK14" i="35"/>
  <c r="AQK15" i="35"/>
  <c r="AQK20" i="35"/>
  <c r="AQK21" i="35"/>
  <c r="AQK22" i="35"/>
  <c r="AQK24" i="35"/>
  <c r="AQK23" i="35" s="1"/>
  <c r="AQK25" i="35"/>
  <c r="AQK27" i="35"/>
  <c r="AQK28" i="35"/>
  <c r="AQK29" i="35"/>
  <c r="AQK31" i="35"/>
  <c r="AQK32" i="35"/>
  <c r="AQK38" i="35"/>
  <c r="AQK39" i="35"/>
  <c r="AQK41" i="35"/>
  <c r="AQK40" i="35" s="1"/>
  <c r="AQK15" i="34"/>
  <c r="AQK10" i="34"/>
  <c r="AQK4" i="34"/>
  <c r="AQK5" i="34" s="1"/>
  <c r="AQK57" i="19"/>
  <c r="AQK47" i="19"/>
  <c r="AQK48" i="19" s="1"/>
  <c r="AQK50" i="19"/>
  <c r="AQK41" i="19"/>
  <c r="AQJ35" i="19"/>
  <c r="AQK28" i="19"/>
  <c r="AQK29" i="19" s="1"/>
  <c r="AQK19" i="19"/>
  <c r="AQK21" i="19" s="1"/>
  <c r="AQK13" i="19"/>
  <c r="AQK14" i="19"/>
  <c r="AQK11" i="19"/>
  <c r="AQK6" i="19"/>
  <c r="AQK7" i="19"/>
  <c r="AQK4" i="19"/>
  <c r="AQK37" i="35" l="1"/>
  <c r="AQK13" i="35"/>
  <c r="AQK30" i="35"/>
  <c r="AQK35" i="19"/>
  <c r="AQJ38" i="35"/>
  <c r="AQJ39" i="35"/>
  <c r="AQJ41" i="35"/>
  <c r="AQJ40" i="35" s="1"/>
  <c r="AQJ20" i="35"/>
  <c r="AQJ21" i="35"/>
  <c r="AQJ22" i="35"/>
  <c r="AQJ24" i="35"/>
  <c r="AQJ25" i="35"/>
  <c r="AQJ28" i="35"/>
  <c r="AQJ29" i="35"/>
  <c r="AQJ31" i="35"/>
  <c r="AQJ32" i="35"/>
  <c r="AQJ4" i="35"/>
  <c r="AQJ5" i="35"/>
  <c r="AQJ7" i="35"/>
  <c r="AQJ8" i="35"/>
  <c r="AQJ11" i="35"/>
  <c r="AQJ12" i="35"/>
  <c r="AQJ14" i="35"/>
  <c r="AQJ15" i="35"/>
  <c r="AQJ15" i="34"/>
  <c r="AQJ10" i="34"/>
  <c r="AQJ4" i="34"/>
  <c r="AQJ5" i="34" s="1"/>
  <c r="AQJ30" i="35" l="1"/>
  <c r="AQJ23" i="35"/>
  <c r="AQJ6" i="35"/>
  <c r="AQJ37" i="35"/>
  <c r="AQJ13" i="35"/>
  <c r="AQJ57" i="19"/>
  <c r="AQJ50" i="19"/>
  <c r="AQJ27" i="35" s="1"/>
  <c r="AQJ47" i="19"/>
  <c r="AQJ48" i="19"/>
  <c r="AQJ10" i="35" s="1"/>
  <c r="AQJ41" i="19"/>
  <c r="AQJ28" i="19"/>
  <c r="AQJ29" i="19" s="1"/>
  <c r="AQJ3" i="35" s="1"/>
  <c r="AQJ19" i="19"/>
  <c r="AQJ21" i="19" s="1"/>
  <c r="AQJ13" i="19"/>
  <c r="AQJ11" i="19"/>
  <c r="AQJ14" i="19"/>
  <c r="AQJ4" i="19"/>
  <c r="AQJ6" i="19"/>
  <c r="AQJ7" i="19"/>
  <c r="AQI5" i="35" l="1"/>
  <c r="AQI8" i="35"/>
  <c r="AQI12" i="35"/>
  <c r="AQI15" i="35"/>
  <c r="AQI22" i="35"/>
  <c r="AQI25" i="35"/>
  <c r="AQI29" i="35"/>
  <c r="AQI32" i="35"/>
  <c r="AQI38" i="35"/>
  <c r="AQI39" i="35"/>
  <c r="AQI41" i="35"/>
  <c r="AQI15" i="34"/>
  <c r="AQI10" i="34"/>
  <c r="AQI4" i="34"/>
  <c r="AQI5" i="34" s="1"/>
  <c r="AQI57" i="19"/>
  <c r="AQI41" i="19"/>
  <c r="AQI47" i="19" s="1"/>
  <c r="AQI28" i="19"/>
  <c r="AQI29" i="19" s="1"/>
  <c r="AQI3" i="35" s="1"/>
  <c r="AQI19" i="19"/>
  <c r="AQI21" i="19" s="1"/>
  <c r="AQI13" i="19"/>
  <c r="AQI7" i="19"/>
  <c r="AQI6" i="19"/>
  <c r="AQI4" i="19"/>
  <c r="AQI14" i="19" s="1"/>
  <c r="AQI40" i="35" l="1"/>
  <c r="AQI37" i="35"/>
  <c r="AQI35" i="19"/>
  <c r="AQI20" i="35" s="1"/>
  <c r="AQI24" i="35"/>
  <c r="AQI23" i="35" s="1"/>
  <c r="AQI4" i="35"/>
  <c r="AQI21" i="35"/>
  <c r="AQI7" i="35"/>
  <c r="AQI6" i="35" s="1"/>
  <c r="AQI48" i="19"/>
  <c r="AQI14" i="35"/>
  <c r="AQI13" i="35" s="1"/>
  <c r="AQI28" i="35"/>
  <c r="AQI11" i="35"/>
  <c r="AQI31" i="35"/>
  <c r="AQI30" i="35" s="1"/>
  <c r="AQI50" i="19"/>
  <c r="AQI27" i="35" s="1"/>
  <c r="AQI11" i="19"/>
  <c r="AQH5" i="35"/>
  <c r="AQH8" i="35"/>
  <c r="AQH12" i="35"/>
  <c r="AQH15" i="35"/>
  <c r="AQH22" i="35"/>
  <c r="AQH25" i="35"/>
  <c r="AQH29" i="35"/>
  <c r="AQH32" i="35"/>
  <c r="AQH38" i="35"/>
  <c r="AQH39" i="35"/>
  <c r="AQH41" i="35"/>
  <c r="AQH15" i="34"/>
  <c r="AQH10" i="34"/>
  <c r="AQH4" i="34"/>
  <c r="AQH5" i="34" s="1"/>
  <c r="AQH57" i="19"/>
  <c r="AQH41" i="19"/>
  <c r="AQH47" i="19" s="1"/>
  <c r="AQH28" i="19"/>
  <c r="AQH29" i="19" s="1"/>
  <c r="AQH19" i="19"/>
  <c r="AQH21" i="19" s="1"/>
  <c r="AQH13" i="19"/>
  <c r="AQH6" i="19"/>
  <c r="AQH7" i="19"/>
  <c r="AQH4" i="19"/>
  <c r="AQH14" i="19" s="1"/>
  <c r="AQI10" i="35" l="1"/>
  <c r="AQH40" i="35"/>
  <c r="AQH37" i="35"/>
  <c r="AQH35" i="19"/>
  <c r="AQH20" i="35" s="1"/>
  <c r="AQH21" i="35"/>
  <c r="AQH24" i="35"/>
  <c r="AQH23" i="35" s="1"/>
  <c r="AQH4" i="35"/>
  <c r="AQH7" i="35"/>
  <c r="AQH6" i="35" s="1"/>
  <c r="AQH3" i="35"/>
  <c r="AQH31" i="35"/>
  <c r="AQH30" i="35" s="1"/>
  <c r="AQH48" i="19"/>
  <c r="AQH14" i="35"/>
  <c r="AQH13" i="35" s="1"/>
  <c r="AQH28" i="35"/>
  <c r="AQH11" i="35"/>
  <c r="AQH50" i="19"/>
  <c r="AQH27" i="35" s="1"/>
  <c r="AQH11" i="19"/>
  <c r="AQG10" i="34"/>
  <c r="AQH10" i="35" l="1"/>
  <c r="AQG5" i="35"/>
  <c r="AQG8" i="35"/>
  <c r="AQG12" i="35"/>
  <c r="AQG15" i="35"/>
  <c r="AQG22" i="35"/>
  <c r="AQG25" i="35"/>
  <c r="AQG29" i="35"/>
  <c r="AQG32" i="35"/>
  <c r="AQG38" i="35"/>
  <c r="AQG39" i="35"/>
  <c r="AQG41" i="35"/>
  <c r="AQG15" i="34"/>
  <c r="AQG4" i="34"/>
  <c r="AQG5" i="34" s="1"/>
  <c r="AQG57" i="19"/>
  <c r="AQG41" i="19"/>
  <c r="AQG47" i="19" s="1"/>
  <c r="AQG28" i="19"/>
  <c r="AQG7" i="35" s="1"/>
  <c r="AQG19" i="19"/>
  <c r="AQG21" i="19" s="1"/>
  <c r="AQG11" i="19"/>
  <c r="AQG13" i="19"/>
  <c r="AQG6" i="19"/>
  <c r="AQG7" i="19"/>
  <c r="AQG4" i="19"/>
  <c r="AQG14" i="19" s="1"/>
  <c r="AQG40" i="35" l="1"/>
  <c r="AQG37" i="35"/>
  <c r="AQG4" i="35"/>
  <c r="AQG35" i="19"/>
  <c r="AQG20" i="35" s="1"/>
  <c r="AQG24" i="35"/>
  <c r="AQG23" i="35" s="1"/>
  <c r="AQG29" i="19"/>
  <c r="AQG21" i="35"/>
  <c r="AQG6" i="35"/>
  <c r="AQG48" i="19"/>
  <c r="AQG14" i="35"/>
  <c r="AQG13" i="35" s="1"/>
  <c r="AQG28" i="35"/>
  <c r="AQG11" i="35"/>
  <c r="AQG31" i="35"/>
  <c r="AQG30" i="35" s="1"/>
  <c r="AQG50" i="19"/>
  <c r="AQG27" i="35" s="1"/>
  <c r="AQF5" i="35"/>
  <c r="AQF8" i="35"/>
  <c r="AQF11" i="35"/>
  <c r="AQF12" i="35"/>
  <c r="AQF15" i="35"/>
  <c r="AQF22" i="35"/>
  <c r="AQF25" i="35"/>
  <c r="AQF29" i="35"/>
  <c r="AQF31" i="35"/>
  <c r="AQF32" i="35"/>
  <c r="AQF38" i="35"/>
  <c r="AQF39" i="35"/>
  <c r="AQF41" i="35"/>
  <c r="AQF15" i="34"/>
  <c r="AQF10" i="34"/>
  <c r="AQF4" i="34"/>
  <c r="AQF5" i="34" s="1"/>
  <c r="AQF57" i="19"/>
  <c r="AQF41" i="19"/>
  <c r="AQF47" i="19" s="1"/>
  <c r="AQF14" i="35" s="1"/>
  <c r="AQF28" i="19"/>
  <c r="AQF29" i="19" s="1"/>
  <c r="AQF3" i="35" s="1"/>
  <c r="AQF19" i="19"/>
  <c r="AQF21" i="19" s="1"/>
  <c r="AQF13" i="19"/>
  <c r="AQF6" i="19"/>
  <c r="AQF7" i="19"/>
  <c r="AQF4" i="19"/>
  <c r="AQF30" i="35" l="1"/>
  <c r="AQG3" i="35"/>
  <c r="AQG10" i="35"/>
  <c r="AQF24" i="35"/>
  <c r="AQF23" i="35" s="1"/>
  <c r="AQF13" i="35"/>
  <c r="AQF4" i="35"/>
  <c r="AQF40" i="35"/>
  <c r="AQF28" i="35"/>
  <c r="AQF21" i="35"/>
  <c r="AQF7" i="35"/>
  <c r="AQF6" i="35" s="1"/>
  <c r="AQF37" i="35"/>
  <c r="AQF35" i="19"/>
  <c r="AQF20" i="35" s="1"/>
  <c r="AQF48" i="19"/>
  <c r="AQF50" i="19"/>
  <c r="AQF27" i="35" s="1"/>
  <c r="AQE5" i="35"/>
  <c r="AQE8" i="35"/>
  <c r="AQE12" i="35"/>
  <c r="AQE15" i="35"/>
  <c r="AQE22" i="35"/>
  <c r="AQE25" i="35"/>
  <c r="AQE29" i="35"/>
  <c r="AQE32" i="35"/>
  <c r="AQE38" i="35"/>
  <c r="AQE39" i="35"/>
  <c r="AQE41" i="35"/>
  <c r="AQE15" i="34"/>
  <c r="AQE10" i="34"/>
  <c r="AQE4" i="34"/>
  <c r="AQE5" i="34" s="1"/>
  <c r="AQE57" i="19"/>
  <c r="AQE41" i="19"/>
  <c r="AQE47" i="19" s="1"/>
  <c r="AQE48" i="19" s="1"/>
  <c r="AQE10" i="35" s="1"/>
  <c r="AQE28" i="19"/>
  <c r="AQE29" i="19" s="1"/>
  <c r="AQE3" i="35" s="1"/>
  <c r="AQE19" i="19"/>
  <c r="AQE21" i="19" s="1"/>
  <c r="AQE13" i="19"/>
  <c r="AQE6" i="19"/>
  <c r="AQE7" i="19"/>
  <c r="AQE4" i="19"/>
  <c r="AQF10" i="35" l="1"/>
  <c r="AQE40" i="35"/>
  <c r="AQE37" i="35"/>
  <c r="AQE21" i="35"/>
  <c r="AQE7" i="35"/>
  <c r="AQE6" i="35" s="1"/>
  <c r="AQE35" i="19"/>
  <c r="AQE20" i="35" s="1"/>
  <c r="AQE24" i="35"/>
  <c r="AQE23" i="35" s="1"/>
  <c r="AQE4" i="35"/>
  <c r="AQE50" i="19"/>
  <c r="AQE27" i="35" s="1"/>
  <c r="AQE28" i="35"/>
  <c r="AQE11" i="35"/>
  <c r="AQE14" i="35"/>
  <c r="AQE13" i="35" s="1"/>
  <c r="AQE31" i="35"/>
  <c r="AQE30" i="35" s="1"/>
  <c r="AQC19" i="19"/>
  <c r="AQD19" i="19"/>
  <c r="AQD5" i="35" l="1"/>
  <c r="AQD8" i="35"/>
  <c r="AQD12" i="35"/>
  <c r="AQD15" i="35"/>
  <c r="AQD22" i="35"/>
  <c r="AQD25" i="35"/>
  <c r="AQD29" i="35"/>
  <c r="AQD32" i="35"/>
  <c r="AQD38" i="35"/>
  <c r="AQD39" i="35"/>
  <c r="AQD37" i="35" s="1"/>
  <c r="AQD41" i="35"/>
  <c r="AQD15" i="34"/>
  <c r="AQD10" i="34"/>
  <c r="AQD4" i="34"/>
  <c r="AQD5" i="34" s="1"/>
  <c r="AQD57" i="19"/>
  <c r="AQD41" i="19"/>
  <c r="AQD47" i="19" s="1"/>
  <c r="AQD28" i="19"/>
  <c r="AQD4" i="35" s="1"/>
  <c r="AQD21" i="19"/>
  <c r="AQD13" i="19"/>
  <c r="AQD7" i="19"/>
  <c r="AQD6" i="19"/>
  <c r="AQD4" i="19"/>
  <c r="AQD40" i="35" l="1"/>
  <c r="AQD21" i="35"/>
  <c r="AQD7" i="35"/>
  <c r="AQD6" i="35" s="1"/>
  <c r="AQD35" i="19"/>
  <c r="AQD20" i="35" s="1"/>
  <c r="AQD24" i="35"/>
  <c r="AQD23" i="35" s="1"/>
  <c r="AQD29" i="19"/>
  <c r="AQD3" i="35"/>
  <c r="AQD31" i="35"/>
  <c r="AQD30" i="35" s="1"/>
  <c r="AQD48" i="19"/>
  <c r="AQD11" i="35"/>
  <c r="AQD50" i="19"/>
  <c r="AQD27" i="35" s="1"/>
  <c r="AQD14" i="35"/>
  <c r="AQD13" i="35" s="1"/>
  <c r="AQD28" i="35"/>
  <c r="AQC38" i="35"/>
  <c r="AQC40" i="35" s="1"/>
  <c r="AQC39" i="35"/>
  <c r="AQC41" i="35"/>
  <c r="AQC21" i="35"/>
  <c r="AQC22" i="35"/>
  <c r="AQC25" i="35"/>
  <c r="AQC29" i="35"/>
  <c r="AQC32" i="35"/>
  <c r="AQC5" i="35"/>
  <c r="AQC7" i="35"/>
  <c r="AQC6" i="35" s="1"/>
  <c r="AQC8" i="35"/>
  <c r="AQC12" i="35"/>
  <c r="AQC15" i="35"/>
  <c r="AQC15" i="34"/>
  <c r="AQC10" i="34"/>
  <c r="AQC4" i="34"/>
  <c r="AQC5" i="34" s="1"/>
  <c r="AQC57" i="19"/>
  <c r="AQC41" i="19"/>
  <c r="AQC47" i="19" s="1"/>
  <c r="AQC28" i="19"/>
  <c r="AQC35" i="19" s="1"/>
  <c r="AQC20" i="35" s="1"/>
  <c r="AQC21" i="19"/>
  <c r="AQC13" i="19"/>
  <c r="AQC6" i="19"/>
  <c r="AQC7" i="19"/>
  <c r="AQC4" i="19"/>
  <c r="AQC48" i="19" l="1"/>
  <c r="AQC14" i="35"/>
  <c r="AQC13" i="35" s="1"/>
  <c r="AQC28" i="35"/>
  <c r="AQC31" i="35"/>
  <c r="AQC30" i="35" s="1"/>
  <c r="AQC50" i="19"/>
  <c r="AQC27" i="35" s="1"/>
  <c r="AQC11" i="35"/>
  <c r="AQC24" i="35"/>
  <c r="AQC23" i="35" s="1"/>
  <c r="AQC4" i="35"/>
  <c r="AQC37" i="35"/>
  <c r="AQD10" i="35"/>
  <c r="AQC29" i="19"/>
  <c r="AQB41" i="19"/>
  <c r="AQB47" i="19" s="1"/>
  <c r="AQB5" i="35"/>
  <c r="AQB8" i="35"/>
  <c r="AQB12" i="35"/>
  <c r="AQB15" i="35"/>
  <c r="AQB22" i="35"/>
  <c r="AQB25" i="35"/>
  <c r="AQB29" i="35"/>
  <c r="AQB32" i="35"/>
  <c r="AQB38" i="35"/>
  <c r="AQB39" i="35"/>
  <c r="AQB41" i="35"/>
  <c r="AQB15" i="34"/>
  <c r="AQB10" i="34"/>
  <c r="AQB57" i="19"/>
  <c r="AQB28" i="19"/>
  <c r="AQB4" i="35" s="1"/>
  <c r="AQB19" i="19"/>
  <c r="AQB21" i="19" s="1"/>
  <c r="AQB13" i="19"/>
  <c r="AQB7" i="19"/>
  <c r="AQB6" i="19"/>
  <c r="AQB4" i="19"/>
  <c r="AQC10" i="35" l="1"/>
  <c r="AQC3" i="35"/>
  <c r="AQB40" i="35"/>
  <c r="AQB37" i="35"/>
  <c r="AQB29" i="19"/>
  <c r="AQB3" i="35" s="1"/>
  <c r="AQB21" i="35"/>
  <c r="AQB7" i="35"/>
  <c r="AQB6" i="35" s="1"/>
  <c r="AQB35" i="19"/>
  <c r="AQB20" i="35" s="1"/>
  <c r="AQB24" i="35"/>
  <c r="AQB23" i="35" s="1"/>
  <c r="AQB48" i="19"/>
  <c r="AQB10" i="35" s="1"/>
  <c r="AQB31" i="35"/>
  <c r="AQB30" i="35" s="1"/>
  <c r="AQB14" i="35"/>
  <c r="AQB13" i="35" s="1"/>
  <c r="AQB50" i="19"/>
  <c r="AQB27" i="35" s="1"/>
  <c r="AQB28" i="35"/>
  <c r="AQB11" i="35"/>
  <c r="AQB4" i="34"/>
  <c r="AQB5" i="34"/>
  <c r="AQA5" i="35" l="1"/>
  <c r="AQA8" i="35"/>
  <c r="AQA12" i="35"/>
  <c r="AQA15" i="35"/>
  <c r="AQA22" i="35"/>
  <c r="AQA25" i="35"/>
  <c r="AQA29" i="35"/>
  <c r="AQA32" i="35"/>
  <c r="AQA38" i="35"/>
  <c r="AQA39" i="35"/>
  <c r="AQA41" i="35"/>
  <c r="AQA15" i="34"/>
  <c r="AQA10" i="34"/>
  <c r="AQA4" i="34"/>
  <c r="AQA5" i="34" s="1"/>
  <c r="AQA57" i="19"/>
  <c r="AQA41" i="19"/>
  <c r="AQA47" i="19" s="1"/>
  <c r="AQA48" i="19" s="1"/>
  <c r="AQA28" i="19"/>
  <c r="AQA29" i="19" s="1"/>
  <c r="AQA19" i="19"/>
  <c r="AQA21" i="19" s="1"/>
  <c r="AQA13" i="19"/>
  <c r="AQA6" i="19"/>
  <c r="AQA7" i="19"/>
  <c r="AQA4" i="19"/>
  <c r="AQA37" i="35" l="1"/>
  <c r="AQA40" i="35"/>
  <c r="AQA21" i="35"/>
  <c r="AQA7" i="35"/>
  <c r="AQA6" i="35" s="1"/>
  <c r="AQA35" i="19"/>
  <c r="AQA20" i="35" s="1"/>
  <c r="AQA24" i="35"/>
  <c r="AQA23" i="35" s="1"/>
  <c r="AQA4" i="35"/>
  <c r="AQA3" i="35"/>
  <c r="AQA11" i="35"/>
  <c r="AQA50" i="19"/>
  <c r="AQA27" i="35" s="1"/>
  <c r="AQA28" i="35"/>
  <c r="AQA10" i="35"/>
  <c r="AQA14" i="35"/>
  <c r="AQA13" i="35" s="1"/>
  <c r="AQA31" i="35"/>
  <c r="AQA30" i="35" s="1"/>
  <c r="APZ5" i="35"/>
  <c r="APZ8" i="35"/>
  <c r="APZ12" i="35"/>
  <c r="APZ15" i="35"/>
  <c r="APZ22" i="35"/>
  <c r="APZ25" i="35"/>
  <c r="APZ29" i="35"/>
  <c r="APZ32" i="35"/>
  <c r="APZ38" i="35"/>
  <c r="APZ39" i="35"/>
  <c r="APZ41" i="35"/>
  <c r="APZ15" i="34"/>
  <c r="APZ10" i="34"/>
  <c r="APZ4" i="34"/>
  <c r="APZ5" i="34" s="1"/>
  <c r="APZ57" i="19"/>
  <c r="APZ41" i="19"/>
  <c r="APZ47" i="19" s="1"/>
  <c r="APZ28" i="19"/>
  <c r="APZ4" i="35" s="1"/>
  <c r="APZ19" i="19"/>
  <c r="APZ21" i="19" s="1"/>
  <c r="APZ13" i="19"/>
  <c r="APZ4" i="19"/>
  <c r="APZ6" i="19"/>
  <c r="APZ7" i="19"/>
  <c r="AQF11" i="19" l="1"/>
  <c r="AQF14" i="19"/>
  <c r="APZ40" i="35"/>
  <c r="APZ37" i="35"/>
  <c r="APZ7" i="35"/>
  <c r="APZ6" i="35" s="1"/>
  <c r="APZ24" i="35"/>
  <c r="APZ23" i="35" s="1"/>
  <c r="APZ21" i="35"/>
  <c r="APZ35" i="19"/>
  <c r="APZ20" i="35" s="1"/>
  <c r="APZ29" i="19"/>
  <c r="APZ3" i="35" s="1"/>
  <c r="APZ31" i="35"/>
  <c r="APZ30" i="35" s="1"/>
  <c r="APZ14" i="35"/>
  <c r="APZ13" i="35" s="1"/>
  <c r="APZ28" i="35"/>
  <c r="APZ50" i="19"/>
  <c r="APZ27" i="35" s="1"/>
  <c r="APZ11" i="35"/>
  <c r="APZ48" i="19"/>
  <c r="APY5" i="35"/>
  <c r="APY8" i="35"/>
  <c r="APY12" i="35"/>
  <c r="APY15" i="35"/>
  <c r="APY22" i="35"/>
  <c r="APY25" i="35"/>
  <c r="APY29" i="35"/>
  <c r="APY32" i="35"/>
  <c r="APY38" i="35"/>
  <c r="APY39" i="35"/>
  <c r="APY41" i="35"/>
  <c r="APY15" i="34"/>
  <c r="APY10" i="34"/>
  <c r="APY4" i="34"/>
  <c r="APY5" i="34" s="1"/>
  <c r="APY57" i="19"/>
  <c r="APY41" i="19"/>
  <c r="APY47" i="19" s="1"/>
  <c r="APY28" i="19"/>
  <c r="APY29" i="19" s="1"/>
  <c r="APY19" i="19"/>
  <c r="APY21" i="19" s="1"/>
  <c r="APY13" i="19"/>
  <c r="APY6" i="19"/>
  <c r="APY7" i="19"/>
  <c r="APY4" i="19"/>
  <c r="AQE11" i="19" l="1"/>
  <c r="AQE14" i="19"/>
  <c r="APZ10" i="35"/>
  <c r="APY40" i="35"/>
  <c r="APY37" i="35"/>
  <c r="APY35" i="19"/>
  <c r="APY20" i="35" s="1"/>
  <c r="APY24" i="35"/>
  <c r="APY4" i="35"/>
  <c r="APY21" i="35"/>
  <c r="APY7" i="35"/>
  <c r="APY6" i="35" s="1"/>
  <c r="APY23" i="35"/>
  <c r="APY3" i="35"/>
  <c r="APY48" i="19"/>
  <c r="APY14" i="35"/>
  <c r="APY13" i="35" s="1"/>
  <c r="APY31" i="35"/>
  <c r="APY30" i="35" s="1"/>
  <c r="APY28" i="35"/>
  <c r="APY50" i="19"/>
  <c r="APY27" i="35" s="1"/>
  <c r="APY11" i="35"/>
  <c r="APX5" i="35"/>
  <c r="APX8" i="35"/>
  <c r="APX12" i="35"/>
  <c r="APX15" i="35"/>
  <c r="APX22" i="35"/>
  <c r="APX25" i="35"/>
  <c r="APX29" i="35"/>
  <c r="APX32" i="35"/>
  <c r="APX38" i="35"/>
  <c r="APX39" i="35"/>
  <c r="APX41" i="35"/>
  <c r="APX15" i="34"/>
  <c r="APX10" i="34"/>
  <c r="APX4" i="34"/>
  <c r="APX5" i="34" s="1"/>
  <c r="APX57" i="19"/>
  <c r="APX41" i="19"/>
  <c r="APX47" i="19" s="1"/>
  <c r="APX28" i="19"/>
  <c r="APX29" i="19" s="1"/>
  <c r="APX3" i="35" s="1"/>
  <c r="APX19" i="19"/>
  <c r="APX21" i="19" s="1"/>
  <c r="APX13" i="19"/>
  <c r="APX6" i="19"/>
  <c r="APX7" i="19"/>
  <c r="APX4" i="19"/>
  <c r="APX37" i="35" l="1"/>
  <c r="AQD14" i="19"/>
  <c r="AQD11" i="19"/>
  <c r="APY10" i="35"/>
  <c r="APX40" i="35"/>
  <c r="APX35" i="19"/>
  <c r="APX20" i="35" s="1"/>
  <c r="APX4" i="35"/>
  <c r="APX24" i="35"/>
  <c r="APX23" i="35" s="1"/>
  <c r="APX21" i="35"/>
  <c r="APX7" i="35"/>
  <c r="APX6" i="35" s="1"/>
  <c r="APX48" i="19"/>
  <c r="APX14" i="35"/>
  <c r="APX13" i="35" s="1"/>
  <c r="APX28" i="35"/>
  <c r="APX50" i="19"/>
  <c r="APX27" i="35" s="1"/>
  <c r="APX11" i="35"/>
  <c r="APX31" i="35"/>
  <c r="APX30" i="35" s="1"/>
  <c r="APW5" i="35"/>
  <c r="APW8" i="35"/>
  <c r="APW12" i="35"/>
  <c r="APW15" i="35"/>
  <c r="APW22" i="35"/>
  <c r="APW25" i="35"/>
  <c r="APW29" i="35"/>
  <c r="APW32" i="35"/>
  <c r="APW38" i="35"/>
  <c r="APW39" i="35"/>
  <c r="APW37" i="35" s="1"/>
  <c r="APW41" i="35"/>
  <c r="APW15" i="34"/>
  <c r="APW10" i="34"/>
  <c r="APW4" i="34"/>
  <c r="APW5" i="34" s="1"/>
  <c r="APW57" i="19"/>
  <c r="APW41" i="19"/>
  <c r="APW47" i="19" s="1"/>
  <c r="APW28" i="19"/>
  <c r="APW29" i="19" s="1"/>
  <c r="APW19" i="19"/>
  <c r="APW21" i="19" s="1"/>
  <c r="APW13" i="19"/>
  <c r="APW4" i="19"/>
  <c r="APW6" i="19"/>
  <c r="APW7" i="19"/>
  <c r="APW40" i="35" l="1"/>
  <c r="AQC11" i="19"/>
  <c r="AQC14" i="19"/>
  <c r="APX10" i="35"/>
  <c r="APW24" i="35"/>
  <c r="APW23" i="35" s="1"/>
  <c r="APW4" i="35"/>
  <c r="APW21" i="35"/>
  <c r="APW7" i="35"/>
  <c r="APW6" i="35" s="1"/>
  <c r="APW35" i="19"/>
  <c r="APW20" i="35" s="1"/>
  <c r="APW3" i="35"/>
  <c r="APW48" i="19"/>
  <c r="APW14" i="35"/>
  <c r="APW13" i="35" s="1"/>
  <c r="APW28" i="35"/>
  <c r="APW50" i="19"/>
  <c r="APW27" i="35" s="1"/>
  <c r="APW31" i="35"/>
  <c r="APW30" i="35" s="1"/>
  <c r="APW11" i="35"/>
  <c r="APV5" i="35"/>
  <c r="APV8" i="35"/>
  <c r="APV11" i="35"/>
  <c r="APV12" i="35"/>
  <c r="APV15" i="35"/>
  <c r="APV22" i="35"/>
  <c r="APV25" i="35"/>
  <c r="APV29" i="35"/>
  <c r="APV31" i="35"/>
  <c r="APV32" i="35"/>
  <c r="APV38" i="35"/>
  <c r="APV39" i="35"/>
  <c r="APV41" i="35"/>
  <c r="APV40" i="35" s="1"/>
  <c r="APV15" i="34"/>
  <c r="APV10" i="34"/>
  <c r="APV4" i="34"/>
  <c r="APV5" i="34" s="1"/>
  <c r="APV57" i="19"/>
  <c r="APV41" i="19"/>
  <c r="APV47" i="19" s="1"/>
  <c r="APV48" i="19" s="1"/>
  <c r="APV10" i="35" s="1"/>
  <c r="APV28" i="19"/>
  <c r="APV29" i="19" s="1"/>
  <c r="APV3" i="35" s="1"/>
  <c r="APV19" i="19"/>
  <c r="APV21" i="19" s="1"/>
  <c r="APV13" i="19"/>
  <c r="APV6" i="19"/>
  <c r="APV7" i="19"/>
  <c r="APV4" i="19"/>
  <c r="AQB11" i="19" l="1"/>
  <c r="AQB14" i="19"/>
  <c r="APV24" i="35"/>
  <c r="APV23" i="35" s="1"/>
  <c r="APV28" i="35"/>
  <c r="APV14" i="35"/>
  <c r="APV13" i="35" s="1"/>
  <c r="APV4" i="35"/>
  <c r="APV21" i="35"/>
  <c r="APV7" i="35"/>
  <c r="APV6" i="35" s="1"/>
  <c r="APV37" i="35"/>
  <c r="APV30" i="35"/>
  <c r="APW10" i="35"/>
  <c r="APV35" i="19"/>
  <c r="APV20" i="35" s="1"/>
  <c r="APV50" i="19"/>
  <c r="APV27" i="35" s="1"/>
  <c r="APU5" i="35"/>
  <c r="APU8" i="35"/>
  <c r="APU12" i="35"/>
  <c r="APU15" i="35"/>
  <c r="APU22" i="35"/>
  <c r="APU25" i="35"/>
  <c r="APU29" i="35"/>
  <c r="APU32" i="35"/>
  <c r="APU38" i="35"/>
  <c r="APU39" i="35"/>
  <c r="APU41" i="35"/>
  <c r="APU15" i="34"/>
  <c r="APU10" i="34"/>
  <c r="APU4" i="34"/>
  <c r="APU5" i="34"/>
  <c r="APU57" i="19"/>
  <c r="APU41" i="19"/>
  <c r="APU47" i="19" s="1"/>
  <c r="APU28" i="19"/>
  <c r="APU29" i="19" s="1"/>
  <c r="APU19" i="19"/>
  <c r="APU21" i="19" s="1"/>
  <c r="APU13" i="19"/>
  <c r="APU6" i="19"/>
  <c r="APU7" i="19"/>
  <c r="APU4" i="19"/>
  <c r="AQA11" i="19" l="1"/>
  <c r="AQA14" i="19"/>
  <c r="APU21" i="35"/>
  <c r="APU7" i="35"/>
  <c r="APU35" i="19"/>
  <c r="APU20" i="35" s="1"/>
  <c r="APU24" i="35"/>
  <c r="APU23" i="35" s="1"/>
  <c r="APU4" i="35"/>
  <c r="APU6" i="35"/>
  <c r="APU3" i="35"/>
  <c r="APU48" i="19"/>
  <c r="APU14" i="35"/>
  <c r="APU13" i="35" s="1"/>
  <c r="APU28" i="35"/>
  <c r="APU50" i="19"/>
  <c r="APU27" i="35" s="1"/>
  <c r="APU11" i="35"/>
  <c r="APU31" i="35"/>
  <c r="APU30" i="35" s="1"/>
  <c r="APU37" i="35"/>
  <c r="APU40" i="35"/>
  <c r="APT5" i="35"/>
  <c r="APT8" i="35"/>
  <c r="APT12" i="35"/>
  <c r="APT15" i="35"/>
  <c r="APT22" i="35"/>
  <c r="APT25" i="35"/>
  <c r="APT29" i="35"/>
  <c r="APT32" i="35"/>
  <c r="APT38" i="35"/>
  <c r="APT39" i="35"/>
  <c r="APT41" i="35"/>
  <c r="APT15" i="34"/>
  <c r="APT10" i="34"/>
  <c r="APT4" i="34"/>
  <c r="APT5" i="34" s="1"/>
  <c r="APT57" i="19"/>
  <c r="APT41" i="19"/>
  <c r="APT47" i="19" s="1"/>
  <c r="APT48" i="19" s="1"/>
  <c r="APT10" i="35" s="1"/>
  <c r="APT28" i="19"/>
  <c r="APT29" i="19" s="1"/>
  <c r="APT3" i="35" s="1"/>
  <c r="APT19" i="19"/>
  <c r="APT21" i="19" s="1"/>
  <c r="APT13" i="19"/>
  <c r="APT6" i="19"/>
  <c r="APT7" i="19"/>
  <c r="APT4" i="19"/>
  <c r="APT31" i="35" l="1"/>
  <c r="APT30" i="35" s="1"/>
  <c r="APT24" i="35"/>
  <c r="APT23" i="35" s="1"/>
  <c r="APT4" i="35"/>
  <c r="APT11" i="35"/>
  <c r="APZ14" i="19"/>
  <c r="APZ11" i="19"/>
  <c r="APT14" i="35"/>
  <c r="APT13" i="35" s="1"/>
  <c r="APT28" i="35"/>
  <c r="APT21" i="35"/>
  <c r="APT7" i="35"/>
  <c r="APT6" i="35" s="1"/>
  <c r="APU10" i="35"/>
  <c r="APT40" i="35"/>
  <c r="APT37" i="35"/>
  <c r="APT50" i="19"/>
  <c r="APT27" i="35" s="1"/>
  <c r="APT35" i="19"/>
  <c r="APT20" i="35" s="1"/>
  <c r="APS5" i="35"/>
  <c r="APS8" i="35"/>
  <c r="APS12" i="35"/>
  <c r="APS15" i="35"/>
  <c r="APS22" i="35"/>
  <c r="APS25" i="35"/>
  <c r="APS29" i="35"/>
  <c r="APS32" i="35"/>
  <c r="APS38" i="35"/>
  <c r="APS39" i="35"/>
  <c r="APS41" i="35"/>
  <c r="APS15" i="34"/>
  <c r="APS10" i="34"/>
  <c r="APS4" i="34"/>
  <c r="APS5" i="34"/>
  <c r="APS57" i="19"/>
  <c r="APS41" i="19"/>
  <c r="APS47" i="19" s="1"/>
  <c r="APS28" i="19"/>
  <c r="APS29" i="19" s="1"/>
  <c r="APS19" i="19"/>
  <c r="APS21" i="19" s="1"/>
  <c r="APS13" i="19"/>
  <c r="APS6" i="19"/>
  <c r="APS7" i="19"/>
  <c r="APS4" i="19"/>
  <c r="APY11" i="19" l="1"/>
  <c r="APY14" i="19"/>
  <c r="APS40" i="35"/>
  <c r="APS37" i="35"/>
  <c r="APS7" i="35"/>
  <c r="APS6" i="35" s="1"/>
  <c r="APS21" i="35"/>
  <c r="APS35" i="19"/>
  <c r="APS20" i="35" s="1"/>
  <c r="APS24" i="35"/>
  <c r="APS23" i="35" s="1"/>
  <c r="APS4" i="35"/>
  <c r="APS3" i="35"/>
  <c r="APS48" i="19"/>
  <c r="APS31" i="35"/>
  <c r="APS30" i="35" s="1"/>
  <c r="APS14" i="35"/>
  <c r="APS13" i="35" s="1"/>
  <c r="APS28" i="35"/>
  <c r="APS11" i="35"/>
  <c r="APS50" i="19"/>
  <c r="APS27" i="35" s="1"/>
  <c r="APR5" i="35"/>
  <c r="APR8" i="35"/>
  <c r="APR12" i="35"/>
  <c r="APR15" i="35"/>
  <c r="APR22" i="35"/>
  <c r="APR25" i="35"/>
  <c r="APR29" i="35"/>
  <c r="APR32" i="35"/>
  <c r="APR38" i="35"/>
  <c r="APR39" i="35"/>
  <c r="APR41" i="35"/>
  <c r="APR15" i="34"/>
  <c r="APR10" i="34"/>
  <c r="APR4" i="34"/>
  <c r="APR5" i="34" s="1"/>
  <c r="APR57" i="19"/>
  <c r="APR41" i="19"/>
  <c r="APR47" i="19" s="1"/>
  <c r="APR48" i="19" s="1"/>
  <c r="APR28" i="19"/>
  <c r="APR29" i="19" s="1"/>
  <c r="APR19" i="19"/>
  <c r="APR21" i="19" s="1"/>
  <c r="APR13" i="19"/>
  <c r="APR6" i="19"/>
  <c r="APR7" i="19"/>
  <c r="APR4" i="19"/>
  <c r="APR35" i="19" l="1"/>
  <c r="APR24" i="35"/>
  <c r="APR23" i="35" s="1"/>
  <c r="APX14" i="19"/>
  <c r="APX11" i="19"/>
  <c r="APR7" i="35"/>
  <c r="APR6" i="35" s="1"/>
  <c r="APR37" i="35"/>
  <c r="APS10" i="35"/>
  <c r="APR40" i="35"/>
  <c r="APR20" i="35"/>
  <c r="APR21" i="35"/>
  <c r="APR4" i="35"/>
  <c r="APR3" i="35"/>
  <c r="APR11" i="35"/>
  <c r="APR10" i="35"/>
  <c r="APR50" i="19"/>
  <c r="APR27" i="35" s="1"/>
  <c r="APR28" i="35"/>
  <c r="APR14" i="35"/>
  <c r="APR13" i="35" s="1"/>
  <c r="APR31" i="35"/>
  <c r="APR30" i="35" s="1"/>
  <c r="APQ4" i="19"/>
  <c r="APW11" i="19" l="1"/>
  <c r="APW14" i="19"/>
  <c r="APQ15" i="34"/>
  <c r="APQ10" i="34"/>
  <c r="APQ4" i="34"/>
  <c r="APQ5" i="34" s="1"/>
  <c r="APQ5" i="35"/>
  <c r="APQ8" i="35"/>
  <c r="APQ12" i="35"/>
  <c r="APQ15" i="35"/>
  <c r="APQ22" i="35"/>
  <c r="APQ25" i="35"/>
  <c r="APQ29" i="35"/>
  <c r="APQ32" i="35"/>
  <c r="APQ38" i="35"/>
  <c r="APQ39" i="35"/>
  <c r="APQ41" i="35"/>
  <c r="APQ57" i="19"/>
  <c r="APQ41" i="19"/>
  <c r="APQ47" i="19" s="1"/>
  <c r="APQ14" i="35" s="1"/>
  <c r="APQ28" i="19"/>
  <c r="APQ4" i="35" s="1"/>
  <c r="APQ19" i="19"/>
  <c r="APQ21" i="19" s="1"/>
  <c r="APQ13" i="19"/>
  <c r="APQ6" i="19"/>
  <c r="APQ7" i="19"/>
  <c r="APQ37" i="35" l="1"/>
  <c r="APQ40" i="35"/>
  <c r="APQ13" i="35"/>
  <c r="APQ29" i="19"/>
  <c r="APQ21" i="35"/>
  <c r="APQ7" i="35"/>
  <c r="APQ6" i="35" s="1"/>
  <c r="APQ24" i="35"/>
  <c r="APQ23" i="35" s="1"/>
  <c r="APQ35" i="19"/>
  <c r="APQ20" i="35" s="1"/>
  <c r="APQ31" i="35"/>
  <c r="APQ30" i="35" s="1"/>
  <c r="APQ50" i="19"/>
  <c r="APQ27" i="35" s="1"/>
  <c r="APQ11" i="35"/>
  <c r="APQ28" i="35"/>
  <c r="APQ48" i="19"/>
  <c r="APQ3" i="35" l="1"/>
  <c r="APQ10" i="35"/>
  <c r="APP38" i="35"/>
  <c r="APP39" i="35"/>
  <c r="APP40" i="35"/>
  <c r="APP41" i="35"/>
  <c r="APP22" i="35"/>
  <c r="APP25" i="35"/>
  <c r="APP29" i="35"/>
  <c r="APP32" i="35"/>
  <c r="APP5" i="35"/>
  <c r="APP8" i="35"/>
  <c r="APP12" i="35"/>
  <c r="APP15" i="35"/>
  <c r="APP15" i="34"/>
  <c r="APP10" i="34"/>
  <c r="APP4" i="34"/>
  <c r="APP5" i="34" s="1"/>
  <c r="APP57" i="19"/>
  <c r="APP41" i="19"/>
  <c r="APP47" i="19" s="1"/>
  <c r="APP28" i="19"/>
  <c r="APP29" i="19" s="1"/>
  <c r="APP3" i="35" s="1"/>
  <c r="APP19" i="19"/>
  <c r="APP21" i="19" s="1"/>
  <c r="APP13" i="19"/>
  <c r="APP6" i="19"/>
  <c r="APP7" i="19"/>
  <c r="APP4" i="19"/>
  <c r="APP37" i="35" l="1"/>
  <c r="APV14" i="19"/>
  <c r="APV11" i="19"/>
  <c r="APP4" i="35"/>
  <c r="APP24" i="35"/>
  <c r="APP23" i="35" s="1"/>
  <c r="APP7" i="35"/>
  <c r="APP6" i="35" s="1"/>
  <c r="APP21" i="35"/>
  <c r="APP48" i="19"/>
  <c r="APP10" i="35" s="1"/>
  <c r="APP14" i="35"/>
  <c r="APP13" i="35" s="1"/>
  <c r="APP11" i="35"/>
  <c r="APP28" i="35"/>
  <c r="APP31" i="35"/>
  <c r="APP30" i="35" s="1"/>
  <c r="APP50" i="19"/>
  <c r="APP27" i="35" s="1"/>
  <c r="APP35" i="19"/>
  <c r="APP20" i="35" s="1"/>
  <c r="APO38" i="35"/>
  <c r="APO37" i="35" s="1"/>
  <c r="APO39" i="35"/>
  <c r="APO41" i="35"/>
  <c r="APO22" i="35"/>
  <c r="APO25" i="35"/>
  <c r="APO29" i="35"/>
  <c r="APO32" i="35"/>
  <c r="APO5" i="35"/>
  <c r="APO8" i="35"/>
  <c r="APO12" i="35"/>
  <c r="APO15" i="35"/>
  <c r="APO15" i="34"/>
  <c r="APO10" i="34"/>
  <c r="APO4" i="34"/>
  <c r="APO5" i="34" s="1"/>
  <c r="APO57" i="19"/>
  <c r="APO47" i="19"/>
  <c r="APO48" i="19" s="1"/>
  <c r="APO10" i="35" s="1"/>
  <c r="APO41" i="19"/>
  <c r="APO28" i="19"/>
  <c r="APO29" i="19" s="1"/>
  <c r="APO3" i="35" s="1"/>
  <c r="APO19" i="19"/>
  <c r="APO21" i="19" s="1"/>
  <c r="APO13" i="19"/>
  <c r="APO4" i="19"/>
  <c r="APO6" i="19"/>
  <c r="APO7" i="19"/>
  <c r="APO11" i="35" l="1"/>
  <c r="APU14" i="19"/>
  <c r="APU11" i="19"/>
  <c r="APO4" i="35"/>
  <c r="APO24" i="35"/>
  <c r="APO23" i="35" s="1"/>
  <c r="APO14" i="35"/>
  <c r="APO13" i="35" s="1"/>
  <c r="APO28" i="35"/>
  <c r="APO31" i="35"/>
  <c r="APO7" i="35"/>
  <c r="APO6" i="35" s="1"/>
  <c r="APO21" i="35"/>
  <c r="APO40" i="35"/>
  <c r="APO30" i="35"/>
  <c r="APO50" i="19"/>
  <c r="APO27" i="35" s="1"/>
  <c r="APO35" i="19"/>
  <c r="APO20" i="35" s="1"/>
  <c r="APN5" i="35" l="1"/>
  <c r="APN8" i="35"/>
  <c r="APN12" i="35"/>
  <c r="APN15" i="35"/>
  <c r="APN22" i="35"/>
  <c r="APN25" i="35"/>
  <c r="APN29" i="35"/>
  <c r="APN32" i="35"/>
  <c r="APN38" i="35"/>
  <c r="APN39" i="35"/>
  <c r="APN41" i="35"/>
  <c r="APN15" i="34"/>
  <c r="APN10" i="34"/>
  <c r="APN4" i="34"/>
  <c r="APN5" i="34" s="1"/>
  <c r="APN57" i="19"/>
  <c r="APN41" i="19"/>
  <c r="APN47" i="19" s="1"/>
  <c r="APN48" i="19" s="1"/>
  <c r="APN28" i="19"/>
  <c r="APN29" i="19" s="1"/>
  <c r="APN3" i="35" s="1"/>
  <c r="APN19" i="19"/>
  <c r="APN21" i="19" s="1"/>
  <c r="APN13" i="19"/>
  <c r="APN6" i="19"/>
  <c r="APN7" i="19"/>
  <c r="APN4" i="19"/>
  <c r="APT14" i="19" l="1"/>
  <c r="APT11" i="19"/>
  <c r="APN37" i="35"/>
  <c r="APN24" i="35"/>
  <c r="APN23" i="35" s="1"/>
  <c r="APN4" i="35"/>
  <c r="APN7" i="35"/>
  <c r="APN6" i="35" s="1"/>
  <c r="APN21" i="35"/>
  <c r="APN35" i="19"/>
  <c r="APN20" i="35" s="1"/>
  <c r="APN11" i="35"/>
  <c r="APN50" i="19"/>
  <c r="APN27" i="35" s="1"/>
  <c r="APN28" i="35"/>
  <c r="APN14" i="35"/>
  <c r="APN13" i="35" s="1"/>
  <c r="APN10" i="35"/>
  <c r="APN31" i="35"/>
  <c r="APN30" i="35" s="1"/>
  <c r="APN40" i="35"/>
  <c r="APM5" i="35"/>
  <c r="APM8" i="35"/>
  <c r="APM12" i="35"/>
  <c r="APM15" i="35"/>
  <c r="APM22" i="35"/>
  <c r="APM25" i="35"/>
  <c r="APM29" i="35"/>
  <c r="APM32" i="35"/>
  <c r="APM38" i="35"/>
  <c r="APM39" i="35"/>
  <c r="APM41" i="35"/>
  <c r="APM40" i="35" l="1"/>
  <c r="APM37" i="35"/>
  <c r="APM15" i="34"/>
  <c r="APM10" i="34"/>
  <c r="APM4" i="34"/>
  <c r="APM5" i="34"/>
  <c r="APM57" i="19"/>
  <c r="APM41" i="19"/>
  <c r="APM47" i="19" s="1"/>
  <c r="APM35" i="19"/>
  <c r="APM20" i="35" s="1"/>
  <c r="APM28" i="19"/>
  <c r="APM19" i="19"/>
  <c r="APM21" i="19" s="1"/>
  <c r="APM13" i="19"/>
  <c r="APM6" i="19"/>
  <c r="APM7" i="19"/>
  <c r="APM4" i="19"/>
  <c r="APS11" i="19" l="1"/>
  <c r="APS14" i="19"/>
  <c r="APM50" i="19"/>
  <c r="APM27" i="35" s="1"/>
  <c r="APM14" i="35"/>
  <c r="APM13" i="35" s="1"/>
  <c r="APM28" i="35"/>
  <c r="APM11" i="35"/>
  <c r="APM31" i="35"/>
  <c r="APM30" i="35" s="1"/>
  <c r="APM29" i="19"/>
  <c r="APM3" i="35" s="1"/>
  <c r="APM4" i="35"/>
  <c r="APM24" i="35"/>
  <c r="APM23" i="35" s="1"/>
  <c r="APM7" i="35"/>
  <c r="APM6" i="35" s="1"/>
  <c r="APM21" i="35"/>
  <c r="APM48" i="19"/>
  <c r="APM10" i="35" s="1"/>
  <c r="APL28" i="19"/>
  <c r="APL5" i="35" l="1"/>
  <c r="APL8" i="35"/>
  <c r="APL12" i="35"/>
  <c r="APL15" i="35"/>
  <c r="APL22" i="35"/>
  <c r="APL25" i="35"/>
  <c r="APL29" i="35"/>
  <c r="APL32" i="35"/>
  <c r="APL38" i="35"/>
  <c r="APL39" i="35"/>
  <c r="APL41" i="35"/>
  <c r="APL15" i="34"/>
  <c r="APL10" i="34"/>
  <c r="APL4" i="34"/>
  <c r="APL5" i="34" s="1"/>
  <c r="APL57" i="19"/>
  <c r="APL41" i="19"/>
  <c r="APL47" i="19" s="1"/>
  <c r="APL29" i="19"/>
  <c r="APL19" i="19"/>
  <c r="APL21" i="19" s="1"/>
  <c r="APL13" i="19"/>
  <c r="APL6" i="19"/>
  <c r="APL7" i="19"/>
  <c r="APL4" i="19"/>
  <c r="APR11" i="19" l="1"/>
  <c r="APR14" i="19"/>
  <c r="APL40" i="35"/>
  <c r="APL35" i="19"/>
  <c r="APL20" i="35" s="1"/>
  <c r="APL21" i="35"/>
  <c r="APL7" i="35"/>
  <c r="APL6" i="35" s="1"/>
  <c r="APL24" i="35"/>
  <c r="APL23" i="35" s="1"/>
  <c r="APL4" i="35"/>
  <c r="APL3" i="35"/>
  <c r="APL48" i="19"/>
  <c r="APL14" i="35"/>
  <c r="APL13" i="35" s="1"/>
  <c r="APL28" i="35"/>
  <c r="APL50" i="19"/>
  <c r="APL27" i="35" s="1"/>
  <c r="APL31" i="35"/>
  <c r="APL30" i="35" s="1"/>
  <c r="APL11" i="35"/>
  <c r="APL37" i="35"/>
  <c r="APK19" i="19"/>
  <c r="APL10" i="35" l="1"/>
  <c r="APK5" i="35"/>
  <c r="APK8" i="35"/>
  <c r="APK12" i="35"/>
  <c r="APK15" i="35"/>
  <c r="APK22" i="35"/>
  <c r="APK25" i="35"/>
  <c r="APK29" i="35"/>
  <c r="APK32" i="35"/>
  <c r="APK38" i="35"/>
  <c r="APK39" i="35"/>
  <c r="APK41" i="35"/>
  <c r="APK15" i="34"/>
  <c r="APK10" i="34"/>
  <c r="APK4" i="34"/>
  <c r="APK5" i="34"/>
  <c r="APK57" i="19"/>
  <c r="APK41" i="19"/>
  <c r="APK47" i="19" s="1"/>
  <c r="APK28" i="19"/>
  <c r="APK29" i="19" s="1"/>
  <c r="APK21" i="19"/>
  <c r="APK13" i="19"/>
  <c r="APK6" i="19"/>
  <c r="APK7" i="19"/>
  <c r="APK4" i="19"/>
  <c r="APK40" i="35" l="1"/>
  <c r="APQ11" i="19"/>
  <c r="APQ14" i="19"/>
  <c r="APK37" i="35"/>
  <c r="APK35" i="19"/>
  <c r="APK20" i="35" s="1"/>
  <c r="APK21" i="35"/>
  <c r="APK7" i="35"/>
  <c r="APK6" i="35" s="1"/>
  <c r="APK24" i="35"/>
  <c r="APK23" i="35" s="1"/>
  <c r="APK4" i="35"/>
  <c r="APK3" i="35"/>
  <c r="APK48" i="19"/>
  <c r="APK31" i="35"/>
  <c r="APK30" i="35" s="1"/>
  <c r="APK14" i="35"/>
  <c r="APK50" i="19"/>
  <c r="APK27" i="35" s="1"/>
  <c r="APK28" i="35"/>
  <c r="APK11" i="35"/>
  <c r="APK13" i="35"/>
  <c r="APJ5" i="35"/>
  <c r="APJ8" i="35"/>
  <c r="APJ12" i="35"/>
  <c r="APJ15" i="35"/>
  <c r="APJ22" i="35"/>
  <c r="APJ25" i="35"/>
  <c r="APJ29" i="35"/>
  <c r="APJ32" i="35"/>
  <c r="APJ38" i="35"/>
  <c r="APJ39" i="35"/>
  <c r="APJ41" i="35"/>
  <c r="APJ15" i="34"/>
  <c r="APJ10" i="34"/>
  <c r="APJ4" i="34"/>
  <c r="APJ5" i="34" s="1"/>
  <c r="APJ57" i="19"/>
  <c r="APJ41" i="19"/>
  <c r="APJ47" i="19" s="1"/>
  <c r="APJ28" i="19"/>
  <c r="APJ29" i="19" s="1"/>
  <c r="APJ21" i="19"/>
  <c r="APJ19" i="19"/>
  <c r="APJ13" i="19"/>
  <c r="APJ6" i="19"/>
  <c r="APJ7" i="19"/>
  <c r="APJ4" i="19"/>
  <c r="APP11" i="19" l="1"/>
  <c r="APP14" i="19"/>
  <c r="APK10" i="35"/>
  <c r="APJ40" i="35"/>
  <c r="APJ37" i="35"/>
  <c r="APJ21" i="35"/>
  <c r="APJ7" i="35"/>
  <c r="APJ6" i="35" s="1"/>
  <c r="APJ24" i="35"/>
  <c r="APJ23" i="35" s="1"/>
  <c r="APJ4" i="35"/>
  <c r="APJ3" i="35"/>
  <c r="APJ48" i="19"/>
  <c r="APJ14" i="35"/>
  <c r="APJ13" i="35" s="1"/>
  <c r="APJ28" i="35"/>
  <c r="APJ50" i="19"/>
  <c r="APJ27" i="35" s="1"/>
  <c r="APJ11" i="35"/>
  <c r="APJ31" i="35"/>
  <c r="APJ30" i="35" s="1"/>
  <c r="APJ35" i="19"/>
  <c r="APJ20" i="35" s="1"/>
  <c r="API5" i="35"/>
  <c r="API8" i="35"/>
  <c r="API12" i="35"/>
  <c r="API15" i="35"/>
  <c r="API22" i="35"/>
  <c r="API25" i="35"/>
  <c r="API29" i="35"/>
  <c r="API32" i="35"/>
  <c r="API38" i="35"/>
  <c r="API39" i="35"/>
  <c r="API41" i="35"/>
  <c r="API15" i="34"/>
  <c r="APH10" i="34"/>
  <c r="API10" i="34"/>
  <c r="API4" i="34"/>
  <c r="API5" i="34" s="1"/>
  <c r="API57" i="19"/>
  <c r="API41" i="19"/>
  <c r="API47" i="19" s="1"/>
  <c r="API28" i="19"/>
  <c r="API4" i="35" s="1"/>
  <c r="API19" i="19"/>
  <c r="API21" i="19" s="1"/>
  <c r="API13" i="19"/>
  <c r="API7" i="19"/>
  <c r="API6" i="19"/>
  <c r="API4" i="19"/>
  <c r="APO14" i="19" l="1"/>
  <c r="APO11" i="19"/>
  <c r="API40" i="35"/>
  <c r="APJ10" i="35"/>
  <c r="API37" i="35"/>
  <c r="API7" i="35"/>
  <c r="API6" i="35" s="1"/>
  <c r="API29" i="19"/>
  <c r="API24" i="35"/>
  <c r="API23" i="35" s="1"/>
  <c r="API21" i="35"/>
  <c r="API35" i="19"/>
  <c r="API20" i="35" s="1"/>
  <c r="API3" i="35"/>
  <c r="API31" i="35"/>
  <c r="API30" i="35" s="1"/>
  <c r="API50" i="19"/>
  <c r="API27" i="35" s="1"/>
  <c r="API14" i="35"/>
  <c r="API13" i="35" s="1"/>
  <c r="API48" i="19"/>
  <c r="API28" i="35"/>
  <c r="API11" i="35"/>
  <c r="APH38" i="35"/>
  <c r="APH39" i="35"/>
  <c r="APH41" i="35"/>
  <c r="APH21" i="35"/>
  <c r="APH22" i="35"/>
  <c r="APH25" i="35"/>
  <c r="APH29" i="35"/>
  <c r="APH32" i="35"/>
  <c r="APH5" i="35"/>
  <c r="APH7" i="35"/>
  <c r="APH8" i="35"/>
  <c r="APH12" i="35"/>
  <c r="APH15" i="35"/>
  <c r="APH15" i="34"/>
  <c r="APH4" i="34"/>
  <c r="APH5" i="34" s="1"/>
  <c r="APH57" i="19"/>
  <c r="APH41" i="19"/>
  <c r="APH47" i="19" s="1"/>
  <c r="APH28" i="35" s="1"/>
  <c r="APH28" i="19"/>
  <c r="APH29" i="19" s="1"/>
  <c r="APH3" i="35" s="1"/>
  <c r="APH19" i="19"/>
  <c r="APH21" i="19" s="1"/>
  <c r="APH13" i="19"/>
  <c r="APH6" i="19"/>
  <c r="APH7" i="19"/>
  <c r="APH4" i="19"/>
  <c r="APH11" i="35" l="1"/>
  <c r="APH31" i="35"/>
  <c r="APH30" i="35" s="1"/>
  <c r="APH4" i="35"/>
  <c r="APH24" i="35"/>
  <c r="APH23" i="35" s="1"/>
  <c r="APN11" i="19"/>
  <c r="APN14" i="19"/>
  <c r="APH14" i="35"/>
  <c r="APH13" i="35" s="1"/>
  <c r="APH6" i="35"/>
  <c r="APH37" i="35"/>
  <c r="APH40" i="35"/>
  <c r="API10" i="35"/>
  <c r="APH35" i="19"/>
  <c r="APH20" i="35" s="1"/>
  <c r="APH48" i="19"/>
  <c r="APH10" i="35" s="1"/>
  <c r="APH50" i="19"/>
  <c r="APH27" i="35" s="1"/>
  <c r="APG5" i="35"/>
  <c r="APG8" i="35"/>
  <c r="APG12" i="35"/>
  <c r="APG15" i="35"/>
  <c r="APG22" i="35"/>
  <c r="APG25" i="35"/>
  <c r="APG29" i="35"/>
  <c r="APG32" i="35"/>
  <c r="APG38" i="35"/>
  <c r="APG39" i="35"/>
  <c r="APG41" i="35"/>
  <c r="APG15" i="34"/>
  <c r="APG10" i="34"/>
  <c r="APG4" i="34"/>
  <c r="APG5" i="34"/>
  <c r="APG57" i="19"/>
  <c r="APG41" i="19"/>
  <c r="APG47" i="19" s="1"/>
  <c r="APG28" i="19"/>
  <c r="APG29" i="19" s="1"/>
  <c r="APG19" i="19"/>
  <c r="APG21" i="19" s="1"/>
  <c r="APG13" i="19"/>
  <c r="APG6" i="19"/>
  <c r="APG7" i="19"/>
  <c r="APG4" i="19"/>
  <c r="APM11" i="19" l="1"/>
  <c r="APM14" i="19"/>
  <c r="APG40" i="35"/>
  <c r="APG37" i="35"/>
  <c r="APG7" i="35"/>
  <c r="APG6" i="35" s="1"/>
  <c r="APG21" i="35"/>
  <c r="APG35" i="19"/>
  <c r="APG20" i="35" s="1"/>
  <c r="APG24" i="35"/>
  <c r="APG23" i="35" s="1"/>
  <c r="APG4" i="35"/>
  <c r="APG3" i="35"/>
  <c r="APG48" i="19"/>
  <c r="APG31" i="35"/>
  <c r="APG30" i="35" s="1"/>
  <c r="APG14" i="35"/>
  <c r="APG13" i="35" s="1"/>
  <c r="APG28" i="35"/>
  <c r="APG11" i="35"/>
  <c r="APG50" i="19"/>
  <c r="APG27" i="35" s="1"/>
  <c r="APF5" i="35"/>
  <c r="APF8" i="35"/>
  <c r="APF12" i="35"/>
  <c r="APF15" i="35"/>
  <c r="APF22" i="35"/>
  <c r="APF25" i="35"/>
  <c r="APF29" i="35"/>
  <c r="APF32" i="35"/>
  <c r="APF38" i="35"/>
  <c r="APF39" i="35"/>
  <c r="APF41" i="35"/>
  <c r="APF37" i="35" l="1"/>
  <c r="APF40" i="35"/>
  <c r="APG10" i="35"/>
  <c r="APF15" i="34"/>
  <c r="APF10" i="34"/>
  <c r="APF4" i="34"/>
  <c r="APF5" i="34" s="1"/>
  <c r="APF57" i="19"/>
  <c r="APF41" i="19"/>
  <c r="APF47" i="19" s="1"/>
  <c r="APF28" i="19"/>
  <c r="APF19" i="19"/>
  <c r="APF21" i="19" s="1"/>
  <c r="APF13" i="19"/>
  <c r="APF6" i="19"/>
  <c r="APF7" i="19"/>
  <c r="APF4" i="19"/>
  <c r="APF29" i="19" l="1"/>
  <c r="APF3" i="35" s="1"/>
  <c r="APF7" i="35"/>
  <c r="APF6" i="35" s="1"/>
  <c r="APF21" i="35"/>
  <c r="APF24" i="35"/>
  <c r="APF23" i="35" s="1"/>
  <c r="APF4" i="35"/>
  <c r="APF11" i="35"/>
  <c r="APF31" i="35"/>
  <c r="APF30" i="35" s="1"/>
  <c r="APF14" i="35"/>
  <c r="APF13" i="35" s="1"/>
  <c r="APF28" i="35"/>
  <c r="APL14" i="19"/>
  <c r="APL11" i="19"/>
  <c r="APF48" i="19"/>
  <c r="APF10" i="35" s="1"/>
  <c r="APF50" i="19"/>
  <c r="APF27" i="35" s="1"/>
  <c r="APF35" i="19"/>
  <c r="APF20" i="35" s="1"/>
  <c r="APE5" i="35"/>
  <c r="APE8" i="35"/>
  <c r="APE12" i="35"/>
  <c r="APE15" i="35"/>
  <c r="APE22" i="35"/>
  <c r="APE25" i="35"/>
  <c r="APE29" i="35"/>
  <c r="APE32" i="35"/>
  <c r="APE38" i="35"/>
  <c r="APE39" i="35"/>
  <c r="APE41" i="35"/>
  <c r="APE15" i="34"/>
  <c r="APE10" i="34"/>
  <c r="APE4" i="34"/>
  <c r="APE5" i="34" s="1"/>
  <c r="APE57" i="19"/>
  <c r="APE41" i="19"/>
  <c r="APE47" i="19" s="1"/>
  <c r="APE28" i="19"/>
  <c r="APE29" i="19" s="1"/>
  <c r="APE19" i="19"/>
  <c r="APE21" i="19" s="1"/>
  <c r="APE13" i="19"/>
  <c r="APE6" i="19"/>
  <c r="APE7" i="19"/>
  <c r="APE4" i="19"/>
  <c r="APK11" i="19" l="1"/>
  <c r="APK14" i="19"/>
  <c r="APE40" i="35"/>
  <c r="APE37" i="35"/>
  <c r="APE7" i="35"/>
  <c r="APE6" i="35" s="1"/>
  <c r="APE21" i="35"/>
  <c r="APE35" i="19"/>
  <c r="APE20" i="35" s="1"/>
  <c r="APE24" i="35"/>
  <c r="APE23" i="35" s="1"/>
  <c r="APE4" i="35"/>
  <c r="APE3" i="35"/>
  <c r="APE14" i="35"/>
  <c r="APE13" i="35" s="1"/>
  <c r="APE28" i="35"/>
  <c r="APE50" i="19"/>
  <c r="APE27" i="35" s="1"/>
  <c r="APE31" i="35"/>
  <c r="APE30" i="35" s="1"/>
  <c r="APE11" i="35"/>
  <c r="APE48" i="19"/>
  <c r="APD57" i="19"/>
  <c r="APD41" i="19"/>
  <c r="APD47" i="19" s="1"/>
  <c r="APD28" i="19"/>
  <c r="APD29" i="19" s="1"/>
  <c r="APD3" i="35" s="1"/>
  <c r="APD19" i="19"/>
  <c r="APD21" i="19" s="1"/>
  <c r="APD13" i="19"/>
  <c r="APD6" i="19"/>
  <c r="APD7" i="19"/>
  <c r="APD4" i="19"/>
  <c r="APD15" i="34"/>
  <c r="APD10" i="34"/>
  <c r="APD4" i="34"/>
  <c r="APD5" i="34" s="1"/>
  <c r="APD4" i="35"/>
  <c r="APD5" i="35"/>
  <c r="APD7" i="35"/>
  <c r="APD8" i="35"/>
  <c r="APD12" i="35"/>
  <c r="APD15" i="35"/>
  <c r="APD21" i="35"/>
  <c r="APD22" i="35"/>
  <c r="APD24" i="35"/>
  <c r="APD25" i="35"/>
  <c r="APD29" i="35"/>
  <c r="APD32" i="35"/>
  <c r="APD38" i="35"/>
  <c r="APD39" i="35"/>
  <c r="APD41" i="35"/>
  <c r="APJ11" i="19" l="1"/>
  <c r="APJ14" i="19"/>
  <c r="APD35" i="19"/>
  <c r="APD20" i="35" s="1"/>
  <c r="APE10" i="35"/>
  <c r="APD6" i="35"/>
  <c r="APD23" i="35"/>
  <c r="APD37" i="35"/>
  <c r="APD48" i="19"/>
  <c r="APD14" i="35"/>
  <c r="APD13" i="35" s="1"/>
  <c r="APD11" i="35"/>
  <c r="APD28" i="35"/>
  <c r="APD50" i="19"/>
  <c r="APD27" i="35" s="1"/>
  <c r="APD31" i="35"/>
  <c r="APD30" i="35" s="1"/>
  <c r="APD40" i="35"/>
  <c r="APC5" i="35"/>
  <c r="APC8" i="35"/>
  <c r="APC12" i="35"/>
  <c r="APC15" i="35"/>
  <c r="APC22" i="35"/>
  <c r="APC25" i="35"/>
  <c r="APC29" i="35"/>
  <c r="APC32" i="35"/>
  <c r="APC38" i="35"/>
  <c r="APC39" i="35"/>
  <c r="APC41" i="35"/>
  <c r="APC40" i="35" s="1"/>
  <c r="APC15" i="34"/>
  <c r="APC10" i="34"/>
  <c r="APC4" i="34"/>
  <c r="APC5" i="34"/>
  <c r="APC57" i="19"/>
  <c r="APC41" i="19"/>
  <c r="APC47" i="19" s="1"/>
  <c r="APC28" i="19"/>
  <c r="APC29" i="19" s="1"/>
  <c r="APC3" i="35" s="1"/>
  <c r="APC19" i="19"/>
  <c r="APC21" i="19" s="1"/>
  <c r="APC13" i="19"/>
  <c r="APC6" i="19"/>
  <c r="APC7" i="19"/>
  <c r="APC4" i="19"/>
  <c r="API11" i="19" l="1"/>
  <c r="API14" i="19"/>
  <c r="APD10" i="35"/>
  <c r="APC37" i="35"/>
  <c r="APC7" i="35"/>
  <c r="APC6" i="35" s="1"/>
  <c r="APC21" i="35"/>
  <c r="APC35" i="19"/>
  <c r="APC20" i="35" s="1"/>
  <c r="APC24" i="35"/>
  <c r="APC23" i="35" s="1"/>
  <c r="APC4" i="35"/>
  <c r="APC31" i="35"/>
  <c r="APC30" i="35" s="1"/>
  <c r="APC48" i="19"/>
  <c r="APC10" i="35" s="1"/>
  <c r="APC28" i="35"/>
  <c r="APC11" i="35"/>
  <c r="APC14" i="35"/>
  <c r="APC13" i="35" s="1"/>
  <c r="APC50" i="19"/>
  <c r="APC27" i="35" s="1"/>
  <c r="APB38" i="35" l="1"/>
  <c r="APB37" i="35" s="1"/>
  <c r="APB39" i="35"/>
  <c r="APB41" i="35"/>
  <c r="APB40" i="35" s="1"/>
  <c r="APB22" i="35"/>
  <c r="APB25" i="35"/>
  <c r="APB29" i="35"/>
  <c r="APB32" i="35"/>
  <c r="APB5" i="35"/>
  <c r="APB8" i="35"/>
  <c r="APB12" i="35"/>
  <c r="APB15" i="35"/>
  <c r="APB15" i="34" l="1"/>
  <c r="APB10" i="34"/>
  <c r="APB4" i="34"/>
  <c r="APB5" i="34" s="1"/>
  <c r="APB57" i="19"/>
  <c r="APB41" i="19"/>
  <c r="APB47" i="19" s="1"/>
  <c r="APB28" i="19"/>
  <c r="APB19" i="19"/>
  <c r="APB21" i="19" s="1"/>
  <c r="APB13" i="19"/>
  <c r="APB6" i="19"/>
  <c r="APB7" i="19"/>
  <c r="APB4" i="19"/>
  <c r="APB31" i="35" l="1"/>
  <c r="APB30" i="35" s="1"/>
  <c r="APB11" i="35"/>
  <c r="APB28" i="35"/>
  <c r="APB14" i="35"/>
  <c r="APB13" i="35" s="1"/>
  <c r="APB29" i="19"/>
  <c r="APB3" i="35" s="1"/>
  <c r="APB21" i="35"/>
  <c r="APB7" i="35"/>
  <c r="APB6" i="35" s="1"/>
  <c r="APB24" i="35"/>
  <c r="APB23" i="35" s="1"/>
  <c r="APB4" i="35"/>
  <c r="APH11" i="19"/>
  <c r="APH14" i="19"/>
  <c r="APB35" i="19"/>
  <c r="APB20" i="35" s="1"/>
  <c r="APB48" i="19"/>
  <c r="APB10" i="35" s="1"/>
  <c r="APB50" i="19"/>
  <c r="APB27" i="35" s="1"/>
  <c r="APA5" i="35"/>
  <c r="APA8" i="35"/>
  <c r="APA12" i="35"/>
  <c r="APA15" i="35"/>
  <c r="APA22" i="35"/>
  <c r="APA25" i="35"/>
  <c r="APA29" i="35"/>
  <c r="APA32" i="35"/>
  <c r="APA38" i="35"/>
  <c r="APA39" i="35"/>
  <c r="APA41" i="35"/>
  <c r="APA40" i="35" s="1"/>
  <c r="APA15" i="34"/>
  <c r="APA10" i="34"/>
  <c r="APA4" i="34"/>
  <c r="APA5" i="34" s="1"/>
  <c r="APA57" i="19"/>
  <c r="APA41" i="19"/>
  <c r="APA47" i="19" s="1"/>
  <c r="APA28" i="19"/>
  <c r="APA29" i="19" s="1"/>
  <c r="APA3" i="35" s="1"/>
  <c r="APA19" i="19"/>
  <c r="APA21" i="19" s="1"/>
  <c r="APA13" i="19"/>
  <c r="APA6" i="19"/>
  <c r="APA7" i="19"/>
  <c r="APA4" i="19"/>
  <c r="APG11" i="19" l="1"/>
  <c r="APG14" i="19"/>
  <c r="APA37" i="35"/>
  <c r="APA35" i="19"/>
  <c r="APA20" i="35" s="1"/>
  <c r="APA21" i="35"/>
  <c r="APA7" i="35"/>
  <c r="APA6" i="35" s="1"/>
  <c r="APA24" i="35"/>
  <c r="APA23" i="35" s="1"/>
  <c r="APA4" i="35"/>
  <c r="APA48" i="19"/>
  <c r="APA31" i="35"/>
  <c r="APA30" i="35" s="1"/>
  <c r="APA14" i="35"/>
  <c r="APA13" i="35" s="1"/>
  <c r="APA50" i="19"/>
  <c r="APA27" i="35" s="1"/>
  <c r="APA28" i="35"/>
  <c r="APA11" i="35"/>
  <c r="AOZ5" i="35"/>
  <c r="AOZ8" i="35"/>
  <c r="AOZ12" i="35"/>
  <c r="AOZ15" i="35"/>
  <c r="AOZ22" i="35"/>
  <c r="AOZ25" i="35"/>
  <c r="AOZ29" i="35"/>
  <c r="AOZ32" i="35"/>
  <c r="AOZ38" i="35"/>
  <c r="AOZ37" i="35" s="1"/>
  <c r="AOZ39" i="35"/>
  <c r="AOZ41" i="35"/>
  <c r="AOZ15" i="34"/>
  <c r="AOZ10" i="34"/>
  <c r="AOZ4" i="34"/>
  <c r="AOZ5" i="34" s="1"/>
  <c r="AOZ57" i="19"/>
  <c r="AOZ41" i="19"/>
  <c r="AOZ47" i="19" s="1"/>
  <c r="AOZ31" i="35" s="1"/>
  <c r="AOZ28" i="19"/>
  <c r="AOZ29" i="19" s="1"/>
  <c r="AOZ3" i="35" s="1"/>
  <c r="AOZ19" i="19"/>
  <c r="AOZ21" i="19" s="1"/>
  <c r="AOZ13" i="19"/>
  <c r="AOZ6" i="19"/>
  <c r="AOZ7" i="19"/>
  <c r="AOZ4" i="19"/>
  <c r="APF11" i="19" l="1"/>
  <c r="APF14" i="19"/>
  <c r="AOZ24" i="35"/>
  <c r="AOZ23" i="35" s="1"/>
  <c r="AOZ11" i="35"/>
  <c r="AOZ28" i="35"/>
  <c r="AOZ30" i="35"/>
  <c r="AOZ14" i="35"/>
  <c r="AOZ13" i="35" s="1"/>
  <c r="AOZ4" i="35"/>
  <c r="AOZ21" i="35"/>
  <c r="AOZ7" i="35"/>
  <c r="AOZ6" i="35" s="1"/>
  <c r="AOZ40" i="35"/>
  <c r="APA10" i="35"/>
  <c r="AOZ35" i="19"/>
  <c r="AOZ20" i="35" s="1"/>
  <c r="AOZ48" i="19"/>
  <c r="AOZ10" i="35" s="1"/>
  <c r="AOZ50" i="19"/>
  <c r="AOZ27" i="35" s="1"/>
  <c r="AOY5" i="35"/>
  <c r="AOY8" i="35"/>
  <c r="AOY12" i="35"/>
  <c r="AOY15" i="35"/>
  <c r="AOY22" i="35"/>
  <c r="AOY25" i="35"/>
  <c r="AOY29" i="35"/>
  <c r="AOY32" i="35"/>
  <c r="AOY38" i="35"/>
  <c r="AOY39" i="35"/>
  <c r="AOY41" i="35"/>
  <c r="AOY15" i="34"/>
  <c r="AOY10" i="34"/>
  <c r="AOY4" i="34"/>
  <c r="AOY5" i="34" s="1"/>
  <c r="AOY57" i="19"/>
  <c r="AOY41" i="19"/>
  <c r="AOY47" i="19" s="1"/>
  <c r="AOY28" i="19"/>
  <c r="AOY4" i="35" s="1"/>
  <c r="AOY19" i="19"/>
  <c r="AOY21" i="19" s="1"/>
  <c r="AOY13" i="19"/>
  <c r="AOY7" i="19"/>
  <c r="AOY6" i="19"/>
  <c r="AOY4" i="19"/>
  <c r="APE14" i="19" l="1"/>
  <c r="APE11" i="19"/>
  <c r="AOY40" i="35"/>
  <c r="AOY37" i="35"/>
  <c r="AOY35" i="19"/>
  <c r="AOY20" i="35" s="1"/>
  <c r="AOY21" i="35"/>
  <c r="AOY24" i="35"/>
  <c r="AOY23" i="35" s="1"/>
  <c r="AOY7" i="35"/>
  <c r="AOY6" i="35" s="1"/>
  <c r="AOY29" i="19"/>
  <c r="AOY14" i="35"/>
  <c r="AOY13" i="35" s="1"/>
  <c r="AOY28" i="35"/>
  <c r="AOY48" i="19"/>
  <c r="AOY50" i="19"/>
  <c r="AOY27" i="35" s="1"/>
  <c r="AOY11" i="35"/>
  <c r="AOY31" i="35"/>
  <c r="AOY30" i="35" s="1"/>
  <c r="AOX5" i="35"/>
  <c r="AOX8" i="35"/>
  <c r="AOX12" i="35"/>
  <c r="AOX15" i="35"/>
  <c r="AOX22" i="35"/>
  <c r="AOX25" i="35"/>
  <c r="AOX29" i="35"/>
  <c r="AOX32" i="35"/>
  <c r="AOX38" i="35"/>
  <c r="AOX39" i="35"/>
  <c r="AOX41" i="35"/>
  <c r="AOX15" i="34"/>
  <c r="AOX10" i="34"/>
  <c r="AOX4" i="34"/>
  <c r="AOX5" i="34"/>
  <c r="AOX57" i="19"/>
  <c r="AOX41" i="19"/>
  <c r="AOX47" i="19" s="1"/>
  <c r="AOX28" i="19"/>
  <c r="AOX4" i="35" s="1"/>
  <c r="AOX19" i="19"/>
  <c r="AOX21" i="19" s="1"/>
  <c r="AOX13" i="19"/>
  <c r="AOX6" i="19"/>
  <c r="AOX7" i="19"/>
  <c r="AOX4" i="19"/>
  <c r="APD11" i="19" l="1"/>
  <c r="APD14" i="19"/>
  <c r="AOY3" i="35"/>
  <c r="AOY10" i="35"/>
  <c r="AOX40" i="35"/>
  <c r="AOX37" i="35"/>
  <c r="AOX35" i="19"/>
  <c r="AOX20" i="35" s="1"/>
  <c r="AOX7" i="35"/>
  <c r="AOX6" i="35"/>
  <c r="AOX21" i="35"/>
  <c r="AOX29" i="19"/>
  <c r="AOX3" i="35" s="1"/>
  <c r="AOX24" i="35"/>
  <c r="AOX23" i="35"/>
  <c r="AOX48" i="19"/>
  <c r="AOX10" i="35" s="1"/>
  <c r="AOX11" i="35"/>
  <c r="AOX31" i="35"/>
  <c r="AOX30" i="35" s="1"/>
  <c r="AOX14" i="35"/>
  <c r="AOX13" i="35" s="1"/>
  <c r="AOX28" i="35"/>
  <c r="AOX50" i="19"/>
  <c r="AOX27" i="35" s="1"/>
  <c r="AOW5" i="35"/>
  <c r="AOW8" i="35"/>
  <c r="AOW12" i="35"/>
  <c r="AOW15" i="35"/>
  <c r="AOW22" i="35"/>
  <c r="AOW25" i="35"/>
  <c r="AOW29" i="35"/>
  <c r="AOW32" i="35"/>
  <c r="AOW38" i="35"/>
  <c r="AOW39" i="35"/>
  <c r="AOW41" i="35"/>
  <c r="AOW57" i="19"/>
  <c r="AOW41" i="19"/>
  <c r="AOW47" i="19" s="1"/>
  <c r="AOW28" i="19"/>
  <c r="AOW29" i="19" s="1"/>
  <c r="AOW19" i="19"/>
  <c r="AOW21" i="19" s="1"/>
  <c r="AOW13" i="19"/>
  <c r="AOW6" i="19"/>
  <c r="AOW7" i="19"/>
  <c r="AOW4" i="19"/>
  <c r="AOW15" i="34"/>
  <c r="AOW10" i="34"/>
  <c r="AOW4" i="34"/>
  <c r="AOW5" i="34" s="1"/>
  <c r="APC14" i="19" l="1"/>
  <c r="APC11" i="19"/>
  <c r="AOW37" i="35"/>
  <c r="AOW40" i="35"/>
  <c r="AOW14" i="35"/>
  <c r="AOW13" i="35" s="1"/>
  <c r="AOW48" i="19"/>
  <c r="AOW10" i="35" s="1"/>
  <c r="AOW28" i="35"/>
  <c r="AOW11" i="35"/>
  <c r="AOW50" i="19"/>
  <c r="AOW27" i="35" s="1"/>
  <c r="AOW31" i="35"/>
  <c r="AOW30" i="35" s="1"/>
  <c r="AOW35" i="19"/>
  <c r="AOW20" i="35" s="1"/>
  <c r="AOW3" i="35"/>
  <c r="AOW7" i="35"/>
  <c r="AOW6" i="35" s="1"/>
  <c r="AOW24" i="35"/>
  <c r="AOW23" i="35" s="1"/>
  <c r="AOW21" i="35"/>
  <c r="AOW4" i="35"/>
  <c r="AOV5" i="35"/>
  <c r="AOV8" i="35"/>
  <c r="AOV12" i="35"/>
  <c r="AOV15" i="35"/>
  <c r="AOV22" i="35"/>
  <c r="AOV25" i="35"/>
  <c r="AOV29" i="35"/>
  <c r="AOV32" i="35"/>
  <c r="AOV38" i="35"/>
  <c r="AOV39" i="35"/>
  <c r="AOV41" i="35"/>
  <c r="AOV15" i="34"/>
  <c r="AOV10" i="34"/>
  <c r="AOV4" i="34"/>
  <c r="AOV5" i="34" s="1"/>
  <c r="AOV57" i="19"/>
  <c r="AOV41" i="19"/>
  <c r="AOV47" i="19" s="1"/>
  <c r="AOV31" i="35" s="1"/>
  <c r="AOV28" i="19"/>
  <c r="AOV29" i="19" s="1"/>
  <c r="AOV19" i="19"/>
  <c r="AOV21" i="19" s="1"/>
  <c r="AOV13" i="19"/>
  <c r="AOV7" i="19"/>
  <c r="AOV6" i="19"/>
  <c r="AOV4" i="19"/>
  <c r="APB11" i="19" l="1"/>
  <c r="APB14" i="19"/>
  <c r="AOV37" i="35"/>
  <c r="AOV40" i="35"/>
  <c r="AOV30" i="35"/>
  <c r="AOV7" i="35"/>
  <c r="AOV6" i="35" s="1"/>
  <c r="AOV21" i="35"/>
  <c r="AOV35" i="19"/>
  <c r="AOV20" i="35" s="1"/>
  <c r="AOV24" i="35"/>
  <c r="AOV23" i="35" s="1"/>
  <c r="AOV4" i="35"/>
  <c r="AOV3" i="35"/>
  <c r="AOV11" i="35"/>
  <c r="AOV50" i="19"/>
  <c r="AOV27" i="35" s="1"/>
  <c r="AOV28" i="35"/>
  <c r="AOV14" i="35"/>
  <c r="AOV13" i="35" s="1"/>
  <c r="AOV48" i="19"/>
  <c r="AOU6" i="19"/>
  <c r="AOV10" i="35" l="1"/>
  <c r="AOU5" i="35"/>
  <c r="AOU8" i="35"/>
  <c r="AOU12" i="35"/>
  <c r="AOU15" i="35"/>
  <c r="AOU22" i="35"/>
  <c r="AOU25" i="35"/>
  <c r="AOU29" i="35"/>
  <c r="AOU32" i="35"/>
  <c r="AOU38" i="35"/>
  <c r="AOU39" i="35"/>
  <c r="AOU41" i="35"/>
  <c r="AOU40" i="35" s="1"/>
  <c r="AOU15" i="34"/>
  <c r="AOU10" i="34"/>
  <c r="AOU4" i="34"/>
  <c r="AOU5" i="34" s="1"/>
  <c r="AOU57" i="19"/>
  <c r="AOU41" i="19"/>
  <c r="AOU47" i="19" s="1"/>
  <c r="AOU28" i="19"/>
  <c r="AOU29" i="19" s="1"/>
  <c r="AOU19" i="19"/>
  <c r="AOU21" i="19" s="1"/>
  <c r="AOU13" i="19"/>
  <c r="AOU7" i="19"/>
  <c r="AOU4" i="19"/>
  <c r="APA14" i="19" l="1"/>
  <c r="APA11" i="19"/>
  <c r="AOU37" i="35"/>
  <c r="AOU7" i="35"/>
  <c r="AOU6" i="35" s="1"/>
  <c r="AOU35" i="19"/>
  <c r="AOU20" i="35" s="1"/>
  <c r="AOU24" i="35"/>
  <c r="AOU23" i="35" s="1"/>
  <c r="AOU21" i="35"/>
  <c r="AOU4" i="35"/>
  <c r="AOU3" i="35"/>
  <c r="AOU48" i="19"/>
  <c r="AOU31" i="35"/>
  <c r="AOU30" i="35" s="1"/>
  <c r="AOU11" i="35"/>
  <c r="AOU14" i="35"/>
  <c r="AOU13" i="35" s="1"/>
  <c r="AOU28" i="35"/>
  <c r="AOU50" i="19"/>
  <c r="AOU27" i="35" s="1"/>
  <c r="AOT5" i="35"/>
  <c r="AOT8" i="35"/>
  <c r="AOT12" i="35"/>
  <c r="AOT15" i="35"/>
  <c r="AOT22" i="35"/>
  <c r="AOT25" i="35"/>
  <c r="AOT29" i="35"/>
  <c r="AOT32" i="35"/>
  <c r="AOT38" i="35"/>
  <c r="AOT39" i="35"/>
  <c r="AOT41" i="35"/>
  <c r="AOT40" i="35" s="1"/>
  <c r="AOT15" i="34"/>
  <c r="AOT10" i="34"/>
  <c r="AOT4" i="34"/>
  <c r="AOT5" i="34" s="1"/>
  <c r="AOT57" i="19"/>
  <c r="AOT41" i="19"/>
  <c r="AOT47" i="19" s="1"/>
  <c r="AOT28" i="19"/>
  <c r="AOT4" i="35" s="1"/>
  <c r="AOT19" i="19"/>
  <c r="AOT21" i="19" s="1"/>
  <c r="AOT13" i="19"/>
  <c r="AOT6" i="19"/>
  <c r="AOT7" i="19"/>
  <c r="AOT4" i="19"/>
  <c r="AOZ14" i="19" l="1"/>
  <c r="AOZ11" i="19"/>
  <c r="AOT29" i="19"/>
  <c r="AOT35" i="19"/>
  <c r="AOT20" i="35" s="1"/>
  <c r="AOU10" i="35"/>
  <c r="AOT37" i="35"/>
  <c r="AOT31" i="35"/>
  <c r="AOT30" i="35" s="1"/>
  <c r="AOT28" i="35"/>
  <c r="AOT21" i="35"/>
  <c r="AOT7" i="35"/>
  <c r="AOT6" i="35" s="1"/>
  <c r="AOT24" i="35"/>
  <c r="AOT23" i="35" s="1"/>
  <c r="AOT3" i="35"/>
  <c r="AOT14" i="35"/>
  <c r="AOT13" i="35" s="1"/>
  <c r="AOT11" i="35"/>
  <c r="AOT50" i="19"/>
  <c r="AOT27" i="35" s="1"/>
  <c r="AOT48" i="19"/>
  <c r="AOS7" i="19"/>
  <c r="AOS5" i="35"/>
  <c r="AOS8" i="35"/>
  <c r="AOS12" i="35"/>
  <c r="AOS15" i="35"/>
  <c r="AOS22" i="35"/>
  <c r="AOS25" i="35"/>
  <c r="AOS29" i="35"/>
  <c r="AOS32" i="35"/>
  <c r="AOS38" i="35"/>
  <c r="AOS39" i="35"/>
  <c r="AOS41" i="35"/>
  <c r="AOS40" i="35" s="1"/>
  <c r="AOS15" i="34"/>
  <c r="AOS10" i="34"/>
  <c r="AOS4" i="34"/>
  <c r="AOS57" i="19"/>
  <c r="AOS41" i="19"/>
  <c r="AOS47" i="19" s="1"/>
  <c r="AOS28" i="19"/>
  <c r="AOS29" i="19" s="1"/>
  <c r="AOS19" i="19"/>
  <c r="AOS21" i="19" s="1"/>
  <c r="AOS13" i="19"/>
  <c r="AOS6" i="19"/>
  <c r="AOS4" i="19"/>
  <c r="AOY14" i="19" l="1"/>
  <c r="AOY11" i="19"/>
  <c r="AOT10" i="35"/>
  <c r="AOS5" i="34"/>
  <c r="AOS37" i="35"/>
  <c r="AOS35" i="19"/>
  <c r="AOS20" i="35" s="1"/>
  <c r="AOS24" i="35"/>
  <c r="AOS4" i="35"/>
  <c r="AOS21" i="35"/>
  <c r="AOS7" i="35"/>
  <c r="AOS6" i="35" s="1"/>
  <c r="AOS23" i="35"/>
  <c r="AOS3" i="35"/>
  <c r="AOS11" i="35"/>
  <c r="AOS50" i="19"/>
  <c r="AOS27" i="35" s="1"/>
  <c r="AOS31" i="35"/>
  <c r="AOS30" i="35" s="1"/>
  <c r="AOS48" i="19"/>
  <c r="AOS28" i="35"/>
  <c r="AOS14" i="35"/>
  <c r="AOS13" i="35" s="1"/>
  <c r="AOR5" i="35"/>
  <c r="AOR8" i="35"/>
  <c r="AOR12" i="35"/>
  <c r="AOR15" i="35"/>
  <c r="AOR22" i="35"/>
  <c r="AOR25" i="35"/>
  <c r="AOR29" i="35"/>
  <c r="AOR32" i="35"/>
  <c r="AOR38" i="35"/>
  <c r="AOR37" i="35" s="1"/>
  <c r="AOR39" i="35"/>
  <c r="AOR41" i="35"/>
  <c r="AOR15" i="34"/>
  <c r="AOR10" i="34"/>
  <c r="AOR4" i="34"/>
  <c r="AOR5" i="34" s="1"/>
  <c r="AOR40" i="35" l="1"/>
  <c r="AOS10" i="35"/>
  <c r="AOR57" i="19"/>
  <c r="AOR41" i="19"/>
  <c r="AOR47" i="19" s="1"/>
  <c r="AOR28" i="19"/>
  <c r="AOR19" i="19"/>
  <c r="AOR21" i="19" s="1"/>
  <c r="AOR13" i="19"/>
  <c r="AOR6" i="19"/>
  <c r="AOR7" i="19"/>
  <c r="AOR4" i="19"/>
  <c r="AOX11" i="19" l="1"/>
  <c r="AOX14" i="19"/>
  <c r="AOR29" i="19"/>
  <c r="AOR3" i="35" s="1"/>
  <c r="AOR4" i="35"/>
  <c r="AOR24" i="35"/>
  <c r="AOR23" i="35" s="1"/>
  <c r="AOR7" i="35"/>
  <c r="AOR6" i="35" s="1"/>
  <c r="AOR21" i="35"/>
  <c r="AOR48" i="19"/>
  <c r="AOR10" i="35" s="1"/>
  <c r="AOR11" i="35"/>
  <c r="AOR14" i="35"/>
  <c r="AOR13" i="35" s="1"/>
  <c r="AOR28" i="35"/>
  <c r="AOR31" i="35"/>
  <c r="AOR30" i="35" s="1"/>
  <c r="AOR50" i="19"/>
  <c r="AOR27" i="35" s="1"/>
  <c r="AOR35" i="19"/>
  <c r="AOR20" i="35" s="1"/>
  <c r="AOQ5" i="35"/>
  <c r="AOQ8" i="35"/>
  <c r="AOQ12" i="35"/>
  <c r="AOQ15" i="35"/>
  <c r="AOQ22" i="35"/>
  <c r="AOQ25" i="35"/>
  <c r="AOQ29" i="35"/>
  <c r="AOQ32" i="35"/>
  <c r="AOQ38" i="35"/>
  <c r="AOQ39" i="35"/>
  <c r="AOQ41" i="35"/>
  <c r="AOQ15" i="34"/>
  <c r="AOQ10" i="34"/>
  <c r="AOQ4" i="34"/>
  <c r="AOQ5" i="34" s="1"/>
  <c r="AOQ57" i="19"/>
  <c r="AOQ41" i="19"/>
  <c r="AOQ47" i="19" s="1"/>
  <c r="AOQ28" i="19"/>
  <c r="AOQ7" i="35" s="1"/>
  <c r="AOQ19" i="19"/>
  <c r="AOQ21" i="19" s="1"/>
  <c r="AOQ13" i="19"/>
  <c r="AOQ6" i="19"/>
  <c r="AOQ7" i="19"/>
  <c r="AOQ4" i="19"/>
  <c r="AOW11" i="19" l="1"/>
  <c r="AOW14" i="19"/>
  <c r="AOQ40" i="35"/>
  <c r="AOQ37" i="35"/>
  <c r="AOQ24" i="35"/>
  <c r="AOQ23" i="35" s="1"/>
  <c r="AOQ4" i="35"/>
  <c r="AOQ35" i="19"/>
  <c r="AOQ20" i="35" s="1"/>
  <c r="AOQ29" i="19"/>
  <c r="AOQ3" i="35" s="1"/>
  <c r="AOQ21" i="35"/>
  <c r="AOQ6" i="35"/>
  <c r="AOQ48" i="19"/>
  <c r="AOQ11" i="35"/>
  <c r="AOQ31" i="35"/>
  <c r="AOQ30" i="35" s="1"/>
  <c r="AOQ14" i="35"/>
  <c r="AOQ13" i="35" s="1"/>
  <c r="AOQ28" i="35"/>
  <c r="AOQ50" i="19"/>
  <c r="AOQ27" i="35" s="1"/>
  <c r="AOP5" i="35"/>
  <c r="AOP8" i="35"/>
  <c r="AOP12" i="35"/>
  <c r="AOP15" i="35"/>
  <c r="AOP22" i="35"/>
  <c r="AOP25" i="35"/>
  <c r="AOP29" i="35"/>
  <c r="AOP32" i="35"/>
  <c r="AOP38" i="35"/>
  <c r="AOP37" i="35" s="1"/>
  <c r="AOP39" i="35"/>
  <c r="AOP41" i="35"/>
  <c r="AOP40" i="35" l="1"/>
  <c r="AOQ10" i="35"/>
  <c r="AOP15" i="34"/>
  <c r="AOP10" i="34"/>
  <c r="AOP4" i="34"/>
  <c r="AOP5" i="34" s="1"/>
  <c r="AOP57" i="19" l="1"/>
  <c r="AOP41" i="19"/>
  <c r="AOP47" i="19" s="1"/>
  <c r="AOP28" i="19"/>
  <c r="AOP19" i="19"/>
  <c r="AOP21" i="19" s="1"/>
  <c r="AOP13" i="19"/>
  <c r="AOP6" i="19"/>
  <c r="AOP7" i="19"/>
  <c r="AOP4" i="19"/>
  <c r="AOP29" i="19" l="1"/>
  <c r="AOP3" i="35" s="1"/>
  <c r="AOP24" i="35"/>
  <c r="AOP23" i="35" s="1"/>
  <c r="AOP4" i="35"/>
  <c r="AOP7" i="35"/>
  <c r="AOP6" i="35" s="1"/>
  <c r="AOP21" i="35"/>
  <c r="AOP11" i="35"/>
  <c r="AOP28" i="35"/>
  <c r="AOP31" i="35"/>
  <c r="AOP30" i="35" s="1"/>
  <c r="AOP14" i="35"/>
  <c r="AOP13" i="35" s="1"/>
  <c r="AOV11" i="19"/>
  <c r="AOV14" i="19"/>
  <c r="AOP35" i="19"/>
  <c r="AOP20" i="35" s="1"/>
  <c r="AOP48" i="19"/>
  <c r="AOP10" i="35" s="1"/>
  <c r="AOP50" i="19"/>
  <c r="AOP27" i="35" s="1"/>
  <c r="AOM19" i="19"/>
  <c r="AON19" i="19"/>
  <c r="AOO19" i="19"/>
  <c r="AOO5" i="35" l="1"/>
  <c r="AOO8" i="35"/>
  <c r="AOO12" i="35"/>
  <c r="AOO15" i="35"/>
  <c r="AOO22" i="35"/>
  <c r="AOO25" i="35"/>
  <c r="AOO29" i="35"/>
  <c r="AOO32" i="35"/>
  <c r="AOO38" i="35"/>
  <c r="AOO39" i="35"/>
  <c r="AOO41" i="35"/>
  <c r="AOO15" i="34"/>
  <c r="AOO10" i="34"/>
  <c r="AOO4" i="34"/>
  <c r="AOO5" i="34" s="1"/>
  <c r="AOO57" i="19"/>
  <c r="AOO41" i="19"/>
  <c r="AOO47" i="19" s="1"/>
  <c r="AOO28" i="19"/>
  <c r="AOO29" i="19" s="1"/>
  <c r="AOO21" i="19"/>
  <c r="AOO13" i="19"/>
  <c r="AOO6" i="19"/>
  <c r="AOO7" i="19"/>
  <c r="AOO4" i="19"/>
  <c r="AOU11" i="19" l="1"/>
  <c r="AOU14" i="19"/>
  <c r="AOO40" i="35"/>
  <c r="AOO37" i="35"/>
  <c r="AOO21" i="35"/>
  <c r="AOO7" i="35"/>
  <c r="AOO6" i="35" s="1"/>
  <c r="AOO35" i="19"/>
  <c r="AOO20" i="35" s="1"/>
  <c r="AOO24" i="35"/>
  <c r="AOO23" i="35" s="1"/>
  <c r="AOO4" i="35"/>
  <c r="AOO3" i="35"/>
  <c r="AOO48" i="19"/>
  <c r="AOO31" i="35"/>
  <c r="AOO30" i="35" s="1"/>
  <c r="AOO14" i="35"/>
  <c r="AOO28" i="35"/>
  <c r="AOO50" i="19"/>
  <c r="AOO27" i="35" s="1"/>
  <c r="AOO11" i="35"/>
  <c r="AOO13" i="35"/>
  <c r="AON5" i="35"/>
  <c r="AON8" i="35"/>
  <c r="AON12" i="35"/>
  <c r="AON15" i="35"/>
  <c r="AON38" i="35"/>
  <c r="AON39" i="35"/>
  <c r="AON41" i="35"/>
  <c r="AON22" i="35"/>
  <c r="AON25" i="35"/>
  <c r="AON29" i="35"/>
  <c r="AON32" i="35"/>
  <c r="AON15" i="34"/>
  <c r="AON10" i="34"/>
  <c r="AON4" i="34"/>
  <c r="AON5" i="34" s="1"/>
  <c r="AON57" i="19"/>
  <c r="AON41" i="19"/>
  <c r="AON47" i="19" s="1"/>
  <c r="AON48" i="19" s="1"/>
  <c r="AON28" i="19"/>
  <c r="AON4" i="35" s="1"/>
  <c r="AON21" i="19"/>
  <c r="AON13" i="19"/>
  <c r="AON6" i="19"/>
  <c r="AON7" i="19"/>
  <c r="AON4" i="19"/>
  <c r="AOT11" i="19" l="1"/>
  <c r="AOT14" i="19"/>
  <c r="AON37" i="35"/>
  <c r="AON40" i="35"/>
  <c r="AOO10" i="35"/>
  <c r="AON29" i="19"/>
  <c r="AON7" i="35"/>
  <c r="AON6" i="35" s="1"/>
  <c r="AON21" i="35"/>
  <c r="AON24" i="35"/>
  <c r="AON23" i="35" s="1"/>
  <c r="AON35" i="19"/>
  <c r="AON20" i="35" s="1"/>
  <c r="AON3" i="35"/>
  <c r="AON11" i="35"/>
  <c r="AON28" i="35"/>
  <c r="AON10" i="35"/>
  <c r="AON14" i="35"/>
  <c r="AON13" i="35" s="1"/>
  <c r="AON31" i="35"/>
  <c r="AON30" i="35" s="1"/>
  <c r="AON50" i="19"/>
  <c r="AON27" i="35" s="1"/>
  <c r="AOM38" i="35"/>
  <c r="AOM39" i="35"/>
  <c r="AOM41" i="35"/>
  <c r="AOM22" i="35"/>
  <c r="AOM25" i="35"/>
  <c r="AOM29" i="35"/>
  <c r="AOM32" i="35"/>
  <c r="AOM5" i="35"/>
  <c r="AOM8" i="35"/>
  <c r="AOM12" i="35"/>
  <c r="AOM15" i="35"/>
  <c r="AOM15" i="34"/>
  <c r="AOM10" i="34"/>
  <c r="AOM57" i="19"/>
  <c r="AOM41" i="19"/>
  <c r="AOM47" i="19" s="1"/>
  <c r="AOM13" i="19"/>
  <c r="AOM4" i="19"/>
  <c r="AOM6" i="19"/>
  <c r="AOM28" i="19"/>
  <c r="AOM35" i="19" s="1"/>
  <c r="AOM20" i="35" s="1"/>
  <c r="AOM21" i="19"/>
  <c r="AOM4" i="34"/>
  <c r="AOM5" i="34" s="1"/>
  <c r="AOM7" i="19"/>
  <c r="AOM40" i="35" l="1"/>
  <c r="AOM14" i="35"/>
  <c r="AOM13" i="35" s="1"/>
  <c r="AOM48" i="19"/>
  <c r="AOM11" i="35"/>
  <c r="AOM50" i="19"/>
  <c r="AOM27" i="35" s="1"/>
  <c r="AOM28" i="35"/>
  <c r="AOM7" i="35"/>
  <c r="AOM6" i="35" s="1"/>
  <c r="AOS14" i="19"/>
  <c r="AOS11" i="19"/>
  <c r="AOM37" i="35"/>
  <c r="AOM10" i="35"/>
  <c r="AOM31" i="35"/>
  <c r="AOM21" i="35"/>
  <c r="AOM30" i="35"/>
  <c r="AOM4" i="35"/>
  <c r="AOM24" i="35"/>
  <c r="AOM23" i="35" s="1"/>
  <c r="AOM29" i="19"/>
  <c r="AOL5" i="35"/>
  <c r="AOL8" i="35"/>
  <c r="AOL12" i="35"/>
  <c r="AOL15" i="35"/>
  <c r="AOL22" i="35"/>
  <c r="AOL25" i="35"/>
  <c r="AOL29" i="35"/>
  <c r="AOL32" i="35"/>
  <c r="AOL38" i="35"/>
  <c r="AOL39" i="35"/>
  <c r="AOL41" i="35"/>
  <c r="AOL15" i="34"/>
  <c r="AOL10" i="34"/>
  <c r="AOL4" i="34"/>
  <c r="AOL5" i="34" s="1"/>
  <c r="AOL57" i="19"/>
  <c r="AOL41" i="19"/>
  <c r="AOL47" i="19" s="1"/>
  <c r="AOL48" i="19" s="1"/>
  <c r="AOL28" i="19"/>
  <c r="AOL4" i="35" s="1"/>
  <c r="AOL21" i="19"/>
  <c r="AOL19" i="19"/>
  <c r="AOL13" i="19"/>
  <c r="AOL6" i="19"/>
  <c r="AOL7" i="19"/>
  <c r="AOL4" i="19"/>
  <c r="AOR14" i="19" l="1"/>
  <c r="AOR11" i="19"/>
  <c r="AOL29" i="19"/>
  <c r="AOL3" i="35" s="1"/>
  <c r="AOL40" i="35"/>
  <c r="AOM3" i="35"/>
  <c r="AOL37" i="35"/>
  <c r="AOL7" i="35"/>
  <c r="AOL6" i="35" s="1"/>
  <c r="AOL21" i="35"/>
  <c r="AOL35" i="19"/>
  <c r="AOL20" i="35" s="1"/>
  <c r="AOL24" i="35"/>
  <c r="AOL23" i="35" s="1"/>
  <c r="AOL50" i="19"/>
  <c r="AOL27" i="35" s="1"/>
  <c r="AOL28" i="35"/>
  <c r="AOL10" i="35"/>
  <c r="AOL11" i="35"/>
  <c r="AOL14" i="35"/>
  <c r="AOL13" i="35" s="1"/>
  <c r="AOL31" i="35"/>
  <c r="AOL30" i="35" s="1"/>
  <c r="AOK5" i="35"/>
  <c r="AOK8" i="35"/>
  <c r="AOK12" i="35"/>
  <c r="AOK15" i="35"/>
  <c r="AOK22" i="35"/>
  <c r="AOK25" i="35"/>
  <c r="AOK29" i="35"/>
  <c r="AOK32" i="35"/>
  <c r="AOK38" i="35"/>
  <c r="AOK39" i="35"/>
  <c r="AOK41" i="35"/>
  <c r="AOK15" i="34"/>
  <c r="AOK10" i="34"/>
  <c r="AOK4" i="34"/>
  <c r="AOK5" i="34" s="1"/>
  <c r="AOK57" i="19"/>
  <c r="AOK41" i="19"/>
  <c r="AOK47" i="19" s="1"/>
  <c r="AOK28" i="19"/>
  <c r="AOK29" i="19" s="1"/>
  <c r="AOK3" i="35" s="1"/>
  <c r="AOK19" i="19"/>
  <c r="AOK21" i="19" s="1"/>
  <c r="AOK13" i="19"/>
  <c r="AOK6" i="19"/>
  <c r="AOK7" i="19"/>
  <c r="AOK4" i="19"/>
  <c r="AOQ14" i="19" l="1"/>
  <c r="AOQ11" i="19"/>
  <c r="AOK40" i="35"/>
  <c r="AOK37" i="35"/>
  <c r="AOK24" i="35"/>
  <c r="AOK23" i="35" s="1"/>
  <c r="AOK4" i="35"/>
  <c r="AOK21" i="35"/>
  <c r="AOK7" i="35"/>
  <c r="AOK6" i="35" s="1"/>
  <c r="AOK35" i="19"/>
  <c r="AOK20" i="35" s="1"/>
  <c r="AOK48" i="19"/>
  <c r="AOK28" i="35"/>
  <c r="AOK50" i="19"/>
  <c r="AOK27" i="35" s="1"/>
  <c r="AOK11" i="35"/>
  <c r="AOK31" i="35"/>
  <c r="AOK30" i="35" s="1"/>
  <c r="AOK14" i="35"/>
  <c r="AOK13" i="35" s="1"/>
  <c r="AOJ28" i="19"/>
  <c r="AOJ29" i="19" s="1"/>
  <c r="AOJ5" i="35"/>
  <c r="AOJ8" i="35"/>
  <c r="AOJ12" i="35"/>
  <c r="AOJ15" i="35"/>
  <c r="AOJ22" i="35"/>
  <c r="AOJ25" i="35"/>
  <c r="AOJ29" i="35"/>
  <c r="AOJ32" i="35"/>
  <c r="AOJ38" i="35"/>
  <c r="AOJ37" i="35" s="1"/>
  <c r="AOJ39" i="35"/>
  <c r="AOJ41" i="35"/>
  <c r="AOJ15" i="34"/>
  <c r="AOJ10" i="34"/>
  <c r="AOJ4" i="34"/>
  <c r="AOJ5" i="34" s="1"/>
  <c r="AOJ57" i="19"/>
  <c r="AOJ41" i="19"/>
  <c r="AOJ47" i="19" s="1"/>
  <c r="AOJ21" i="19"/>
  <c r="AOJ19" i="19"/>
  <c r="AOJ13" i="19"/>
  <c r="AOJ6" i="19"/>
  <c r="AOJ7" i="19"/>
  <c r="AOJ4" i="19"/>
  <c r="AOP14" i="19" l="1"/>
  <c r="AOP11" i="19"/>
  <c r="AOK10" i="35"/>
  <c r="AOJ40" i="35"/>
  <c r="AOJ14" i="35"/>
  <c r="AOJ13" i="35" s="1"/>
  <c r="AOJ11" i="35"/>
  <c r="AOJ28" i="35"/>
  <c r="AOJ50" i="19"/>
  <c r="AOJ27" i="35" s="1"/>
  <c r="AOJ21" i="35"/>
  <c r="AOJ7" i="35"/>
  <c r="AOJ6" i="35" s="1"/>
  <c r="AOJ35" i="19"/>
  <c r="AOJ20" i="35" s="1"/>
  <c r="AOJ48" i="19"/>
  <c r="AOJ31" i="35"/>
  <c r="AOJ30" i="35" s="1"/>
  <c r="AOJ24" i="35"/>
  <c r="AOJ23" i="35" s="1"/>
  <c r="AOJ4" i="35"/>
  <c r="AOJ3" i="35"/>
  <c r="AOI5" i="35"/>
  <c r="AOI8" i="35"/>
  <c r="AOI12" i="35"/>
  <c r="AOI15" i="35"/>
  <c r="AOI22" i="35"/>
  <c r="AOI25" i="35"/>
  <c r="AOI29" i="35"/>
  <c r="AOI32" i="35"/>
  <c r="AOI38" i="35"/>
  <c r="AOI39" i="35"/>
  <c r="AOI41" i="35"/>
  <c r="AOI15" i="34"/>
  <c r="AOI10" i="34"/>
  <c r="AOI4" i="34"/>
  <c r="AOI5" i="34" s="1"/>
  <c r="AOI57" i="19"/>
  <c r="AOI41" i="19"/>
  <c r="AOI47" i="19" s="1"/>
  <c r="AOI28" i="19"/>
  <c r="AOI29" i="19" s="1"/>
  <c r="AOI3" i="35" s="1"/>
  <c r="AOI19" i="19"/>
  <c r="AOI21" i="19" s="1"/>
  <c r="AOI13" i="19"/>
  <c r="AOI6" i="19"/>
  <c r="AOI7" i="19"/>
  <c r="AOI4" i="19"/>
  <c r="AOO14" i="19" l="1"/>
  <c r="AOO11" i="19"/>
  <c r="AOJ10" i="35"/>
  <c r="AOI40" i="35"/>
  <c r="AOI24" i="35"/>
  <c r="AOI23" i="35" s="1"/>
  <c r="AOI4" i="35"/>
  <c r="AOI35" i="19"/>
  <c r="AOI20" i="35" s="1"/>
  <c r="AOI21" i="35"/>
  <c r="AOI7" i="35"/>
  <c r="AOI6" i="35" s="1"/>
  <c r="AOI48" i="19"/>
  <c r="AOI31" i="35"/>
  <c r="AOI30" i="35" s="1"/>
  <c r="AOI14" i="35"/>
  <c r="AOI13" i="35" s="1"/>
  <c r="AOI28" i="35"/>
  <c r="AOI50" i="19"/>
  <c r="AOI27" i="35" s="1"/>
  <c r="AOI11" i="35"/>
  <c r="AOI37" i="35"/>
  <c r="AOH5" i="35"/>
  <c r="AOH8" i="35"/>
  <c r="AOH12" i="35"/>
  <c r="AOH15" i="35"/>
  <c r="AOH22" i="35"/>
  <c r="AOH25" i="35"/>
  <c r="AOH29" i="35"/>
  <c r="AOH32" i="35"/>
  <c r="AOH38" i="35"/>
  <c r="AOH39" i="35"/>
  <c r="AOH41" i="35"/>
  <c r="AOH15" i="34"/>
  <c r="AOH10" i="34"/>
  <c r="AOH4" i="34"/>
  <c r="AOH57" i="19"/>
  <c r="AOH41" i="19"/>
  <c r="AOH47" i="19" s="1"/>
  <c r="AOH48" i="19" s="1"/>
  <c r="AOH10" i="35" s="1"/>
  <c r="AOH28" i="19"/>
  <c r="AOH29" i="19" s="1"/>
  <c r="AOH3" i="35" s="1"/>
  <c r="AOH19" i="19"/>
  <c r="AOH21" i="19" s="1"/>
  <c r="AOH13" i="19"/>
  <c r="AOH6" i="19"/>
  <c r="AOH7" i="19"/>
  <c r="AOH4" i="19"/>
  <c r="AON11" i="19" l="1"/>
  <c r="AON14" i="19"/>
  <c r="AOI10" i="35"/>
  <c r="AOH37" i="35"/>
  <c r="AOH40" i="35"/>
  <c r="AOH28" i="35"/>
  <c r="AOH11" i="35"/>
  <c r="AOH31" i="35"/>
  <c r="AOH30" i="35" s="1"/>
  <c r="AOH14" i="35"/>
  <c r="AOH13" i="35" s="1"/>
  <c r="AOH21" i="35"/>
  <c r="AOH4" i="35"/>
  <c r="AOH24" i="35"/>
  <c r="AOH23" i="35" s="1"/>
  <c r="AOH7" i="35"/>
  <c r="AOH6" i="35" s="1"/>
  <c r="AOH50" i="19"/>
  <c r="AOH27" i="35" s="1"/>
  <c r="AOH35" i="19"/>
  <c r="AOH20" i="35" s="1"/>
  <c r="AOG38" i="35"/>
  <c r="AOG39" i="35"/>
  <c r="AOG41" i="35"/>
  <c r="AOG22" i="35"/>
  <c r="AOG25" i="35"/>
  <c r="AOG29" i="35"/>
  <c r="AOG32" i="35"/>
  <c r="AOG5" i="35"/>
  <c r="AOG8" i="35"/>
  <c r="AOG12" i="35"/>
  <c r="AOG15" i="35"/>
  <c r="AOG15" i="34"/>
  <c r="AOG10" i="34"/>
  <c r="AOG4" i="34"/>
  <c r="AOH5" i="34" s="1"/>
  <c r="AOG57" i="19"/>
  <c r="AOG41" i="19"/>
  <c r="AOG47" i="19" s="1"/>
  <c r="AOG14" i="35" s="1"/>
  <c r="AOG28" i="19"/>
  <c r="AOG29" i="19" s="1"/>
  <c r="AOG19" i="19"/>
  <c r="AOG21" i="19" s="1"/>
  <c r="AOG13" i="19"/>
  <c r="AOG6" i="19"/>
  <c r="AOG7" i="19"/>
  <c r="AOG4" i="19"/>
  <c r="AOM14" i="19" l="1"/>
  <c r="AOM11" i="19"/>
  <c r="AOG37" i="35"/>
  <c r="AOG28" i="35"/>
  <c r="AOG13" i="35"/>
  <c r="AOG7" i="35"/>
  <c r="AOG6" i="35" s="1"/>
  <c r="AOG11" i="35"/>
  <c r="AOG40" i="35"/>
  <c r="AOG3" i="35"/>
  <c r="AOG31" i="35"/>
  <c r="AOG30" i="35" s="1"/>
  <c r="AOG21" i="35"/>
  <c r="AOG4" i="35"/>
  <c r="AOG24" i="35"/>
  <c r="AOG23" i="35" s="1"/>
  <c r="AOG35" i="19"/>
  <c r="AOG20" i="35" s="1"/>
  <c r="AOG48" i="19"/>
  <c r="AOG50" i="19"/>
  <c r="AOG27" i="35" s="1"/>
  <c r="AOF5" i="35"/>
  <c r="AOF8" i="35"/>
  <c r="AOF12" i="35"/>
  <c r="AOF15" i="35"/>
  <c r="AOF22" i="35"/>
  <c r="AOF25" i="35"/>
  <c r="AOF29" i="35"/>
  <c r="AOF32" i="35"/>
  <c r="AOF38" i="35"/>
  <c r="AOF39" i="35"/>
  <c r="AOF41" i="35"/>
  <c r="AOF15" i="34"/>
  <c r="AOF10" i="34"/>
  <c r="AOF4" i="34"/>
  <c r="AOG5" i="34" s="1"/>
  <c r="AOF57" i="19"/>
  <c r="AOF41" i="19"/>
  <c r="AOF47" i="19" s="1"/>
  <c r="AOF48" i="19" s="1"/>
  <c r="AOF28" i="19"/>
  <c r="AOF4" i="35" s="1"/>
  <c r="AOF19" i="19"/>
  <c r="AOF21" i="19" s="1"/>
  <c r="AOF13" i="19"/>
  <c r="AOF6" i="19"/>
  <c r="AOF7" i="19"/>
  <c r="AOF4" i="19"/>
  <c r="AOL11" i="19" l="1"/>
  <c r="AOL14" i="19"/>
  <c r="AOF40" i="35"/>
  <c r="AOG10" i="35"/>
  <c r="AOF37" i="35"/>
  <c r="AOF7" i="35"/>
  <c r="AOF6" i="35" s="1"/>
  <c r="AOF35" i="19"/>
  <c r="AOF20" i="35" s="1"/>
  <c r="AOF21" i="35"/>
  <c r="AOF29" i="19"/>
  <c r="AOF3" i="35" s="1"/>
  <c r="AOF50" i="19"/>
  <c r="AOF27" i="35" s="1"/>
  <c r="AOF24" i="35"/>
  <c r="AOF23" i="35" s="1"/>
  <c r="AOF10" i="35"/>
  <c r="AOF14" i="35"/>
  <c r="AOF13" i="35" s="1"/>
  <c r="AOF11" i="35"/>
  <c r="AOF28" i="35"/>
  <c r="AOF31" i="35"/>
  <c r="AOF30" i="35" s="1"/>
  <c r="AOE5" i="35"/>
  <c r="AOE8" i="35"/>
  <c r="AOE12" i="35"/>
  <c r="AOE15" i="35"/>
  <c r="AOE22" i="35"/>
  <c r="AOE25" i="35"/>
  <c r="AOE29" i="35"/>
  <c r="AOE32" i="35"/>
  <c r="AOE38" i="35"/>
  <c r="AOE39" i="35"/>
  <c r="AOE41" i="35"/>
  <c r="AOE15" i="34"/>
  <c r="AOE10" i="34"/>
  <c r="AOE4" i="34"/>
  <c r="AOE57" i="19"/>
  <c r="AOE41" i="19"/>
  <c r="AOE47" i="19" s="1"/>
  <c r="AOE31" i="35" s="1"/>
  <c r="AOE30" i="35" s="1"/>
  <c r="AOE28" i="19"/>
  <c r="AOE29" i="19" s="1"/>
  <c r="AOE3" i="35" s="1"/>
  <c r="AOE19" i="19"/>
  <c r="AOE21" i="19" s="1"/>
  <c r="AOE13" i="19"/>
  <c r="AOE6" i="19"/>
  <c r="AOE7" i="19"/>
  <c r="AOE4" i="19"/>
  <c r="AOK14" i="19" l="1"/>
  <c r="AOK11" i="19"/>
  <c r="AOF5" i="34"/>
  <c r="AOE40" i="35"/>
  <c r="AOE37" i="35"/>
  <c r="AOE35" i="19"/>
  <c r="AOE20" i="35" s="1"/>
  <c r="AOE50" i="19"/>
  <c r="AOE27" i="35" s="1"/>
  <c r="AOE11" i="35"/>
  <c r="AOE4" i="35"/>
  <c r="AOE24" i="35"/>
  <c r="AOE23" i="35" s="1"/>
  <c r="AOE21" i="35"/>
  <c r="AOE48" i="19"/>
  <c r="AOE10" i="35" s="1"/>
  <c r="AOE7" i="35"/>
  <c r="AOE6" i="35" s="1"/>
  <c r="AOE14" i="35"/>
  <c r="AOE13" i="35" s="1"/>
  <c r="AOE28" i="35"/>
  <c r="AOD7" i="19"/>
  <c r="AOD5" i="35"/>
  <c r="AOD8" i="35"/>
  <c r="AOD12" i="35"/>
  <c r="AOD15" i="35"/>
  <c r="AOD22" i="35"/>
  <c r="AOD25" i="35"/>
  <c r="AOD29" i="35"/>
  <c r="AOD32" i="35"/>
  <c r="AOD38" i="35"/>
  <c r="AOD39" i="35"/>
  <c r="AOD41" i="35"/>
  <c r="AOD15" i="34"/>
  <c r="AOD10" i="34"/>
  <c r="AOD4" i="34"/>
  <c r="AOE5" i="34" s="1"/>
  <c r="AOD57" i="19"/>
  <c r="AOD41" i="19"/>
  <c r="AOD47" i="19" s="1"/>
  <c r="AOD48" i="19" s="1"/>
  <c r="AOD28" i="19"/>
  <c r="AOD4" i="35" s="1"/>
  <c r="AOD19" i="19"/>
  <c r="AOD21" i="19" s="1"/>
  <c r="AOD13" i="19"/>
  <c r="AOD6" i="19"/>
  <c r="AOD4" i="19"/>
  <c r="AOJ11" i="19" l="1"/>
  <c r="AOJ14" i="19"/>
  <c r="AOD40" i="35"/>
  <c r="AOD37" i="35"/>
  <c r="AOD29" i="19"/>
  <c r="AOD35" i="19"/>
  <c r="AOD20" i="35" s="1"/>
  <c r="AOD21" i="35"/>
  <c r="AOD7" i="35"/>
  <c r="AOD6" i="35" s="1"/>
  <c r="AOD24" i="35"/>
  <c r="AOD23" i="35" s="1"/>
  <c r="AOD11" i="35"/>
  <c r="AOD10" i="35"/>
  <c r="AOD50" i="19"/>
  <c r="AOD27" i="35" s="1"/>
  <c r="AOD28" i="35"/>
  <c r="AOD14" i="35"/>
  <c r="AOD13" i="35" s="1"/>
  <c r="AOD31" i="35"/>
  <c r="AOD30" i="35" s="1"/>
  <c r="AOC5" i="35"/>
  <c r="AOC8" i="35"/>
  <c r="AOC12" i="35"/>
  <c r="AOC15" i="35"/>
  <c r="AOC22" i="35"/>
  <c r="AOC25" i="35"/>
  <c r="AOC29" i="35"/>
  <c r="AOC32" i="35"/>
  <c r="AOC38" i="35"/>
  <c r="AOC39" i="35"/>
  <c r="AOC41" i="35"/>
  <c r="AOC15" i="34"/>
  <c r="AOC10" i="34"/>
  <c r="AOC4" i="34"/>
  <c r="AOD5" i="34" s="1"/>
  <c r="AOC57" i="19"/>
  <c r="AOC41" i="19"/>
  <c r="AOC47" i="19" s="1"/>
  <c r="AOC28" i="19"/>
  <c r="AOC29" i="19" s="1"/>
  <c r="AOC3" i="35" s="1"/>
  <c r="AOC19" i="19"/>
  <c r="AOC21" i="19" s="1"/>
  <c r="AOC13" i="19"/>
  <c r="AOC6" i="19"/>
  <c r="AOC7" i="19"/>
  <c r="AOC4" i="19"/>
  <c r="AOI11" i="19" l="1"/>
  <c r="AOI14" i="19"/>
  <c r="AOD3" i="35"/>
  <c r="AOC37" i="35"/>
  <c r="AOC40" i="35"/>
  <c r="AOC24" i="35"/>
  <c r="AOC23" i="35" s="1"/>
  <c r="AOC4" i="35"/>
  <c r="AOC35" i="19"/>
  <c r="AOC20" i="35" s="1"/>
  <c r="AOC21" i="35"/>
  <c r="AOC7" i="35"/>
  <c r="AOC6" i="35" s="1"/>
  <c r="AOC48" i="19"/>
  <c r="AOC14" i="35"/>
  <c r="AOC13" i="35" s="1"/>
  <c r="AOC28" i="35"/>
  <c r="AOC50" i="19"/>
  <c r="AOC27" i="35" s="1"/>
  <c r="AOC11" i="35"/>
  <c r="AOC31" i="35"/>
  <c r="AOC30" i="35" s="1"/>
  <c r="AOC10" i="35" l="1"/>
  <c r="AOB5" i="35"/>
  <c r="AOB8" i="35"/>
  <c r="AOB12" i="35"/>
  <c r="AOB15" i="35"/>
  <c r="AOB22" i="35"/>
  <c r="AOB25" i="35"/>
  <c r="AOB29" i="35"/>
  <c r="AOB32" i="35"/>
  <c r="AOB38" i="35"/>
  <c r="AOB39" i="35"/>
  <c r="AOB41" i="35"/>
  <c r="AOB15" i="34"/>
  <c r="AOB10" i="34"/>
  <c r="AOB4" i="34"/>
  <c r="AOB57" i="19"/>
  <c r="AOB41" i="19"/>
  <c r="AOB47" i="19" s="1"/>
  <c r="AOB28" i="19"/>
  <c r="AOB29" i="19" s="1"/>
  <c r="AOB19" i="19"/>
  <c r="AOB21" i="19" s="1"/>
  <c r="AOB13" i="19"/>
  <c r="AOB6" i="19"/>
  <c r="AOB7" i="19"/>
  <c r="AOB4" i="19"/>
  <c r="AOB37" i="35" l="1"/>
  <c r="AOH11" i="19"/>
  <c r="AOH14" i="19"/>
  <c r="AOB40" i="35"/>
  <c r="AOB3" i="35"/>
  <c r="AOC5" i="34"/>
  <c r="AOB48" i="19"/>
  <c r="AOB31" i="35"/>
  <c r="AOB30" i="35" s="1"/>
  <c r="AOB11" i="35"/>
  <c r="AOB50" i="19"/>
  <c r="AOB27" i="35" s="1"/>
  <c r="AOB28" i="35"/>
  <c r="AOB14" i="35"/>
  <c r="AOB13" i="35" s="1"/>
  <c r="AOB4" i="35"/>
  <c r="AOB24" i="35"/>
  <c r="AOB23" i="35" s="1"/>
  <c r="AOB7" i="35"/>
  <c r="AOB6" i="35" s="1"/>
  <c r="AOB35" i="19"/>
  <c r="AOB20" i="35" s="1"/>
  <c r="AOB21" i="35"/>
  <c r="AOA5" i="35"/>
  <c r="AOA8" i="35"/>
  <c r="AOA12" i="35"/>
  <c r="AOA15" i="35"/>
  <c r="AOA22" i="35"/>
  <c r="AOA25" i="35"/>
  <c r="AOA29" i="35"/>
  <c r="AOA32" i="35"/>
  <c r="AOA38" i="35"/>
  <c r="AOA39" i="35"/>
  <c r="AOA41" i="35"/>
  <c r="AOA15" i="34"/>
  <c r="AOA10" i="34"/>
  <c r="AOA4" i="34"/>
  <c r="AOA57" i="19"/>
  <c r="AOA41" i="19"/>
  <c r="AOA47" i="19" s="1"/>
  <c r="AOA28" i="19"/>
  <c r="AOA29" i="19" s="1"/>
  <c r="AOA19" i="19"/>
  <c r="AOA21" i="19" s="1"/>
  <c r="AOA13" i="19"/>
  <c r="AOA6" i="19"/>
  <c r="AOA7" i="19"/>
  <c r="AOA4" i="19"/>
  <c r="AOB10" i="35" l="1"/>
  <c r="AOB5" i="34"/>
  <c r="AOG11" i="19"/>
  <c r="AOG14" i="19"/>
  <c r="AOA40" i="35"/>
  <c r="AOA37" i="35"/>
  <c r="AOA21" i="35"/>
  <c r="AOA35" i="19"/>
  <c r="AOA20" i="35" s="1"/>
  <c r="AOA24" i="35"/>
  <c r="AOA23" i="35" s="1"/>
  <c r="AOA4" i="35"/>
  <c r="AOA7" i="35"/>
  <c r="AOA6" i="35" s="1"/>
  <c r="AOA3" i="35"/>
  <c r="AOA48" i="19"/>
  <c r="AOA14" i="35"/>
  <c r="AOA13" i="35" s="1"/>
  <c r="AOA28" i="35"/>
  <c r="AOA50" i="19"/>
  <c r="AOA27" i="35" s="1"/>
  <c r="AOA11" i="35"/>
  <c r="AOA31" i="35"/>
  <c r="AOA30" i="35" s="1"/>
  <c r="ANZ15" i="34"/>
  <c r="ANZ10" i="34"/>
  <c r="ANZ4" i="34"/>
  <c r="ANZ5" i="35"/>
  <c r="ANZ8" i="35"/>
  <c r="ANZ12" i="35"/>
  <c r="ANZ15" i="35"/>
  <c r="ANZ22" i="35"/>
  <c r="ANZ25" i="35"/>
  <c r="ANZ29" i="35"/>
  <c r="ANZ32" i="35"/>
  <c r="ANZ38" i="35"/>
  <c r="ANZ39" i="35"/>
  <c r="ANZ41" i="35"/>
  <c r="AOA5" i="34" l="1"/>
  <c r="AOA10" i="35"/>
  <c r="ANZ40" i="35"/>
  <c r="ANZ37" i="35"/>
  <c r="ANZ57" i="19"/>
  <c r="ANZ41" i="19"/>
  <c r="ANZ47" i="19" s="1"/>
  <c r="ANZ28" i="19"/>
  <c r="ANZ19" i="19"/>
  <c r="ANZ21" i="19" s="1"/>
  <c r="ANZ13" i="19"/>
  <c r="ANZ6" i="19"/>
  <c r="ANZ7" i="19"/>
  <c r="ANZ4" i="19"/>
  <c r="ANZ11" i="35" l="1"/>
  <c r="ANZ31" i="35"/>
  <c r="ANZ30" i="35" s="1"/>
  <c r="ANZ14" i="35"/>
  <c r="ANZ13" i="35" s="1"/>
  <c r="ANZ28" i="35"/>
  <c r="AOF14" i="19"/>
  <c r="AOF11" i="19"/>
  <c r="ANZ29" i="19"/>
  <c r="ANZ3" i="35" s="1"/>
  <c r="ANZ24" i="35"/>
  <c r="ANZ23" i="35" s="1"/>
  <c r="ANZ7" i="35"/>
  <c r="ANZ6" i="35" s="1"/>
  <c r="ANZ21" i="35"/>
  <c r="ANZ4" i="35"/>
  <c r="ANZ35" i="19"/>
  <c r="ANZ20" i="35" s="1"/>
  <c r="ANZ48" i="19"/>
  <c r="ANZ10" i="35" s="1"/>
  <c r="ANZ50" i="19"/>
  <c r="ANZ27" i="35" s="1"/>
  <c r="ANY5" i="35" l="1"/>
  <c r="ANY8" i="35"/>
  <c r="ANY12" i="35"/>
  <c r="ANY15" i="35"/>
  <c r="ANY22" i="35"/>
  <c r="ANY25" i="35"/>
  <c r="ANY29" i="35"/>
  <c r="ANY32" i="35"/>
  <c r="ANY38" i="35"/>
  <c r="ANY39" i="35"/>
  <c r="ANY41" i="35"/>
  <c r="ANY15" i="34"/>
  <c r="ANY10" i="34"/>
  <c r="ANY4" i="34"/>
  <c r="ANY57" i="19"/>
  <c r="ANY41" i="19"/>
  <c r="ANY47" i="19" s="1"/>
  <c r="ANY14" i="35" s="1"/>
  <c r="ANY28" i="19"/>
  <c r="ANY29" i="19" s="1"/>
  <c r="ANY3" i="35" s="1"/>
  <c r="ANY19" i="19"/>
  <c r="ANY21" i="19" s="1"/>
  <c r="ANY13" i="19"/>
  <c r="ANY7" i="19"/>
  <c r="ANY6" i="19"/>
  <c r="ANY4" i="19"/>
  <c r="ANY37" i="35" l="1"/>
  <c r="ANY31" i="35"/>
  <c r="ANY30" i="35" s="1"/>
  <c r="ANY21" i="35"/>
  <c r="ANY7" i="35"/>
  <c r="ANY6" i="35" s="1"/>
  <c r="AOE14" i="19"/>
  <c r="AOE11" i="19"/>
  <c r="ANZ5" i="34"/>
  <c r="ANY11" i="35"/>
  <c r="ANY24" i="35"/>
  <c r="ANY23" i="35" s="1"/>
  <c r="ANY13" i="35"/>
  <c r="ANY4" i="35"/>
  <c r="ANY28" i="35"/>
  <c r="ANY40" i="35"/>
  <c r="ANY35" i="19"/>
  <c r="ANY20" i="35" s="1"/>
  <c r="ANY50" i="19"/>
  <c r="ANY27" i="35" s="1"/>
  <c r="ANY48" i="19"/>
  <c r="ANY10" i="35" s="1"/>
  <c r="ANX5" i="35" l="1"/>
  <c r="ANX8" i="35"/>
  <c r="ANX12" i="35"/>
  <c r="ANX15" i="35"/>
  <c r="ANX22" i="35"/>
  <c r="ANX25" i="35"/>
  <c r="ANX29" i="35"/>
  <c r="ANX32" i="35"/>
  <c r="ANX38" i="35"/>
  <c r="ANX39" i="35"/>
  <c r="ANX41" i="35"/>
  <c r="ANX15" i="34"/>
  <c r="ANX10" i="34"/>
  <c r="ANX4" i="34"/>
  <c r="ANX57" i="19"/>
  <c r="ANX41" i="19"/>
  <c r="ANX47" i="19" s="1"/>
  <c r="ANX31" i="35" s="1"/>
  <c r="ANX28" i="19"/>
  <c r="ANX4" i="35" s="1"/>
  <c r="ANX19" i="19"/>
  <c r="ANX21" i="19" s="1"/>
  <c r="ANX13" i="19"/>
  <c r="ANX6" i="19"/>
  <c r="ANX7" i="19"/>
  <c r="ANX4" i="19"/>
  <c r="ANX40" i="35" l="1"/>
  <c r="AOD11" i="19"/>
  <c r="AOD14" i="19"/>
  <c r="ANY5" i="34"/>
  <c r="ANX37" i="35"/>
  <c r="ANX30" i="35"/>
  <c r="ANX29" i="19"/>
  <c r="ANX3" i="35" s="1"/>
  <c r="ANX7" i="35"/>
  <c r="ANX6" i="35" s="1"/>
  <c r="ANX21" i="35"/>
  <c r="ANX35" i="19"/>
  <c r="ANX20" i="35" s="1"/>
  <c r="ANX24" i="35"/>
  <c r="ANX23" i="35" s="1"/>
  <c r="ANX28" i="35"/>
  <c r="ANX14" i="35"/>
  <c r="ANX13" i="35" s="1"/>
  <c r="ANX11" i="35"/>
  <c r="ANX50" i="19"/>
  <c r="ANX27" i="35" s="1"/>
  <c r="ANX48" i="19"/>
  <c r="ANW5" i="35"/>
  <c r="ANW8" i="35"/>
  <c r="ANW12" i="35"/>
  <c r="ANW15" i="35"/>
  <c r="ANW22" i="35"/>
  <c r="ANW25" i="35"/>
  <c r="ANW29" i="35"/>
  <c r="ANW32" i="35"/>
  <c r="ANW38" i="35"/>
  <c r="ANW39" i="35"/>
  <c r="ANW41" i="35"/>
  <c r="ANW15" i="34"/>
  <c r="ANW10" i="34"/>
  <c r="ANW4" i="34"/>
  <c r="ANX5" i="34" s="1"/>
  <c r="ANW57" i="19"/>
  <c r="ANW41" i="19"/>
  <c r="ANW47" i="19" s="1"/>
  <c r="ANW28" i="19"/>
  <c r="ANW7" i="35" s="1"/>
  <c r="ANW19" i="19"/>
  <c r="ANW21" i="19" s="1"/>
  <c r="ANW13" i="19"/>
  <c r="ANW7" i="19"/>
  <c r="ANW6" i="19"/>
  <c r="ANW4" i="19"/>
  <c r="AOC11" i="19" l="1"/>
  <c r="AOC14" i="19"/>
  <c r="ANX10" i="35"/>
  <c r="ANW40" i="35"/>
  <c r="ANW37" i="35"/>
  <c r="ANW4" i="35"/>
  <c r="ANW29" i="19"/>
  <c r="ANW3" i="35" s="1"/>
  <c r="ANW6" i="35"/>
  <c r="ANW24" i="35"/>
  <c r="ANW23" i="35" s="1"/>
  <c r="ANW35" i="19"/>
  <c r="ANW20" i="35" s="1"/>
  <c r="ANW21" i="35"/>
  <c r="ANW48" i="19"/>
  <c r="ANW31" i="35"/>
  <c r="ANW30" i="35" s="1"/>
  <c r="ANW14" i="35"/>
  <c r="ANW13" i="35" s="1"/>
  <c r="ANW28" i="35"/>
  <c r="ANW11" i="35"/>
  <c r="ANW50" i="19"/>
  <c r="ANW27" i="35" s="1"/>
  <c r="ANV5" i="35"/>
  <c r="ANV8" i="35"/>
  <c r="ANV12" i="35"/>
  <c r="ANV15" i="35"/>
  <c r="ANV22" i="35"/>
  <c r="ANV25" i="35"/>
  <c r="ANV29" i="35"/>
  <c r="ANV32" i="35"/>
  <c r="ANV38" i="35"/>
  <c r="ANV39" i="35"/>
  <c r="ANV41" i="35"/>
  <c r="ANV15" i="34"/>
  <c r="ANV10" i="34"/>
  <c r="ANV4" i="34"/>
  <c r="ANW5" i="34" s="1"/>
  <c r="ANV57" i="19"/>
  <c r="ANV41" i="19"/>
  <c r="ANV47" i="19" s="1"/>
  <c r="ANV14" i="35" s="1"/>
  <c r="ANV28" i="19"/>
  <c r="ANV4" i="35" s="1"/>
  <c r="ANV19" i="19"/>
  <c r="ANV21" i="19" s="1"/>
  <c r="ANV13" i="19"/>
  <c r="ANV6" i="19"/>
  <c r="ANV7" i="19"/>
  <c r="ANV4" i="19"/>
  <c r="ANV40" i="35" l="1"/>
  <c r="AOB11" i="19"/>
  <c r="AOB14" i="19"/>
  <c r="ANW10" i="35"/>
  <c r="ANV37" i="35"/>
  <c r="ANV35" i="19"/>
  <c r="ANV20" i="35" s="1"/>
  <c r="ANV7" i="35"/>
  <c r="ANV6" i="35" s="1"/>
  <c r="ANV24" i="35"/>
  <c r="ANV23" i="35" s="1"/>
  <c r="ANV31" i="35"/>
  <c r="ANV30" i="35" s="1"/>
  <c r="ANV11" i="35"/>
  <c r="ANV29" i="19"/>
  <c r="ANV48" i="19"/>
  <c r="ANV21" i="35"/>
  <c r="ANV50" i="19"/>
  <c r="ANV27" i="35" s="1"/>
  <c r="ANV28" i="35"/>
  <c r="ANV13" i="35"/>
  <c r="ANU57" i="19"/>
  <c r="ANU41" i="19"/>
  <c r="ANU47" i="19" s="1"/>
  <c r="ANU28" i="19"/>
  <c r="ANU29" i="19" s="1"/>
  <c r="ANU3" i="35" s="1"/>
  <c r="ANU19" i="19"/>
  <c r="ANU21" i="19" s="1"/>
  <c r="ANU13" i="19"/>
  <c r="ANU4" i="19"/>
  <c r="ANU6" i="19"/>
  <c r="ANU7" i="19"/>
  <c r="ANU5" i="35"/>
  <c r="ANU8" i="35"/>
  <c r="ANU12" i="35"/>
  <c r="ANU15" i="35"/>
  <c r="ANU22" i="35"/>
  <c r="ANU25" i="35"/>
  <c r="ANU29" i="35"/>
  <c r="ANU32" i="35"/>
  <c r="ANU38" i="35"/>
  <c r="ANU39" i="35"/>
  <c r="ANU41" i="35"/>
  <c r="ANU15" i="34"/>
  <c r="ANU10" i="34"/>
  <c r="ANU4" i="34"/>
  <c r="ANV5" i="34" s="1"/>
  <c r="ANU4" i="35" l="1"/>
  <c r="ANU21" i="35"/>
  <c r="ANU24" i="35"/>
  <c r="ANU23" i="35" s="1"/>
  <c r="AOA11" i="19"/>
  <c r="AOA14" i="19"/>
  <c r="ANV10" i="35"/>
  <c r="ANV3" i="35"/>
  <c r="ANU40" i="35"/>
  <c r="ANU37" i="35"/>
  <c r="ANU35" i="19"/>
  <c r="ANU20" i="35" s="1"/>
  <c r="ANU48" i="19"/>
  <c r="ANU50" i="19"/>
  <c r="ANU27" i="35" s="1"/>
  <c r="ANU14" i="35"/>
  <c r="ANU13" i="35" s="1"/>
  <c r="ANU28" i="35"/>
  <c r="ANU11" i="35"/>
  <c r="ANU31" i="35"/>
  <c r="ANU30" i="35" s="1"/>
  <c r="ANU7" i="35"/>
  <c r="ANU6" i="35" s="1"/>
  <c r="ANT5" i="35"/>
  <c r="ANT8" i="35"/>
  <c r="ANT12" i="35"/>
  <c r="ANT15" i="35"/>
  <c r="ANT22" i="35"/>
  <c r="ANT25" i="35"/>
  <c r="ANT29" i="35"/>
  <c r="ANT32" i="35"/>
  <c r="ANT38" i="35"/>
  <c r="ANT39" i="35"/>
  <c r="ANT41" i="35"/>
  <c r="ANT15" i="34"/>
  <c r="ANT10" i="34"/>
  <c r="ANT4" i="34"/>
  <c r="ANU5" i="34" s="1"/>
  <c r="ANT37" i="35" l="1"/>
  <c r="ANU10" i="35"/>
  <c r="ANT40" i="35"/>
  <c r="ANT57" i="19"/>
  <c r="ANT41" i="19"/>
  <c r="ANT47" i="19" s="1"/>
  <c r="ANT28" i="19"/>
  <c r="ANT19" i="19"/>
  <c r="ANT21" i="19" s="1"/>
  <c r="ANT13" i="19"/>
  <c r="ANT6" i="19"/>
  <c r="ANT7" i="19"/>
  <c r="ANT4" i="19"/>
  <c r="ANT11" i="35" l="1"/>
  <c r="ANT31" i="35"/>
  <c r="ANT30" i="35" s="1"/>
  <c r="ANT14" i="35"/>
  <c r="ANT13" i="35" s="1"/>
  <c r="ANT28" i="35"/>
  <c r="ANT29" i="19"/>
  <c r="ANT3" i="35" s="1"/>
  <c r="ANT24" i="35"/>
  <c r="ANT23" i="35" s="1"/>
  <c r="ANT7" i="35"/>
  <c r="ANT6" i="35" s="1"/>
  <c r="ANT21" i="35"/>
  <c r="ANT4" i="35"/>
  <c r="ANZ11" i="19"/>
  <c r="ANZ14" i="19"/>
  <c r="ANT35" i="19"/>
  <c r="ANT20" i="35" s="1"/>
  <c r="ANT48" i="19"/>
  <c r="ANT10" i="35" s="1"/>
  <c r="ANT50" i="19"/>
  <c r="ANT27" i="35" s="1"/>
  <c r="ANS5" i="35"/>
  <c r="ANS8" i="35"/>
  <c r="ANS12" i="35"/>
  <c r="ANS15" i="35"/>
  <c r="ANS22" i="35"/>
  <c r="ANS25" i="35"/>
  <c r="ANS29" i="35"/>
  <c r="ANS32" i="35"/>
  <c r="ANS38" i="35"/>
  <c r="ANS39" i="35"/>
  <c r="ANS41" i="35"/>
  <c r="ANS15" i="34"/>
  <c r="ANS10" i="34"/>
  <c r="ANS4" i="34"/>
  <c r="ANS57" i="19"/>
  <c r="ANS41" i="19"/>
  <c r="ANS47" i="19" s="1"/>
  <c r="ANS28" i="19"/>
  <c r="ANS4" i="35" s="1"/>
  <c r="ANS19" i="19"/>
  <c r="ANS21" i="19" s="1"/>
  <c r="ANS13" i="19"/>
  <c r="ANS7" i="19"/>
  <c r="ANS6" i="19"/>
  <c r="ANS4" i="19"/>
  <c r="ANY14" i="19" l="1"/>
  <c r="ANY11" i="19"/>
  <c r="ANT5" i="34"/>
  <c r="ANS40" i="35"/>
  <c r="ANS37" i="35"/>
  <c r="ANS29" i="19"/>
  <c r="ANS3" i="35" s="1"/>
  <c r="ANS35" i="19"/>
  <c r="ANS20" i="35" s="1"/>
  <c r="ANS7" i="35"/>
  <c r="ANS6" i="35" s="1"/>
  <c r="ANS21" i="35"/>
  <c r="ANS24" i="35"/>
  <c r="ANS23" i="35" s="1"/>
  <c r="ANS31" i="35"/>
  <c r="ANS30" i="35" s="1"/>
  <c r="ANS48" i="19"/>
  <c r="ANS14" i="35"/>
  <c r="ANS13" i="35" s="1"/>
  <c r="ANS28" i="35"/>
  <c r="ANS11" i="35"/>
  <c r="ANS50" i="19"/>
  <c r="ANS27" i="35" s="1"/>
  <c r="ANR5" i="35"/>
  <c r="ANR8" i="35"/>
  <c r="ANR12" i="35"/>
  <c r="ANR15" i="35"/>
  <c r="ANR22" i="35"/>
  <c r="ANR25" i="35"/>
  <c r="ANR29" i="35"/>
  <c r="ANR32" i="35"/>
  <c r="ANR38" i="35"/>
  <c r="ANR39" i="35"/>
  <c r="ANR41" i="35"/>
  <c r="ANR4" i="34"/>
  <c r="ANS5" i="34" s="1"/>
  <c r="ANR10" i="34"/>
  <c r="ANR15" i="34"/>
  <c r="ANR57" i="19"/>
  <c r="ANR41" i="19"/>
  <c r="ANR47" i="19" s="1"/>
  <c r="ANR11" i="35" s="1"/>
  <c r="ANR28" i="19"/>
  <c r="ANR29" i="19" s="1"/>
  <c r="ANR3" i="35" s="1"/>
  <c r="ANR19" i="19"/>
  <c r="ANR21" i="19" s="1"/>
  <c r="ANR13" i="19"/>
  <c r="ANR6" i="19"/>
  <c r="ANR7" i="19"/>
  <c r="ANR4" i="19"/>
  <c r="ANR37" i="35" l="1"/>
  <c r="ANR14" i="35"/>
  <c r="ANR13" i="35" s="1"/>
  <c r="ANR4" i="35"/>
  <c r="ANR28" i="35"/>
  <c r="ANR40" i="35"/>
  <c r="ANR31" i="35"/>
  <c r="ANR30" i="35" s="1"/>
  <c r="ANR21" i="35"/>
  <c r="ANR7" i="35"/>
  <c r="ANR6" i="35" s="1"/>
  <c r="ANX11" i="19"/>
  <c r="ANX14" i="19"/>
  <c r="ANR24" i="35"/>
  <c r="ANR23" i="35" s="1"/>
  <c r="ANS10" i="35"/>
  <c r="ANR35" i="19"/>
  <c r="ANR20" i="35" s="1"/>
  <c r="ANR48" i="19"/>
  <c r="ANR10" i="35" s="1"/>
  <c r="ANR50" i="19"/>
  <c r="ANR27" i="35" s="1"/>
  <c r="ANQ5" i="35"/>
  <c r="ANQ8" i="35"/>
  <c r="ANQ12" i="35"/>
  <c r="ANQ15" i="35"/>
  <c r="ANQ22" i="35"/>
  <c r="ANQ25" i="35"/>
  <c r="ANQ29" i="35"/>
  <c r="ANQ32" i="35"/>
  <c r="ANQ38" i="35"/>
  <c r="ANQ39" i="35"/>
  <c r="ANQ41" i="35"/>
  <c r="ANQ15" i="34"/>
  <c r="ANQ10" i="34"/>
  <c r="ANQ4" i="34"/>
  <c r="ANR5" i="34" s="1"/>
  <c r="ANQ57" i="19"/>
  <c r="ANQ41" i="19"/>
  <c r="ANQ47" i="19" s="1"/>
  <c r="ANQ48" i="19" s="1"/>
  <c r="ANQ28" i="19"/>
  <c r="ANQ29" i="19" s="1"/>
  <c r="ANQ19" i="19"/>
  <c r="ANQ21" i="19" s="1"/>
  <c r="ANQ13" i="19"/>
  <c r="ANQ6" i="19"/>
  <c r="ANQ7" i="19"/>
  <c r="ANQ4" i="19"/>
  <c r="ANQ40" i="35" l="1"/>
  <c r="ANW14" i="19"/>
  <c r="ANW11" i="19"/>
  <c r="ANQ31" i="35"/>
  <c r="ANQ30" i="35" s="1"/>
  <c r="ANQ11" i="35"/>
  <c r="ANQ50" i="19"/>
  <c r="ANQ27" i="35" s="1"/>
  <c r="ANQ28" i="35"/>
  <c r="ANQ14" i="35"/>
  <c r="ANQ13" i="35" s="1"/>
  <c r="ANQ37" i="35"/>
  <c r="ANQ10" i="35"/>
  <c r="ANQ35" i="19"/>
  <c r="ANQ20" i="35" s="1"/>
  <c r="ANQ7" i="35"/>
  <c r="ANQ6" i="35" s="1"/>
  <c r="ANQ21" i="35"/>
  <c r="ANQ24" i="35"/>
  <c r="ANQ23" i="35" s="1"/>
  <c r="ANQ4" i="35"/>
  <c r="ANQ3" i="35"/>
  <c r="ANP5" i="35"/>
  <c r="ANP8" i="35"/>
  <c r="ANP12" i="35"/>
  <c r="ANP15" i="35"/>
  <c r="ANP22" i="35"/>
  <c r="ANP25" i="35"/>
  <c r="ANP29" i="35"/>
  <c r="ANP32" i="35"/>
  <c r="ANP38" i="35"/>
  <c r="ANP39" i="35"/>
  <c r="ANP41" i="35"/>
  <c r="ANP15" i="34"/>
  <c r="ANP10" i="34"/>
  <c r="ANP4" i="34"/>
  <c r="ANQ5" i="34" s="1"/>
  <c r="ANP57" i="19"/>
  <c r="ANP41" i="19"/>
  <c r="ANP47" i="19" s="1"/>
  <c r="ANP48" i="19" s="1"/>
  <c r="ANP28" i="19"/>
  <c r="ANP29" i="19" s="1"/>
  <c r="ANP19" i="19"/>
  <c r="ANP21" i="19" s="1"/>
  <c r="ANP13" i="19"/>
  <c r="ANP4" i="19"/>
  <c r="ANP6" i="19"/>
  <c r="ANP7" i="19"/>
  <c r="ANP40" i="35" l="1"/>
  <c r="ANV14" i="19"/>
  <c r="ANV11" i="19"/>
  <c r="ANP7" i="35"/>
  <c r="ANP6" i="35" s="1"/>
  <c r="ANP21" i="35"/>
  <c r="ANP35" i="19"/>
  <c r="ANP20" i="35" s="1"/>
  <c r="ANP14" i="35"/>
  <c r="ANP13" i="35" s="1"/>
  <c r="ANP11" i="35"/>
  <c r="ANP50" i="19"/>
  <c r="ANP27" i="35" s="1"/>
  <c r="ANP28" i="35"/>
  <c r="ANP31" i="35"/>
  <c r="ANP30" i="35" s="1"/>
  <c r="ANP37" i="35"/>
  <c r="ANP10" i="35"/>
  <c r="ANP24" i="35"/>
  <c r="ANP23" i="35" s="1"/>
  <c r="ANP4" i="35"/>
  <c r="ANP3" i="35"/>
  <c r="ANO5" i="35" l="1"/>
  <c r="ANO8" i="35"/>
  <c r="ANO12" i="35"/>
  <c r="ANO15" i="35"/>
  <c r="ANO22" i="35"/>
  <c r="ANO25" i="35"/>
  <c r="ANO29" i="35"/>
  <c r="ANO32" i="35"/>
  <c r="ANO38" i="35"/>
  <c r="ANO39" i="35"/>
  <c r="ANO41" i="35"/>
  <c r="ANO15" i="34"/>
  <c r="ANO10" i="34"/>
  <c r="ANO4" i="34"/>
  <c r="ANO57" i="19"/>
  <c r="ANO41" i="19"/>
  <c r="ANO47" i="19" s="1"/>
  <c r="ANO14" i="35" s="1"/>
  <c r="ANO28" i="19"/>
  <c r="ANO35" i="19" s="1"/>
  <c r="ANO20" i="35" s="1"/>
  <c r="ANO19" i="19"/>
  <c r="ANO21" i="19" s="1"/>
  <c r="ANO13" i="19"/>
  <c r="ANO6" i="19"/>
  <c r="ANO7" i="19"/>
  <c r="ANO4" i="19"/>
  <c r="ANO50" i="19" l="1"/>
  <c r="ANO27" i="35" s="1"/>
  <c r="ANO31" i="35"/>
  <c r="ANO30" i="35" s="1"/>
  <c r="ANO11" i="35"/>
  <c r="ANU14" i="19"/>
  <c r="ANU11" i="19"/>
  <c r="ANP5" i="34"/>
  <c r="ANO48" i="19"/>
  <c r="ANO10" i="35" s="1"/>
  <c r="ANO28" i="35"/>
  <c r="ANO40" i="35"/>
  <c r="ANO37" i="35"/>
  <c r="ANO13" i="35"/>
  <c r="ANO21" i="35"/>
  <c r="ANO4" i="35"/>
  <c r="ANO24" i="35"/>
  <c r="ANO23" i="35" s="1"/>
  <c r="ANO29" i="19"/>
  <c r="ANO7" i="35"/>
  <c r="ANO6" i="35" s="1"/>
  <c r="ANN5" i="35"/>
  <c r="ANN8" i="35"/>
  <c r="ANN12" i="35"/>
  <c r="ANN15" i="35"/>
  <c r="ANN22" i="35"/>
  <c r="ANN25" i="35"/>
  <c r="ANN29" i="35"/>
  <c r="ANN32" i="35"/>
  <c r="ANN38" i="35"/>
  <c r="ANN39" i="35"/>
  <c r="ANN41" i="35"/>
  <c r="ANN15" i="34"/>
  <c r="ANN10" i="34"/>
  <c r="ANN4" i="34"/>
  <c r="ANO5" i="34" s="1"/>
  <c r="ANN57" i="19"/>
  <c r="ANN41" i="19"/>
  <c r="ANN47" i="19" s="1"/>
  <c r="ANN48" i="19" s="1"/>
  <c r="ANN28" i="19"/>
  <c r="ANN29" i="19" s="1"/>
  <c r="ANN19" i="19"/>
  <c r="ANN21" i="19" s="1"/>
  <c r="ANN13" i="19"/>
  <c r="ANN6" i="19"/>
  <c r="ANN7" i="19"/>
  <c r="ANN4" i="19"/>
  <c r="ANN40" i="35" l="1"/>
  <c r="ANT11" i="19"/>
  <c r="ANT14" i="19"/>
  <c r="ANO3" i="35"/>
  <c r="ANN37" i="35"/>
  <c r="ANN21" i="35"/>
  <c r="ANN7" i="35"/>
  <c r="ANN6" i="35" s="1"/>
  <c r="ANN35" i="19"/>
  <c r="ANN20" i="35" s="1"/>
  <c r="ANN24" i="35"/>
  <c r="ANN23" i="35" s="1"/>
  <c r="ANN4" i="35"/>
  <c r="ANN3" i="35"/>
  <c r="ANN11" i="35"/>
  <c r="ANN28" i="35"/>
  <c r="ANN10" i="35"/>
  <c r="ANN14" i="35"/>
  <c r="ANN13" i="35" s="1"/>
  <c r="ANN50" i="19"/>
  <c r="ANN27" i="35" s="1"/>
  <c r="ANN31" i="35"/>
  <c r="ANN30" i="35" s="1"/>
  <c r="ANM5" i="35"/>
  <c r="ANM8" i="35"/>
  <c r="ANM12" i="35"/>
  <c r="ANM15" i="35"/>
  <c r="ANM22" i="35"/>
  <c r="ANM25" i="35"/>
  <c r="ANM29" i="35"/>
  <c r="ANM32" i="35"/>
  <c r="ANM38" i="35"/>
  <c r="ANM39" i="35"/>
  <c r="ANM41" i="35"/>
  <c r="ANM15" i="34"/>
  <c r="ANM10" i="34"/>
  <c r="ANM4" i="34"/>
  <c r="ANM57" i="19"/>
  <c r="ANM41" i="19"/>
  <c r="ANM47" i="19" s="1"/>
  <c r="ANM31" i="35" s="1"/>
  <c r="ANM28" i="19"/>
  <c r="ANM29" i="19" s="1"/>
  <c r="ANM3" i="35" s="1"/>
  <c r="ANM19" i="19"/>
  <c r="ANM21" i="19" s="1"/>
  <c r="ANM13" i="19"/>
  <c r="ANM6" i="19"/>
  <c r="ANM7" i="19"/>
  <c r="ANM4" i="19"/>
  <c r="ANM37" i="35" l="1"/>
  <c r="ANS11" i="19"/>
  <c r="ANS14" i="19"/>
  <c r="ANN5" i="34"/>
  <c r="ANM40" i="35"/>
  <c r="ANM30" i="35"/>
  <c r="ANM7" i="35"/>
  <c r="ANM6" i="35" s="1"/>
  <c r="ANM35" i="19"/>
  <c r="ANM20" i="35" s="1"/>
  <c r="ANM21" i="35"/>
  <c r="ANM24" i="35"/>
  <c r="ANM23" i="35" s="1"/>
  <c r="ANM4" i="35"/>
  <c r="ANM50" i="19"/>
  <c r="ANM27" i="35" s="1"/>
  <c r="ANM14" i="35"/>
  <c r="ANM13" i="35" s="1"/>
  <c r="ANM11" i="35"/>
  <c r="ANM28" i="35"/>
  <c r="ANM48" i="19"/>
  <c r="ANM10" i="35" s="1"/>
  <c r="ANL5" i="35" l="1"/>
  <c r="ANL8" i="35"/>
  <c r="ANL12" i="35"/>
  <c r="ANL15" i="35"/>
  <c r="ANL22" i="35"/>
  <c r="ANL25" i="35"/>
  <c r="ANL29" i="35"/>
  <c r="ANL32" i="35"/>
  <c r="ANL38" i="35"/>
  <c r="ANL39" i="35"/>
  <c r="ANL41" i="35"/>
  <c r="ANL15" i="34"/>
  <c r="ANL10" i="34"/>
  <c r="ANL4" i="34"/>
  <c r="ANL57" i="19"/>
  <c r="ANL41" i="19"/>
  <c r="ANL47" i="19" s="1"/>
  <c r="ANL31" i="35" s="1"/>
  <c r="ANL30" i="35" s="1"/>
  <c r="ANL28" i="19"/>
  <c r="ANL35" i="19" s="1"/>
  <c r="ANL20" i="35" s="1"/>
  <c r="ANL19" i="19"/>
  <c r="ANL21" i="19" s="1"/>
  <c r="ANL13" i="19"/>
  <c r="ANL7" i="19"/>
  <c r="ANL6" i="19"/>
  <c r="ANL4" i="19"/>
  <c r="ANL7" i="35" l="1"/>
  <c r="ANL6" i="35" s="1"/>
  <c r="ANL37" i="35"/>
  <c r="ANL24" i="35"/>
  <c r="ANL23" i="35" s="1"/>
  <c r="ANL11" i="35"/>
  <c r="ANR11" i="19"/>
  <c r="ANR14" i="19"/>
  <c r="ANL28" i="35"/>
  <c r="ANL14" i="35"/>
  <c r="ANL13" i="35" s="1"/>
  <c r="ANL4" i="35"/>
  <c r="ANM5" i="34"/>
  <c r="ANL21" i="35"/>
  <c r="ANL40" i="35"/>
  <c r="ANL29" i="19"/>
  <c r="ANL3" i="35" s="1"/>
  <c r="ANL48" i="19"/>
  <c r="ANL10" i="35" s="1"/>
  <c r="ANL50" i="19"/>
  <c r="ANL27" i="35" s="1"/>
  <c r="ANK38" i="35"/>
  <c r="ANK39" i="35"/>
  <c r="ANK41" i="35"/>
  <c r="ANK22" i="35"/>
  <c r="ANK25" i="35"/>
  <c r="ANK29" i="35"/>
  <c r="ANK32" i="35"/>
  <c r="ANK5" i="35"/>
  <c r="ANK8" i="35"/>
  <c r="ANK12" i="35"/>
  <c r="ANK15" i="35"/>
  <c r="ANK15" i="34"/>
  <c r="ANK10" i="34"/>
  <c r="ANK4" i="34"/>
  <c r="ANK57" i="19"/>
  <c r="ANK41" i="19"/>
  <c r="ANK47" i="19" s="1"/>
  <c r="ANK48" i="19" s="1"/>
  <c r="ANK28" i="19"/>
  <c r="ANK29" i="19" s="1"/>
  <c r="ANK19" i="19"/>
  <c r="ANK21" i="19" s="1"/>
  <c r="ANK13" i="19"/>
  <c r="ANK6" i="19"/>
  <c r="ANK7" i="19"/>
  <c r="ANK4" i="19"/>
  <c r="ANK37" i="35" l="1"/>
  <c r="ANK40" i="35"/>
  <c r="ANL5" i="34"/>
  <c r="ANQ11" i="19"/>
  <c r="ANQ14" i="19"/>
  <c r="ANK4" i="35"/>
  <c r="ANK24" i="35"/>
  <c r="ANK23" i="35" s="1"/>
  <c r="ANK7" i="35"/>
  <c r="ANK6" i="35" s="1"/>
  <c r="ANK21" i="35"/>
  <c r="ANK3" i="35"/>
  <c r="ANK28" i="35"/>
  <c r="ANK50" i="19"/>
  <c r="ANK27" i="35" s="1"/>
  <c r="ANK10" i="35"/>
  <c r="ANK31" i="35"/>
  <c r="ANK30" i="35" s="1"/>
  <c r="ANK11" i="35"/>
  <c r="ANK14" i="35"/>
  <c r="ANK13" i="35" s="1"/>
  <c r="ANK35" i="19"/>
  <c r="ANK20" i="35" s="1"/>
  <c r="ANJ15" i="34"/>
  <c r="ANJ10" i="34"/>
  <c r="ANJ4" i="34"/>
  <c r="ANI19" i="19"/>
  <c r="ANK5" i="34" l="1"/>
  <c r="ANJ57" i="19"/>
  <c r="ANJ41" i="19"/>
  <c r="ANJ47" i="19" s="1"/>
  <c r="ANJ28" i="19"/>
  <c r="ANJ35" i="19" s="1"/>
  <c r="ANJ20" i="35" s="1"/>
  <c r="ANJ19" i="19"/>
  <c r="ANJ21" i="19" s="1"/>
  <c r="ANJ13" i="19"/>
  <c r="ANJ6" i="19"/>
  <c r="ANJ7" i="19"/>
  <c r="ANJ4" i="19"/>
  <c r="ANJ5" i="35"/>
  <c r="ANJ8" i="35"/>
  <c r="ANJ12" i="35"/>
  <c r="ANJ15" i="35"/>
  <c r="ANJ22" i="35"/>
  <c r="ANJ25" i="35"/>
  <c r="ANJ29" i="35"/>
  <c r="ANJ32" i="35"/>
  <c r="ANJ38" i="35"/>
  <c r="ANJ39" i="35"/>
  <c r="ANJ41" i="35"/>
  <c r="ANJ37" i="35" l="1"/>
  <c r="ANJ24" i="35"/>
  <c r="ANJ4" i="35"/>
  <c r="ANP11" i="19"/>
  <c r="ANP14" i="19"/>
  <c r="ANJ40" i="35"/>
  <c r="ANJ21" i="35"/>
  <c r="ANJ7" i="35"/>
  <c r="ANJ6" i="35" s="1"/>
  <c r="ANJ29" i="19"/>
  <c r="ANJ23" i="35"/>
  <c r="ANJ48" i="19"/>
  <c r="ANJ10" i="35" s="1"/>
  <c r="ANJ11" i="35"/>
  <c r="ANJ31" i="35"/>
  <c r="ANJ30" i="35" s="1"/>
  <c r="ANJ50" i="19"/>
  <c r="ANJ27" i="35" s="1"/>
  <c r="ANJ28" i="35"/>
  <c r="ANJ14" i="35"/>
  <c r="ANJ13" i="35" s="1"/>
  <c r="ANI5" i="35"/>
  <c r="ANI8" i="35"/>
  <c r="ANI12" i="35"/>
  <c r="ANI15" i="35"/>
  <c r="ANI22" i="35"/>
  <c r="ANI25" i="35"/>
  <c r="ANI29" i="35"/>
  <c r="ANI32" i="35"/>
  <c r="ANI38" i="35"/>
  <c r="ANI39" i="35"/>
  <c r="ANI41" i="35"/>
  <c r="ANI15" i="34"/>
  <c r="ANI10" i="34"/>
  <c r="ANI4" i="34"/>
  <c r="ANI57" i="19"/>
  <c r="ANI41" i="19"/>
  <c r="ANI47" i="19" s="1"/>
  <c r="ANI28" i="19"/>
  <c r="ANI29" i="19" s="1"/>
  <c r="ANI21" i="19"/>
  <c r="ANI13" i="19"/>
  <c r="ANI6" i="19"/>
  <c r="ANI7" i="19"/>
  <c r="ANI4" i="19"/>
  <c r="ANI40" i="35" l="1"/>
  <c r="ANJ5" i="34"/>
  <c r="ANO11" i="19"/>
  <c r="ANO14" i="19"/>
  <c r="ANJ3" i="35"/>
  <c r="ANI37" i="35"/>
  <c r="ANI35" i="19"/>
  <c r="ANI20" i="35" s="1"/>
  <c r="ANI24" i="35"/>
  <c r="ANI23" i="35" s="1"/>
  <c r="ANI4" i="35"/>
  <c r="ANI21" i="35"/>
  <c r="ANI7" i="35"/>
  <c r="ANI6" i="35" s="1"/>
  <c r="ANI3" i="35"/>
  <c r="ANI48" i="19"/>
  <c r="ANI31" i="35"/>
  <c r="ANI30" i="35" s="1"/>
  <c r="ANI14" i="35"/>
  <c r="ANI13" i="35" s="1"/>
  <c r="ANI28" i="35"/>
  <c r="ANI50" i="19"/>
  <c r="ANI27" i="35" s="1"/>
  <c r="ANI11" i="35"/>
  <c r="ANH41" i="19"/>
  <c r="ANI10" i="35" l="1"/>
  <c r="ANH5" i="35"/>
  <c r="ANH8" i="35"/>
  <c r="ANH12" i="35"/>
  <c r="ANH15" i="35"/>
  <c r="ANH22" i="35"/>
  <c r="ANH25" i="35"/>
  <c r="ANH29" i="35"/>
  <c r="ANH32" i="35"/>
  <c r="ANH38" i="35"/>
  <c r="ANH39" i="35"/>
  <c r="ANH41" i="35"/>
  <c r="ANH15" i="34"/>
  <c r="ANH10" i="34"/>
  <c r="ANH4" i="34"/>
  <c r="ANH57" i="19"/>
  <c r="ANH47" i="19"/>
  <c r="ANH48" i="19" s="1"/>
  <c r="ANH10" i="35" s="1"/>
  <c r="ANH28" i="19"/>
  <c r="ANH29" i="19" s="1"/>
  <c r="ANH3" i="35" s="1"/>
  <c r="ANH19" i="19"/>
  <c r="ANH21" i="19" s="1"/>
  <c r="ANH13" i="19"/>
  <c r="ANH7" i="19"/>
  <c r="ANH6" i="19"/>
  <c r="ANH4" i="19"/>
  <c r="ANI5" i="34" l="1"/>
  <c r="ANN14" i="19"/>
  <c r="ANN11" i="19"/>
  <c r="ANH40" i="35"/>
  <c r="ANH37" i="35"/>
  <c r="ANH28" i="35"/>
  <c r="ANH11" i="35"/>
  <c r="ANH7" i="35"/>
  <c r="ANH6" i="35" s="1"/>
  <c r="ANH35" i="19"/>
  <c r="ANH20" i="35" s="1"/>
  <c r="ANH31" i="35"/>
  <c r="ANH30" i="35" s="1"/>
  <c r="ANH4" i="35"/>
  <c r="ANH21" i="35"/>
  <c r="ANH50" i="19"/>
  <c r="ANH27" i="35" s="1"/>
  <c r="ANH24" i="35"/>
  <c r="ANH23" i="35" s="1"/>
  <c r="ANH14" i="35"/>
  <c r="ANH13" i="35" s="1"/>
  <c r="ANG5" i="35"/>
  <c r="ANG8" i="35"/>
  <c r="ANG12" i="35"/>
  <c r="ANG15" i="35"/>
  <c r="ANG22" i="35"/>
  <c r="ANG25" i="35"/>
  <c r="ANG29" i="35"/>
  <c r="ANG32" i="35"/>
  <c r="ANG38" i="35"/>
  <c r="ANG39" i="35"/>
  <c r="ANG41" i="35"/>
  <c r="ANG15" i="34"/>
  <c r="ANG10" i="34"/>
  <c r="ANG4" i="34"/>
  <c r="ANG57" i="19"/>
  <c r="ANG41" i="19"/>
  <c r="ANG47" i="19" s="1"/>
  <c r="ANG31" i="35" s="1"/>
  <c r="ANG30" i="35" s="1"/>
  <c r="ANG28" i="19"/>
  <c r="ANG29" i="19" s="1"/>
  <c r="ANG3" i="35" s="1"/>
  <c r="ANG19" i="19"/>
  <c r="ANG21" i="19" s="1"/>
  <c r="ANG13" i="19"/>
  <c r="ANG6" i="19"/>
  <c r="ANG7" i="19"/>
  <c r="ANG4" i="19"/>
  <c r="ANG11" i="35" l="1"/>
  <c r="ANG37" i="35"/>
  <c r="ANG28" i="35"/>
  <c r="ANG4" i="35"/>
  <c r="ANG24" i="35"/>
  <c r="ANG23" i="35" s="1"/>
  <c r="ANG14" i="35"/>
  <c r="ANG13" i="35" s="1"/>
  <c r="ANM11" i="19"/>
  <c r="ANM14" i="19"/>
  <c r="ANG40" i="35"/>
  <c r="ANG21" i="35"/>
  <c r="ANG7" i="35"/>
  <c r="ANG6" i="35" s="1"/>
  <c r="ANH5" i="34"/>
  <c r="ANG35" i="19"/>
  <c r="ANG20" i="35" s="1"/>
  <c r="ANG48" i="19"/>
  <c r="ANG10" i="35" s="1"/>
  <c r="ANG50" i="19"/>
  <c r="ANG27" i="35" s="1"/>
  <c r="ANF5" i="35"/>
  <c r="ANF8" i="35"/>
  <c r="ANF12" i="35"/>
  <c r="ANF15" i="35"/>
  <c r="ANF22" i="35"/>
  <c r="ANF25" i="35"/>
  <c r="ANF29" i="35"/>
  <c r="ANF32" i="35"/>
  <c r="ANF38" i="35"/>
  <c r="ANF39" i="35"/>
  <c r="ANF41" i="35"/>
  <c r="ANF15" i="34"/>
  <c r="ANF10" i="34"/>
  <c r="ANF4" i="34"/>
  <c r="ANG5" i="34" s="1"/>
  <c r="ANF57" i="19"/>
  <c r="ANF41" i="19"/>
  <c r="ANF47" i="19" s="1"/>
  <c r="ANF28" i="19"/>
  <c r="ANF4" i="35" s="1"/>
  <c r="ANF19" i="19"/>
  <c r="ANF21" i="19" s="1"/>
  <c r="ANF13" i="19"/>
  <c r="ANF7" i="19"/>
  <c r="ANF6" i="19"/>
  <c r="ANF4" i="19"/>
  <c r="ANL11" i="19" l="1"/>
  <c r="ANL14" i="19"/>
  <c r="ANF40" i="35"/>
  <c r="ANF37" i="35"/>
  <c r="ANF29" i="19"/>
  <c r="ANF3" i="35" s="1"/>
  <c r="ANF35" i="19"/>
  <c r="ANF20" i="35" s="1"/>
  <c r="ANF21" i="35"/>
  <c r="ANF7" i="35"/>
  <c r="ANF6" i="35" s="1"/>
  <c r="ANF24" i="35"/>
  <c r="ANF23" i="35" s="1"/>
  <c r="ANF31" i="35"/>
  <c r="ANF30" i="35" s="1"/>
  <c r="ANF48" i="19"/>
  <c r="ANF14" i="35"/>
  <c r="ANF13" i="35" s="1"/>
  <c r="ANF11" i="35"/>
  <c r="ANF50" i="19"/>
  <c r="ANF27" i="35" s="1"/>
  <c r="ANF28" i="35"/>
  <c r="ANE38" i="35"/>
  <c r="ANE39" i="35"/>
  <c r="ANE41" i="35"/>
  <c r="ANE22" i="35"/>
  <c r="ANE25" i="35"/>
  <c r="ANE29" i="35"/>
  <c r="ANE32" i="35"/>
  <c r="ANE5" i="35"/>
  <c r="ANE8" i="35"/>
  <c r="ANE12" i="35"/>
  <c r="ANE15" i="35"/>
  <c r="ANE15" i="34"/>
  <c r="ANE10" i="34"/>
  <c r="ANE4" i="34"/>
  <c r="ANE57" i="19"/>
  <c r="ANE41" i="19"/>
  <c r="ANE47" i="19" s="1"/>
  <c r="ANE14" i="35" s="1"/>
  <c r="ANE28" i="19"/>
  <c r="ANE24" i="35" s="1"/>
  <c r="ANE23" i="35" s="1"/>
  <c r="ANE19" i="19"/>
  <c r="ANE21" i="19" s="1"/>
  <c r="ANE13" i="19"/>
  <c r="ANE6" i="19"/>
  <c r="ANE7" i="19"/>
  <c r="ANE4" i="19"/>
  <c r="ANE13" i="35" l="1"/>
  <c r="ANE40" i="35"/>
  <c r="ANE7" i="35"/>
  <c r="ANE6" i="35" s="1"/>
  <c r="ANE28" i="35"/>
  <c r="ANE29" i="19"/>
  <c r="ANE3" i="35" s="1"/>
  <c r="ANE11" i="35"/>
  <c r="ANK14" i="19"/>
  <c r="ANK11" i="19"/>
  <c r="ANE48" i="19"/>
  <c r="ANE10" i="35" s="1"/>
  <c r="ANE31" i="35"/>
  <c r="ANE30" i="35" s="1"/>
  <c r="ANE21" i="35"/>
  <c r="ANE4" i="35"/>
  <c r="ANE37" i="35"/>
  <c r="ANF5" i="34"/>
  <c r="ANF10" i="35"/>
  <c r="ANE35" i="19"/>
  <c r="ANE20" i="35" s="1"/>
  <c r="ANE50" i="19"/>
  <c r="ANE27" i="35" s="1"/>
  <c r="AND38" i="35"/>
  <c r="AND39" i="35"/>
  <c r="AND41" i="35"/>
  <c r="AND22" i="35"/>
  <c r="AND25" i="35"/>
  <c r="AND29" i="35"/>
  <c r="AND32" i="35"/>
  <c r="AND5" i="35"/>
  <c r="AND8" i="35"/>
  <c r="AND12" i="35"/>
  <c r="AND15" i="35"/>
  <c r="AND15" i="34"/>
  <c r="AND10" i="34"/>
  <c r="AND37" i="35" l="1"/>
  <c r="AND40" i="35"/>
  <c r="AND4" i="34"/>
  <c r="AND57" i="19"/>
  <c r="AND41" i="19"/>
  <c r="AND47" i="19" s="1"/>
  <c r="AND28" i="19"/>
  <c r="AND19" i="19"/>
  <c r="AND21" i="19" s="1"/>
  <c r="AND13" i="19"/>
  <c r="AND4" i="19"/>
  <c r="AND6" i="19"/>
  <c r="AND7" i="19"/>
  <c r="AND48" i="19" l="1"/>
  <c r="AND10" i="35" s="1"/>
  <c r="AND14" i="35"/>
  <c r="AND13" i="35" s="1"/>
  <c r="AND11" i="35"/>
  <c r="AND28" i="35"/>
  <c r="AND31" i="35"/>
  <c r="AND30" i="35" s="1"/>
  <c r="ANJ11" i="19"/>
  <c r="ANJ14" i="19"/>
  <c r="AND50" i="19"/>
  <c r="AND27" i="35" s="1"/>
  <c r="AND29" i="19"/>
  <c r="AND3" i="35" s="1"/>
  <c r="AND24" i="35"/>
  <c r="AND23" i="35" s="1"/>
  <c r="AND4" i="35"/>
  <c r="AND7" i="35"/>
  <c r="AND6" i="35" s="1"/>
  <c r="AND21" i="35"/>
  <c r="ANE5" i="34"/>
  <c r="AND35" i="19"/>
  <c r="AND20" i="35" s="1"/>
  <c r="ANC5" i="35"/>
  <c r="ANC8" i="35"/>
  <c r="ANC12" i="35"/>
  <c r="ANC15" i="35"/>
  <c r="ANC22" i="35"/>
  <c r="ANC25" i="35"/>
  <c r="ANC29" i="35"/>
  <c r="ANC32" i="35"/>
  <c r="ANC38" i="35"/>
  <c r="ANC39" i="35"/>
  <c r="ANC41" i="35"/>
  <c r="ANC15" i="34"/>
  <c r="ANC10" i="34"/>
  <c r="ANC4" i="34"/>
  <c r="ANC57" i="19"/>
  <c r="ANC41" i="19"/>
  <c r="ANC47" i="19" s="1"/>
  <c r="ANC28" i="19"/>
  <c r="ANC29" i="19" s="1"/>
  <c r="ANC19" i="19"/>
  <c r="ANC21" i="19" s="1"/>
  <c r="ANC13" i="19"/>
  <c r="ANC6" i="19"/>
  <c r="ANC7" i="19"/>
  <c r="ANC4" i="19"/>
  <c r="ANC37" i="35" l="1"/>
  <c r="ANC40" i="35"/>
  <c r="ANI14" i="19"/>
  <c r="ANI11" i="19"/>
  <c r="AND5" i="34"/>
  <c r="ANC35" i="19"/>
  <c r="ANC20" i="35" s="1"/>
  <c r="ANC21" i="35"/>
  <c r="ANC7" i="35"/>
  <c r="ANC6" i="35" s="1"/>
  <c r="ANC24" i="35"/>
  <c r="ANC23" i="35" s="1"/>
  <c r="ANC4" i="35"/>
  <c r="ANC3" i="35"/>
  <c r="ANC31" i="35"/>
  <c r="ANC30" i="35" s="1"/>
  <c r="ANC14" i="35"/>
  <c r="ANC13" i="35" s="1"/>
  <c r="ANC48" i="19"/>
  <c r="ANC28" i="35"/>
  <c r="ANC11" i="35"/>
  <c r="ANC50" i="19"/>
  <c r="ANC27" i="35" s="1"/>
  <c r="ANB5" i="35"/>
  <c r="ANB8" i="35"/>
  <c r="ANB12" i="35"/>
  <c r="ANB15" i="35"/>
  <c r="ANB22" i="35"/>
  <c r="ANB25" i="35"/>
  <c r="ANB29" i="35"/>
  <c r="ANB32" i="35"/>
  <c r="ANB38" i="35"/>
  <c r="ANB39" i="35"/>
  <c r="ANB41" i="35"/>
  <c r="ANB15" i="34"/>
  <c r="ANB10" i="34"/>
  <c r="ANB4" i="34"/>
  <c r="ANB57" i="19"/>
  <c r="ANB41" i="19"/>
  <c r="ANB47" i="19" s="1"/>
  <c r="ANB28" i="19"/>
  <c r="ANB7" i="35" s="1"/>
  <c r="ANB19" i="19"/>
  <c r="ANB21" i="19" s="1"/>
  <c r="ANB13" i="19"/>
  <c r="ANB6" i="19"/>
  <c r="ANB7" i="19"/>
  <c r="ANB4" i="19"/>
  <c r="ANB40" i="35" l="1"/>
  <c r="ANH11" i="19"/>
  <c r="ANH14" i="19"/>
  <c r="ANC5" i="34"/>
  <c r="ANC10" i="35"/>
  <c r="ANB37" i="35"/>
  <c r="ANB4" i="35"/>
  <c r="ANB29" i="19"/>
  <c r="ANB3" i="35" s="1"/>
  <c r="ANB6" i="35"/>
  <c r="ANB24" i="35"/>
  <c r="ANB23" i="35" s="1"/>
  <c r="ANB35" i="19"/>
  <c r="ANB20" i="35" s="1"/>
  <c r="ANB21" i="35"/>
  <c r="ANB48" i="19"/>
  <c r="ANB11" i="35"/>
  <c r="ANB50" i="19"/>
  <c r="ANB27" i="35" s="1"/>
  <c r="ANB28" i="35"/>
  <c r="ANB31" i="35"/>
  <c r="ANB30" i="35" s="1"/>
  <c r="ANB14" i="35"/>
  <c r="ANB13" i="35" s="1"/>
  <c r="ANA5" i="35"/>
  <c r="ANA8" i="35"/>
  <c r="ANA12" i="35"/>
  <c r="ANA15" i="35"/>
  <c r="ANA22" i="35"/>
  <c r="ANA25" i="35"/>
  <c r="ANA29" i="35"/>
  <c r="ANA32" i="35"/>
  <c r="ANA38" i="35"/>
  <c r="ANA39" i="35"/>
  <c r="ANA41" i="35"/>
  <c r="ANA15" i="34"/>
  <c r="ANA10" i="34"/>
  <c r="ANA4" i="34"/>
  <c r="ANA57" i="19"/>
  <c r="ANA41" i="19"/>
  <c r="ANA47" i="19" s="1"/>
  <c r="ANA28" i="19"/>
  <c r="ANA29" i="19" s="1"/>
  <c r="ANA19" i="19"/>
  <c r="ANA21" i="19" s="1"/>
  <c r="ANA13" i="19"/>
  <c r="ANA6" i="19"/>
  <c r="ANA7" i="19"/>
  <c r="ANA4" i="19"/>
  <c r="ANA40" i="35" l="1"/>
  <c r="ANG11" i="19"/>
  <c r="ANG14" i="19"/>
  <c r="ANB5" i="34"/>
  <c r="ANB10" i="35"/>
  <c r="ANA37" i="35"/>
  <c r="ANA7" i="35"/>
  <c r="ANA6" i="35" s="1"/>
  <c r="ANA21" i="35"/>
  <c r="ANA35" i="19"/>
  <c r="ANA20" i="35" s="1"/>
  <c r="ANA24" i="35"/>
  <c r="ANA23" i="35" s="1"/>
  <c r="ANA4" i="35"/>
  <c r="ANA3" i="35"/>
  <c r="ANA48" i="19"/>
  <c r="ANA31" i="35"/>
  <c r="ANA30" i="35" s="1"/>
  <c r="ANA14" i="35"/>
  <c r="ANA13" i="35" s="1"/>
  <c r="ANA28" i="35"/>
  <c r="ANA11" i="35"/>
  <c r="ANA50" i="19"/>
  <c r="ANA27" i="35" s="1"/>
  <c r="ANA10" i="35" l="1"/>
  <c r="AMZ5" i="35"/>
  <c r="AMZ8" i="35"/>
  <c r="AMZ12" i="35"/>
  <c r="AMZ15" i="35"/>
  <c r="AMZ22" i="35"/>
  <c r="AMZ25" i="35"/>
  <c r="AMZ29" i="35"/>
  <c r="AMZ32" i="35"/>
  <c r="AMZ38" i="35"/>
  <c r="AMZ39" i="35"/>
  <c r="AMZ41" i="35"/>
  <c r="AMZ15" i="34"/>
  <c r="AMZ10" i="34"/>
  <c r="AMZ4" i="34"/>
  <c r="AMZ57" i="19"/>
  <c r="AMZ41" i="19"/>
  <c r="AMZ47" i="19" s="1"/>
  <c r="AMZ28" i="19"/>
  <c r="AMZ4" i="35" s="1"/>
  <c r="AMZ19" i="19"/>
  <c r="AMZ21" i="19" s="1"/>
  <c r="AMZ13" i="19"/>
  <c r="AMZ7" i="19"/>
  <c r="AMZ6" i="19"/>
  <c r="AMZ4" i="19"/>
  <c r="AMZ40" i="35" l="1"/>
  <c r="ANF14" i="19"/>
  <c r="ANF11" i="19"/>
  <c r="ANA5" i="34"/>
  <c r="AMZ37" i="35"/>
  <c r="AMZ21" i="35"/>
  <c r="AMZ7" i="35"/>
  <c r="AMZ6" i="35" s="1"/>
  <c r="AMZ35" i="19"/>
  <c r="AMZ20" i="35" s="1"/>
  <c r="AMZ24" i="35"/>
  <c r="AMZ23" i="35" s="1"/>
  <c r="AMZ29" i="19"/>
  <c r="AMZ3" i="35" s="1"/>
  <c r="AMZ31" i="35"/>
  <c r="AMZ30" i="35" s="1"/>
  <c r="AMZ48" i="19"/>
  <c r="AMZ11" i="35"/>
  <c r="AMZ14" i="35"/>
  <c r="AMZ13" i="35" s="1"/>
  <c r="AMZ28" i="35"/>
  <c r="AMZ50" i="19"/>
  <c r="AMZ27" i="35" s="1"/>
  <c r="AMY38" i="35"/>
  <c r="AMY39" i="35"/>
  <c r="AMY41" i="35"/>
  <c r="AMY22" i="35"/>
  <c r="AMY25" i="35"/>
  <c r="AMY29" i="35"/>
  <c r="AMY32" i="35"/>
  <c r="AMY5" i="35"/>
  <c r="AMY8" i="35"/>
  <c r="AMY12" i="35"/>
  <c r="AMY15" i="35"/>
  <c r="AMY15" i="34"/>
  <c r="AMY10" i="34"/>
  <c r="AMY4" i="34"/>
  <c r="AMZ5" i="34" s="1"/>
  <c r="AMY57" i="19"/>
  <c r="AMY41" i="19"/>
  <c r="AMY47" i="19" s="1"/>
  <c r="AMY28" i="19"/>
  <c r="AMY29" i="19" s="1"/>
  <c r="AMY3" i="35" s="1"/>
  <c r="AMY19" i="19"/>
  <c r="AMY21" i="19" s="1"/>
  <c r="AMY13" i="19"/>
  <c r="AMY6" i="19"/>
  <c r="AMY7" i="19"/>
  <c r="AMY4" i="19"/>
  <c r="AMY7" i="35" l="1"/>
  <c r="AMY6" i="35" s="1"/>
  <c r="AMY37" i="35"/>
  <c r="AMY48" i="19"/>
  <c r="AMY10" i="35" s="1"/>
  <c r="AMY11" i="35"/>
  <c r="AMY50" i="19"/>
  <c r="AMY27" i="35" s="1"/>
  <c r="AMY28" i="35"/>
  <c r="AMY14" i="35"/>
  <c r="AMY31" i="35"/>
  <c r="AMY30" i="35" s="1"/>
  <c r="AMY21" i="35"/>
  <c r="AMY4" i="35"/>
  <c r="AMY24" i="35"/>
  <c r="AMY23" i="35" s="1"/>
  <c r="ANE14" i="19"/>
  <c r="ANE11" i="19"/>
  <c r="AMY40" i="35"/>
  <c r="AMY13" i="35"/>
  <c r="AMZ10" i="35"/>
  <c r="AMY35" i="19"/>
  <c r="AMY20" i="35" s="1"/>
  <c r="AMX5" i="35"/>
  <c r="AMX8" i="35"/>
  <c r="AMX12" i="35"/>
  <c r="AMX15" i="35"/>
  <c r="AMX22" i="35"/>
  <c r="AMX25" i="35"/>
  <c r="AMX29" i="35"/>
  <c r="AMX32" i="35"/>
  <c r="AMX38" i="35"/>
  <c r="AMX39" i="35"/>
  <c r="AMX41" i="35"/>
  <c r="AMX4" i="34"/>
  <c r="AMY5" i="34" s="1"/>
  <c r="AMX10" i="34"/>
  <c r="AMX15" i="34"/>
  <c r="AMX57" i="19"/>
  <c r="AMX41" i="19"/>
  <c r="AMX47" i="19" s="1"/>
  <c r="AMX48" i="19" s="1"/>
  <c r="AMX10" i="35" s="1"/>
  <c r="AMX28" i="19"/>
  <c r="AMX29" i="19" s="1"/>
  <c r="AMX3" i="35" s="1"/>
  <c r="AMX19" i="19"/>
  <c r="AMX21" i="19" s="1"/>
  <c r="AMX13" i="19"/>
  <c r="AMX6" i="19"/>
  <c r="AMX7" i="19"/>
  <c r="AMX4" i="19"/>
  <c r="AND14" i="19" l="1"/>
  <c r="AND11" i="19"/>
  <c r="AMX40" i="35"/>
  <c r="AMX37" i="35"/>
  <c r="AMX24" i="35"/>
  <c r="AMX23" i="35" s="1"/>
  <c r="AMX7" i="35"/>
  <c r="AMX6" i="35" s="1"/>
  <c r="AMX35" i="19"/>
  <c r="AMX20" i="35" s="1"/>
  <c r="AMX21" i="35"/>
  <c r="AMX4" i="35"/>
  <c r="AMX11" i="35"/>
  <c r="AMX28" i="35"/>
  <c r="AMX14" i="35"/>
  <c r="AMX13" i="35" s="1"/>
  <c r="AMX50" i="19"/>
  <c r="AMX27" i="35" s="1"/>
  <c r="AMX31" i="35"/>
  <c r="AMX30" i="35" s="1"/>
  <c r="AMW5" i="35" l="1"/>
  <c r="AMW8" i="35"/>
  <c r="AMW12" i="35"/>
  <c r="AMW15" i="35"/>
  <c r="AMW22" i="35"/>
  <c r="AMW25" i="35"/>
  <c r="AMW29" i="35"/>
  <c r="AMW32" i="35"/>
  <c r="AMW38" i="35"/>
  <c r="AMW39" i="35"/>
  <c r="AMW41" i="35"/>
  <c r="AMW37" i="35" l="1"/>
  <c r="AMW40" i="35"/>
  <c r="AMW15" i="34"/>
  <c r="AMW10" i="34"/>
  <c r="AMW4" i="34"/>
  <c r="AMX5" i="34" s="1"/>
  <c r="AMW57" i="19"/>
  <c r="AMW41" i="19"/>
  <c r="AMW47" i="19" s="1"/>
  <c r="AMW28" i="19"/>
  <c r="AMW19" i="19"/>
  <c r="AMW21" i="19" s="1"/>
  <c r="AMW13" i="19"/>
  <c r="AMW6" i="19"/>
  <c r="AMW7" i="19"/>
  <c r="AMW4" i="19"/>
  <c r="ANC14" i="19" l="1"/>
  <c r="ANC11" i="19"/>
  <c r="AMW29" i="19"/>
  <c r="AMW3" i="35" s="1"/>
  <c r="AMW7" i="35"/>
  <c r="AMW6" i="35" s="1"/>
  <c r="AMW21" i="35"/>
  <c r="AMW4" i="35"/>
  <c r="AMW24" i="35"/>
  <c r="AMW23" i="35" s="1"/>
  <c r="AMW31" i="35"/>
  <c r="AMW30" i="35" s="1"/>
  <c r="AMW28" i="35"/>
  <c r="AMW11" i="35"/>
  <c r="AMW14" i="35"/>
  <c r="AMW13" i="35" s="1"/>
  <c r="AMW35" i="19"/>
  <c r="AMW20" i="35" s="1"/>
  <c r="AMW48" i="19"/>
  <c r="AMW10" i="35" s="1"/>
  <c r="AMW50" i="19"/>
  <c r="AMW27" i="35" s="1"/>
  <c r="AMV15" i="34"/>
  <c r="AMV10" i="34"/>
  <c r="AMV4" i="34"/>
  <c r="AMW5" i="34" s="1"/>
  <c r="AMV38" i="35"/>
  <c r="AMV39" i="35"/>
  <c r="AMV41" i="35"/>
  <c r="AMV22" i="35"/>
  <c r="AMV25" i="35"/>
  <c r="AMV29" i="35"/>
  <c r="AMV32" i="35"/>
  <c r="AMV5" i="35"/>
  <c r="AMV8" i="35"/>
  <c r="AMV12" i="35"/>
  <c r="AMV15" i="35"/>
  <c r="AMV57" i="19"/>
  <c r="AMV41" i="19"/>
  <c r="AMV47" i="19" s="1"/>
  <c r="AMV48" i="19" s="1"/>
  <c r="AMV10" i="35" s="1"/>
  <c r="AMV28" i="19"/>
  <c r="AMV29" i="19" s="1"/>
  <c r="AMV3" i="35" s="1"/>
  <c r="AMV19" i="19"/>
  <c r="AMV21" i="19" s="1"/>
  <c r="AMV13" i="19"/>
  <c r="AMV6" i="19"/>
  <c r="AMV7" i="19"/>
  <c r="AMV4" i="19"/>
  <c r="AMV37" i="35" l="1"/>
  <c r="ANB11" i="19"/>
  <c r="ANB14" i="19"/>
  <c r="AMV40" i="35"/>
  <c r="AMV35" i="19"/>
  <c r="AMV20" i="35" s="1"/>
  <c r="AMV24" i="35"/>
  <c r="AMV23" i="35" s="1"/>
  <c r="AMV4" i="35"/>
  <c r="AMV7" i="35"/>
  <c r="AMV6" i="35" s="1"/>
  <c r="AMV50" i="19"/>
  <c r="AMV27" i="35" s="1"/>
  <c r="AMV14" i="35"/>
  <c r="AMV13" i="35" s="1"/>
  <c r="AMV21" i="35"/>
  <c r="AMV28" i="35"/>
  <c r="AMV11" i="35"/>
  <c r="AMV31" i="35"/>
  <c r="AMV30" i="35" s="1"/>
  <c r="AMU38" i="35" l="1"/>
  <c r="AMU39" i="35"/>
  <c r="AMU41" i="35"/>
  <c r="AMU29" i="35"/>
  <c r="AMU32" i="35"/>
  <c r="AMU22" i="35"/>
  <c r="AMU25" i="35"/>
  <c r="AMU12" i="35"/>
  <c r="AMU15" i="35"/>
  <c r="AMU5" i="35"/>
  <c r="AMU8" i="35"/>
  <c r="AMU15" i="34"/>
  <c r="AMU10" i="34"/>
  <c r="AMU4" i="34"/>
  <c r="AMU57" i="19"/>
  <c r="AMU41" i="19"/>
  <c r="AMU47" i="19" s="1"/>
  <c r="AMU31" i="35" s="1"/>
  <c r="AMU28" i="19"/>
  <c r="AMU29" i="19" s="1"/>
  <c r="AMU3" i="35" s="1"/>
  <c r="AMU19" i="19"/>
  <c r="AMU21" i="19" s="1"/>
  <c r="AMU13" i="19"/>
  <c r="AMU6" i="19"/>
  <c r="AMU7" i="19"/>
  <c r="AMU4" i="19"/>
  <c r="AMU40" i="35" l="1"/>
  <c r="AMU37" i="35"/>
  <c r="AMU14" i="35"/>
  <c r="AMU13" i="35" s="1"/>
  <c r="AMU21" i="35"/>
  <c r="AMU4" i="35"/>
  <c r="AMU24" i="35"/>
  <c r="AMU23" i="35" s="1"/>
  <c r="AMU28" i="35"/>
  <c r="ANA14" i="19"/>
  <c r="ANA11" i="19"/>
  <c r="AMV5" i="34"/>
  <c r="AMU7" i="35"/>
  <c r="AMU6" i="35" s="1"/>
  <c r="AMU11" i="35"/>
  <c r="AMU30" i="35"/>
  <c r="AMU35" i="19"/>
  <c r="AMU20" i="35" s="1"/>
  <c r="AMU48" i="19"/>
  <c r="AMU10" i="35" s="1"/>
  <c r="AMU50" i="19"/>
  <c r="AMU27" i="35" s="1"/>
  <c r="AMT5" i="35"/>
  <c r="AMT8" i="35"/>
  <c r="AMT12" i="35"/>
  <c r="AMT15" i="35"/>
  <c r="AMT22" i="35"/>
  <c r="AMT25" i="35"/>
  <c r="AMT29" i="35"/>
  <c r="AMT32" i="35"/>
  <c r="AMT38" i="35"/>
  <c r="AMT39" i="35"/>
  <c r="AMT41" i="35"/>
  <c r="AMT15" i="34"/>
  <c r="AMT10" i="34"/>
  <c r="AMT4" i="34"/>
  <c r="AMT57" i="19"/>
  <c r="AMT41" i="19"/>
  <c r="AMT47" i="19" s="1"/>
  <c r="AMT48" i="19" s="1"/>
  <c r="AMT10" i="35" s="1"/>
  <c r="AMT28" i="19"/>
  <c r="AMT29" i="19" s="1"/>
  <c r="AMT19" i="19"/>
  <c r="AMT21" i="19" s="1"/>
  <c r="AMT13" i="19"/>
  <c r="AMT7" i="19"/>
  <c r="AMT6" i="19"/>
  <c r="AMT4" i="19"/>
  <c r="AMZ11" i="19" l="1"/>
  <c r="AMZ14" i="19"/>
  <c r="AMU5" i="34"/>
  <c r="AMT40" i="35"/>
  <c r="AMT37" i="35"/>
  <c r="AMT24" i="35"/>
  <c r="AMT23" i="35" s="1"/>
  <c r="AMT4" i="35"/>
  <c r="AMT35" i="19"/>
  <c r="AMT20" i="35" s="1"/>
  <c r="AMT21" i="35"/>
  <c r="AMT7" i="35"/>
  <c r="AMT6" i="35" s="1"/>
  <c r="AMT3" i="35"/>
  <c r="AMT50" i="19"/>
  <c r="AMT27" i="35" s="1"/>
  <c r="AMT11" i="35"/>
  <c r="AMT28" i="35"/>
  <c r="AMT14" i="35"/>
  <c r="AMT13" i="35" s="1"/>
  <c r="AMT31" i="35"/>
  <c r="AMT30" i="35" s="1"/>
  <c r="AMS5" i="35"/>
  <c r="AMS8" i="35"/>
  <c r="AMS12" i="35"/>
  <c r="AMS15" i="35"/>
  <c r="AMS22" i="35"/>
  <c r="AMS25" i="35"/>
  <c r="AMS29" i="35"/>
  <c r="AMS32" i="35"/>
  <c r="AMS38" i="35"/>
  <c r="AMS39" i="35"/>
  <c r="AMS41" i="35"/>
  <c r="AMS15" i="34"/>
  <c r="AMS10" i="34"/>
  <c r="AMS4" i="34"/>
  <c r="AMS57" i="19"/>
  <c r="AMS41" i="19"/>
  <c r="AMS47" i="19" s="1"/>
  <c r="AMS28" i="19"/>
  <c r="AMS29" i="19" s="1"/>
  <c r="AMS19" i="19"/>
  <c r="AMS21" i="19" s="1"/>
  <c r="AMS13" i="19"/>
  <c r="AMS6" i="19"/>
  <c r="AMS7" i="19"/>
  <c r="AMS4" i="19"/>
  <c r="AMS40" i="35" l="1"/>
  <c r="AMY14" i="19"/>
  <c r="AMY11" i="19"/>
  <c r="AMT5" i="34"/>
  <c r="AMS37" i="35"/>
  <c r="AMS7" i="35"/>
  <c r="AMS6" i="35" s="1"/>
  <c r="AMS35" i="19"/>
  <c r="AMS20" i="35" s="1"/>
  <c r="AMS24" i="35"/>
  <c r="AMS23" i="35" s="1"/>
  <c r="AMS21" i="35"/>
  <c r="AMS4" i="35"/>
  <c r="AMS3" i="35"/>
  <c r="AMS48" i="19"/>
  <c r="AMS14" i="35"/>
  <c r="AMS13" i="35" s="1"/>
  <c r="AMS11" i="35"/>
  <c r="AMS28" i="35"/>
  <c r="AMS50" i="19"/>
  <c r="AMS27" i="35" s="1"/>
  <c r="AMS31" i="35"/>
  <c r="AMS30" i="35" s="1"/>
  <c r="AMS10" i="35" l="1"/>
  <c r="AMR5" i="35"/>
  <c r="AMR8" i="35"/>
  <c r="AMR12" i="35"/>
  <c r="AMR15" i="35"/>
  <c r="AMR22" i="35"/>
  <c r="AMR25" i="35"/>
  <c r="AMR29" i="35"/>
  <c r="AMR32" i="35"/>
  <c r="AMR38" i="35"/>
  <c r="AMR39" i="35"/>
  <c r="AMR41" i="35"/>
  <c r="AMR15" i="34"/>
  <c r="AMR10" i="34"/>
  <c r="AMR4" i="34"/>
  <c r="AMR57" i="19"/>
  <c r="AMR41" i="19"/>
  <c r="AMR47" i="19" s="1"/>
  <c r="AMR28" i="19"/>
  <c r="AMR29" i="19" s="1"/>
  <c r="AMR3" i="35" s="1"/>
  <c r="AMR19" i="19"/>
  <c r="AMR21" i="19" s="1"/>
  <c r="AMR13" i="19"/>
  <c r="AMR7" i="19"/>
  <c r="AMR6" i="19"/>
  <c r="AMR4" i="19"/>
  <c r="AMX14" i="19" l="1"/>
  <c r="AMX11" i="19"/>
  <c r="AMS5" i="34"/>
  <c r="AMR37" i="35"/>
  <c r="AMR21" i="35"/>
  <c r="AMR7" i="35"/>
  <c r="AMR6" i="35" s="1"/>
  <c r="AMR35" i="19"/>
  <c r="AMR20" i="35" s="1"/>
  <c r="AMR24" i="35"/>
  <c r="AMR23" i="35" s="1"/>
  <c r="AMR4" i="35"/>
  <c r="AMR48" i="19"/>
  <c r="AMR10" i="35" s="1"/>
  <c r="AMR14" i="35"/>
  <c r="AMR13" i="35" s="1"/>
  <c r="AMR28" i="35"/>
  <c r="AMR50" i="19"/>
  <c r="AMR27" i="35" s="1"/>
  <c r="AMR31" i="35"/>
  <c r="AMR30" i="35" s="1"/>
  <c r="AMR11" i="35"/>
  <c r="AMR40" i="35"/>
  <c r="AMQ5" i="35"/>
  <c r="AMQ8" i="35"/>
  <c r="AMQ12" i="35"/>
  <c r="AMQ15" i="35"/>
  <c r="AMQ22" i="35"/>
  <c r="AMQ25" i="35"/>
  <c r="AMQ29" i="35"/>
  <c r="AMQ32" i="35"/>
  <c r="AMQ38" i="35"/>
  <c r="AMQ39" i="35"/>
  <c r="AMQ41" i="35"/>
  <c r="AMQ15" i="34"/>
  <c r="AMQ10" i="34"/>
  <c r="AMQ4" i="34"/>
  <c r="AMR5" i="34" s="1"/>
  <c r="AMQ41" i="19"/>
  <c r="AMQ47" i="19" s="1"/>
  <c r="AMQ28" i="19"/>
  <c r="AMQ29" i="19" s="1"/>
  <c r="AMQ19" i="19"/>
  <c r="AMQ21" i="19" s="1"/>
  <c r="AMQ13" i="19"/>
  <c r="AMQ6" i="19"/>
  <c r="AMQ7" i="19"/>
  <c r="AMQ4" i="19"/>
  <c r="AMQ57" i="19"/>
  <c r="AMQ40" i="35" l="1"/>
  <c r="AMW11" i="19"/>
  <c r="AMW14" i="19"/>
  <c r="AMQ37" i="35"/>
  <c r="AMQ21" i="35"/>
  <c r="AMQ7" i="35"/>
  <c r="AMQ6" i="35" s="1"/>
  <c r="AMQ35" i="19"/>
  <c r="AMQ20" i="35" s="1"/>
  <c r="AMQ24" i="35"/>
  <c r="AMQ23" i="35" s="1"/>
  <c r="AMQ4" i="35"/>
  <c r="AMQ3" i="35"/>
  <c r="AMQ48" i="19"/>
  <c r="AMQ31" i="35"/>
  <c r="AMQ30" i="35" s="1"/>
  <c r="AMQ50" i="19"/>
  <c r="AMQ27" i="35" s="1"/>
  <c r="AMQ14" i="35"/>
  <c r="AMQ13" i="35" s="1"/>
  <c r="AMQ28" i="35"/>
  <c r="AMQ11" i="35"/>
  <c r="AMQ10" i="35" l="1"/>
  <c r="AMP5" i="35"/>
  <c r="AMP8" i="35"/>
  <c r="AMP12" i="35"/>
  <c r="AMP15" i="35"/>
  <c r="AMP22" i="35"/>
  <c r="AMP25" i="35"/>
  <c r="AMP29" i="35"/>
  <c r="AMP32" i="35"/>
  <c r="AMP38" i="35"/>
  <c r="AMP39" i="35"/>
  <c r="AMP41" i="35"/>
  <c r="AMP15" i="34"/>
  <c r="AMP10" i="34"/>
  <c r="AMP4" i="34"/>
  <c r="AMP57" i="19"/>
  <c r="AMP41" i="19"/>
  <c r="AMP47" i="19" s="1"/>
  <c r="AMP28" i="19"/>
  <c r="AMP4" i="35" s="1"/>
  <c r="AMP19" i="19"/>
  <c r="AMP21" i="19" s="1"/>
  <c r="AMP13" i="19"/>
  <c r="AMP6" i="19"/>
  <c r="AMP7" i="19"/>
  <c r="AMP4" i="19"/>
  <c r="AMP40" i="35" l="1"/>
  <c r="AMV11" i="19"/>
  <c r="AMV14" i="19"/>
  <c r="AMQ5" i="34"/>
  <c r="AMP37" i="35"/>
  <c r="AMP7" i="35"/>
  <c r="AMP6" i="35" s="1"/>
  <c r="AMP35" i="19"/>
  <c r="AMP20" i="35" s="1"/>
  <c r="AMP29" i="19"/>
  <c r="AMP3" i="35" s="1"/>
  <c r="AMP21" i="35"/>
  <c r="AMP24" i="35"/>
  <c r="AMP23" i="35" s="1"/>
  <c r="AMP48" i="19"/>
  <c r="AMP14" i="35"/>
  <c r="AMP13" i="35" s="1"/>
  <c r="AMP28" i="35"/>
  <c r="AMP50" i="19"/>
  <c r="AMP27" i="35" s="1"/>
  <c r="AMP31" i="35"/>
  <c r="AMP30" i="35" s="1"/>
  <c r="AMP11" i="35"/>
  <c r="AMO5" i="35"/>
  <c r="AMO8" i="35"/>
  <c r="AMO12" i="35"/>
  <c r="AMO15" i="35"/>
  <c r="AMO22" i="35"/>
  <c r="AMO25" i="35"/>
  <c r="AMO29" i="35"/>
  <c r="AMO32" i="35"/>
  <c r="AMO38" i="35"/>
  <c r="AMO39" i="35"/>
  <c r="AMO41" i="35"/>
  <c r="AMO15" i="34"/>
  <c r="AMO10" i="34"/>
  <c r="AMO4" i="34"/>
  <c r="AMP5" i="34" s="1"/>
  <c r="AMO57" i="19"/>
  <c r="AMO41" i="19"/>
  <c r="AMO47" i="19" s="1"/>
  <c r="AMO28" i="19"/>
  <c r="AMO4" i="35" s="1"/>
  <c r="AMO19" i="19"/>
  <c r="AMO21" i="19" s="1"/>
  <c r="AMO13" i="19"/>
  <c r="AMO6" i="19"/>
  <c r="AMO7" i="19"/>
  <c r="AMO4" i="19"/>
  <c r="AMU14" i="19" l="1"/>
  <c r="AMU11" i="19"/>
  <c r="AMP10" i="35"/>
  <c r="AMO40" i="35"/>
  <c r="AMO37" i="35"/>
  <c r="AMO29" i="19"/>
  <c r="AMO21" i="35"/>
  <c r="AMO7" i="35"/>
  <c r="AMO6" i="35" s="1"/>
  <c r="AMO35" i="19"/>
  <c r="AMO20" i="35" s="1"/>
  <c r="AMO24" i="35"/>
  <c r="AMO23" i="35" s="1"/>
  <c r="AMO48" i="19"/>
  <c r="AMO11" i="35"/>
  <c r="AMO31" i="35"/>
  <c r="AMO30" i="35" s="1"/>
  <c r="AMO50" i="19"/>
  <c r="AMO27" i="35" s="1"/>
  <c r="AMO14" i="35"/>
  <c r="AMO13" i="35" s="1"/>
  <c r="AMO28" i="35"/>
  <c r="AMN5" i="35"/>
  <c r="AMN8" i="35"/>
  <c r="AMN12" i="35"/>
  <c r="AMN15" i="35"/>
  <c r="AMN22" i="35"/>
  <c r="AMN25" i="35"/>
  <c r="AMN29" i="35"/>
  <c r="AMN32" i="35"/>
  <c r="AMN38" i="35"/>
  <c r="AMN39" i="35"/>
  <c r="AMN41" i="35"/>
  <c r="AMN15" i="34"/>
  <c r="AMN10" i="34"/>
  <c r="AMN4" i="34"/>
  <c r="AMO5" i="34" s="1"/>
  <c r="AMN57" i="19"/>
  <c r="AMN41" i="19"/>
  <c r="AMN47" i="19" s="1"/>
  <c r="AMN14" i="35" s="1"/>
  <c r="AMN28" i="19"/>
  <c r="AMN29" i="19" s="1"/>
  <c r="AMN3" i="35" s="1"/>
  <c r="AMN19" i="19"/>
  <c r="AMN21" i="19" s="1"/>
  <c r="AMN13" i="19"/>
  <c r="AMN7" i="19"/>
  <c r="AMN6" i="19"/>
  <c r="AMN4" i="19"/>
  <c r="AMN40" i="35" l="1"/>
  <c r="AMN31" i="35"/>
  <c r="AMN21" i="35"/>
  <c r="AMN7" i="35"/>
  <c r="AMN6" i="35" s="1"/>
  <c r="AMN11" i="35"/>
  <c r="AMN24" i="35"/>
  <c r="AMN23" i="35" s="1"/>
  <c r="AMN37" i="35"/>
  <c r="AMN28" i="35"/>
  <c r="AMN13" i="35"/>
  <c r="AMN30" i="35"/>
  <c r="AMN4" i="35"/>
  <c r="AMT11" i="19"/>
  <c r="AMT14" i="19"/>
  <c r="AMO10" i="35"/>
  <c r="AMO3" i="35"/>
  <c r="AMN35" i="19"/>
  <c r="AMN20" i="35" s="1"/>
  <c r="AMN48" i="19"/>
  <c r="AMN10" i="35" s="1"/>
  <c r="AMN50" i="19"/>
  <c r="AMN27" i="35" s="1"/>
  <c r="AMM5" i="35"/>
  <c r="AMM8" i="35"/>
  <c r="AMM12" i="35"/>
  <c r="AMM15" i="35"/>
  <c r="AMM22" i="35"/>
  <c r="AMM25" i="35"/>
  <c r="AMM29" i="35"/>
  <c r="AMM32" i="35"/>
  <c r="AMM38" i="35"/>
  <c r="AMM39" i="35"/>
  <c r="AMM41" i="35"/>
  <c r="AMM15" i="34"/>
  <c r="AMM10" i="34"/>
  <c r="AMM4" i="34"/>
  <c r="AMN5" i="34" s="1"/>
  <c r="AMM57" i="19"/>
  <c r="AMM41" i="19"/>
  <c r="AMM47" i="19" s="1"/>
  <c r="AMM28" i="19"/>
  <c r="AMM4" i="35" s="1"/>
  <c r="AMM19" i="19"/>
  <c r="AMM21" i="19" s="1"/>
  <c r="AMM13" i="19"/>
  <c r="AMM4" i="19"/>
  <c r="AMM6" i="19"/>
  <c r="AMM7" i="19"/>
  <c r="AMM40" i="35" l="1"/>
  <c r="AMS11" i="19"/>
  <c r="AMS14" i="19"/>
  <c r="AMM37" i="35"/>
  <c r="AMM7" i="35"/>
  <c r="AMM6" i="35" s="1"/>
  <c r="AMM21" i="35"/>
  <c r="AMM35" i="19"/>
  <c r="AMM20" i="35" s="1"/>
  <c r="AMM29" i="19"/>
  <c r="AMM3" i="35" s="1"/>
  <c r="AMM24" i="35"/>
  <c r="AMM23" i="35" s="1"/>
  <c r="AMM48" i="19"/>
  <c r="AMM10" i="35" s="1"/>
  <c r="AMM11" i="35"/>
  <c r="AMM28" i="35"/>
  <c r="AMM50" i="19"/>
  <c r="AMM27" i="35" s="1"/>
  <c r="AMM14" i="35"/>
  <c r="AMM13" i="35" s="1"/>
  <c r="AMM31" i="35"/>
  <c r="AMM30" i="35" s="1"/>
  <c r="AML5" i="35" l="1"/>
  <c r="AML8" i="35"/>
  <c r="AML12" i="35"/>
  <c r="AML15" i="35"/>
  <c r="AML22" i="35"/>
  <c r="AML25" i="35"/>
  <c r="AML29" i="35"/>
  <c r="AML32" i="35"/>
  <c r="AML38" i="35"/>
  <c r="AML39" i="35"/>
  <c r="AML41" i="35"/>
  <c r="AML15" i="34"/>
  <c r="AML10" i="34"/>
  <c r="AML4" i="34"/>
  <c r="AML57" i="19"/>
  <c r="AML41" i="19"/>
  <c r="AML47" i="19" s="1"/>
  <c r="AML28" i="19"/>
  <c r="AML29" i="19" s="1"/>
  <c r="AML19" i="19"/>
  <c r="AML21" i="19" s="1"/>
  <c r="AML13" i="19"/>
  <c r="AML6" i="19"/>
  <c r="AML7" i="19"/>
  <c r="AML4" i="19"/>
  <c r="AMR11" i="19" l="1"/>
  <c r="AMR14" i="19"/>
  <c r="AMM5" i="34"/>
  <c r="AML37" i="35"/>
  <c r="AML4" i="35"/>
  <c r="AML35" i="19"/>
  <c r="AML20" i="35" s="1"/>
  <c r="AML24" i="35"/>
  <c r="AML23" i="35" s="1"/>
  <c r="AML21" i="35"/>
  <c r="AML7" i="35"/>
  <c r="AML6" i="35" s="1"/>
  <c r="AML3" i="35"/>
  <c r="AML48" i="19"/>
  <c r="AML14" i="35"/>
  <c r="AML13" i="35" s="1"/>
  <c r="AML28" i="35"/>
  <c r="AML50" i="19"/>
  <c r="AML27" i="35" s="1"/>
  <c r="AML11" i="35"/>
  <c r="AML31" i="35"/>
  <c r="AML30" i="35" s="1"/>
  <c r="AML40" i="35"/>
  <c r="AMK5" i="35"/>
  <c r="AMK8" i="35"/>
  <c r="AMK12" i="35"/>
  <c r="AMK15" i="35"/>
  <c r="AMK22" i="35"/>
  <c r="AMK25" i="35"/>
  <c r="AMK29" i="35"/>
  <c r="AMK32" i="35"/>
  <c r="AMK38" i="35"/>
  <c r="AMK39" i="35"/>
  <c r="AMK41" i="35"/>
  <c r="AMK15" i="34"/>
  <c r="AMK10" i="34"/>
  <c r="AMK4" i="34"/>
  <c r="AML5" i="34" s="1"/>
  <c r="AMK57" i="19"/>
  <c r="AMK41" i="19"/>
  <c r="AMK47" i="19" s="1"/>
  <c r="AMK28" i="19"/>
  <c r="AMK4" i="35" s="1"/>
  <c r="AMK13" i="19"/>
  <c r="AMK6" i="19"/>
  <c r="AMK7" i="19"/>
  <c r="AMK4" i="19"/>
  <c r="AMK19" i="19"/>
  <c r="AMK21" i="19" s="1"/>
  <c r="AMK40" i="35" l="1"/>
  <c r="AMQ11" i="19"/>
  <c r="AMQ14" i="19"/>
  <c r="AML10" i="35"/>
  <c r="AMK37" i="35"/>
  <c r="AMK48" i="19"/>
  <c r="AMK10" i="35" s="1"/>
  <c r="AMK28" i="35"/>
  <c r="AMK11" i="35"/>
  <c r="AMK50" i="19"/>
  <c r="AMK27" i="35" s="1"/>
  <c r="AMK7" i="35"/>
  <c r="AMK6" i="35" s="1"/>
  <c r="AMK35" i="19"/>
  <c r="AMK20" i="35" s="1"/>
  <c r="AMK21" i="35"/>
  <c r="AMK29" i="19"/>
  <c r="AMK3" i="35" s="1"/>
  <c r="AMK31" i="35"/>
  <c r="AMK30" i="35" s="1"/>
  <c r="AMK24" i="35"/>
  <c r="AMK23" i="35" s="1"/>
  <c r="AMK14" i="35"/>
  <c r="AMK13" i="35" s="1"/>
  <c r="AMJ38" i="35"/>
  <c r="AMJ39" i="35"/>
  <c r="AMJ41" i="35"/>
  <c r="AMJ29" i="35"/>
  <c r="AMJ32" i="35"/>
  <c r="AMJ22" i="35"/>
  <c r="AMJ25" i="35"/>
  <c r="AMJ12" i="35"/>
  <c r="AMJ15" i="35"/>
  <c r="AMJ5" i="35"/>
  <c r="AMJ8" i="35"/>
  <c r="AMJ41" i="19"/>
  <c r="AMJ47" i="19" s="1"/>
  <c r="AMJ15" i="34"/>
  <c r="AMJ10" i="34"/>
  <c r="AMJ4" i="34"/>
  <c r="AMJ40" i="35" l="1"/>
  <c r="AMJ28" i="35"/>
  <c r="AMJ11" i="35"/>
  <c r="AMJ14" i="35"/>
  <c r="AMJ13" i="35" s="1"/>
  <c r="AMJ48" i="19"/>
  <c r="AMJ10" i="35" s="1"/>
  <c r="AMJ31" i="35"/>
  <c r="AMJ30" i="35" s="1"/>
  <c r="AMK5" i="34"/>
  <c r="AMJ37" i="35"/>
  <c r="AMJ57" i="19"/>
  <c r="AMJ28" i="19"/>
  <c r="AMJ19" i="19"/>
  <c r="AMJ21" i="19" s="1"/>
  <c r="AMJ13" i="19"/>
  <c r="AMJ6" i="19"/>
  <c r="AMJ7" i="19"/>
  <c r="AMI6" i="19"/>
  <c r="AMJ4" i="19"/>
  <c r="AMI19" i="19"/>
  <c r="AMJ24" i="35" l="1"/>
  <c r="AMJ23" i="35" s="1"/>
  <c r="AMJ4" i="35"/>
  <c r="AMJ7" i="35"/>
  <c r="AMJ6" i="35" s="1"/>
  <c r="AMJ21" i="35"/>
  <c r="AMJ29" i="19"/>
  <c r="AMJ3" i="35" s="1"/>
  <c r="AMP11" i="19"/>
  <c r="AMP14" i="19"/>
  <c r="AMJ50" i="19"/>
  <c r="AMJ27" i="35" s="1"/>
  <c r="AMJ35" i="19"/>
  <c r="AMJ20" i="35" s="1"/>
  <c r="AMI5" i="35"/>
  <c r="AMI8" i="35"/>
  <c r="AMI12" i="35"/>
  <c r="AMI15" i="35"/>
  <c r="AMI22" i="35"/>
  <c r="AMI25" i="35"/>
  <c r="AMI29" i="35"/>
  <c r="AMI32" i="35"/>
  <c r="AMI38" i="35"/>
  <c r="AMI39" i="35"/>
  <c r="AMI41" i="35"/>
  <c r="AMI15" i="34"/>
  <c r="AMI10" i="34"/>
  <c r="AMI4" i="34"/>
  <c r="AMI57" i="19"/>
  <c r="AMI41" i="19"/>
  <c r="AMI47" i="19" s="1"/>
  <c r="AMI28" i="19"/>
  <c r="AMI35" i="19" s="1"/>
  <c r="AMI20" i="35" s="1"/>
  <c r="AMI21" i="19"/>
  <c r="AMI13" i="19"/>
  <c r="AMI7" i="19"/>
  <c r="AMI4" i="19"/>
  <c r="AMI40" i="35" l="1"/>
  <c r="AMJ5" i="34"/>
  <c r="AMO11" i="19"/>
  <c r="AMO14" i="19"/>
  <c r="AMI24" i="35"/>
  <c r="AMI23" i="35" s="1"/>
  <c r="AMI48" i="19"/>
  <c r="AMI14" i="35"/>
  <c r="AMI13" i="35" s="1"/>
  <c r="AMI28" i="35"/>
  <c r="AMI50" i="19"/>
  <c r="AMI27" i="35" s="1"/>
  <c r="AMI11" i="35"/>
  <c r="AMI31" i="35"/>
  <c r="AMI30" i="35" s="1"/>
  <c r="AMI29" i="19"/>
  <c r="AMI4" i="35"/>
  <c r="AMI21" i="35"/>
  <c r="AMI7" i="35"/>
  <c r="AMI6" i="35" s="1"/>
  <c r="AMI37" i="35"/>
  <c r="AMI3" i="35" l="1"/>
  <c r="AMI10" i="35"/>
  <c r="AMH5" i="35"/>
  <c r="AMH8" i="35"/>
  <c r="AMH12" i="35"/>
  <c r="AMH15" i="35"/>
  <c r="AMH22" i="35"/>
  <c r="AMH25" i="35"/>
  <c r="AMH29" i="35"/>
  <c r="AMH32" i="35"/>
  <c r="AMH38" i="35"/>
  <c r="AMH39" i="35"/>
  <c r="AMH41" i="35"/>
  <c r="AMH15" i="34"/>
  <c r="AMH10" i="34"/>
  <c r="AMH4" i="34"/>
  <c r="AMH57" i="19"/>
  <c r="AMH41" i="19"/>
  <c r="AMH47" i="19" s="1"/>
  <c r="AMH28" i="19"/>
  <c r="AMH29" i="19" s="1"/>
  <c r="AMH19" i="19"/>
  <c r="AMH21" i="19" s="1"/>
  <c r="AMH13" i="19"/>
  <c r="AMH7" i="19"/>
  <c r="AMH6" i="19"/>
  <c r="AMH4" i="19"/>
  <c r="AMI5" i="34" l="1"/>
  <c r="AMN11" i="19"/>
  <c r="AMN14" i="19"/>
  <c r="AMH3" i="35"/>
  <c r="AMH40" i="35"/>
  <c r="AMH37" i="35"/>
  <c r="AMH24" i="35"/>
  <c r="AMH23" i="35" s="1"/>
  <c r="AMH21" i="35"/>
  <c r="AMH7" i="35"/>
  <c r="AMH6" i="35" s="1"/>
  <c r="AMH35" i="19"/>
  <c r="AMH20" i="35" s="1"/>
  <c r="AMH4" i="35"/>
  <c r="AMH48" i="19"/>
  <c r="AMH11" i="35"/>
  <c r="AMH31" i="35"/>
  <c r="AMH30" i="35" s="1"/>
  <c r="AMH14" i="35"/>
  <c r="AMH13" i="35" s="1"/>
  <c r="AMH28" i="35"/>
  <c r="AMH50" i="19"/>
  <c r="AMH27" i="35" s="1"/>
  <c r="AMG5" i="35"/>
  <c r="AMG8" i="35"/>
  <c r="AMG12" i="35"/>
  <c r="AMG15" i="35"/>
  <c r="AMG22" i="35"/>
  <c r="AMG25" i="35"/>
  <c r="AMG29" i="35"/>
  <c r="AMG32" i="35"/>
  <c r="AMG38" i="35"/>
  <c r="AMG39" i="35"/>
  <c r="AMG41" i="35"/>
  <c r="AMG15" i="34"/>
  <c r="AMG10" i="34"/>
  <c r="AMG4" i="34"/>
  <c r="AMG57" i="19"/>
  <c r="AMG41" i="19"/>
  <c r="AMG47" i="19" s="1"/>
  <c r="AMG28" i="19"/>
  <c r="AMG29" i="19" s="1"/>
  <c r="AMG19" i="19"/>
  <c r="AMG21" i="19" s="1"/>
  <c r="AMG13" i="19"/>
  <c r="AMG6" i="19"/>
  <c r="AMG7" i="19"/>
  <c r="AMG4" i="19"/>
  <c r="AMM14" i="19" l="1"/>
  <c r="AMM11" i="19"/>
  <c r="AMH5" i="34"/>
  <c r="AMH10" i="35"/>
  <c r="AMG40" i="35"/>
  <c r="AMG24" i="35"/>
  <c r="AMG23" i="35" s="1"/>
  <c r="AMG35" i="19"/>
  <c r="AMG20" i="35" s="1"/>
  <c r="AMG21" i="35"/>
  <c r="AMG7" i="35"/>
  <c r="AMG6" i="35" s="1"/>
  <c r="AMG4" i="35"/>
  <c r="AMG37" i="35"/>
  <c r="AMG48" i="19"/>
  <c r="AMG11" i="35"/>
  <c r="AMG28" i="35"/>
  <c r="AMG50" i="19"/>
  <c r="AMG27" i="35" s="1"/>
  <c r="AMG14" i="35"/>
  <c r="AMG13" i="35" s="1"/>
  <c r="AMG31" i="35"/>
  <c r="AMG30" i="35" s="1"/>
  <c r="AMG3" i="35"/>
  <c r="AMG10" i="35" l="1"/>
  <c r="AMF5" i="35"/>
  <c r="AMF8" i="35"/>
  <c r="AMF12" i="35"/>
  <c r="AMF15" i="35"/>
  <c r="AMF22" i="35"/>
  <c r="AMF25" i="35"/>
  <c r="AMF29" i="35"/>
  <c r="AMF32" i="35"/>
  <c r="AMF38" i="35"/>
  <c r="AMF39" i="35"/>
  <c r="AMF41" i="35"/>
  <c r="AMF15" i="34"/>
  <c r="AMF10" i="34"/>
  <c r="AMF4" i="34"/>
  <c r="AMF57" i="19"/>
  <c r="AMF41" i="19"/>
  <c r="AMF47" i="19" s="1"/>
  <c r="AMF48" i="19" s="1"/>
  <c r="AMF28" i="19"/>
  <c r="AMF29" i="19" s="1"/>
  <c r="AMF19" i="19"/>
  <c r="AMF21" i="19" s="1"/>
  <c r="AMF13" i="19"/>
  <c r="AMF7" i="19"/>
  <c r="AMF6" i="19"/>
  <c r="AMF4" i="19"/>
  <c r="AMG5" i="34" l="1"/>
  <c r="AML11" i="19"/>
  <c r="AML14" i="19"/>
  <c r="AMF3" i="35"/>
  <c r="AMF10" i="35"/>
  <c r="AMF40" i="35"/>
  <c r="AMF37" i="35"/>
  <c r="AMF35" i="19"/>
  <c r="AMF20" i="35" s="1"/>
  <c r="AMF7" i="35"/>
  <c r="AMF6" i="35" s="1"/>
  <c r="AMF21" i="35"/>
  <c r="AMF24" i="35"/>
  <c r="AMF23" i="35" s="1"/>
  <c r="AMF4" i="35"/>
  <c r="AMF11" i="35"/>
  <c r="AMF28" i="35"/>
  <c r="AMF14" i="35"/>
  <c r="AMF13" i="35" s="1"/>
  <c r="AMF50" i="19"/>
  <c r="AMF27" i="35" s="1"/>
  <c r="AMF31" i="35"/>
  <c r="AMF30" i="35" s="1"/>
  <c r="AME5" i="35"/>
  <c r="AME8" i="35"/>
  <c r="AME12" i="35"/>
  <c r="AME15" i="35"/>
  <c r="AME22" i="35"/>
  <c r="AME25" i="35"/>
  <c r="AME29" i="35"/>
  <c r="AME32" i="35"/>
  <c r="AME38" i="35"/>
  <c r="AME39" i="35"/>
  <c r="AME41" i="35"/>
  <c r="AME15" i="34"/>
  <c r="AME10" i="34"/>
  <c r="AME4" i="34"/>
  <c r="AME57" i="19"/>
  <c r="AME41" i="19"/>
  <c r="AME47" i="19" s="1"/>
  <c r="AME48" i="19" s="1"/>
  <c r="AME28" i="19"/>
  <c r="AME29" i="19" s="1"/>
  <c r="AME19" i="19"/>
  <c r="AME21" i="19" s="1"/>
  <c r="AME13" i="19"/>
  <c r="AME6" i="19"/>
  <c r="AME7" i="19"/>
  <c r="AME4" i="19"/>
  <c r="AMD4" i="34"/>
  <c r="AMD10" i="34"/>
  <c r="AMD15" i="34"/>
  <c r="AME5" i="34" l="1"/>
  <c r="AMK14" i="19"/>
  <c r="AMK11" i="19"/>
  <c r="AMF5" i="34"/>
  <c r="AME37" i="35"/>
  <c r="AME40" i="35"/>
  <c r="AME7" i="35"/>
  <c r="AME6" i="35" s="1"/>
  <c r="AME35" i="19"/>
  <c r="AME20" i="35" s="1"/>
  <c r="AME21" i="35"/>
  <c r="AME24" i="35"/>
  <c r="AME23" i="35" s="1"/>
  <c r="AME4" i="35"/>
  <c r="AME10" i="35"/>
  <c r="AME28" i="35"/>
  <c r="AME14" i="35"/>
  <c r="AME13" i="35" s="1"/>
  <c r="AME50" i="19"/>
  <c r="AME27" i="35" s="1"/>
  <c r="AME31" i="35"/>
  <c r="AME30" i="35" s="1"/>
  <c r="AME11" i="35"/>
  <c r="AME3" i="35"/>
  <c r="AMD5" i="35"/>
  <c r="AMD8" i="35"/>
  <c r="AMD12" i="35"/>
  <c r="AMD15" i="35"/>
  <c r="AMD22" i="35"/>
  <c r="AMD25" i="35"/>
  <c r="AMD29" i="35"/>
  <c r="AMD32" i="35"/>
  <c r="AMD38" i="35"/>
  <c r="AMD39" i="35"/>
  <c r="AMD41" i="35"/>
  <c r="AMD57" i="19"/>
  <c r="AMD41" i="19"/>
  <c r="AMD47" i="19" s="1"/>
  <c r="AMD28" i="19"/>
  <c r="AMD29" i="19" s="1"/>
  <c r="AMD3" i="35" s="1"/>
  <c r="AMD19" i="19"/>
  <c r="AMD21" i="19" s="1"/>
  <c r="AMD13" i="19"/>
  <c r="AMD6" i="19"/>
  <c r="AMD7" i="19"/>
  <c r="AMD4" i="19"/>
  <c r="AMJ14" i="19" s="1"/>
  <c r="AMJ11" i="19" l="1"/>
  <c r="AMD37" i="35"/>
  <c r="AMD35" i="19"/>
  <c r="AMD20" i="35" s="1"/>
  <c r="AMD24" i="35"/>
  <c r="AMD23" i="35" s="1"/>
  <c r="AMD4" i="35"/>
  <c r="AMD21" i="35"/>
  <c r="AMD7" i="35"/>
  <c r="AMD6" i="35" s="1"/>
  <c r="AMD48" i="19"/>
  <c r="AMD31" i="35"/>
  <c r="AMD30" i="35" s="1"/>
  <c r="AMD14" i="35"/>
  <c r="AMD13" i="35" s="1"/>
  <c r="AMD28" i="35"/>
  <c r="AMD50" i="19"/>
  <c r="AMD27" i="35" s="1"/>
  <c r="AMD11" i="35"/>
  <c r="AMD40" i="35"/>
  <c r="AMC5" i="35"/>
  <c r="AMC8" i="35"/>
  <c r="AMC12" i="35"/>
  <c r="AMC15" i="35"/>
  <c r="AMC22" i="35"/>
  <c r="AMC25" i="35"/>
  <c r="AMC29" i="35"/>
  <c r="AMC32" i="35"/>
  <c r="AMC38" i="35"/>
  <c r="AMC39" i="35"/>
  <c r="AMC41" i="35"/>
  <c r="AMC15" i="34"/>
  <c r="AMC10" i="34"/>
  <c r="AMC4" i="34"/>
  <c r="AMC57" i="19"/>
  <c r="AMC41" i="19"/>
  <c r="AMC47" i="19" s="1"/>
  <c r="AMC28" i="19"/>
  <c r="AMC4" i="35" s="1"/>
  <c r="AMC19" i="19"/>
  <c r="AMC21" i="19" s="1"/>
  <c r="AMC13" i="19"/>
  <c r="AMC7" i="19"/>
  <c r="AMC6" i="19"/>
  <c r="AMC4" i="19"/>
  <c r="AMD5" i="34" l="1"/>
  <c r="AMI14" i="19"/>
  <c r="AMI11" i="19"/>
  <c r="AMD10" i="35"/>
  <c r="AMC40" i="35"/>
  <c r="AMC37" i="35"/>
  <c r="AMC29" i="19"/>
  <c r="AMC35" i="19"/>
  <c r="AMC20" i="35" s="1"/>
  <c r="AMC21" i="35"/>
  <c r="AMC7" i="35"/>
  <c r="AMC6" i="35" s="1"/>
  <c r="AMC24" i="35"/>
  <c r="AMC23" i="35" s="1"/>
  <c r="AMC31" i="35"/>
  <c r="AMC30" i="35" s="1"/>
  <c r="AMC48" i="19"/>
  <c r="AMC50" i="19"/>
  <c r="AMC27" i="35" s="1"/>
  <c r="AMC14" i="35"/>
  <c r="AMC13" i="35" s="1"/>
  <c r="AMC28" i="35"/>
  <c r="AMC11" i="35"/>
  <c r="AMB5" i="35"/>
  <c r="AMB8" i="35"/>
  <c r="AMB12" i="35"/>
  <c r="AMB15" i="35"/>
  <c r="AMB22" i="35"/>
  <c r="AMB25" i="35"/>
  <c r="AMB29" i="35"/>
  <c r="AMB32" i="35"/>
  <c r="AMB38" i="35"/>
  <c r="AMB39" i="35"/>
  <c r="AMB41" i="35"/>
  <c r="AMB15" i="34"/>
  <c r="AMB10" i="34"/>
  <c r="AMB4" i="34"/>
  <c r="AMC5" i="34" s="1"/>
  <c r="AMB57" i="19"/>
  <c r="AMB41" i="19"/>
  <c r="AMB47" i="19" s="1"/>
  <c r="AMB28" i="19"/>
  <c r="AMB29" i="19" s="1"/>
  <c r="AMB19" i="19"/>
  <c r="AMB21" i="19" s="1"/>
  <c r="AMB13" i="19"/>
  <c r="AMB6" i="19"/>
  <c r="AMB7" i="19"/>
  <c r="AMB4" i="19"/>
  <c r="AMH11" i="19" l="1"/>
  <c r="AMH14" i="19"/>
  <c r="AMB40" i="35"/>
  <c r="AMC3" i="35"/>
  <c r="AMC10" i="35"/>
  <c r="AMB37" i="35"/>
  <c r="AMB7" i="35"/>
  <c r="AMB6" i="35" s="1"/>
  <c r="AMB35" i="19"/>
  <c r="AMB20" i="35" s="1"/>
  <c r="AMB21" i="35"/>
  <c r="AMB24" i="35"/>
  <c r="AMB23" i="35" s="1"/>
  <c r="AMB4" i="35"/>
  <c r="AMB3" i="35"/>
  <c r="AMB48" i="19"/>
  <c r="AMB28" i="35"/>
  <c r="AMB11" i="35"/>
  <c r="AMB50" i="19"/>
  <c r="AMB27" i="35" s="1"/>
  <c r="AMB31" i="35"/>
  <c r="AMB30" i="35" s="1"/>
  <c r="AMB14" i="35"/>
  <c r="AMB13" i="35" s="1"/>
  <c r="AMA5" i="35"/>
  <c r="AMA8" i="35"/>
  <c r="AMA12" i="35"/>
  <c r="AMA15" i="35"/>
  <c r="AMA22" i="35"/>
  <c r="AMA25" i="35"/>
  <c r="AMA29" i="35"/>
  <c r="AMA32" i="35"/>
  <c r="AMA38" i="35"/>
  <c r="AMA39" i="35"/>
  <c r="AMA41" i="35"/>
  <c r="AMA15" i="34"/>
  <c r="AMA10" i="34"/>
  <c r="AMA4" i="34"/>
  <c r="AMA57" i="19"/>
  <c r="AMA41" i="19"/>
  <c r="AMA47" i="19" s="1"/>
  <c r="AMA31" i="35" s="1"/>
  <c r="AMA28" i="19"/>
  <c r="AMA4" i="35" s="1"/>
  <c r="AMA19" i="19"/>
  <c r="AMA21" i="19" s="1"/>
  <c r="AMA13" i="19"/>
  <c r="AMA6" i="19"/>
  <c r="AMA7" i="19"/>
  <c r="AMA4" i="19"/>
  <c r="AMB5" i="34" l="1"/>
  <c r="AMG11" i="19"/>
  <c r="AMG14" i="19"/>
  <c r="AMA40" i="35"/>
  <c r="AMB10" i="35"/>
  <c r="AMA37" i="35"/>
  <c r="AMA30" i="35"/>
  <c r="AMA29" i="19"/>
  <c r="AMA21" i="35"/>
  <c r="AMA7" i="35"/>
  <c r="AMA6" i="35" s="1"/>
  <c r="AMA35" i="19"/>
  <c r="AMA20" i="35" s="1"/>
  <c r="AMA24" i="35"/>
  <c r="AMA23" i="35" s="1"/>
  <c r="AMA50" i="19"/>
  <c r="AMA27" i="35" s="1"/>
  <c r="AMA28" i="35"/>
  <c r="AMA14" i="35"/>
  <c r="AMA13" i="35" s="1"/>
  <c r="AMA11" i="35"/>
  <c r="AMA48" i="19"/>
  <c r="ALZ19" i="19"/>
  <c r="ALZ21" i="19" s="1"/>
  <c r="ALZ5" i="35"/>
  <c r="ALZ8" i="35"/>
  <c r="ALZ12" i="35"/>
  <c r="ALZ15" i="35"/>
  <c r="ALZ22" i="35"/>
  <c r="ALZ25" i="35"/>
  <c r="ALZ29" i="35"/>
  <c r="ALZ32" i="35"/>
  <c r="ALZ38" i="35"/>
  <c r="ALZ39" i="35"/>
  <c r="ALZ41" i="35"/>
  <c r="ALZ15" i="34"/>
  <c r="ALZ10" i="34"/>
  <c r="ALZ4" i="34"/>
  <c r="ALZ57" i="19"/>
  <c r="ALZ41" i="19"/>
  <c r="ALZ47" i="19" s="1"/>
  <c r="ALZ28" i="19"/>
  <c r="ALZ29" i="19" s="1"/>
  <c r="ALZ3" i="35" s="1"/>
  <c r="ALY28" i="19"/>
  <c r="ALZ13" i="19"/>
  <c r="ALZ7" i="19"/>
  <c r="ALZ6" i="19"/>
  <c r="ALZ4" i="19"/>
  <c r="ALZ35" i="19" l="1"/>
  <c r="ALZ20" i="35" s="1"/>
  <c r="AMA5" i="34"/>
  <c r="AMF14" i="19"/>
  <c r="AMF11" i="19"/>
  <c r="AMA3" i="35"/>
  <c r="AMA10" i="35"/>
  <c r="ALZ37" i="35"/>
  <c r="ALZ7" i="35"/>
  <c r="ALZ6" i="35" s="1"/>
  <c r="ALZ21" i="35"/>
  <c r="ALZ24" i="35"/>
  <c r="ALZ23" i="35" s="1"/>
  <c r="ALZ4" i="35"/>
  <c r="ALZ48" i="19"/>
  <c r="ALZ31" i="35"/>
  <c r="ALZ30" i="35" s="1"/>
  <c r="ALZ14" i="35"/>
  <c r="ALZ13" i="35" s="1"/>
  <c r="ALZ28" i="35"/>
  <c r="ALZ50" i="19"/>
  <c r="ALZ27" i="35" s="1"/>
  <c r="ALZ11" i="35"/>
  <c r="ALZ40" i="35"/>
  <c r="ALY5" i="35"/>
  <c r="ALY8" i="35"/>
  <c r="ALY12" i="35"/>
  <c r="ALY15" i="35"/>
  <c r="ALY22" i="35"/>
  <c r="ALY25" i="35"/>
  <c r="ALY29" i="35"/>
  <c r="ALY32" i="35"/>
  <c r="ALY38" i="35"/>
  <c r="ALY39" i="35"/>
  <c r="ALY41" i="35"/>
  <c r="ALY15" i="34"/>
  <c r="ALY10" i="34"/>
  <c r="ALY4" i="34"/>
  <c r="ALY57" i="19"/>
  <c r="ALY41" i="19"/>
  <c r="ALY47" i="19" s="1"/>
  <c r="ALY48" i="19" s="1"/>
  <c r="ALY4" i="35"/>
  <c r="ALY19" i="19"/>
  <c r="ALY21" i="19" s="1"/>
  <c r="ALY13" i="19"/>
  <c r="ALY6" i="19"/>
  <c r="ALY7" i="19"/>
  <c r="ALY4" i="19"/>
  <c r="ALZ5" i="34" l="1"/>
  <c r="AME11" i="19"/>
  <c r="AME14" i="19"/>
  <c r="ALY40" i="35"/>
  <c r="ALZ10" i="35"/>
  <c r="ALY37" i="35"/>
  <c r="ALY29" i="19"/>
  <c r="ALY3" i="35" s="1"/>
  <c r="ALY21" i="35"/>
  <c r="ALY7" i="35"/>
  <c r="ALY6" i="35" s="1"/>
  <c r="ALY35" i="19"/>
  <c r="ALY20" i="35" s="1"/>
  <c r="ALY24" i="35"/>
  <c r="ALY23" i="35" s="1"/>
  <c r="ALY50" i="19"/>
  <c r="ALY27" i="35" s="1"/>
  <c r="ALY28" i="35"/>
  <c r="ALY10" i="35"/>
  <c r="ALY11" i="35"/>
  <c r="ALY14" i="35"/>
  <c r="ALY13" i="35" s="1"/>
  <c r="ALY31" i="35"/>
  <c r="ALY30" i="35" s="1"/>
  <c r="ALX5" i="35"/>
  <c r="ALX8" i="35"/>
  <c r="ALX12" i="35"/>
  <c r="ALX15" i="35"/>
  <c r="ALX22" i="35"/>
  <c r="ALX25" i="35"/>
  <c r="ALX29" i="35"/>
  <c r="ALX32" i="35"/>
  <c r="ALX38" i="35"/>
  <c r="ALX39" i="35"/>
  <c r="ALX41" i="35"/>
  <c r="ALX37" i="35" l="1"/>
  <c r="ALX40" i="35"/>
  <c r="ALX15" i="34" l="1"/>
  <c r="ALX10" i="34"/>
  <c r="ALX4" i="34"/>
  <c r="ALX57" i="19"/>
  <c r="ALX41" i="19"/>
  <c r="ALX47" i="19" s="1"/>
  <c r="ALX28" i="19"/>
  <c r="ALX35" i="19" s="1"/>
  <c r="ALX20" i="35" s="1"/>
  <c r="ALX19" i="19"/>
  <c r="ALX21" i="19" s="1"/>
  <c r="ALX13" i="19"/>
  <c r="ALX6" i="19"/>
  <c r="ALX7" i="19"/>
  <c r="ALX4" i="19"/>
  <c r="ALY5" i="34" l="1"/>
  <c r="AMD11" i="19"/>
  <c r="AMD14" i="19"/>
  <c r="ALX29" i="19"/>
  <c r="ALX3" i="35" s="1"/>
  <c r="ALX7" i="35"/>
  <c r="ALX6" i="35" s="1"/>
  <c r="ALX21" i="35"/>
  <c r="ALX4" i="35"/>
  <c r="ALX24" i="35"/>
  <c r="ALX23" i="35" s="1"/>
  <c r="ALX14" i="35"/>
  <c r="ALX13" i="35" s="1"/>
  <c r="ALX11" i="35"/>
  <c r="ALX28" i="35"/>
  <c r="ALX31" i="35"/>
  <c r="ALX30" i="35" s="1"/>
  <c r="ALX50" i="19"/>
  <c r="ALX27" i="35" s="1"/>
  <c r="ALX48" i="19"/>
  <c r="ALW5" i="35"/>
  <c r="ALW8" i="35"/>
  <c r="ALW12" i="35"/>
  <c r="ALW15" i="35"/>
  <c r="ALW22" i="35"/>
  <c r="ALW25" i="35"/>
  <c r="ALW29" i="35"/>
  <c r="ALW32" i="35"/>
  <c r="ALW38" i="35"/>
  <c r="ALW39" i="35"/>
  <c r="ALW41" i="35"/>
  <c r="ALW15" i="34"/>
  <c r="ALW10" i="34"/>
  <c r="ALW4" i="34"/>
  <c r="ALW57" i="19"/>
  <c r="ALW41" i="19"/>
  <c r="ALW47" i="19" s="1"/>
  <c r="ALW28" i="19"/>
  <c r="ALW4" i="35" s="1"/>
  <c r="ALW19" i="19"/>
  <c r="ALW21" i="19" s="1"/>
  <c r="ALW13" i="19"/>
  <c r="ALW6" i="19"/>
  <c r="ALW7" i="19"/>
  <c r="ALW4" i="19"/>
  <c r="ALW29" i="19" l="1"/>
  <c r="ALW3" i="35" s="1"/>
  <c r="ALX5" i="34"/>
  <c r="AMC11" i="19"/>
  <c r="AMC14" i="19"/>
  <c r="ALW35" i="19"/>
  <c r="ALW20" i="35" s="1"/>
  <c r="ALW40" i="35"/>
  <c r="ALX10" i="35"/>
  <c r="ALW37" i="35"/>
  <c r="ALW24" i="35"/>
  <c r="ALW23" i="35" s="1"/>
  <c r="ALW21" i="35"/>
  <c r="ALW7" i="35"/>
  <c r="ALW6" i="35" s="1"/>
  <c r="ALW48" i="19"/>
  <c r="ALW50" i="19"/>
  <c r="ALW27" i="35" s="1"/>
  <c r="ALW31" i="35"/>
  <c r="ALW14" i="35"/>
  <c r="ALW13" i="35" s="1"/>
  <c r="ALW28" i="35"/>
  <c r="ALW11" i="35"/>
  <c r="ALW30" i="35"/>
  <c r="ALV5" i="35"/>
  <c r="ALV8" i="35"/>
  <c r="ALV12" i="35"/>
  <c r="ALV15" i="35"/>
  <c r="ALV22" i="35"/>
  <c r="ALV25" i="35"/>
  <c r="ALV29" i="35"/>
  <c r="ALV32" i="35"/>
  <c r="ALV38" i="35"/>
  <c r="ALV39" i="35"/>
  <c r="ALV41" i="35"/>
  <c r="ALV15" i="34"/>
  <c r="ALV10" i="34"/>
  <c r="ALV4" i="34"/>
  <c r="ALW5" i="34" s="1"/>
  <c r="ALV57" i="19"/>
  <c r="ALV41" i="19"/>
  <c r="ALV47" i="19" s="1"/>
  <c r="ALV11" i="35" s="1"/>
  <c r="ALV28" i="19"/>
  <c r="ALV29" i="19" s="1"/>
  <c r="ALV3" i="35" s="1"/>
  <c r="ALV19" i="19"/>
  <c r="ALV21" i="19" s="1"/>
  <c r="ALV13" i="19"/>
  <c r="ALV7" i="19"/>
  <c r="ALV6" i="19"/>
  <c r="ALV4" i="19"/>
  <c r="ALV37" i="35" l="1"/>
  <c r="ALV28" i="35"/>
  <c r="ALV4" i="35"/>
  <c r="ALV14" i="35"/>
  <c r="ALV13" i="35" s="1"/>
  <c r="ALV31" i="35"/>
  <c r="ALV30" i="35" s="1"/>
  <c r="ALV21" i="35"/>
  <c r="ALV7" i="35"/>
  <c r="ALV6" i="35" s="1"/>
  <c r="AMB11" i="19"/>
  <c r="AMB14" i="19"/>
  <c r="ALV24" i="35"/>
  <c r="ALV23" i="35" s="1"/>
  <c r="ALV40" i="35"/>
  <c r="ALW10" i="35"/>
  <c r="ALV35" i="19"/>
  <c r="ALV20" i="35" s="1"/>
  <c r="ALV48" i="19"/>
  <c r="ALV10" i="35" s="1"/>
  <c r="ALV50" i="19"/>
  <c r="ALV27" i="35" s="1"/>
  <c r="ALU38" i="35" l="1"/>
  <c r="ALU39" i="35"/>
  <c r="ALU41" i="35"/>
  <c r="ALU22" i="35"/>
  <c r="ALU25" i="35"/>
  <c r="ALU29" i="35"/>
  <c r="ALU32" i="35"/>
  <c r="ALU5" i="35"/>
  <c r="ALU8" i="35"/>
  <c r="ALU12" i="35"/>
  <c r="ALU15" i="35"/>
  <c r="ALU15" i="34"/>
  <c r="ALU10" i="34"/>
  <c r="ALU4" i="34"/>
  <c r="ALU57" i="19"/>
  <c r="ALU41" i="19"/>
  <c r="ALU47" i="19" s="1"/>
  <c r="ALU28" i="35" s="1"/>
  <c r="ALT28" i="19"/>
  <c r="ALU28" i="19"/>
  <c r="ALU35" i="19" s="1"/>
  <c r="ALU20" i="35" s="1"/>
  <c r="ALU19" i="19"/>
  <c r="ALU21" i="19" s="1"/>
  <c r="ALU13" i="19"/>
  <c r="ALU6" i="19"/>
  <c r="ALU7" i="19"/>
  <c r="ALU4" i="19"/>
  <c r="ALV5" i="34" l="1"/>
  <c r="ALU29" i="19"/>
  <c r="ALU3" i="35" s="1"/>
  <c r="ALU7" i="35"/>
  <c r="ALU6" i="35" s="1"/>
  <c r="ALU21" i="35"/>
  <c r="AMA14" i="19"/>
  <c r="AMA11" i="19"/>
  <c r="ALU11" i="35"/>
  <c r="ALU31" i="35"/>
  <c r="ALU30" i="35" s="1"/>
  <c r="ALU4" i="35"/>
  <c r="ALU24" i="35"/>
  <c r="ALU23" i="35" s="1"/>
  <c r="ALU14" i="35"/>
  <c r="ALU13" i="35" s="1"/>
  <c r="ALU37" i="35"/>
  <c r="ALU40" i="35"/>
  <c r="ALU48" i="19"/>
  <c r="ALU10" i="35" s="1"/>
  <c r="ALU50" i="19"/>
  <c r="ALU27" i="35" s="1"/>
  <c r="ALT4" i="35"/>
  <c r="ALT5" i="35"/>
  <c r="ALT7" i="35"/>
  <c r="ALT8" i="35"/>
  <c r="ALT12" i="35"/>
  <c r="ALT15" i="35"/>
  <c r="ALT21" i="35"/>
  <c r="ALT22" i="35"/>
  <c r="ALT24" i="35"/>
  <c r="ALT25" i="35"/>
  <c r="ALT29" i="35"/>
  <c r="ALT32" i="35"/>
  <c r="ALT38" i="35"/>
  <c r="ALT39" i="35"/>
  <c r="ALT41" i="35"/>
  <c r="ALT15" i="34"/>
  <c r="ALT10" i="34"/>
  <c r="ALT37" i="35" l="1"/>
  <c r="ALT6" i="35"/>
  <c r="ALT40" i="35"/>
  <c r="ALT23" i="35"/>
  <c r="ALT4" i="34"/>
  <c r="ALT57" i="19"/>
  <c r="ALT41" i="19"/>
  <c r="ALT47" i="19" s="1"/>
  <c r="ALT50" i="19" s="1"/>
  <c r="ALT27" i="35" s="1"/>
  <c r="ALT35" i="19"/>
  <c r="ALT20" i="35" s="1"/>
  <c r="ALT29" i="19"/>
  <c r="ALT19" i="19"/>
  <c r="ALT21" i="19" s="1"/>
  <c r="ALT13" i="19"/>
  <c r="ALT7" i="19"/>
  <c r="ALT6" i="19"/>
  <c r="ALT4" i="19"/>
  <c r="ALU5" i="34" l="1"/>
  <c r="ALZ14" i="19"/>
  <c r="ALZ11" i="19"/>
  <c r="ALT31" i="35"/>
  <c r="ALT30" i="35" s="1"/>
  <c r="ALT11" i="35"/>
  <c r="ALT14" i="35"/>
  <c r="ALT13" i="35" s="1"/>
  <c r="ALT28" i="35"/>
  <c r="ALT48" i="19"/>
  <c r="ALT10" i="35" s="1"/>
  <c r="ALT3" i="35"/>
  <c r="ALS5" i="35"/>
  <c r="ALS8" i="35"/>
  <c r="ALS12" i="35"/>
  <c r="ALS15" i="35"/>
  <c r="ALS22" i="35"/>
  <c r="ALS25" i="35"/>
  <c r="ALS29" i="35"/>
  <c r="ALS32" i="35"/>
  <c r="ALS38" i="35"/>
  <c r="ALS39" i="35"/>
  <c r="ALS41" i="35"/>
  <c r="ALS15" i="34"/>
  <c r="ALS10" i="34"/>
  <c r="ALS4" i="34"/>
  <c r="ALT5" i="34" s="1"/>
  <c r="ALS57" i="19"/>
  <c r="ALS41" i="19"/>
  <c r="ALS47" i="19" s="1"/>
  <c r="ALS28" i="19"/>
  <c r="ALS29" i="19" s="1"/>
  <c r="ALS19" i="19"/>
  <c r="ALS21" i="19" s="1"/>
  <c r="ALS13" i="19"/>
  <c r="ALS6" i="19"/>
  <c r="ALS7" i="19"/>
  <c r="ALS4" i="19"/>
  <c r="ALY11" i="19" l="1"/>
  <c r="ALY14" i="19"/>
  <c r="ALS40" i="35"/>
  <c r="ALS37" i="35"/>
  <c r="ALS7" i="35"/>
  <c r="ALS6" i="35" s="1"/>
  <c r="ALS21" i="35"/>
  <c r="ALS35" i="19"/>
  <c r="ALS20" i="35" s="1"/>
  <c r="ALS24" i="35"/>
  <c r="ALS23" i="35" s="1"/>
  <c r="ALS4" i="35"/>
  <c r="ALS3" i="35"/>
  <c r="ALS48" i="19"/>
  <c r="ALS31" i="35"/>
  <c r="ALS30" i="35" s="1"/>
  <c r="ALS28" i="35"/>
  <c r="ALS50" i="19"/>
  <c r="ALS27" i="35" s="1"/>
  <c r="ALS14" i="35"/>
  <c r="ALS13" i="35" s="1"/>
  <c r="ALS11" i="35"/>
  <c r="ALR5" i="35"/>
  <c r="ALR8" i="35"/>
  <c r="ALR12" i="35"/>
  <c r="ALR15" i="35"/>
  <c r="ALR22" i="35"/>
  <c r="ALR25" i="35"/>
  <c r="ALR29" i="35"/>
  <c r="ALR32" i="35"/>
  <c r="ALR38" i="35"/>
  <c r="ALR39" i="35"/>
  <c r="ALR41" i="35"/>
  <c r="ALR15" i="34"/>
  <c r="ALR10" i="34"/>
  <c r="ALR4" i="34"/>
  <c r="ALR57" i="19"/>
  <c r="ALR41" i="19"/>
  <c r="ALR47" i="19" s="1"/>
  <c r="ALR28" i="19"/>
  <c r="ALR7" i="35" s="1"/>
  <c r="ALR19" i="19"/>
  <c r="ALR21" i="19" s="1"/>
  <c r="ALR13" i="19"/>
  <c r="ALR6" i="19"/>
  <c r="ALR7" i="19"/>
  <c r="ALR4" i="19"/>
  <c r="ALS5" i="34" l="1"/>
  <c r="ALR24" i="35"/>
  <c r="ALR23" i="35" s="1"/>
  <c r="ALX14" i="19"/>
  <c r="ALX11" i="19"/>
  <c r="ALS10" i="35"/>
  <c r="ALR40" i="35"/>
  <c r="ALR29" i="19"/>
  <c r="ALR3" i="35" s="1"/>
  <c r="ALR48" i="19"/>
  <c r="ALR10" i="35" s="1"/>
  <c r="ALR14" i="35"/>
  <c r="ALR31" i="35"/>
  <c r="ALR30" i="35" s="1"/>
  <c r="ALR11" i="35"/>
  <c r="ALR28" i="35"/>
  <c r="ALR50" i="19"/>
  <c r="ALR27" i="35" s="1"/>
  <c r="ALR21" i="35"/>
  <c r="ALR4" i="35"/>
  <c r="ALR35" i="19"/>
  <c r="ALR20" i="35" s="1"/>
  <c r="ALR13" i="35"/>
  <c r="ALR6" i="35"/>
  <c r="ALR37" i="35"/>
  <c r="ALQ15" i="34"/>
  <c r="ALQ10" i="34"/>
  <c r="ALQ4" i="34"/>
  <c r="ALR5" i="34" s="1"/>
  <c r="ALQ57" i="19"/>
  <c r="ALQ41" i="19"/>
  <c r="ALQ47" i="19" s="1"/>
  <c r="ALQ28" i="19"/>
  <c r="ALQ35" i="19" s="1"/>
  <c r="ALQ20" i="35" s="1"/>
  <c r="ALQ19" i="19"/>
  <c r="ALQ21" i="19" s="1"/>
  <c r="ALQ13" i="19"/>
  <c r="ALQ6" i="19"/>
  <c r="ALQ7" i="19"/>
  <c r="ALQ4" i="19"/>
  <c r="ALQ5" i="35"/>
  <c r="ALQ8" i="35"/>
  <c r="ALQ12" i="35"/>
  <c r="ALQ15" i="35"/>
  <c r="ALQ22" i="35"/>
  <c r="ALQ25" i="35"/>
  <c r="ALQ29" i="35"/>
  <c r="ALQ32" i="35"/>
  <c r="ALQ38" i="35"/>
  <c r="ALQ39" i="35"/>
  <c r="ALQ41" i="35"/>
  <c r="ALW11" i="19" l="1"/>
  <c r="ALW14" i="19"/>
  <c r="ALQ21" i="35"/>
  <c r="ALQ48" i="19"/>
  <c r="ALQ10" i="35" s="1"/>
  <c r="ALQ50" i="19"/>
  <c r="ALQ27" i="35" s="1"/>
  <c r="ALQ14" i="35"/>
  <c r="ALQ13" i="35" s="1"/>
  <c r="ALQ31" i="35"/>
  <c r="ALQ30" i="35" s="1"/>
  <c r="ALQ11" i="35"/>
  <c r="ALQ28" i="35"/>
  <c r="ALQ4" i="35"/>
  <c r="ALQ24" i="35"/>
  <c r="ALQ23" i="35" s="1"/>
  <c r="ALQ7" i="35"/>
  <c r="ALQ6" i="35" s="1"/>
  <c r="ALQ29" i="19"/>
  <c r="ALQ3" i="35" s="1"/>
  <c r="ALQ37" i="35"/>
  <c r="ALQ40" i="35"/>
  <c r="ALP5" i="35"/>
  <c r="ALP8" i="35"/>
  <c r="ALP12" i="35"/>
  <c r="ALP15" i="35"/>
  <c r="ALP22" i="35"/>
  <c r="ALP25" i="35"/>
  <c r="ALP29" i="35"/>
  <c r="ALP32" i="35"/>
  <c r="ALP38" i="35"/>
  <c r="ALP39" i="35"/>
  <c r="ALP41" i="35"/>
  <c r="ALP15" i="34"/>
  <c r="ALP10" i="34"/>
  <c r="ALP4" i="34"/>
  <c r="ALP57" i="19"/>
  <c r="ALP41" i="19"/>
  <c r="ALP47" i="19" s="1"/>
  <c r="ALP48" i="19" s="1"/>
  <c r="ALP28" i="19"/>
  <c r="ALP29" i="19" s="1"/>
  <c r="ALP19" i="19"/>
  <c r="ALP21" i="19" s="1"/>
  <c r="ALP13" i="19"/>
  <c r="ALP6" i="19"/>
  <c r="ALP7" i="19"/>
  <c r="ALP4" i="19"/>
  <c r="ALV14" i="19" l="1"/>
  <c r="ALV11" i="19"/>
  <c r="ALQ5" i="34"/>
  <c r="ALP40" i="35"/>
  <c r="ALP37" i="35"/>
  <c r="ALP35" i="19"/>
  <c r="ALP20" i="35" s="1"/>
  <c r="ALP21" i="35"/>
  <c r="ALP7" i="35"/>
  <c r="ALP6" i="35" s="1"/>
  <c r="ALP24" i="35"/>
  <c r="ALP23" i="35" s="1"/>
  <c r="ALP4" i="35"/>
  <c r="ALP3" i="35"/>
  <c r="ALP11" i="35"/>
  <c r="ALP50" i="19"/>
  <c r="ALP27" i="35" s="1"/>
  <c r="ALP28" i="35"/>
  <c r="ALP10" i="35"/>
  <c r="ALP14" i="35"/>
  <c r="ALP13" i="35" s="1"/>
  <c r="ALP31" i="35"/>
  <c r="ALP30" i="35" s="1"/>
  <c r="ALO28" i="19"/>
  <c r="ALO4" i="35" l="1"/>
  <c r="ALO5" i="35"/>
  <c r="ALO7" i="35"/>
  <c r="ALO8" i="35"/>
  <c r="ALO12" i="35"/>
  <c r="ALO15" i="35"/>
  <c r="ALO21" i="35"/>
  <c r="ALO22" i="35"/>
  <c r="ALO24" i="35"/>
  <c r="ALO25" i="35"/>
  <c r="ALO29" i="35"/>
  <c r="ALO32" i="35"/>
  <c r="ALO38" i="35"/>
  <c r="ALO39" i="35"/>
  <c r="ALO41" i="35"/>
  <c r="ALO15" i="34"/>
  <c r="ALO10" i="34"/>
  <c r="ALO4" i="34"/>
  <c r="ALO57" i="19"/>
  <c r="ALO41" i="19"/>
  <c r="ALO47" i="19" s="1"/>
  <c r="ALO35" i="19"/>
  <c r="ALO20" i="35" s="1"/>
  <c r="ALO29" i="19"/>
  <c r="ALO3" i="35" s="1"/>
  <c r="ALO19" i="19"/>
  <c r="ALO21" i="19" s="1"/>
  <c r="ALO13" i="19"/>
  <c r="ALO7" i="19"/>
  <c r="ALO6" i="19"/>
  <c r="ALO4" i="19"/>
  <c r="ALU14" i="19" l="1"/>
  <c r="ALU11" i="19"/>
  <c r="ALP5" i="34"/>
  <c r="ALO40" i="35"/>
  <c r="ALO37" i="35"/>
  <c r="ALO23" i="35"/>
  <c r="ALO6" i="35"/>
  <c r="ALO31" i="35"/>
  <c r="ALO30" i="35" s="1"/>
  <c r="ALO48" i="19"/>
  <c r="ALO14" i="35"/>
  <c r="ALO13" i="35" s="1"/>
  <c r="ALO28" i="35"/>
  <c r="ALO11" i="35"/>
  <c r="ALO50" i="19"/>
  <c r="ALO27" i="35" s="1"/>
  <c r="ALN15" i="34"/>
  <c r="ALN10" i="34"/>
  <c r="ALN4" i="34"/>
  <c r="ALO5" i="34" s="1"/>
  <c r="ALO10" i="35" l="1"/>
  <c r="ALN5" i="35"/>
  <c r="ALN8" i="35"/>
  <c r="ALN12" i="35"/>
  <c r="ALN15" i="35"/>
  <c r="ALN22" i="35"/>
  <c r="ALN25" i="35"/>
  <c r="ALN29" i="35"/>
  <c r="ALN32" i="35"/>
  <c r="ALN38" i="35"/>
  <c r="ALN39" i="35"/>
  <c r="ALN41" i="35"/>
  <c r="ALN57" i="19"/>
  <c r="ALN41" i="19"/>
  <c r="ALN47" i="19" s="1"/>
  <c r="ALN28" i="19"/>
  <c r="ALN29" i="19" s="1"/>
  <c r="ALN19" i="19"/>
  <c r="ALN21" i="19" s="1"/>
  <c r="ALN13" i="19"/>
  <c r="ALN6" i="19"/>
  <c r="ALN7" i="19"/>
  <c r="ALN4" i="19"/>
  <c r="ALT11" i="19" l="1"/>
  <c r="ALT14" i="19"/>
  <c r="ALN40" i="35"/>
  <c r="ALN37" i="35"/>
  <c r="ALN7" i="35"/>
  <c r="ALN6" i="35" s="1"/>
  <c r="ALN35" i="19"/>
  <c r="ALN20" i="35" s="1"/>
  <c r="ALN21" i="35"/>
  <c r="ALN24" i="35"/>
  <c r="ALN23" i="35" s="1"/>
  <c r="ALN4" i="35"/>
  <c r="ALN3" i="35"/>
  <c r="ALN48" i="19"/>
  <c r="ALN14" i="35"/>
  <c r="ALN13" i="35" s="1"/>
  <c r="ALN28" i="35"/>
  <c r="ALN50" i="19"/>
  <c r="ALN27" i="35" s="1"/>
  <c r="ALN31" i="35"/>
  <c r="ALN30" i="35" s="1"/>
  <c r="ALN11" i="35"/>
  <c r="ALM15" i="34"/>
  <c r="ALM10" i="34"/>
  <c r="ALM4" i="34"/>
  <c r="ALN5" i="34" s="1"/>
  <c r="ALM57" i="19"/>
  <c r="ALM41" i="19"/>
  <c r="ALM47" i="19" s="1"/>
  <c r="ALM28" i="19"/>
  <c r="ALM29" i="19" s="1"/>
  <c r="ALM19" i="19"/>
  <c r="ALM21" i="19" s="1"/>
  <c r="ALM13" i="19"/>
  <c r="ALM6" i="19"/>
  <c r="ALM7" i="19"/>
  <c r="ALM4" i="19"/>
  <c r="ALM5" i="35"/>
  <c r="ALM8" i="35"/>
  <c r="ALM12" i="35"/>
  <c r="ALM15" i="35"/>
  <c r="ALM22" i="35"/>
  <c r="ALM25" i="35"/>
  <c r="ALM29" i="35"/>
  <c r="ALM32" i="35"/>
  <c r="ALM38" i="35"/>
  <c r="ALM39" i="35"/>
  <c r="ALM41" i="35"/>
  <c r="ALS11" i="19" l="1"/>
  <c r="ALS14" i="19"/>
  <c r="ALM40" i="35"/>
  <c r="ALN10" i="35"/>
  <c r="ALM37" i="35"/>
  <c r="ALM35" i="19"/>
  <c r="ALM20" i="35" s="1"/>
  <c r="ALM24" i="35"/>
  <c r="ALM23" i="35" s="1"/>
  <c r="ALM4" i="35"/>
  <c r="ALM21" i="35"/>
  <c r="ALM7" i="35"/>
  <c r="ALM6" i="35" s="1"/>
  <c r="ALM48" i="19"/>
  <c r="ALM10" i="35" s="1"/>
  <c r="ALM31" i="35"/>
  <c r="ALM30" i="35" s="1"/>
  <c r="ALM50" i="19"/>
  <c r="ALM27" i="35" s="1"/>
  <c r="ALM28" i="35"/>
  <c r="ALM14" i="35"/>
  <c r="ALM13" i="35" s="1"/>
  <c r="ALM11" i="35"/>
  <c r="ALM3" i="35"/>
  <c r="ALL5" i="35"/>
  <c r="ALL8" i="35"/>
  <c r="ALL12" i="35"/>
  <c r="ALL15" i="35"/>
  <c r="ALL22" i="35"/>
  <c r="ALL25" i="35"/>
  <c r="ALL29" i="35"/>
  <c r="ALL32" i="35"/>
  <c r="ALL38" i="35"/>
  <c r="ALL39" i="35"/>
  <c r="ALL41" i="35"/>
  <c r="ALL15" i="34"/>
  <c r="ALL10" i="34"/>
  <c r="ALL4" i="34"/>
  <c r="ALL57" i="19"/>
  <c r="ALL41" i="19"/>
  <c r="ALL47" i="19" s="1"/>
  <c r="ALL48" i="19" s="1"/>
  <c r="ALL28" i="19"/>
  <c r="ALL29" i="19" s="1"/>
  <c r="ALL19" i="19"/>
  <c r="ALL21" i="19" s="1"/>
  <c r="ALL13" i="19"/>
  <c r="ALL6" i="19"/>
  <c r="ALL7" i="19"/>
  <c r="ALL4" i="19"/>
  <c r="ALR11" i="19" l="1"/>
  <c r="ALR14" i="19"/>
  <c r="ALL37" i="35"/>
  <c r="ALM5" i="34"/>
  <c r="ALL35" i="19"/>
  <c r="ALL20" i="35" s="1"/>
  <c r="ALL21" i="35"/>
  <c r="ALL7" i="35"/>
  <c r="ALL6" i="35" s="1"/>
  <c r="ALL24" i="35"/>
  <c r="ALL23" i="35" s="1"/>
  <c r="ALL4" i="35"/>
  <c r="ALL3" i="35"/>
  <c r="ALL11" i="35"/>
  <c r="ALL50" i="19"/>
  <c r="ALL27" i="35" s="1"/>
  <c r="ALL28" i="35"/>
  <c r="ALL10" i="35"/>
  <c r="ALL14" i="35"/>
  <c r="ALL13" i="35" s="1"/>
  <c r="ALL31" i="35"/>
  <c r="ALL30" i="35" s="1"/>
  <c r="ALL40" i="35"/>
  <c r="ALK57" i="19"/>
  <c r="ALK41" i="19"/>
  <c r="ALK47" i="19" s="1"/>
  <c r="ALK28" i="19"/>
  <c r="ALK29" i="19" s="1"/>
  <c r="ALK3" i="35" s="1"/>
  <c r="ALK19" i="19"/>
  <c r="ALK21" i="19" s="1"/>
  <c r="ALK13" i="19"/>
  <c r="ALK6" i="19"/>
  <c r="ALK7" i="19"/>
  <c r="ALK4" i="19"/>
  <c r="ALK15" i="34"/>
  <c r="ALK10" i="34"/>
  <c r="ALK4" i="34"/>
  <c r="ALK5" i="35"/>
  <c r="ALK8" i="35"/>
  <c r="ALK12" i="35"/>
  <c r="ALK15" i="35"/>
  <c r="ALK22" i="35"/>
  <c r="ALK25" i="35"/>
  <c r="ALK29" i="35"/>
  <c r="ALK32" i="35"/>
  <c r="ALK38" i="35"/>
  <c r="ALK39" i="35"/>
  <c r="ALK41" i="35"/>
  <c r="ALQ11" i="19" l="1"/>
  <c r="ALQ14" i="19"/>
  <c r="ALK21" i="35"/>
  <c r="ALK37" i="35"/>
  <c r="ALL5" i="34"/>
  <c r="ALK40" i="35"/>
  <c r="ALK48" i="19"/>
  <c r="ALK28" i="35"/>
  <c r="ALK11" i="35"/>
  <c r="ALK31" i="35"/>
  <c r="ALK30" i="35" s="1"/>
  <c r="ALK50" i="19"/>
  <c r="ALK27" i="35" s="1"/>
  <c r="ALK14" i="35"/>
  <c r="ALK13" i="35" s="1"/>
  <c r="ALK24" i="35"/>
  <c r="ALK23" i="35" s="1"/>
  <c r="ALK4" i="35"/>
  <c r="ALK35" i="19"/>
  <c r="ALK20" i="35" s="1"/>
  <c r="ALK7" i="35"/>
  <c r="ALK6" i="35" s="1"/>
  <c r="ALJ5" i="35"/>
  <c r="ALJ8" i="35"/>
  <c r="ALJ12" i="35"/>
  <c r="ALJ15" i="35"/>
  <c r="ALJ22" i="35"/>
  <c r="ALJ25" i="35"/>
  <c r="ALJ29" i="35"/>
  <c r="ALJ32" i="35"/>
  <c r="ALJ38" i="35"/>
  <c r="ALJ39" i="35"/>
  <c r="ALJ41" i="35"/>
  <c r="ALJ15" i="34"/>
  <c r="ALJ10" i="34"/>
  <c r="ALJ4" i="34"/>
  <c r="ALK5" i="34" s="1"/>
  <c r="ALJ57" i="19"/>
  <c r="ALJ41" i="19"/>
  <c r="ALJ47" i="19" s="1"/>
  <c r="ALJ48" i="19" s="1"/>
  <c r="ALJ10" i="35" s="1"/>
  <c r="ALJ28" i="19"/>
  <c r="ALJ29" i="19" s="1"/>
  <c r="ALJ3" i="35" s="1"/>
  <c r="ALJ19" i="19"/>
  <c r="ALJ21" i="19" s="1"/>
  <c r="ALJ13" i="19"/>
  <c r="ALJ6" i="19"/>
  <c r="ALJ7" i="19"/>
  <c r="ALJ4" i="19"/>
  <c r="ALP14" i="19" l="1"/>
  <c r="ALP11" i="19"/>
  <c r="ALK10" i="35"/>
  <c r="ALJ37" i="35"/>
  <c r="ALJ7" i="35"/>
  <c r="ALJ6" i="35" s="1"/>
  <c r="ALJ21" i="35"/>
  <c r="ALJ28" i="35"/>
  <c r="ALJ50" i="19"/>
  <c r="ALJ27" i="35" s="1"/>
  <c r="ALJ11" i="35"/>
  <c r="ALJ35" i="19"/>
  <c r="ALJ20" i="35" s="1"/>
  <c r="ALJ31" i="35"/>
  <c r="ALJ30" i="35" s="1"/>
  <c r="ALJ24" i="35"/>
  <c r="ALJ23" i="35" s="1"/>
  <c r="ALJ14" i="35"/>
  <c r="ALJ13" i="35" s="1"/>
  <c r="ALJ4" i="35"/>
  <c r="ALJ40" i="35"/>
  <c r="ALI5" i="35"/>
  <c r="ALI8" i="35"/>
  <c r="ALI12" i="35"/>
  <c r="ALI15" i="35"/>
  <c r="ALI22" i="35"/>
  <c r="ALI25" i="35"/>
  <c r="ALI29" i="35"/>
  <c r="ALI32" i="35"/>
  <c r="ALI38" i="35"/>
  <c r="ALI39" i="35"/>
  <c r="ALI41" i="35"/>
  <c r="ALI15" i="34"/>
  <c r="ALI10" i="34"/>
  <c r="ALI4" i="34"/>
  <c r="ALJ5" i="34" s="1"/>
  <c r="ALI57" i="19"/>
  <c r="ALI41" i="19"/>
  <c r="ALI47" i="19" s="1"/>
  <c r="ALI48" i="19" s="1"/>
  <c r="ALI28" i="19"/>
  <c r="ALI29" i="19" s="1"/>
  <c r="ALI19" i="19"/>
  <c r="ALI21" i="19" s="1"/>
  <c r="ALI13" i="19"/>
  <c r="ALI6" i="19"/>
  <c r="ALI7" i="19"/>
  <c r="ALI4" i="19"/>
  <c r="ALO14" i="19" l="1"/>
  <c r="ALO11" i="19"/>
  <c r="ALI40" i="35"/>
  <c r="ALI37" i="35"/>
  <c r="ALI21" i="35"/>
  <c r="ALI7" i="35"/>
  <c r="ALI6" i="35" s="1"/>
  <c r="ALI35" i="19"/>
  <c r="ALI20" i="35" s="1"/>
  <c r="ALI24" i="35"/>
  <c r="ALI23" i="35" s="1"/>
  <c r="ALI4" i="35"/>
  <c r="ALI3" i="35"/>
  <c r="ALI10" i="35"/>
  <c r="ALI50" i="19"/>
  <c r="ALI27" i="35" s="1"/>
  <c r="ALI28" i="35"/>
  <c r="ALI14" i="35"/>
  <c r="ALI13" i="35" s="1"/>
  <c r="ALI11" i="35"/>
  <c r="ALI31" i="35"/>
  <c r="ALI30" i="35" s="1"/>
  <c r="ALH38" i="35"/>
  <c r="ALH39" i="35"/>
  <c r="ALH41" i="35"/>
  <c r="ALH22" i="35"/>
  <c r="ALH25" i="35"/>
  <c r="ALH29" i="35"/>
  <c r="ALH32" i="35"/>
  <c r="ALH5" i="35"/>
  <c r="ALH8" i="35"/>
  <c r="ALH12" i="35"/>
  <c r="ALH15" i="35"/>
  <c r="ALH4" i="34"/>
  <c r="ALH15" i="34"/>
  <c r="ALH10" i="34"/>
  <c r="ALH57" i="19"/>
  <c r="ALH28" i="19"/>
  <c r="ALH29" i="19" s="1"/>
  <c r="ALH41" i="19"/>
  <c r="ALH47" i="19" s="1"/>
  <c r="ALH19" i="19"/>
  <c r="ALH21" i="19" s="1"/>
  <c r="ALH13" i="19"/>
  <c r="ALH4" i="19"/>
  <c r="ALH6" i="19"/>
  <c r="ALH7" i="19"/>
  <c r="ALN11" i="19" l="1"/>
  <c r="ALN14" i="19"/>
  <c r="ALH37" i="35"/>
  <c r="ALH40" i="35"/>
  <c r="ALH7" i="35"/>
  <c r="ALH6" i="35" s="1"/>
  <c r="ALI5" i="34"/>
  <c r="ALH3" i="35"/>
  <c r="ALH24" i="35"/>
  <c r="ALH23" i="35" s="1"/>
  <c r="ALH35" i="19"/>
  <c r="ALH20" i="35" s="1"/>
  <c r="ALH4" i="35"/>
  <c r="ALH21" i="35"/>
  <c r="ALH48" i="19"/>
  <c r="ALH14" i="35"/>
  <c r="ALH13" i="35" s="1"/>
  <c r="ALH50" i="19"/>
  <c r="ALH27" i="35" s="1"/>
  <c r="ALH31" i="35"/>
  <c r="ALH30" i="35" s="1"/>
  <c r="ALH11" i="35"/>
  <c r="ALH28" i="35"/>
  <c r="ALG38" i="35"/>
  <c r="ALG39" i="35"/>
  <c r="ALG41" i="35"/>
  <c r="ALG22" i="35"/>
  <c r="ALG25" i="35"/>
  <c r="ALG29" i="35"/>
  <c r="ALG32" i="35"/>
  <c r="ALG5" i="35"/>
  <c r="ALG8" i="35"/>
  <c r="ALG12" i="35"/>
  <c r="ALG15" i="35"/>
  <c r="ALG15" i="34"/>
  <c r="ALG10" i="34"/>
  <c r="ALG4" i="34"/>
  <c r="ALH5" i="34" s="1"/>
  <c r="ALG57" i="19"/>
  <c r="ALG41" i="19"/>
  <c r="ALG47" i="19" s="1"/>
  <c r="ALG48" i="19" s="1"/>
  <c r="ALG28" i="19"/>
  <c r="ALG29" i="19" s="1"/>
  <c r="ALG19" i="19"/>
  <c r="ALG21" i="19" s="1"/>
  <c r="ALG13" i="19"/>
  <c r="ALG4" i="19"/>
  <c r="ALG6" i="19"/>
  <c r="ALG7" i="19"/>
  <c r="ALG40" i="35" l="1"/>
  <c r="ALG21" i="35"/>
  <c r="ALM11" i="19"/>
  <c r="ALM14" i="19"/>
  <c r="ALG50" i="19"/>
  <c r="ALG27" i="35" s="1"/>
  <c r="ALG11" i="35"/>
  <c r="ALG31" i="35"/>
  <c r="ALG30" i="35" s="1"/>
  <c r="ALG24" i="35"/>
  <c r="ALG23" i="35" s="1"/>
  <c r="ALG37" i="35"/>
  <c r="ALG4" i="35"/>
  <c r="ALG14" i="35"/>
  <c r="ALG13" i="35" s="1"/>
  <c r="ALG7" i="35"/>
  <c r="ALG6" i="35" s="1"/>
  <c r="ALG3" i="35"/>
  <c r="ALG28" i="35"/>
  <c r="ALH10" i="35"/>
  <c r="ALG10" i="35"/>
  <c r="ALG35" i="19"/>
  <c r="ALG20" i="35" s="1"/>
  <c r="ALF57" i="19"/>
  <c r="ALF41" i="19"/>
  <c r="ALF47" i="19" s="1"/>
  <c r="ALF28" i="19"/>
  <c r="ALF29" i="19" s="1"/>
  <c r="ALF19" i="19"/>
  <c r="ALF21" i="19" s="1"/>
  <c r="ALF13" i="19"/>
  <c r="ALF6" i="19"/>
  <c r="ALF7" i="19"/>
  <c r="ALF4" i="19"/>
  <c r="ALF15" i="34"/>
  <c r="ALF10" i="34"/>
  <c r="ALF4" i="34"/>
  <c r="ALF5" i="35"/>
  <c r="ALF8" i="35"/>
  <c r="ALF12" i="35"/>
  <c r="ALF15" i="35"/>
  <c r="ALF22" i="35"/>
  <c r="ALF25" i="35"/>
  <c r="ALF29" i="35"/>
  <c r="ALF32" i="35"/>
  <c r="ALF38" i="35"/>
  <c r="ALF39" i="35"/>
  <c r="ALF41" i="35"/>
  <c r="ALL11" i="19" l="1"/>
  <c r="ALL14" i="19"/>
  <c r="ALG5" i="34"/>
  <c r="ALF37" i="35"/>
  <c r="ALF40" i="35"/>
  <c r="ALF21" i="35"/>
  <c r="ALF7" i="35"/>
  <c r="ALF6" i="35" s="1"/>
  <c r="ALF35" i="19"/>
  <c r="ALF20" i="35" s="1"/>
  <c r="ALF24" i="35"/>
  <c r="ALF23" i="35" s="1"/>
  <c r="ALF4" i="35"/>
  <c r="ALF48" i="19"/>
  <c r="ALF10" i="35" s="1"/>
  <c r="ALF31" i="35"/>
  <c r="ALF30" i="35" s="1"/>
  <c r="ALF28" i="35"/>
  <c r="ALF11" i="35"/>
  <c r="ALF50" i="19"/>
  <c r="ALF27" i="35" s="1"/>
  <c r="ALF14" i="35"/>
  <c r="ALF13" i="35" s="1"/>
  <c r="ALF3" i="35"/>
  <c r="ALE5" i="35"/>
  <c r="ALE8" i="35"/>
  <c r="ALE12" i="35"/>
  <c r="ALE15" i="35"/>
  <c r="ALE22" i="35"/>
  <c r="ALE25" i="35"/>
  <c r="ALE29" i="35"/>
  <c r="ALE32" i="35"/>
  <c r="ALE38" i="35"/>
  <c r="ALE39" i="35"/>
  <c r="ALE41" i="35"/>
  <c r="ALE15" i="34"/>
  <c r="ALE10" i="34"/>
  <c r="ALE4" i="34"/>
  <c r="ALE57" i="19"/>
  <c r="ALE41" i="19"/>
  <c r="ALE47" i="19" s="1"/>
  <c r="ALE28" i="19"/>
  <c r="ALE29" i="19" s="1"/>
  <c r="ALE19" i="19"/>
  <c r="ALE21" i="19" s="1"/>
  <c r="ALE13" i="19"/>
  <c r="ALE6" i="19"/>
  <c r="ALE7" i="19"/>
  <c r="ALE4" i="19"/>
  <c r="ALK11" i="19" l="1"/>
  <c r="ALK14" i="19"/>
  <c r="ALF5" i="34"/>
  <c r="ALE40" i="35"/>
  <c r="ALE37" i="35"/>
  <c r="ALE21" i="35"/>
  <c r="ALE7" i="35"/>
  <c r="ALE6" i="35" s="1"/>
  <c r="ALE35" i="19"/>
  <c r="ALE20" i="35" s="1"/>
  <c r="ALE24" i="35"/>
  <c r="ALE23" i="35" s="1"/>
  <c r="ALE4" i="35"/>
  <c r="ALE3" i="35"/>
  <c r="ALE11" i="35"/>
  <c r="ALE31" i="35"/>
  <c r="ALE30" i="35" s="1"/>
  <c r="ALE48" i="19"/>
  <c r="ALE14" i="35"/>
  <c r="ALE13" i="35" s="1"/>
  <c r="ALE28" i="35"/>
  <c r="ALE50" i="19"/>
  <c r="ALE27" i="35" s="1"/>
  <c r="ALD5" i="35"/>
  <c r="ALD8" i="35"/>
  <c r="ALD12" i="35"/>
  <c r="ALD15" i="35"/>
  <c r="ALD22" i="35"/>
  <c r="ALD25" i="35"/>
  <c r="ALD29" i="35"/>
  <c r="ALD32" i="35"/>
  <c r="ALD38" i="35"/>
  <c r="ALD39" i="35"/>
  <c r="ALD41" i="35"/>
  <c r="ALD15" i="34"/>
  <c r="ALD10" i="34"/>
  <c r="ALD4" i="34"/>
  <c r="ALD57" i="19"/>
  <c r="ALD41" i="19"/>
  <c r="ALD47" i="19" s="1"/>
  <c r="ALD28" i="19"/>
  <c r="ALD29" i="19" s="1"/>
  <c r="ALD19" i="19"/>
  <c r="ALD21" i="19" s="1"/>
  <c r="ALD13" i="19"/>
  <c r="ALD6" i="19"/>
  <c r="ALD7" i="19"/>
  <c r="ALD4" i="19"/>
  <c r="ALD37" i="35" l="1"/>
  <c r="ALD40" i="35"/>
  <c r="ALJ11" i="19"/>
  <c r="ALJ14" i="19"/>
  <c r="ALE5" i="34"/>
  <c r="ALE10" i="35"/>
  <c r="ALD24" i="35"/>
  <c r="ALD23" i="35" s="1"/>
  <c r="ALD4" i="35"/>
  <c r="ALD35" i="19"/>
  <c r="ALD20" i="35" s="1"/>
  <c r="ALD21" i="35"/>
  <c r="ALD7" i="35"/>
  <c r="ALD6" i="35" s="1"/>
  <c r="ALD3" i="35"/>
  <c r="ALD14" i="35"/>
  <c r="ALD13" i="35" s="1"/>
  <c r="ALD28" i="35"/>
  <c r="ALD11" i="35"/>
  <c r="ALD50" i="19"/>
  <c r="ALD27" i="35" s="1"/>
  <c r="ALD31" i="35"/>
  <c r="ALD30" i="35" s="1"/>
  <c r="ALD48" i="19"/>
  <c r="ALC5" i="35"/>
  <c r="ALC8" i="35"/>
  <c r="ALC12" i="35"/>
  <c r="ALC15" i="35"/>
  <c r="ALC22" i="35"/>
  <c r="ALC25" i="35"/>
  <c r="ALC29" i="35"/>
  <c r="ALC32" i="35"/>
  <c r="ALC38" i="35"/>
  <c r="ALC39" i="35"/>
  <c r="ALC41" i="35"/>
  <c r="ALC15" i="34"/>
  <c r="ALC10" i="34"/>
  <c r="ALC4" i="34"/>
  <c r="ALC57" i="19"/>
  <c r="ALC41" i="19"/>
  <c r="ALC47" i="19" s="1"/>
  <c r="ALC48" i="19" s="1"/>
  <c r="ALC28" i="19"/>
  <c r="ALC35" i="19" s="1"/>
  <c r="ALC20" i="35" s="1"/>
  <c r="ALC19" i="19"/>
  <c r="ALC21" i="19" s="1"/>
  <c r="ALC13" i="19"/>
  <c r="ALC6" i="19"/>
  <c r="ALC7" i="19"/>
  <c r="ALC4" i="19"/>
  <c r="ALI11" i="19" l="1"/>
  <c r="ALI14" i="19"/>
  <c r="ALD5" i="34"/>
  <c r="ALD10" i="35"/>
  <c r="ALC37" i="35"/>
  <c r="ALC40" i="35"/>
  <c r="ALC4" i="35"/>
  <c r="ALC21" i="35"/>
  <c r="ALC7" i="35"/>
  <c r="ALC6" i="35" s="1"/>
  <c r="ALC24" i="35"/>
  <c r="ALC23" i="35" s="1"/>
  <c r="ALC29" i="19"/>
  <c r="ALC11" i="35"/>
  <c r="ALC50" i="19"/>
  <c r="ALC27" i="35" s="1"/>
  <c r="ALC28" i="35"/>
  <c r="ALC10" i="35"/>
  <c r="ALC14" i="35"/>
  <c r="ALC13" i="35" s="1"/>
  <c r="ALC31" i="35"/>
  <c r="ALC30" i="35" s="1"/>
  <c r="ALB5" i="35"/>
  <c r="ALB8" i="35"/>
  <c r="ALB12" i="35"/>
  <c r="ALB15" i="35"/>
  <c r="ALB22" i="35"/>
  <c r="ALB25" i="35"/>
  <c r="ALB29" i="35"/>
  <c r="ALB32" i="35"/>
  <c r="ALB38" i="35"/>
  <c r="ALB39" i="35"/>
  <c r="ALB41" i="35"/>
  <c r="ALB15" i="34"/>
  <c r="ALB10" i="34"/>
  <c r="ALB4" i="34"/>
  <c r="ALC5" i="34" s="1"/>
  <c r="ALB57" i="19"/>
  <c r="ALB41" i="19"/>
  <c r="ALB47" i="19" s="1"/>
  <c r="ALB28" i="19"/>
  <c r="ALB29" i="19" s="1"/>
  <c r="ALB19" i="19"/>
  <c r="ALB21" i="19" s="1"/>
  <c r="ALB13" i="19"/>
  <c r="ALB6" i="19"/>
  <c r="ALB7" i="19"/>
  <c r="ALB4" i="19"/>
  <c r="ALH11" i="19" l="1"/>
  <c r="ALH14" i="19"/>
  <c r="ALC3" i="35"/>
  <c r="ALB40" i="35"/>
  <c r="ALB37" i="35"/>
  <c r="ALB7" i="35"/>
  <c r="ALB6" i="35" s="1"/>
  <c r="ALB21" i="35"/>
  <c r="ALB35" i="19"/>
  <c r="ALB20" i="35" s="1"/>
  <c r="ALB24" i="35"/>
  <c r="ALB23" i="35" s="1"/>
  <c r="ALB4" i="35"/>
  <c r="ALB3" i="35"/>
  <c r="ALB48" i="19"/>
  <c r="ALB31" i="35"/>
  <c r="ALB30" i="35" s="1"/>
  <c r="ALB14" i="35"/>
  <c r="ALB13" i="35" s="1"/>
  <c r="ALB50" i="19"/>
  <c r="ALB27" i="35" s="1"/>
  <c r="ALB28" i="35"/>
  <c r="ALB11" i="35"/>
  <c r="ALA5" i="35"/>
  <c r="ALA8" i="35"/>
  <c r="ALA12" i="35"/>
  <c r="ALA15" i="35"/>
  <c r="ALA22" i="35"/>
  <c r="ALA25" i="35"/>
  <c r="ALA29" i="35"/>
  <c r="ALA32" i="35"/>
  <c r="ALA38" i="35"/>
  <c r="ALA39" i="35"/>
  <c r="ALA41" i="35"/>
  <c r="ALA15" i="34"/>
  <c r="ALA10" i="34"/>
  <c r="ALA4" i="34"/>
  <c r="ALA57" i="19"/>
  <c r="ALA41" i="19"/>
  <c r="ALA47" i="19" s="1"/>
  <c r="ALA14" i="35" s="1"/>
  <c r="ALA28" i="19"/>
  <c r="ALA29" i="19" s="1"/>
  <c r="ALA19" i="19"/>
  <c r="ALA21" i="19" s="1"/>
  <c r="ALA13" i="19"/>
  <c r="ALA6" i="19"/>
  <c r="ALA7" i="19"/>
  <c r="ALA4" i="19"/>
  <c r="ALA11" i="35" l="1"/>
  <c r="ALA31" i="35"/>
  <c r="ALG14" i="19"/>
  <c r="ALG11" i="19"/>
  <c r="ALA37" i="35"/>
  <c r="ALA28" i="35"/>
  <c r="ALB5" i="34"/>
  <c r="ALA13" i="35"/>
  <c r="ALA4" i="35"/>
  <c r="ALA30" i="35"/>
  <c r="ALA3" i="35"/>
  <c r="ALA7" i="35"/>
  <c r="ALA6" i="35" s="1"/>
  <c r="ALA21" i="35"/>
  <c r="ALA24" i="35"/>
  <c r="ALA23" i="35" s="1"/>
  <c r="ALA40" i="35"/>
  <c r="ALB10" i="35"/>
  <c r="ALA35" i="19"/>
  <c r="ALA20" i="35" s="1"/>
  <c r="ALA48" i="19"/>
  <c r="ALA50" i="19"/>
  <c r="ALA27" i="35" s="1"/>
  <c r="AKZ5" i="35"/>
  <c r="AKZ8" i="35"/>
  <c r="AKZ12" i="35"/>
  <c r="AKZ15" i="35"/>
  <c r="AKZ22" i="35"/>
  <c r="AKZ25" i="35"/>
  <c r="AKZ29" i="35"/>
  <c r="AKZ32" i="35"/>
  <c r="AKZ38" i="35"/>
  <c r="AKZ39" i="35"/>
  <c r="AKZ41" i="35"/>
  <c r="AKZ15" i="34"/>
  <c r="AKZ10" i="34"/>
  <c r="AKZ4" i="34"/>
  <c r="ALA5" i="34" s="1"/>
  <c r="AKZ57" i="19"/>
  <c r="AKZ41" i="19"/>
  <c r="AKZ47" i="19" s="1"/>
  <c r="AKZ48" i="19" s="1"/>
  <c r="AKZ28" i="19"/>
  <c r="AKZ29" i="19" s="1"/>
  <c r="AKZ19" i="19"/>
  <c r="AKZ21" i="19" s="1"/>
  <c r="AKZ13" i="19"/>
  <c r="AKZ6" i="19"/>
  <c r="AKZ7" i="19"/>
  <c r="AKZ4" i="19"/>
  <c r="AKZ37" i="35" l="1"/>
  <c r="ALF14" i="19"/>
  <c r="ALF11" i="19"/>
  <c r="AKZ28" i="35"/>
  <c r="AKZ14" i="35"/>
  <c r="AKZ13" i="35" s="1"/>
  <c r="AKZ3" i="35"/>
  <c r="AKZ21" i="35"/>
  <c r="AKZ7" i="35"/>
  <c r="AKZ6" i="35" s="1"/>
  <c r="AKZ40" i="35"/>
  <c r="AKZ31" i="35"/>
  <c r="AKZ30" i="35" s="1"/>
  <c r="AKZ11" i="35"/>
  <c r="ALA10" i="35"/>
  <c r="AKZ24" i="35"/>
  <c r="AKZ23" i="35" s="1"/>
  <c r="AKZ10" i="35"/>
  <c r="AKZ4" i="35"/>
  <c r="AKZ35" i="19"/>
  <c r="AKZ20" i="35" s="1"/>
  <c r="AKZ50" i="19"/>
  <c r="AKZ27" i="35" s="1"/>
  <c r="AKY5" i="35"/>
  <c r="AKY8" i="35"/>
  <c r="AKY12" i="35"/>
  <c r="AKY15" i="35"/>
  <c r="AKY22" i="35"/>
  <c r="AKY25" i="35"/>
  <c r="AKY29" i="35"/>
  <c r="AKY32" i="35"/>
  <c r="AKY38" i="35"/>
  <c r="AKY39" i="35"/>
  <c r="AKY41" i="35"/>
  <c r="AKY15" i="34"/>
  <c r="AKY10" i="34"/>
  <c r="AKY4" i="34"/>
  <c r="AKY57" i="19"/>
  <c r="AKY41" i="19"/>
  <c r="AKY47" i="19" s="1"/>
  <c r="AKY11" i="35" s="1"/>
  <c r="AKY28" i="19"/>
  <c r="AKY29" i="19" s="1"/>
  <c r="AKY19" i="19"/>
  <c r="AKY21" i="19" s="1"/>
  <c r="AKY13" i="19"/>
  <c r="AKY6" i="19"/>
  <c r="AKY7" i="19"/>
  <c r="AKY4" i="19"/>
  <c r="ALE14" i="19" l="1"/>
  <c r="ALE11" i="19"/>
  <c r="AKY40" i="35"/>
  <c r="AKY4" i="35"/>
  <c r="AKZ5" i="34"/>
  <c r="AKY14" i="35"/>
  <c r="AKY21" i="35"/>
  <c r="AKY7" i="35"/>
  <c r="AKY6" i="35" s="1"/>
  <c r="AKY3" i="35"/>
  <c r="AKY28" i="35"/>
  <c r="AKY31" i="35"/>
  <c r="AKY30" i="35" s="1"/>
  <c r="AKY24" i="35"/>
  <c r="AKY23" i="35" s="1"/>
  <c r="AKY37" i="35"/>
  <c r="AKY13" i="35"/>
  <c r="AKY35" i="19"/>
  <c r="AKY20" i="35" s="1"/>
  <c r="AKY48" i="19"/>
  <c r="AKY50" i="19"/>
  <c r="AKY27" i="35" s="1"/>
  <c r="AKX5" i="35"/>
  <c r="AKX8" i="35"/>
  <c r="AKX12" i="35"/>
  <c r="AKX15" i="35"/>
  <c r="AKX22" i="35"/>
  <c r="AKX25" i="35"/>
  <c r="AKX29" i="35"/>
  <c r="AKX32" i="35"/>
  <c r="AKX38" i="35"/>
  <c r="AKX39" i="35"/>
  <c r="AKX41" i="35"/>
  <c r="AKX15" i="34"/>
  <c r="AKX10" i="34"/>
  <c r="AKX4" i="34"/>
  <c r="AKX57" i="19"/>
  <c r="AKX41" i="19"/>
  <c r="AKX47" i="19" s="1"/>
  <c r="AKX48" i="19" s="1"/>
  <c r="AKX28" i="19"/>
  <c r="AKX29" i="19" s="1"/>
  <c r="AKX19" i="19"/>
  <c r="AKX21" i="19" s="1"/>
  <c r="AKX13" i="19"/>
  <c r="AKX7" i="19"/>
  <c r="AKX6" i="19"/>
  <c r="AKX4" i="19"/>
  <c r="AKY5" i="34" l="1"/>
  <c r="AKY10" i="35"/>
  <c r="ALD14" i="19"/>
  <c r="ALD11" i="19"/>
  <c r="AKX40" i="35"/>
  <c r="AKX37" i="35"/>
  <c r="AKX24" i="35"/>
  <c r="AKX23" i="35" s="1"/>
  <c r="AKX4" i="35"/>
  <c r="AKX35" i="19"/>
  <c r="AKX20" i="35" s="1"/>
  <c r="AKX21" i="35"/>
  <c r="AKX7" i="35"/>
  <c r="AKX6" i="35" s="1"/>
  <c r="AKX3" i="35"/>
  <c r="AKX50" i="19"/>
  <c r="AKX27" i="35" s="1"/>
  <c r="AKX28" i="35"/>
  <c r="AKX10" i="35"/>
  <c r="AKX14" i="35"/>
  <c r="AKX13" i="35" s="1"/>
  <c r="AKX11" i="35"/>
  <c r="AKX31" i="35"/>
  <c r="AKX30" i="35" s="1"/>
  <c r="AKW57" i="19"/>
  <c r="AKW41" i="19"/>
  <c r="AKW47" i="19" s="1"/>
  <c r="AKW28" i="19"/>
  <c r="AKW29" i="19" s="1"/>
  <c r="AKW19" i="19"/>
  <c r="AKW21" i="19" s="1"/>
  <c r="AKW13" i="19"/>
  <c r="AKW6" i="19"/>
  <c r="AKW7" i="19"/>
  <c r="AKW4" i="19"/>
  <c r="AKW4" i="34"/>
  <c r="AKW10" i="34"/>
  <c r="AKW15" i="34"/>
  <c r="AKW5" i="35"/>
  <c r="AKW8" i="35"/>
  <c r="AKW12" i="35"/>
  <c r="AKW15" i="35"/>
  <c r="AKW22" i="35"/>
  <c r="AKW25" i="35"/>
  <c r="AKW29" i="35"/>
  <c r="AKW32" i="35"/>
  <c r="AKW38" i="35"/>
  <c r="AKW39" i="35"/>
  <c r="AKW41" i="35"/>
  <c r="AKW37" i="35" l="1"/>
  <c r="AKX5" i="34"/>
  <c r="ALC11" i="19"/>
  <c r="ALC14" i="19"/>
  <c r="AKW40" i="35"/>
  <c r="AKW3" i="35"/>
  <c r="AKW35" i="19"/>
  <c r="AKW20" i="35" s="1"/>
  <c r="AKW24" i="35"/>
  <c r="AKW23" i="35" s="1"/>
  <c r="AKW4" i="35"/>
  <c r="AKW7" i="35"/>
  <c r="AKW6" i="35" s="1"/>
  <c r="AKW21" i="35"/>
  <c r="AKW48" i="19"/>
  <c r="AKW31" i="35"/>
  <c r="AKW30" i="35" s="1"/>
  <c r="AKW28" i="35"/>
  <c r="AKW50" i="19"/>
  <c r="AKW27" i="35" s="1"/>
  <c r="AKW11" i="35"/>
  <c r="AKW14" i="35"/>
  <c r="AKW13" i="35" s="1"/>
  <c r="AKV5" i="35"/>
  <c r="AKV8" i="35"/>
  <c r="AKV12" i="35"/>
  <c r="AKV15" i="35"/>
  <c r="AKV22" i="35"/>
  <c r="AKV25" i="35"/>
  <c r="AKV29" i="35"/>
  <c r="AKV32" i="35"/>
  <c r="AKV38" i="35"/>
  <c r="AKV39" i="35"/>
  <c r="AKV41" i="35"/>
  <c r="AKV15" i="34"/>
  <c r="AKV10" i="34"/>
  <c r="AKV4" i="34"/>
  <c r="AKV57" i="19"/>
  <c r="AKV41" i="19"/>
  <c r="AKV47" i="19" s="1"/>
  <c r="AKV48" i="19" s="1"/>
  <c r="AKV28" i="19"/>
  <c r="AKV29" i="19" s="1"/>
  <c r="AKV3" i="35" s="1"/>
  <c r="AKV19" i="19"/>
  <c r="AKV21" i="19" s="1"/>
  <c r="AKV13" i="19"/>
  <c r="AKV7" i="19"/>
  <c r="AKV6" i="19"/>
  <c r="AKV4" i="19"/>
  <c r="AKW5" i="34" l="1"/>
  <c r="ALB11" i="19"/>
  <c r="ALB14" i="19"/>
  <c r="AKV40" i="35"/>
  <c r="AKW10" i="35"/>
  <c r="AKV50" i="19"/>
  <c r="AKV27" i="35" s="1"/>
  <c r="AKV21" i="35"/>
  <c r="AKV28" i="35"/>
  <c r="AKV35" i="19"/>
  <c r="AKV20" i="35" s="1"/>
  <c r="AKV24" i="35"/>
  <c r="AKV23" i="35" s="1"/>
  <c r="AKV11" i="35"/>
  <c r="AKV14" i="35"/>
  <c r="AKV13" i="35" s="1"/>
  <c r="AKV7" i="35"/>
  <c r="AKV6" i="35" s="1"/>
  <c r="AKV31" i="35"/>
  <c r="AKV30" i="35" s="1"/>
  <c r="AKV4" i="35"/>
  <c r="AKV10" i="35"/>
  <c r="AKV37" i="35"/>
  <c r="AKU5" i="35"/>
  <c r="AKU8" i="35"/>
  <c r="AKU12" i="35"/>
  <c r="AKU15" i="35"/>
  <c r="AKU22" i="35"/>
  <c r="AKU25" i="35"/>
  <c r="AKU29" i="35"/>
  <c r="AKU32" i="35"/>
  <c r="AKU38" i="35"/>
  <c r="AKU39" i="35"/>
  <c r="AKU41" i="35"/>
  <c r="AKU15" i="34"/>
  <c r="AKU10" i="34"/>
  <c r="AKU4" i="34"/>
  <c r="AKU57" i="19"/>
  <c r="AKU41" i="19"/>
  <c r="AKU47" i="19" s="1"/>
  <c r="AKU28" i="19"/>
  <c r="AKU29" i="19" s="1"/>
  <c r="AKU19" i="19"/>
  <c r="AKU21" i="19" s="1"/>
  <c r="AKU13" i="19"/>
  <c r="AKU6" i="19"/>
  <c r="AKU7" i="19"/>
  <c r="AKU4" i="19"/>
  <c r="AKV5" i="34" l="1"/>
  <c r="ALA14" i="19"/>
  <c r="ALA11" i="19"/>
  <c r="AKU40" i="35"/>
  <c r="AKU21" i="35"/>
  <c r="AKU35" i="19"/>
  <c r="AKU20" i="35" s="1"/>
  <c r="AKU7" i="35"/>
  <c r="AKU6" i="35" s="1"/>
  <c r="AKU24" i="35"/>
  <c r="AKU23" i="35" s="1"/>
  <c r="AKU4" i="35"/>
  <c r="AKU3" i="35"/>
  <c r="AKU48" i="19"/>
  <c r="AKU31" i="35"/>
  <c r="AKU30" i="35" s="1"/>
  <c r="AKU14" i="35"/>
  <c r="AKU13" i="35" s="1"/>
  <c r="AKU28" i="35"/>
  <c r="AKU50" i="19"/>
  <c r="AKU27" i="35" s="1"/>
  <c r="AKU11" i="35"/>
  <c r="AKU37" i="35"/>
  <c r="AKT38" i="35"/>
  <c r="AKT39" i="35"/>
  <c r="AKT41" i="35"/>
  <c r="AKT29" i="35"/>
  <c r="AKT32" i="35"/>
  <c r="AKT22" i="35"/>
  <c r="AKT25" i="35"/>
  <c r="AKT12" i="35"/>
  <c r="AKT15" i="35"/>
  <c r="AKT5" i="35"/>
  <c r="AKT8" i="35"/>
  <c r="AKT13" i="19"/>
  <c r="AKT6" i="19"/>
  <c r="AKT15" i="34"/>
  <c r="AKT10" i="34"/>
  <c r="AKT4" i="34"/>
  <c r="AKU5" i="34" s="1"/>
  <c r="AKS4" i="34"/>
  <c r="AKT57" i="19"/>
  <c r="AKT41" i="19"/>
  <c r="AKT47" i="19" s="1"/>
  <c r="AKT31" i="35" s="1"/>
  <c r="AKT28" i="19"/>
  <c r="AKT29" i="19" s="1"/>
  <c r="AKT3" i="35" s="1"/>
  <c r="AKT19" i="19"/>
  <c r="AKT21" i="19" s="1"/>
  <c r="AKT7" i="19"/>
  <c r="AKT4" i="19"/>
  <c r="AKT30" i="35" l="1"/>
  <c r="AKT14" i="35"/>
  <c r="AKT13" i="35" s="1"/>
  <c r="AKT21" i="35"/>
  <c r="AKT4" i="35"/>
  <c r="AKT24" i="35"/>
  <c r="AKT23" i="35" s="1"/>
  <c r="AKT28" i="35"/>
  <c r="AKT37" i="35"/>
  <c r="AKT7" i="35"/>
  <c r="AKT6" i="35" s="1"/>
  <c r="AKT11" i="35"/>
  <c r="AKZ11" i="19"/>
  <c r="AKZ14" i="19"/>
  <c r="AKT40" i="35"/>
  <c r="AKU10" i="35"/>
  <c r="AKT5" i="34"/>
  <c r="AKT35" i="19"/>
  <c r="AKT20" i="35" s="1"/>
  <c r="AKT48" i="19"/>
  <c r="AKT10" i="35" s="1"/>
  <c r="AKT50" i="19"/>
  <c r="AKT27" i="35" s="1"/>
  <c r="AKS28" i="19"/>
  <c r="AKS4" i="35" s="1"/>
  <c r="AKS5" i="35"/>
  <c r="AKS8" i="35"/>
  <c r="AKS12" i="35"/>
  <c r="AKS15" i="35"/>
  <c r="AKS22" i="35"/>
  <c r="AKS25" i="35"/>
  <c r="AKS29" i="35"/>
  <c r="AKS32" i="35"/>
  <c r="AKS38" i="35"/>
  <c r="AKS39" i="35"/>
  <c r="AKS41" i="35"/>
  <c r="AKS15" i="34"/>
  <c r="AKS10" i="34"/>
  <c r="AKS57" i="19"/>
  <c r="AKS41" i="19"/>
  <c r="AKS47" i="19" s="1"/>
  <c r="AKS48" i="19" s="1"/>
  <c r="AKS29" i="19"/>
  <c r="AKS13" i="19"/>
  <c r="AKS37" i="35" l="1"/>
  <c r="AKS40" i="35"/>
  <c r="AKS21" i="35"/>
  <c r="AKS24" i="35"/>
  <c r="AKS23" i="35" s="1"/>
  <c r="AKS7" i="35"/>
  <c r="AKS6" i="35" s="1"/>
  <c r="AKS35" i="19"/>
  <c r="AKS20" i="35" s="1"/>
  <c r="AKS14" i="35"/>
  <c r="AKS13" i="35" s="1"/>
  <c r="AKS28" i="35"/>
  <c r="AKS11" i="35"/>
  <c r="AKS50" i="19"/>
  <c r="AKS27" i="35" s="1"/>
  <c r="AKS31" i="35"/>
  <c r="AKS30" i="35" s="1"/>
  <c r="AKS10" i="35"/>
  <c r="AKS3" i="35"/>
  <c r="AKS19" i="19"/>
  <c r="AKS21" i="19" s="1"/>
  <c r="AKS6" i="19"/>
  <c r="AKS7" i="19"/>
  <c r="AKS4" i="19"/>
  <c r="AKY11" i="19" l="1"/>
  <c r="AKY14" i="19"/>
  <c r="AKR5" i="35"/>
  <c r="AKR8" i="35"/>
  <c r="AKR12" i="35"/>
  <c r="AKR15" i="35"/>
  <c r="AKR22" i="35"/>
  <c r="AKR25" i="35"/>
  <c r="AKR29" i="35"/>
  <c r="AKR32" i="35"/>
  <c r="AKR38" i="35"/>
  <c r="AKR39" i="35"/>
  <c r="AKR41" i="35"/>
  <c r="AKR15" i="34"/>
  <c r="AKR10" i="34"/>
  <c r="AKR4" i="34"/>
  <c r="AKS5" i="34" s="1"/>
  <c r="AKR57" i="19"/>
  <c r="AKR41" i="19"/>
  <c r="AKR47" i="19" s="1"/>
  <c r="AKR48" i="19" s="1"/>
  <c r="AKR28" i="19"/>
  <c r="AKR29" i="19" s="1"/>
  <c r="AKR19" i="19"/>
  <c r="AKR21" i="19" s="1"/>
  <c r="AKR13" i="19"/>
  <c r="AKR6" i="19"/>
  <c r="AKR7" i="19"/>
  <c r="AKR4" i="19"/>
  <c r="AKX14" i="19" l="1"/>
  <c r="AKX11" i="19"/>
  <c r="AKR40" i="35"/>
  <c r="AKR24" i="35"/>
  <c r="AKR23" i="35" s="1"/>
  <c r="AKR11" i="35"/>
  <c r="AKR50" i="19"/>
  <c r="AKR27" i="35" s="1"/>
  <c r="AKR37" i="35"/>
  <c r="AKR28" i="35"/>
  <c r="AKR10" i="35"/>
  <c r="AKR35" i="19"/>
  <c r="AKR20" i="35" s="1"/>
  <c r="AKR14" i="35"/>
  <c r="AKR13" i="35" s="1"/>
  <c r="AKR4" i="35"/>
  <c r="AKR31" i="35"/>
  <c r="AKR30" i="35" s="1"/>
  <c r="AKR21" i="35"/>
  <c r="AKR7" i="35"/>
  <c r="AKR6" i="35" s="1"/>
  <c r="AKR3" i="35"/>
  <c r="AKQ15" i="34"/>
  <c r="AKQ10" i="34"/>
  <c r="AKQ4" i="34"/>
  <c r="AKQ5" i="35"/>
  <c r="AKQ8" i="35"/>
  <c r="AKQ12" i="35"/>
  <c r="AKQ15" i="35"/>
  <c r="AKQ22" i="35"/>
  <c r="AKQ25" i="35"/>
  <c r="AKQ29" i="35"/>
  <c r="AKQ32" i="35"/>
  <c r="AKQ38" i="35"/>
  <c r="AKQ39" i="35"/>
  <c r="AKQ41" i="35"/>
  <c r="AKQ57" i="19"/>
  <c r="AKQ41" i="19"/>
  <c r="AKQ47" i="19" s="1"/>
  <c r="AKQ50" i="19" s="1"/>
  <c r="AKQ27" i="35" s="1"/>
  <c r="AKQ28" i="19"/>
  <c r="AKQ35" i="19" s="1"/>
  <c r="AKQ20" i="35" s="1"/>
  <c r="AKQ13" i="19"/>
  <c r="AKP19" i="19"/>
  <c r="AKQ19" i="19"/>
  <c r="AKQ21" i="19" s="1"/>
  <c r="AKQ40" i="35" l="1"/>
  <c r="AKQ31" i="35"/>
  <c r="AKQ30" i="35" s="1"/>
  <c r="AKQ37" i="35"/>
  <c r="AKQ28" i="35"/>
  <c r="AKQ14" i="35"/>
  <c r="AKQ13" i="35" s="1"/>
  <c r="AKQ4" i="35"/>
  <c r="AKQ24" i="35"/>
  <c r="AKQ23" i="35" s="1"/>
  <c r="AKQ7" i="35"/>
  <c r="AKQ6" i="35" s="1"/>
  <c r="AKQ21" i="35"/>
  <c r="AKQ11" i="35"/>
  <c r="AKR5" i="34"/>
  <c r="AKQ29" i="19"/>
  <c r="AKQ48" i="19"/>
  <c r="AKQ7" i="19"/>
  <c r="AKQ6" i="19"/>
  <c r="AKQ4" i="19"/>
  <c r="AKW11" i="19" l="1"/>
  <c r="AKW14" i="19"/>
  <c r="AKQ10" i="35"/>
  <c r="AKQ3" i="35"/>
  <c r="AKP5" i="35"/>
  <c r="AKP8" i="35"/>
  <c r="AKP12" i="35"/>
  <c r="AKP15" i="35"/>
  <c r="AKP22" i="35"/>
  <c r="AKP25" i="35"/>
  <c r="AKP29" i="35"/>
  <c r="AKP32" i="35"/>
  <c r="AKP38" i="35"/>
  <c r="AKP39" i="35"/>
  <c r="AKP41" i="35"/>
  <c r="AKP15" i="34"/>
  <c r="AKP10" i="34"/>
  <c r="AKP4" i="34"/>
  <c r="AKP57" i="19"/>
  <c r="AKP41" i="19"/>
  <c r="AKP47" i="19" s="1"/>
  <c r="AKP28" i="35" s="1"/>
  <c r="AKP28" i="19"/>
  <c r="AKP35" i="19" s="1"/>
  <c r="AKP20" i="35" s="1"/>
  <c r="AKP13" i="19"/>
  <c r="AKP7" i="19"/>
  <c r="AKP6" i="19"/>
  <c r="AKP4" i="19"/>
  <c r="AKP21" i="19"/>
  <c r="AKV11" i="19" l="1"/>
  <c r="AKV14" i="19"/>
  <c r="AKP40" i="35"/>
  <c r="AKQ5" i="34"/>
  <c r="AKP21" i="35"/>
  <c r="AKP11" i="35"/>
  <c r="AKP31" i="35"/>
  <c r="AKP30" i="35" s="1"/>
  <c r="AKP24" i="35"/>
  <c r="AKP23" i="35" s="1"/>
  <c r="AKP14" i="35"/>
  <c r="AKP13" i="35" s="1"/>
  <c r="AKP4" i="35"/>
  <c r="AKP37" i="35"/>
  <c r="AKP7" i="35"/>
  <c r="AKP6" i="35" s="1"/>
  <c r="AKP48" i="19"/>
  <c r="AKP50" i="19"/>
  <c r="AKP27" i="35" s="1"/>
  <c r="AKP29" i="19"/>
  <c r="AKO5" i="35"/>
  <c r="AKO8" i="35"/>
  <c r="AKO12" i="35"/>
  <c r="AKO15" i="35"/>
  <c r="AKO22" i="35"/>
  <c r="AKO25" i="35"/>
  <c r="AKO29" i="35"/>
  <c r="AKO32" i="35"/>
  <c r="AKO38" i="35"/>
  <c r="AKO39" i="35"/>
  <c r="AKO41" i="35"/>
  <c r="AKO15" i="34"/>
  <c r="AKO10" i="34"/>
  <c r="AKO4" i="34"/>
  <c r="AKO57" i="19"/>
  <c r="AKO41" i="19"/>
  <c r="AKO47" i="19" s="1"/>
  <c r="AKO48" i="19" s="1"/>
  <c r="AKO10" i="35" s="1"/>
  <c r="AKO28" i="19"/>
  <c r="AKO29" i="19" s="1"/>
  <c r="AKO3" i="35" s="1"/>
  <c r="AKO19" i="19"/>
  <c r="AKO21" i="19" s="1"/>
  <c r="AKO13" i="19"/>
  <c r="AKO7" i="19"/>
  <c r="AKO6" i="19"/>
  <c r="AKO4" i="19"/>
  <c r="AKU11" i="19" l="1"/>
  <c r="AKU14" i="19"/>
  <c r="AKO40" i="35"/>
  <c r="AKP3" i="35"/>
  <c r="AKP10" i="35"/>
  <c r="AKP5" i="34"/>
  <c r="AKO37" i="35"/>
  <c r="AKO24" i="35"/>
  <c r="AKO23" i="35" s="1"/>
  <c r="AKO4" i="35"/>
  <c r="AKO35" i="19"/>
  <c r="AKO20" i="35" s="1"/>
  <c r="AKO21" i="35"/>
  <c r="AKO7" i="35"/>
  <c r="AKO6" i="35" s="1"/>
  <c r="AKO11" i="35"/>
  <c r="AKO50" i="19"/>
  <c r="AKO27" i="35" s="1"/>
  <c r="AKO28" i="35"/>
  <c r="AKO14" i="35"/>
  <c r="AKO13" i="35" s="1"/>
  <c r="AKO31" i="35"/>
  <c r="AKO30" i="35" s="1"/>
  <c r="AKN5" i="35"/>
  <c r="AKN8" i="35"/>
  <c r="AKN12" i="35"/>
  <c r="AKN15" i="35"/>
  <c r="AKN22" i="35"/>
  <c r="AKN25" i="35"/>
  <c r="AKN29" i="35"/>
  <c r="AKN32" i="35"/>
  <c r="AKN38" i="35"/>
  <c r="AKN39" i="35"/>
  <c r="AKN41" i="35"/>
  <c r="AKN15" i="34"/>
  <c r="AKN10" i="34"/>
  <c r="AKN4" i="34"/>
  <c r="AKO5" i="34" s="1"/>
  <c r="AKN57" i="19"/>
  <c r="AKN41" i="19"/>
  <c r="AKN47" i="19" s="1"/>
  <c r="AKN48" i="19" s="1"/>
  <c r="AKN19" i="19"/>
  <c r="AKN21" i="19" s="1"/>
  <c r="AKN13" i="19"/>
  <c r="AKN7" i="19"/>
  <c r="AKN6" i="19"/>
  <c r="AKN4" i="19"/>
  <c r="AKN28" i="19"/>
  <c r="AKN29" i="19" s="1"/>
  <c r="AKN3" i="35" s="1"/>
  <c r="AKT14" i="19" l="1"/>
  <c r="AKT11" i="19"/>
  <c r="AKN37" i="35"/>
  <c r="AKN24" i="35"/>
  <c r="AKN23" i="35" s="1"/>
  <c r="AKN14" i="35"/>
  <c r="AKN13" i="35" s="1"/>
  <c r="AKN4" i="35"/>
  <c r="AKN40" i="35"/>
  <c r="AKN21" i="35"/>
  <c r="AKN7" i="35"/>
  <c r="AKN6" i="35" s="1"/>
  <c r="AKN11" i="35"/>
  <c r="AKN31" i="35"/>
  <c r="AKN30" i="35" s="1"/>
  <c r="AKN28" i="35"/>
  <c r="AKN10" i="35"/>
  <c r="AKN50" i="19"/>
  <c r="AKN27" i="35" s="1"/>
  <c r="AKN35" i="19"/>
  <c r="AKN20" i="35" s="1"/>
  <c r="AKM15" i="34"/>
  <c r="AKM10" i="34"/>
  <c r="AKM4" i="34"/>
  <c r="AKN5" i="34" s="1"/>
  <c r="AKM57" i="19"/>
  <c r="AKM41" i="19" l="1"/>
  <c r="AKM47" i="19" s="1"/>
  <c r="AKM28" i="19"/>
  <c r="AKM29" i="19" s="1"/>
  <c r="AKM19" i="19"/>
  <c r="AKM21" i="19" s="1"/>
  <c r="AKM13" i="19"/>
  <c r="AKM6" i="19"/>
  <c r="AKM7" i="19"/>
  <c r="AKM4" i="19"/>
  <c r="AKM5" i="35"/>
  <c r="AKM8" i="35"/>
  <c r="AKM12" i="35"/>
  <c r="AKM15" i="35"/>
  <c r="AKM22" i="35"/>
  <c r="AKM25" i="35"/>
  <c r="AKM29" i="35"/>
  <c r="AKM32" i="35"/>
  <c r="AKM38" i="35"/>
  <c r="AKM39" i="35"/>
  <c r="AKM41" i="35"/>
  <c r="AKM24" i="35" l="1"/>
  <c r="AKM23" i="35" s="1"/>
  <c r="AKM21" i="35"/>
  <c r="AKM7" i="35"/>
  <c r="AKM6" i="35" s="1"/>
  <c r="AKM4" i="35"/>
  <c r="AKS14" i="19"/>
  <c r="AKS11" i="19"/>
  <c r="AKM48" i="19"/>
  <c r="AKM14" i="35"/>
  <c r="AKM13" i="35" s="1"/>
  <c r="AKM31" i="35"/>
  <c r="AKM30" i="35" s="1"/>
  <c r="AKM50" i="19"/>
  <c r="AKM27" i="35" s="1"/>
  <c r="AKM11" i="35"/>
  <c r="AKM28" i="35"/>
  <c r="AKM40" i="35"/>
  <c r="AKM37" i="35"/>
  <c r="AKM35" i="19"/>
  <c r="AKM20" i="35" s="1"/>
  <c r="AKM3" i="35"/>
  <c r="AKM10" i="35" l="1"/>
  <c r="AKL5" i="35"/>
  <c r="AKL8" i="35"/>
  <c r="AKL12" i="35"/>
  <c r="AKL15" i="35"/>
  <c r="AKL22" i="35"/>
  <c r="AKL25" i="35"/>
  <c r="AKL29" i="35"/>
  <c r="AKL32" i="35"/>
  <c r="AKL38" i="35"/>
  <c r="AKL39" i="35"/>
  <c r="AKL41" i="35"/>
  <c r="AKL15" i="34"/>
  <c r="AKL10" i="34"/>
  <c r="AKL4" i="34"/>
  <c r="AKL57" i="19"/>
  <c r="AKL41" i="19"/>
  <c r="AKL47" i="19" s="1"/>
  <c r="AKL28" i="19"/>
  <c r="AKL29" i="19" s="1"/>
  <c r="AKL19" i="19"/>
  <c r="AKL21" i="19" s="1"/>
  <c r="AKL13" i="19"/>
  <c r="AKL4" i="19"/>
  <c r="AKL6" i="19"/>
  <c r="AKL7" i="19"/>
  <c r="AKR11" i="19" l="1"/>
  <c r="AKR14" i="19"/>
  <c r="AKM5" i="34"/>
  <c r="AKL40" i="35"/>
  <c r="AKL35" i="19"/>
  <c r="AKL20" i="35" s="1"/>
  <c r="AKL7" i="35"/>
  <c r="AKL6" i="35" s="1"/>
  <c r="AKL21" i="35"/>
  <c r="AKL24" i="35"/>
  <c r="AKL23" i="35" s="1"/>
  <c r="AKL4" i="35"/>
  <c r="AKL3" i="35"/>
  <c r="AKL48" i="19"/>
  <c r="AKL31" i="35"/>
  <c r="AKL30" i="35" s="1"/>
  <c r="AKL14" i="35"/>
  <c r="AKL13" i="35" s="1"/>
  <c r="AKL28" i="35"/>
  <c r="AKL50" i="19"/>
  <c r="AKL27" i="35" s="1"/>
  <c r="AKL11" i="35"/>
  <c r="AKL37" i="35"/>
  <c r="AKK5" i="35"/>
  <c r="AKK8" i="35"/>
  <c r="AKK12" i="35"/>
  <c r="AKK15" i="35"/>
  <c r="AKK22" i="35"/>
  <c r="AKK25" i="35"/>
  <c r="AKK29" i="35"/>
  <c r="AKK32" i="35"/>
  <c r="AKK38" i="35"/>
  <c r="AKK39" i="35"/>
  <c r="AKK41" i="35"/>
  <c r="AKK15" i="34"/>
  <c r="AKK10" i="34"/>
  <c r="AKK4" i="34"/>
  <c r="AKL5" i="34" s="1"/>
  <c r="AKK57" i="19"/>
  <c r="AKK41" i="19"/>
  <c r="AKK47" i="19" s="1"/>
  <c r="AKK48" i="19" s="1"/>
  <c r="AKK10" i="35" s="1"/>
  <c r="AKK28" i="19"/>
  <c r="AKK4" i="35" s="1"/>
  <c r="AKK19" i="19"/>
  <c r="AKK21" i="19" s="1"/>
  <c r="AKK13" i="19"/>
  <c r="AKK6" i="19"/>
  <c r="AKK7" i="19"/>
  <c r="AKK4" i="19"/>
  <c r="AKQ14" i="19" l="1"/>
  <c r="AKQ11" i="19"/>
  <c r="AKL10" i="35"/>
  <c r="AKK40" i="35"/>
  <c r="AKK37" i="35"/>
  <c r="AKK35" i="19"/>
  <c r="AKK20" i="35" s="1"/>
  <c r="AKK21" i="35"/>
  <c r="AKK7" i="35"/>
  <c r="AKK6" i="35" s="1"/>
  <c r="AKK24" i="35"/>
  <c r="AKK23" i="35" s="1"/>
  <c r="AKK29" i="19"/>
  <c r="AKK3" i="35" s="1"/>
  <c r="AKK11" i="35"/>
  <c r="AKK50" i="19"/>
  <c r="AKK27" i="35" s="1"/>
  <c r="AKK28" i="35"/>
  <c r="AKK14" i="35"/>
  <c r="AKK13" i="35" s="1"/>
  <c r="AKK31" i="35"/>
  <c r="AKK30" i="35" s="1"/>
  <c r="AKJ5" i="35"/>
  <c r="AKJ8" i="35"/>
  <c r="AKJ12" i="35"/>
  <c r="AKJ15" i="35"/>
  <c r="AKJ22" i="35"/>
  <c r="AKJ25" i="35"/>
  <c r="AKJ29" i="35"/>
  <c r="AKJ32" i="35"/>
  <c r="AKJ38" i="35"/>
  <c r="AKJ39" i="35"/>
  <c r="AKJ41" i="35"/>
  <c r="AKJ15" i="34"/>
  <c r="AKJ10" i="34"/>
  <c r="AKJ4" i="34"/>
  <c r="AKK5" i="34" s="1"/>
  <c r="AKJ57" i="19"/>
  <c r="AKJ41" i="19"/>
  <c r="AKJ47" i="19" s="1"/>
  <c r="AKJ28" i="19"/>
  <c r="AKJ29" i="19" s="1"/>
  <c r="AKJ13" i="19"/>
  <c r="AKJ6" i="19"/>
  <c r="AKJ7" i="19"/>
  <c r="AKJ4" i="19"/>
  <c r="AKJ19" i="19"/>
  <c r="AKJ21" i="19" s="1"/>
  <c r="AKP14" i="19" l="1"/>
  <c r="AKP11" i="19"/>
  <c r="AKJ37" i="35"/>
  <c r="AKJ28" i="35"/>
  <c r="AKJ31" i="35"/>
  <c r="AKJ30" i="35" s="1"/>
  <c r="AKJ24" i="35"/>
  <c r="AKJ23" i="35" s="1"/>
  <c r="AKJ11" i="35"/>
  <c r="AKJ7" i="35"/>
  <c r="AKJ6" i="35" s="1"/>
  <c r="AKJ48" i="19"/>
  <c r="AKJ14" i="35"/>
  <c r="AKJ13" i="35" s="1"/>
  <c r="AKJ4" i="35"/>
  <c r="AKJ35" i="19"/>
  <c r="AKJ20" i="35" s="1"/>
  <c r="AKJ50" i="19"/>
  <c r="AKJ27" i="35" s="1"/>
  <c r="AKJ21" i="35"/>
  <c r="AKJ3" i="35"/>
  <c r="AKJ40" i="35"/>
  <c r="AKI15" i="34"/>
  <c r="AKI5" i="35"/>
  <c r="AKI8" i="35"/>
  <c r="AKI12" i="35"/>
  <c r="AKI15" i="35"/>
  <c r="AKI22" i="35"/>
  <c r="AKI25" i="35"/>
  <c r="AKI29" i="35"/>
  <c r="AKI32" i="35"/>
  <c r="AKI38" i="35"/>
  <c r="AKI39" i="35"/>
  <c r="AKI41" i="35"/>
  <c r="AKI10" i="34"/>
  <c r="AKI4" i="34"/>
  <c r="AKJ5" i="34" s="1"/>
  <c r="AKI57" i="19"/>
  <c r="AKI41" i="19"/>
  <c r="AKI47" i="19" s="1"/>
  <c r="AKI28" i="19"/>
  <c r="AKI29" i="19" s="1"/>
  <c r="AKI19" i="19"/>
  <c r="AKI21" i="19" s="1"/>
  <c r="AKI13" i="19"/>
  <c r="AKI6" i="19"/>
  <c r="AKI7" i="19"/>
  <c r="AKI4" i="19"/>
  <c r="AKI40" i="35" l="1"/>
  <c r="AKO14" i="19"/>
  <c r="AKO11" i="19"/>
  <c r="AKJ10" i="35"/>
  <c r="AKI37" i="35"/>
  <c r="AKI35" i="19"/>
  <c r="AKI20" i="35" s="1"/>
  <c r="AKI24" i="35"/>
  <c r="AKI23" i="35" s="1"/>
  <c r="AKI4" i="35"/>
  <c r="AKI21" i="35"/>
  <c r="AKI7" i="35"/>
  <c r="AKI6" i="35" s="1"/>
  <c r="AKI3" i="35"/>
  <c r="AKI48" i="19"/>
  <c r="AKI31" i="35"/>
  <c r="AKI30" i="35" s="1"/>
  <c r="AKI50" i="19"/>
  <c r="AKI27" i="35" s="1"/>
  <c r="AKI11" i="35"/>
  <c r="AKI14" i="35"/>
  <c r="AKI13" i="35" s="1"/>
  <c r="AKI28" i="35"/>
  <c r="AKH5" i="35"/>
  <c r="AKH8" i="35"/>
  <c r="AKH12" i="35"/>
  <c r="AKH15" i="35"/>
  <c r="AKH22" i="35"/>
  <c r="AKH25" i="35"/>
  <c r="AKH29" i="35"/>
  <c r="AKH32" i="35"/>
  <c r="AKH38" i="35"/>
  <c r="AKH39" i="35"/>
  <c r="AKH41" i="35"/>
  <c r="AKH15" i="34"/>
  <c r="AKH10" i="34"/>
  <c r="AKH4" i="34"/>
  <c r="AKI5" i="34" s="1"/>
  <c r="AKH57" i="19"/>
  <c r="AKH41" i="19"/>
  <c r="AKH47" i="19" s="1"/>
  <c r="AKH28" i="19"/>
  <c r="AKH29" i="19" s="1"/>
  <c r="AKH19" i="19"/>
  <c r="AKH21" i="19" s="1"/>
  <c r="AKH13" i="19"/>
  <c r="AKH6" i="19"/>
  <c r="AKH7" i="19"/>
  <c r="AKH4" i="19"/>
  <c r="AKN11" i="19" l="1"/>
  <c r="AKN14" i="19"/>
  <c r="AKI10" i="35"/>
  <c r="AKH37" i="35"/>
  <c r="AKH35" i="19"/>
  <c r="AKH20" i="35" s="1"/>
  <c r="AKH21" i="35"/>
  <c r="AKH7" i="35"/>
  <c r="AKH6" i="35" s="1"/>
  <c r="AKH24" i="35"/>
  <c r="AKH23" i="35" s="1"/>
  <c r="AKH4" i="35"/>
  <c r="AKH3" i="35"/>
  <c r="AKH48" i="19"/>
  <c r="AKH31" i="35"/>
  <c r="AKH30" i="35" s="1"/>
  <c r="AKH14" i="35"/>
  <c r="AKH13" i="35" s="1"/>
  <c r="AKH28" i="35"/>
  <c r="AKH50" i="19"/>
  <c r="AKH27" i="35" s="1"/>
  <c r="AKH11" i="35"/>
  <c r="AKH40" i="35"/>
  <c r="AKG5" i="35"/>
  <c r="AKG8" i="35"/>
  <c r="AKG12" i="35"/>
  <c r="AKG15" i="35"/>
  <c r="AKG22" i="35"/>
  <c r="AKG25" i="35"/>
  <c r="AKG29" i="35"/>
  <c r="AKG32" i="35"/>
  <c r="AKG38" i="35"/>
  <c r="AKG39" i="35"/>
  <c r="AKG41" i="35"/>
  <c r="AKG15" i="34"/>
  <c r="AKG10" i="34"/>
  <c r="AKG4" i="34"/>
  <c r="AKG57" i="19"/>
  <c r="AKG41" i="19"/>
  <c r="AKG47" i="19" s="1"/>
  <c r="AKG28" i="19"/>
  <c r="AKG29" i="19" s="1"/>
  <c r="AKG3" i="35" s="1"/>
  <c r="AKG19" i="19"/>
  <c r="AKG21" i="19" s="1"/>
  <c r="AKG13" i="19"/>
  <c r="AKG7" i="19"/>
  <c r="AKG6" i="19"/>
  <c r="AKG4" i="19"/>
  <c r="AKG4" i="35" l="1"/>
  <c r="AKG40" i="35"/>
  <c r="AKM11" i="19"/>
  <c r="AKM14" i="19"/>
  <c r="AKG37" i="35"/>
  <c r="AKG24" i="35"/>
  <c r="AKG23" i="35" s="1"/>
  <c r="AKH5" i="34"/>
  <c r="AKH10" i="35"/>
  <c r="AKG7" i="35"/>
  <c r="AKG6" i="35" s="1"/>
  <c r="AKG21" i="35"/>
  <c r="AKG35" i="19"/>
  <c r="AKG20" i="35" s="1"/>
  <c r="AKG11" i="35"/>
  <c r="AKG48" i="19"/>
  <c r="AKG14" i="35"/>
  <c r="AKG13" i="35" s="1"/>
  <c r="AKG31" i="35"/>
  <c r="AKG30" i="35" s="1"/>
  <c r="AKG28" i="35"/>
  <c r="AKG50" i="19"/>
  <c r="AKG27" i="35" s="1"/>
  <c r="AKF57" i="19"/>
  <c r="AKF41" i="19"/>
  <c r="AKF47" i="19" s="1"/>
  <c r="AKF31" i="35" s="1"/>
  <c r="AKF28" i="19"/>
  <c r="AKF29" i="19" s="1"/>
  <c r="AKF19" i="19"/>
  <c r="AKF21" i="19" s="1"/>
  <c r="AKF13" i="19"/>
  <c r="AKF7" i="19"/>
  <c r="AKF6" i="19"/>
  <c r="AKF4" i="19"/>
  <c r="AKF15" i="34"/>
  <c r="AKF10" i="34"/>
  <c r="AKF4" i="34"/>
  <c r="AKG5" i="34" s="1"/>
  <c r="AKF5" i="35"/>
  <c r="AKF8" i="35"/>
  <c r="AKF12" i="35"/>
  <c r="AKF15" i="35"/>
  <c r="AKF22" i="35"/>
  <c r="AKF25" i="35"/>
  <c r="AKF29" i="35"/>
  <c r="AKF32" i="35"/>
  <c r="AKF38" i="35"/>
  <c r="AKF39" i="35"/>
  <c r="AKF41" i="35"/>
  <c r="AKF7" i="35" l="1"/>
  <c r="AKF6" i="35" s="1"/>
  <c r="AKF35" i="19"/>
  <c r="AKF20" i="35" s="1"/>
  <c r="AKF21" i="35"/>
  <c r="AKL14" i="19"/>
  <c r="AKL11" i="19"/>
  <c r="AKG10" i="35"/>
  <c r="AKF37" i="35"/>
  <c r="AKF30" i="35"/>
  <c r="AKF3" i="35"/>
  <c r="AKF24" i="35"/>
  <c r="AKF23" i="35" s="1"/>
  <c r="AKF4" i="35"/>
  <c r="AKF48" i="19"/>
  <c r="AKF14" i="35"/>
  <c r="AKF13" i="35" s="1"/>
  <c r="AKF28" i="35"/>
  <c r="AKF11" i="35"/>
  <c r="AKF50" i="19"/>
  <c r="AKF27" i="35" s="1"/>
  <c r="AKF40" i="35"/>
  <c r="AKD6" i="19"/>
  <c r="AKE13" i="19"/>
  <c r="AKD13" i="19"/>
  <c r="AKE6" i="19"/>
  <c r="AKF10" i="35" l="1"/>
  <c r="AKE38" i="35"/>
  <c r="AKE39" i="35"/>
  <c r="AKE41" i="35"/>
  <c r="AKE22" i="35"/>
  <c r="AKE25" i="35"/>
  <c r="AKE29" i="35"/>
  <c r="AKE32" i="35"/>
  <c r="AKE5" i="35"/>
  <c r="AKE8" i="35"/>
  <c r="AKE12" i="35"/>
  <c r="AKE15" i="35"/>
  <c r="AKE15" i="34"/>
  <c r="AKE10" i="34"/>
  <c r="AKE4" i="34"/>
  <c r="AKE57" i="19"/>
  <c r="AKE41" i="19"/>
  <c r="AKE47" i="19" s="1"/>
  <c r="AKE14" i="35" s="1"/>
  <c r="AKE28" i="19"/>
  <c r="AKE29" i="19" s="1"/>
  <c r="AKE3" i="35" s="1"/>
  <c r="AKE19" i="19"/>
  <c r="AKE21" i="19" s="1"/>
  <c r="AKE7" i="19"/>
  <c r="AKE4" i="19"/>
  <c r="AKE11" i="35" l="1"/>
  <c r="AKE31" i="35"/>
  <c r="AKE30" i="35" s="1"/>
  <c r="AKE24" i="35"/>
  <c r="AKE23" i="35" s="1"/>
  <c r="AKE37" i="35"/>
  <c r="AKE21" i="35"/>
  <c r="AKK11" i="19"/>
  <c r="AKK14" i="19"/>
  <c r="AKE7" i="35"/>
  <c r="AKE6" i="35" s="1"/>
  <c r="AKE28" i="35"/>
  <c r="AKF5" i="34"/>
  <c r="AKE4" i="35"/>
  <c r="AKE40" i="35"/>
  <c r="AKE13" i="35"/>
  <c r="AKE35" i="19"/>
  <c r="AKE20" i="35" s="1"/>
  <c r="AKE48" i="19"/>
  <c r="AKE10" i="35" s="1"/>
  <c r="AKE50" i="19"/>
  <c r="AKE27" i="35" s="1"/>
  <c r="AKD5" i="35"/>
  <c r="AKD8" i="35"/>
  <c r="AKD12" i="35"/>
  <c r="AKD15" i="35"/>
  <c r="AKD22" i="35"/>
  <c r="AKD25" i="35"/>
  <c r="AKD29" i="35"/>
  <c r="AKD32" i="35"/>
  <c r="AKD38" i="35"/>
  <c r="AKD39" i="35"/>
  <c r="AKD41" i="35"/>
  <c r="AKD15" i="34"/>
  <c r="AKD10" i="34"/>
  <c r="AKC15" i="34"/>
  <c r="AKD4" i="34"/>
  <c r="AKE5" i="34" s="1"/>
  <c r="AKD57" i="19"/>
  <c r="AKD41" i="19"/>
  <c r="AKD47" i="19" s="1"/>
  <c r="AKD28" i="19"/>
  <c r="AKD29" i="19" s="1"/>
  <c r="AKD19" i="19"/>
  <c r="AKD21" i="19" s="1"/>
  <c r="AKD7" i="19"/>
  <c r="AKD4" i="19"/>
  <c r="AKJ14" i="19" l="1"/>
  <c r="AKJ11" i="19"/>
  <c r="AKD40" i="35"/>
  <c r="AKD37" i="35"/>
  <c r="AKD21" i="35"/>
  <c r="AKD7" i="35"/>
  <c r="AKD6" i="35" s="1"/>
  <c r="AKD35" i="19"/>
  <c r="AKD20" i="35" s="1"/>
  <c r="AKD24" i="35"/>
  <c r="AKD23" i="35" s="1"/>
  <c r="AKD4" i="35"/>
  <c r="AKD3" i="35"/>
  <c r="AKD48" i="19"/>
  <c r="AKD31" i="35"/>
  <c r="AKD30" i="35" s="1"/>
  <c r="AKD14" i="35"/>
  <c r="AKD13" i="35" s="1"/>
  <c r="AKD28" i="35"/>
  <c r="AKD11" i="35"/>
  <c r="AKD50" i="19"/>
  <c r="AKD27" i="35" s="1"/>
  <c r="AKC5" i="35"/>
  <c r="AKC8" i="35"/>
  <c r="AKC12" i="35"/>
  <c r="AKC15" i="35"/>
  <c r="AKC22" i="35"/>
  <c r="AKC25" i="35"/>
  <c r="AKC29" i="35"/>
  <c r="AKC32" i="35"/>
  <c r="AKC38" i="35"/>
  <c r="AKC39" i="35"/>
  <c r="AKC41" i="35"/>
  <c r="AKC10" i="34"/>
  <c r="AKC4" i="34"/>
  <c r="AKD5" i="34" s="1"/>
  <c r="AKC57" i="19"/>
  <c r="AKC41" i="19"/>
  <c r="AKC47" i="19" s="1"/>
  <c r="AKC48" i="19" s="1"/>
  <c r="AKC10" i="35" s="1"/>
  <c r="AKC28" i="19"/>
  <c r="AKC29" i="19" s="1"/>
  <c r="AKC3" i="35" s="1"/>
  <c r="AKC19" i="19"/>
  <c r="AKC21" i="19" s="1"/>
  <c r="AKC13" i="19"/>
  <c r="AKC7" i="19"/>
  <c r="AKC6" i="19"/>
  <c r="AKC4" i="19"/>
  <c r="AKI11" i="19" l="1"/>
  <c r="AKI14" i="19"/>
  <c r="AKD10" i="35"/>
  <c r="AKC37" i="35"/>
  <c r="AKC11" i="35"/>
  <c r="AKC40" i="35"/>
  <c r="AKC28" i="35"/>
  <c r="AKC31" i="35"/>
  <c r="AKC30" i="35" s="1"/>
  <c r="AKC14" i="35"/>
  <c r="AKC13" i="35" s="1"/>
  <c r="AKC21" i="35"/>
  <c r="AKC4" i="35"/>
  <c r="AKC24" i="35"/>
  <c r="AKC23" i="35" s="1"/>
  <c r="AKC7" i="35"/>
  <c r="AKC6" i="35" s="1"/>
  <c r="AKC50" i="19"/>
  <c r="AKC27" i="35" s="1"/>
  <c r="AKC35" i="19"/>
  <c r="AKC20" i="35" s="1"/>
  <c r="AKB5" i="35"/>
  <c r="AKB8" i="35"/>
  <c r="AKB12" i="35"/>
  <c r="AKB15" i="35"/>
  <c r="AKB22" i="35"/>
  <c r="AKB25" i="35"/>
  <c r="AKB29" i="35"/>
  <c r="AKB32" i="35"/>
  <c r="AKB38" i="35"/>
  <c r="AKB39" i="35"/>
  <c r="AKB41" i="35"/>
  <c r="AKB15" i="34"/>
  <c r="AKB10" i="34"/>
  <c r="AKB4" i="34"/>
  <c r="AKC5" i="34" s="1"/>
  <c r="AKB57" i="19"/>
  <c r="AKB41" i="19"/>
  <c r="AKB47" i="19" s="1"/>
  <c r="AKB28" i="19"/>
  <c r="AKB29" i="19" s="1"/>
  <c r="AKB19" i="19"/>
  <c r="AKB21" i="19" s="1"/>
  <c r="AKB13" i="19"/>
  <c r="AKB6" i="19"/>
  <c r="AKB7" i="19"/>
  <c r="AKB4" i="19"/>
  <c r="AKH11" i="19" l="1"/>
  <c r="AKH14" i="19"/>
  <c r="AKB40" i="35"/>
  <c r="AKB37" i="35"/>
  <c r="AKB21" i="35"/>
  <c r="AKB7" i="35"/>
  <c r="AKB6" i="35" s="1"/>
  <c r="AKB35" i="19"/>
  <c r="AKB20" i="35" s="1"/>
  <c r="AKB24" i="35"/>
  <c r="AKB23" i="35" s="1"/>
  <c r="AKB4" i="35"/>
  <c r="AKB3" i="35"/>
  <c r="AKB48" i="19"/>
  <c r="AKB31" i="35"/>
  <c r="AKB30" i="35" s="1"/>
  <c r="AKB14" i="35"/>
  <c r="AKB13" i="35" s="1"/>
  <c r="AKB28" i="35"/>
  <c r="AKB11" i="35"/>
  <c r="AKB50" i="19"/>
  <c r="AKB27" i="35" s="1"/>
  <c r="AKA5" i="35"/>
  <c r="AKA8" i="35"/>
  <c r="AKA12" i="35"/>
  <c r="AKA15" i="35"/>
  <c r="AKA22" i="35"/>
  <c r="AKA25" i="35"/>
  <c r="AKA29" i="35"/>
  <c r="AKA32" i="35"/>
  <c r="AKA38" i="35"/>
  <c r="AKA39" i="35"/>
  <c r="AKA41" i="35"/>
  <c r="AKA15" i="34"/>
  <c r="AKA10" i="34"/>
  <c r="AKA4" i="34"/>
  <c r="AKA57" i="19"/>
  <c r="AKA41" i="19"/>
  <c r="AKA47" i="19" s="1"/>
  <c r="AKA48" i="19" s="1"/>
  <c r="AKA28" i="19"/>
  <c r="AKA4" i="35" s="1"/>
  <c r="AKA19" i="19"/>
  <c r="AKA21" i="19" s="1"/>
  <c r="AKA13" i="19"/>
  <c r="AKA6" i="19"/>
  <c r="AKA7" i="19"/>
  <c r="AKA4" i="19"/>
  <c r="AKG11" i="19" l="1"/>
  <c r="AKG14" i="19"/>
  <c r="AKB5" i="34"/>
  <c r="AKA40" i="35"/>
  <c r="AKB10" i="35"/>
  <c r="AKA37" i="35"/>
  <c r="AKA35" i="19"/>
  <c r="AKA20" i="35" s="1"/>
  <c r="AKA7" i="35"/>
  <c r="AKA6" i="35" s="1"/>
  <c r="AKA29" i="19"/>
  <c r="AKA21" i="35"/>
  <c r="AKA24" i="35"/>
  <c r="AKA23" i="35" s="1"/>
  <c r="AKA50" i="19"/>
  <c r="AKA27" i="35" s="1"/>
  <c r="AKA28" i="35"/>
  <c r="AKA10" i="35"/>
  <c r="AKA11" i="35"/>
  <c r="AKA14" i="35"/>
  <c r="AKA13" i="35" s="1"/>
  <c r="AKA31" i="35"/>
  <c r="AKA30" i="35" s="1"/>
  <c r="AJZ5" i="35"/>
  <c r="AJZ8" i="35"/>
  <c r="AJZ12" i="35"/>
  <c r="AJZ15" i="35"/>
  <c r="AJZ22" i="35"/>
  <c r="AJZ25" i="35"/>
  <c r="AJZ29" i="35"/>
  <c r="AJZ32" i="35"/>
  <c r="AJZ38" i="35"/>
  <c r="AJZ39" i="35"/>
  <c r="AJZ41" i="35"/>
  <c r="AJZ57" i="19"/>
  <c r="AJZ41" i="19"/>
  <c r="AJZ47" i="19" s="1"/>
  <c r="AJZ28" i="19"/>
  <c r="AJZ29" i="19" s="1"/>
  <c r="AJZ3" i="35" s="1"/>
  <c r="AJZ19" i="19"/>
  <c r="AJZ21" i="19" s="1"/>
  <c r="AJZ13" i="19"/>
  <c r="AJZ6" i="19"/>
  <c r="AJZ7" i="19"/>
  <c r="AJZ4" i="19"/>
  <c r="AKF11" i="19" l="1"/>
  <c r="AKF14" i="19"/>
  <c r="AJZ40" i="35"/>
  <c r="AKA3" i="35"/>
  <c r="AJZ37" i="35"/>
  <c r="AJZ7" i="35"/>
  <c r="AJZ6" i="35" s="1"/>
  <c r="AJZ35" i="19"/>
  <c r="AJZ20" i="35" s="1"/>
  <c r="AJZ21" i="35"/>
  <c r="AJZ24" i="35"/>
  <c r="AJZ23" i="35" s="1"/>
  <c r="AJZ4" i="35"/>
  <c r="AJZ31" i="35"/>
  <c r="AJZ30" i="35" s="1"/>
  <c r="AJZ50" i="19"/>
  <c r="AJZ27" i="35" s="1"/>
  <c r="AJZ14" i="35"/>
  <c r="AJZ13" i="35" s="1"/>
  <c r="AJZ48" i="19"/>
  <c r="AJZ10" i="35" s="1"/>
  <c r="AJZ28" i="35"/>
  <c r="AJZ11" i="35"/>
  <c r="AJZ15" i="34"/>
  <c r="AJZ10" i="34"/>
  <c r="AJZ4" i="34"/>
  <c r="AKA5" i="34" l="1"/>
  <c r="AJY5" i="35"/>
  <c r="AJY8" i="35"/>
  <c r="AJY12" i="35"/>
  <c r="AJY15" i="35"/>
  <c r="AJY22" i="35"/>
  <c r="AJY25" i="35"/>
  <c r="AJY29" i="35"/>
  <c r="AJY32" i="35"/>
  <c r="AJY38" i="35"/>
  <c r="AJY39" i="35"/>
  <c r="AJY41" i="35"/>
  <c r="AJY15" i="34"/>
  <c r="AJY10" i="34"/>
  <c r="AJY4" i="34"/>
  <c r="AJY57" i="19"/>
  <c r="AJY41" i="19"/>
  <c r="AJY47" i="19" s="1"/>
  <c r="AJY31" i="35" s="1"/>
  <c r="AJY28" i="19"/>
  <c r="AJY29" i="19" s="1"/>
  <c r="AJY19" i="19"/>
  <c r="AJY21" i="19" s="1"/>
  <c r="AJY13" i="19"/>
  <c r="AJY6" i="19"/>
  <c r="AJY7" i="19"/>
  <c r="AJY4" i="19"/>
  <c r="AKE14" i="19" s="1"/>
  <c r="AKE11" i="19" l="1"/>
  <c r="AJZ5" i="34"/>
  <c r="AJY37" i="35"/>
  <c r="AJY30" i="35"/>
  <c r="AJY21" i="35"/>
  <c r="AJY35" i="19"/>
  <c r="AJY20" i="35" s="1"/>
  <c r="AJY7" i="35"/>
  <c r="AJY6" i="35" s="1"/>
  <c r="AJY24" i="35"/>
  <c r="AJY23" i="35" s="1"/>
  <c r="AJY4" i="35"/>
  <c r="AJY3" i="35"/>
  <c r="AJY50" i="19"/>
  <c r="AJY27" i="35" s="1"/>
  <c r="AJY11" i="35"/>
  <c r="AJY28" i="35"/>
  <c r="AJY14" i="35"/>
  <c r="AJY13" i="35" s="1"/>
  <c r="AJY48" i="19"/>
  <c r="AJY40" i="35"/>
  <c r="AJY10" i="35" l="1"/>
  <c r="AJX38" i="35"/>
  <c r="AJX39" i="35"/>
  <c r="AJX41" i="35"/>
  <c r="AJX22" i="35"/>
  <c r="AJX25" i="35"/>
  <c r="AJX29" i="35"/>
  <c r="AJX32" i="35"/>
  <c r="AJX5" i="35"/>
  <c r="AJX8" i="35"/>
  <c r="AJX12" i="35"/>
  <c r="AJX15" i="35"/>
  <c r="AJX15" i="34"/>
  <c r="AJX10" i="34"/>
  <c r="AJX4" i="34"/>
  <c r="AJX57" i="19"/>
  <c r="AJX28" i="19"/>
  <c r="AJX7" i="35" s="1"/>
  <c r="AJX41" i="19"/>
  <c r="AJX47" i="19" s="1"/>
  <c r="AJX19" i="19"/>
  <c r="AJX21" i="19" s="1"/>
  <c r="AJX13" i="19"/>
  <c r="AJX4" i="19"/>
  <c r="AKD14" i="19" s="1"/>
  <c r="AJX6" i="19"/>
  <c r="AJX7" i="19"/>
  <c r="AKD11" i="19" l="1"/>
  <c r="AJX6" i="35"/>
  <c r="AJX21" i="35"/>
  <c r="AJX29" i="19"/>
  <c r="AJX11" i="35"/>
  <c r="AJX31" i="35"/>
  <c r="AJX30" i="35" s="1"/>
  <c r="AJX48" i="19"/>
  <c r="AJY5" i="34"/>
  <c r="AJX14" i="35"/>
  <c r="AJX13" i="35" s="1"/>
  <c r="AJX4" i="35"/>
  <c r="AJX24" i="35"/>
  <c r="AJX23" i="35" s="1"/>
  <c r="AJX37" i="35"/>
  <c r="AJX28" i="35"/>
  <c r="AJX50" i="19"/>
  <c r="AJX27" i="35" s="1"/>
  <c r="AJX40" i="35"/>
  <c r="AJX35" i="19"/>
  <c r="AJX20" i="35" s="1"/>
  <c r="AJW5" i="35"/>
  <c r="AJW8" i="35"/>
  <c r="AJW12" i="35"/>
  <c r="AJW15" i="35"/>
  <c r="AJW22" i="35"/>
  <c r="AJW25" i="35"/>
  <c r="AJW29" i="35"/>
  <c r="AJW32" i="35"/>
  <c r="AJW38" i="35"/>
  <c r="AJW39" i="35"/>
  <c r="AJW41" i="35"/>
  <c r="AJW15" i="34"/>
  <c r="AJV10" i="34"/>
  <c r="AJW10" i="34"/>
  <c r="AJW4" i="34"/>
  <c r="AJX5" i="34" s="1"/>
  <c r="AJW57" i="19"/>
  <c r="AJW41" i="19"/>
  <c r="AJW47" i="19" s="1"/>
  <c r="AJW28" i="19"/>
  <c r="AJW29" i="19" s="1"/>
  <c r="AJW19" i="19"/>
  <c r="AJW21" i="19" s="1"/>
  <c r="AJW13" i="19"/>
  <c r="AJW6" i="19"/>
  <c r="AJW7" i="19"/>
  <c r="AJW4" i="19"/>
  <c r="AKC11" i="19" l="1"/>
  <c r="AKC14" i="19"/>
  <c r="AJX10" i="35"/>
  <c r="AJX3" i="35"/>
  <c r="AJW7" i="35"/>
  <c r="AJW6" i="35" s="1"/>
  <c r="AJW35" i="19"/>
  <c r="AJW20" i="35" s="1"/>
  <c r="AJW21" i="35"/>
  <c r="AJW24" i="35"/>
  <c r="AJW23" i="35" s="1"/>
  <c r="AJW4" i="35"/>
  <c r="AJW40" i="35"/>
  <c r="AJW37" i="35"/>
  <c r="AJW3" i="35"/>
  <c r="AJW48" i="19"/>
  <c r="AJW14" i="35"/>
  <c r="AJW13" i="35" s="1"/>
  <c r="AJW28" i="35"/>
  <c r="AJW50" i="19"/>
  <c r="AJW27" i="35" s="1"/>
  <c r="AJW11" i="35"/>
  <c r="AJW31" i="35"/>
  <c r="AJW30" i="35" s="1"/>
  <c r="AJV5" i="35"/>
  <c r="AJV8" i="35"/>
  <c r="AJV12" i="35"/>
  <c r="AJV15" i="35"/>
  <c r="AJV22" i="35"/>
  <c r="AJV25" i="35"/>
  <c r="AJV29" i="35"/>
  <c r="AJV32" i="35"/>
  <c r="AJV38" i="35"/>
  <c r="AJV39" i="35"/>
  <c r="AJV41" i="35"/>
  <c r="AJV15" i="34"/>
  <c r="AJV4" i="34"/>
  <c r="AJV37" i="35" l="1"/>
  <c r="AJV40" i="35"/>
  <c r="AJW10" i="35"/>
  <c r="AJW5" i="34"/>
  <c r="AJV57" i="19"/>
  <c r="AJV41" i="19"/>
  <c r="AJV47" i="19" s="1"/>
  <c r="AJV28" i="19"/>
  <c r="AJV19" i="19"/>
  <c r="AJV21" i="19" s="1"/>
  <c r="AJV13" i="19"/>
  <c r="AJV7" i="19"/>
  <c r="AJV6" i="19"/>
  <c r="AJV4" i="19"/>
  <c r="AKB11" i="19" l="1"/>
  <c r="AKB14" i="19"/>
  <c r="AJV31" i="35"/>
  <c r="AJV30" i="35" s="1"/>
  <c r="AJV14" i="35"/>
  <c r="AJV13" i="35" s="1"/>
  <c r="AJV28" i="35"/>
  <c r="AJV11" i="35"/>
  <c r="AJV29" i="19"/>
  <c r="AJV7" i="35"/>
  <c r="AJV6" i="35" s="1"/>
  <c r="AJV21" i="35"/>
  <c r="AJV4" i="35"/>
  <c r="AJV24" i="35"/>
  <c r="AJV23" i="35" s="1"/>
  <c r="AJV35" i="19"/>
  <c r="AJV20" i="35" s="1"/>
  <c r="AJV48" i="19"/>
  <c r="AJV50" i="19"/>
  <c r="AJV27" i="35" s="1"/>
  <c r="AJU5" i="35"/>
  <c r="AJU8" i="35"/>
  <c r="AJU12" i="35"/>
  <c r="AJU15" i="35"/>
  <c r="AJU22" i="35"/>
  <c r="AJU25" i="35"/>
  <c r="AJU29" i="35"/>
  <c r="AJU32" i="35"/>
  <c r="AJU38" i="35"/>
  <c r="AJU39" i="35"/>
  <c r="AJU41" i="35"/>
  <c r="AJU15" i="34"/>
  <c r="AJU10" i="34"/>
  <c r="AJU4" i="34"/>
  <c r="AJU57" i="19"/>
  <c r="AJU41" i="19"/>
  <c r="AJU47" i="19" s="1"/>
  <c r="AJU48" i="19" s="1"/>
  <c r="AJU28" i="19"/>
  <c r="AJU29" i="19" s="1"/>
  <c r="AJU19" i="19"/>
  <c r="AJU21" i="19" s="1"/>
  <c r="AJU13" i="19"/>
  <c r="AJU6" i="19"/>
  <c r="AJU7" i="19"/>
  <c r="AJU4" i="19"/>
  <c r="AKA11" i="19" l="1"/>
  <c r="AKA14" i="19"/>
  <c r="AJV10" i="35"/>
  <c r="AJV3" i="35"/>
  <c r="AJU40" i="35"/>
  <c r="AJV5" i="34"/>
  <c r="AJU37" i="35"/>
  <c r="AJU7" i="35"/>
  <c r="AJU6" i="35" s="1"/>
  <c r="AJU21" i="35"/>
  <c r="AJU35" i="19"/>
  <c r="AJU20" i="35" s="1"/>
  <c r="AJU24" i="35"/>
  <c r="AJU23" i="35" s="1"/>
  <c r="AJU4" i="35"/>
  <c r="AJU3" i="35"/>
  <c r="AJU11" i="35"/>
  <c r="AJU50" i="19"/>
  <c r="AJU27" i="35" s="1"/>
  <c r="AJU28" i="35"/>
  <c r="AJU10" i="35"/>
  <c r="AJU14" i="35"/>
  <c r="AJU13" i="35" s="1"/>
  <c r="AJU31" i="35"/>
  <c r="AJU30" i="35" s="1"/>
  <c r="AJT5" i="35"/>
  <c r="AJT8" i="35"/>
  <c r="AJT12" i="35"/>
  <c r="AJT15" i="35"/>
  <c r="AJT22" i="35"/>
  <c r="AJT25" i="35"/>
  <c r="AJT29" i="35"/>
  <c r="AJT32" i="35"/>
  <c r="AJT38" i="35"/>
  <c r="AJT39" i="35"/>
  <c r="AJT41" i="35"/>
  <c r="AJT15" i="34"/>
  <c r="AJT10" i="34"/>
  <c r="AJT4" i="34"/>
  <c r="AJT57" i="19"/>
  <c r="AJT41" i="19"/>
  <c r="AJT47" i="19" s="1"/>
  <c r="AJT11" i="35" s="1"/>
  <c r="AJT28" i="19"/>
  <c r="AJT35" i="19" s="1"/>
  <c r="AJT20" i="35" s="1"/>
  <c r="AJT19" i="19"/>
  <c r="AJT21" i="19" s="1"/>
  <c r="AJT13" i="19"/>
  <c r="AJT7" i="19"/>
  <c r="AJT6" i="19"/>
  <c r="AJT4" i="19"/>
  <c r="AJZ14" i="19" l="1"/>
  <c r="AJZ11" i="19"/>
  <c r="AJU5" i="34"/>
  <c r="AJT40" i="35"/>
  <c r="AJT37" i="35"/>
  <c r="AJT14" i="35"/>
  <c r="AJT13" i="35" s="1"/>
  <c r="AJT31" i="35"/>
  <c r="AJT30" i="35" s="1"/>
  <c r="AJT29" i="19"/>
  <c r="AJT7" i="35"/>
  <c r="AJT6" i="35" s="1"/>
  <c r="AJT24" i="35"/>
  <c r="AJT23" i="35" s="1"/>
  <c r="AJT28" i="35"/>
  <c r="AJT21" i="35"/>
  <c r="AJT4" i="35"/>
  <c r="AJT50" i="19"/>
  <c r="AJT27" i="35" s="1"/>
  <c r="AJT48" i="19"/>
  <c r="AJS38" i="35"/>
  <c r="AJS39" i="35"/>
  <c r="AJS41" i="35"/>
  <c r="AJS22" i="35"/>
  <c r="AJS25" i="35"/>
  <c r="AJS29" i="35"/>
  <c r="AJS32" i="35"/>
  <c r="AJS5" i="35"/>
  <c r="AJS8" i="35"/>
  <c r="AJS12" i="35"/>
  <c r="AJS15" i="35"/>
  <c r="AJS15" i="34"/>
  <c r="AJS10" i="34"/>
  <c r="AJS4" i="34"/>
  <c r="AJS57" i="19"/>
  <c r="AJS28" i="19"/>
  <c r="AJS29" i="19" s="1"/>
  <c r="AJS3" i="35" s="1"/>
  <c r="AJS41" i="19"/>
  <c r="AJS47" i="19" s="1"/>
  <c r="AJS19" i="19"/>
  <c r="AJS21" i="19" s="1"/>
  <c r="AJS4" i="19"/>
  <c r="AJS6" i="19"/>
  <c r="AJS7" i="19"/>
  <c r="AJS13" i="19"/>
  <c r="AJY11" i="19" l="1"/>
  <c r="AJY14" i="19"/>
  <c r="AJT5" i="34"/>
  <c r="AJT10" i="35"/>
  <c r="AJT3" i="35"/>
  <c r="AJS37" i="35"/>
  <c r="AJS4" i="35"/>
  <c r="AJS7" i="35"/>
  <c r="AJS6" i="35" s="1"/>
  <c r="AJS24" i="35"/>
  <c r="AJS23" i="35" s="1"/>
  <c r="AJS35" i="19"/>
  <c r="AJS20" i="35" s="1"/>
  <c r="AJS21" i="35"/>
  <c r="AJS40" i="35"/>
  <c r="AJS48" i="19"/>
  <c r="AJS14" i="35"/>
  <c r="AJS13" i="35" s="1"/>
  <c r="AJS31" i="35"/>
  <c r="AJS30" i="35" s="1"/>
  <c r="AJS11" i="35"/>
  <c r="AJS28" i="35"/>
  <c r="AJS50" i="19"/>
  <c r="AJS27" i="35" s="1"/>
  <c r="AJR15" i="34"/>
  <c r="AJR10" i="34"/>
  <c r="AJR4" i="34"/>
  <c r="AJR57" i="19"/>
  <c r="AJR41" i="19"/>
  <c r="AJR47" i="19" s="1"/>
  <c r="AJR28" i="19"/>
  <c r="AJR29" i="19" s="1"/>
  <c r="AJR19" i="19"/>
  <c r="AJR21" i="19" s="1"/>
  <c r="AJS5" i="34" l="1"/>
  <c r="AJR48" i="19"/>
  <c r="AJR50" i="19"/>
  <c r="AJS10" i="35"/>
  <c r="AJR35" i="19"/>
  <c r="AJR13" i="19" l="1"/>
  <c r="AJR6" i="19"/>
  <c r="AJR7" i="19"/>
  <c r="AJR4" i="19"/>
  <c r="AJR3" i="35"/>
  <c r="AJR4" i="35"/>
  <c r="AJR5" i="35"/>
  <c r="AJR7" i="35"/>
  <c r="AJR8" i="35"/>
  <c r="AJR10" i="35"/>
  <c r="AJR11" i="35"/>
  <c r="AJR12" i="35"/>
  <c r="AJR14" i="35"/>
  <c r="AJR15" i="35"/>
  <c r="AJR20" i="35"/>
  <c r="AJR21" i="35"/>
  <c r="AJR22" i="35"/>
  <c r="AJR24" i="35"/>
  <c r="AJR25" i="35"/>
  <c r="AJR27" i="35"/>
  <c r="AJR28" i="35"/>
  <c r="AJR29" i="35"/>
  <c r="AJR31" i="35"/>
  <c r="AJR32" i="35"/>
  <c r="AJR38" i="35"/>
  <c r="AJR39" i="35"/>
  <c r="AJR41" i="35"/>
  <c r="AJX14" i="19" l="1"/>
  <c r="AJX11" i="19"/>
  <c r="AJR13" i="35"/>
  <c r="AJR40" i="35"/>
  <c r="AJR37" i="35"/>
  <c r="AJR30" i="35"/>
  <c r="AJR6" i="35"/>
  <c r="AJR23" i="35"/>
  <c r="AJQ5" i="35"/>
  <c r="AJQ8" i="35"/>
  <c r="AJQ12" i="35"/>
  <c r="AJQ15" i="35"/>
  <c r="AJQ22" i="35"/>
  <c r="AJQ25" i="35"/>
  <c r="AJQ29" i="35"/>
  <c r="AJQ32" i="35"/>
  <c r="AJQ38" i="35"/>
  <c r="AJQ39" i="35"/>
  <c r="AJQ41" i="35"/>
  <c r="AJQ15" i="34"/>
  <c r="AJQ10" i="34"/>
  <c r="AJQ4" i="34"/>
  <c r="AJR5" i="34" s="1"/>
  <c r="AJQ57" i="19"/>
  <c r="AJQ41" i="19"/>
  <c r="AJQ47" i="19" s="1"/>
  <c r="AJQ28" i="19"/>
  <c r="AJQ7" i="35" s="1"/>
  <c r="AJQ19" i="19"/>
  <c r="AJQ21" i="19" s="1"/>
  <c r="AJQ13" i="19"/>
  <c r="AJQ6" i="19"/>
  <c r="AJQ4" i="19"/>
  <c r="AJW11" i="19" l="1"/>
  <c r="AJW14" i="19"/>
  <c r="AJQ37" i="35"/>
  <c r="AJQ40" i="35"/>
  <c r="AJQ35" i="19"/>
  <c r="AJQ20" i="35" s="1"/>
  <c r="AJQ29" i="19"/>
  <c r="AJQ3" i="35" s="1"/>
  <c r="AJQ24" i="35"/>
  <c r="AJQ23" i="35" s="1"/>
  <c r="AJQ4" i="35"/>
  <c r="AJQ21" i="35"/>
  <c r="AJQ6" i="35"/>
  <c r="AJQ48" i="19"/>
  <c r="AJQ14" i="35"/>
  <c r="AJQ13" i="35" s="1"/>
  <c r="AJQ28" i="35"/>
  <c r="AJQ50" i="19"/>
  <c r="AJQ27" i="35" s="1"/>
  <c r="AJQ11" i="35"/>
  <c r="AJQ31" i="35"/>
  <c r="AJQ30" i="35" s="1"/>
  <c r="AJP5" i="35"/>
  <c r="AJP8" i="35"/>
  <c r="AJP12" i="35"/>
  <c r="AJP15" i="35"/>
  <c r="AJP22" i="35"/>
  <c r="AJP25" i="35"/>
  <c r="AJP29" i="35"/>
  <c r="AJP32" i="35"/>
  <c r="AJP38" i="35"/>
  <c r="AJP39" i="35"/>
  <c r="AJP41" i="35"/>
  <c r="AJP15" i="34"/>
  <c r="AJP10" i="34"/>
  <c r="AJP4" i="34"/>
  <c r="AJQ5" i="34" s="1"/>
  <c r="AJP57" i="19"/>
  <c r="AJP41" i="19"/>
  <c r="AJP47" i="19" s="1"/>
  <c r="AJP48" i="19" s="1"/>
  <c r="AJP28" i="19"/>
  <c r="AJP29" i="19" s="1"/>
  <c r="AJP19" i="19"/>
  <c r="AJP21" i="19" s="1"/>
  <c r="AJP13" i="19"/>
  <c r="AJP6" i="19"/>
  <c r="AJP4" i="19"/>
  <c r="AJV14" i="19" l="1"/>
  <c r="AJV11" i="19"/>
  <c r="AJP40" i="35"/>
  <c r="AJQ10" i="35"/>
  <c r="AJP37" i="35"/>
  <c r="AJP7" i="35"/>
  <c r="AJP6" i="35" s="1"/>
  <c r="AJP50" i="19"/>
  <c r="AJP27" i="35" s="1"/>
  <c r="AJP28" i="35"/>
  <c r="AJP21" i="35"/>
  <c r="AJP11" i="35"/>
  <c r="AJP10" i="35"/>
  <c r="AJP4" i="35"/>
  <c r="AJP31" i="35"/>
  <c r="AJP30" i="35" s="1"/>
  <c r="AJP24" i="35"/>
  <c r="AJP23" i="35" s="1"/>
  <c r="AJP14" i="35"/>
  <c r="AJP13" i="35" s="1"/>
  <c r="AJP35" i="19"/>
  <c r="AJP20" i="35" s="1"/>
  <c r="AJP3" i="35"/>
  <c r="AJN28" i="19"/>
  <c r="AJO28" i="19"/>
  <c r="AJO4" i="35" l="1"/>
  <c r="AJO5" i="35"/>
  <c r="AJO7" i="35"/>
  <c r="AJO8" i="35"/>
  <c r="AJO12" i="35"/>
  <c r="AJO15" i="35"/>
  <c r="AJO21" i="35"/>
  <c r="AJO22" i="35"/>
  <c r="AJO24" i="35"/>
  <c r="AJO25" i="35"/>
  <c r="AJO29" i="35"/>
  <c r="AJO32" i="35"/>
  <c r="AJO38" i="35"/>
  <c r="AJO39" i="35"/>
  <c r="AJO41" i="35"/>
  <c r="AJO15" i="34"/>
  <c r="AJO10" i="34"/>
  <c r="AJO4" i="34"/>
  <c r="AJO57" i="19"/>
  <c r="AJO41" i="19"/>
  <c r="AJO47" i="19" s="1"/>
  <c r="AJO35" i="19"/>
  <c r="AJO20" i="35" s="1"/>
  <c r="AJO29" i="19"/>
  <c r="AJO19" i="19"/>
  <c r="AJO21" i="19" s="1"/>
  <c r="AJO13" i="19"/>
  <c r="AJO6" i="19"/>
  <c r="AJO4" i="19"/>
  <c r="AJU14" i="19" l="1"/>
  <c r="AJU11" i="19"/>
  <c r="AJP5" i="34"/>
  <c r="AJO40" i="35"/>
  <c r="AJO37" i="35"/>
  <c r="AJO23" i="35"/>
  <c r="AJO6" i="35"/>
  <c r="AJO3" i="35"/>
  <c r="AJO31" i="35"/>
  <c r="AJO30" i="35" s="1"/>
  <c r="AJO14" i="35"/>
  <c r="AJO13" i="35" s="1"/>
  <c r="AJO28" i="35"/>
  <c r="AJO50" i="19"/>
  <c r="AJO27" i="35" s="1"/>
  <c r="AJO11" i="35"/>
  <c r="AJO48" i="19"/>
  <c r="AJN19" i="19"/>
  <c r="AJM19" i="19"/>
  <c r="AJN4" i="19"/>
  <c r="AJM4" i="34"/>
  <c r="AJN4" i="34"/>
  <c r="AJO5" i="34" s="1"/>
  <c r="AJT11" i="19" l="1"/>
  <c r="AJT14" i="19"/>
  <c r="AJO10" i="35"/>
  <c r="AJN4" i="35"/>
  <c r="AJN5" i="35"/>
  <c r="AJN7" i="35"/>
  <c r="AJN8" i="35"/>
  <c r="AJN12" i="35"/>
  <c r="AJN15" i="35"/>
  <c r="AJN21" i="35"/>
  <c r="AJN22" i="35"/>
  <c r="AJN24" i="35"/>
  <c r="AJN25" i="35"/>
  <c r="AJN29" i="35"/>
  <c r="AJN32" i="35"/>
  <c r="AJN38" i="35"/>
  <c r="AJN39" i="35"/>
  <c r="AJN41" i="35"/>
  <c r="AJN15" i="34"/>
  <c r="AJN10" i="34"/>
  <c r="AJN5" i="34"/>
  <c r="AJN57" i="19"/>
  <c r="AJN29" i="19"/>
  <c r="AJN3" i="35" s="1"/>
  <c r="AJN35" i="19"/>
  <c r="AJN20" i="35" s="1"/>
  <c r="AJN41" i="19"/>
  <c r="AJN47" i="19" s="1"/>
  <c r="AJN21" i="19"/>
  <c r="AJN13" i="19"/>
  <c r="AJN6" i="19"/>
  <c r="AJN37" i="35" l="1"/>
  <c r="AJN23" i="35"/>
  <c r="AJN40" i="35"/>
  <c r="AJN6" i="35"/>
  <c r="AJN31" i="35"/>
  <c r="AJN30" i="35" s="1"/>
  <c r="AJN50" i="19"/>
  <c r="AJN27" i="35" s="1"/>
  <c r="AJN14" i="35"/>
  <c r="AJN13" i="35" s="1"/>
  <c r="AJN28" i="35"/>
  <c r="AJN11" i="35"/>
  <c r="AJN48" i="19"/>
  <c r="AJM5" i="35"/>
  <c r="AJM8" i="35"/>
  <c r="AJM12" i="35"/>
  <c r="AJM15" i="35"/>
  <c r="AJM22" i="35"/>
  <c r="AJM25" i="35"/>
  <c r="AJM29" i="35"/>
  <c r="AJM32" i="35"/>
  <c r="AJM38" i="35"/>
  <c r="AJM39" i="35"/>
  <c r="AJM41" i="35"/>
  <c r="AJM15" i="34"/>
  <c r="AJM10" i="34"/>
  <c r="AJM57" i="19"/>
  <c r="AJM41" i="19"/>
  <c r="AJM47" i="19" s="1"/>
  <c r="AJM31" i="35" s="1"/>
  <c r="AJM28" i="19"/>
  <c r="AJM7" i="35" s="1"/>
  <c r="AJM21" i="19"/>
  <c r="AJM13" i="19"/>
  <c r="AJM6" i="19"/>
  <c r="AJM4" i="19"/>
  <c r="AJS11" i="19" l="1"/>
  <c r="AJS14" i="19"/>
  <c r="AJM30" i="35"/>
  <c r="AJN10" i="35"/>
  <c r="AJM40" i="35"/>
  <c r="AJM37" i="35"/>
  <c r="AJM35" i="19"/>
  <c r="AJM20" i="35" s="1"/>
  <c r="AJM24" i="35"/>
  <c r="AJM23" i="35" s="1"/>
  <c r="AJM4" i="35"/>
  <c r="AJM6" i="35"/>
  <c r="AJM29" i="19"/>
  <c r="AJM21" i="35"/>
  <c r="AJM11" i="35"/>
  <c r="AJM48" i="19"/>
  <c r="AJM28" i="35"/>
  <c r="AJM50" i="19"/>
  <c r="AJM27" i="35" s="1"/>
  <c r="AJM14" i="35"/>
  <c r="AJM13" i="35" s="1"/>
  <c r="AJM3" i="35" l="1"/>
  <c r="AJM10" i="35"/>
  <c r="AJJ13" i="19"/>
  <c r="AJK13" i="19"/>
  <c r="AJL13" i="19"/>
  <c r="AJL6" i="19"/>
  <c r="AJL5" i="35"/>
  <c r="AJL8" i="35"/>
  <c r="AJL12" i="35"/>
  <c r="AJL15" i="35"/>
  <c r="AJL22" i="35"/>
  <c r="AJL25" i="35"/>
  <c r="AJL29" i="35"/>
  <c r="AJL32" i="35"/>
  <c r="AJL38" i="35"/>
  <c r="AJL39" i="35"/>
  <c r="AJL41" i="35"/>
  <c r="AJL15" i="34"/>
  <c r="AJL10" i="34"/>
  <c r="AJL4" i="34"/>
  <c r="AJL57" i="19"/>
  <c r="AJL41" i="19"/>
  <c r="AJL47" i="19" s="1"/>
  <c r="AJL28" i="19"/>
  <c r="AJL7" i="35" s="1"/>
  <c r="AJL19" i="19"/>
  <c r="AJL21" i="19" s="1"/>
  <c r="AJL4" i="19"/>
  <c r="AJR11" i="19" l="1"/>
  <c r="AJR14" i="19"/>
  <c r="AJM5" i="34"/>
  <c r="AJL6" i="35"/>
  <c r="AJL14" i="35"/>
  <c r="AJL13" i="35" s="1"/>
  <c r="AJL48" i="19"/>
  <c r="AJL31" i="35"/>
  <c r="AJL30" i="35" s="1"/>
  <c r="AJL11" i="35"/>
  <c r="AJL40" i="35"/>
  <c r="AJL29" i="19"/>
  <c r="AJL24" i="35"/>
  <c r="AJL23" i="35" s="1"/>
  <c r="AJL4" i="35"/>
  <c r="AJL35" i="19"/>
  <c r="AJL20" i="35" s="1"/>
  <c r="AJL50" i="19"/>
  <c r="AJL27" i="35" s="1"/>
  <c r="AJL28" i="35"/>
  <c r="AJL21" i="35"/>
  <c r="AJL37" i="35"/>
  <c r="AJK38" i="35"/>
  <c r="AJK39" i="35"/>
  <c r="AJK41" i="35"/>
  <c r="AJK22" i="35"/>
  <c r="AJK25" i="35"/>
  <c r="AJK29" i="35"/>
  <c r="AJK32" i="35"/>
  <c r="AJK5" i="35"/>
  <c r="AJK8" i="35"/>
  <c r="AJK12" i="35"/>
  <c r="AJK15" i="35"/>
  <c r="AJK15" i="34"/>
  <c r="AJK10" i="34"/>
  <c r="AJK4" i="34"/>
  <c r="AJL5" i="34" s="1"/>
  <c r="AJK57" i="19"/>
  <c r="AJK41" i="19"/>
  <c r="AJK47" i="19" s="1"/>
  <c r="AJK28" i="19"/>
  <c r="AJK29" i="19" s="1"/>
  <c r="AJK3" i="35" s="1"/>
  <c r="AJK19" i="19"/>
  <c r="AJK21" i="19" s="1"/>
  <c r="AJK6" i="19"/>
  <c r="AJK4" i="19"/>
  <c r="AJQ11" i="19" l="1"/>
  <c r="AJQ14" i="19"/>
  <c r="AJL10" i="35"/>
  <c r="AJL3" i="35"/>
  <c r="AJK21" i="35"/>
  <c r="AJK37" i="35"/>
  <c r="AJK40" i="35"/>
  <c r="AJK4" i="35"/>
  <c r="AJK35" i="19"/>
  <c r="AJK20" i="35" s="1"/>
  <c r="AJK24" i="35"/>
  <c r="AJK23" i="35" s="1"/>
  <c r="AJK7" i="35"/>
  <c r="AJK6" i="35" s="1"/>
  <c r="AJK48" i="19"/>
  <c r="AJK10" i="35" s="1"/>
  <c r="AJK28" i="35"/>
  <c r="AJK14" i="35"/>
  <c r="AJK13" i="35" s="1"/>
  <c r="AJK31" i="35"/>
  <c r="AJK30" i="35" s="1"/>
  <c r="AJK11" i="35"/>
  <c r="AJK50" i="19"/>
  <c r="AJK27" i="35" s="1"/>
  <c r="AJJ5" i="35" l="1"/>
  <c r="AJJ8" i="35"/>
  <c r="AJJ12" i="35"/>
  <c r="AJJ15" i="35"/>
  <c r="AJJ22" i="35"/>
  <c r="AJJ25" i="35"/>
  <c r="AJJ29" i="35"/>
  <c r="AJJ32" i="35"/>
  <c r="AJJ38" i="35"/>
  <c r="AJJ39" i="35"/>
  <c r="AJJ41" i="35"/>
  <c r="AJJ10" i="34"/>
  <c r="AJJ4" i="34"/>
  <c r="AJJ57" i="19"/>
  <c r="AJJ41" i="19"/>
  <c r="AJJ47" i="19" s="1"/>
  <c r="AJJ28" i="19"/>
  <c r="AJJ7" i="35" s="1"/>
  <c r="AJJ19" i="19"/>
  <c r="AJJ21" i="19" s="1"/>
  <c r="AJJ4" i="19"/>
  <c r="AJJ40" i="35" l="1"/>
  <c r="AJP14" i="19"/>
  <c r="AJP11" i="19"/>
  <c r="AJK5" i="34"/>
  <c r="AJJ35" i="19"/>
  <c r="AJJ20" i="35" s="1"/>
  <c r="AJJ37" i="35"/>
  <c r="AJJ24" i="35"/>
  <c r="AJJ23" i="35" s="1"/>
  <c r="AJJ4" i="35"/>
  <c r="AJJ6" i="35"/>
  <c r="AJJ29" i="19"/>
  <c r="AJJ21" i="35"/>
  <c r="AJJ11" i="35"/>
  <c r="AJJ48" i="19"/>
  <c r="AJJ31" i="35"/>
  <c r="AJJ30" i="35" s="1"/>
  <c r="AJJ28" i="35"/>
  <c r="AJJ50" i="19"/>
  <c r="AJJ27" i="35" s="1"/>
  <c r="AJJ14" i="35"/>
  <c r="AJJ13" i="35" s="1"/>
  <c r="AJI5" i="35"/>
  <c r="AJI8" i="35"/>
  <c r="AJI12" i="35"/>
  <c r="AJI15" i="35"/>
  <c r="AJI22" i="35"/>
  <c r="AJI25" i="35"/>
  <c r="AJI29" i="35"/>
  <c r="AJI32" i="35"/>
  <c r="AJI38" i="35"/>
  <c r="AJI39" i="35"/>
  <c r="AJI41" i="35"/>
  <c r="AJI10" i="34"/>
  <c r="AJI4" i="34"/>
  <c r="AJI57" i="19"/>
  <c r="AJI41" i="19"/>
  <c r="AJI47" i="19" s="1"/>
  <c r="AJI48" i="19" s="1"/>
  <c r="AJI28" i="19"/>
  <c r="AJI4" i="35" s="1"/>
  <c r="AJI19" i="19"/>
  <c r="AJI21" i="19" s="1"/>
  <c r="AJI13" i="19"/>
  <c r="AJI4" i="19"/>
  <c r="AJO11" i="19" l="1"/>
  <c r="AJO14" i="19"/>
  <c r="AJI40" i="35"/>
  <c r="AJJ5" i="34"/>
  <c r="AJI37" i="35"/>
  <c r="AJJ3" i="35"/>
  <c r="AJJ10" i="35"/>
  <c r="AJI29" i="19"/>
  <c r="AJI21" i="35"/>
  <c r="AJI7" i="35"/>
  <c r="AJI6" i="35" s="1"/>
  <c r="AJI35" i="19"/>
  <c r="AJI20" i="35" s="1"/>
  <c r="AJI24" i="35"/>
  <c r="AJI23" i="35" s="1"/>
  <c r="AJI11" i="35"/>
  <c r="AJI50" i="19"/>
  <c r="AJI27" i="35" s="1"/>
  <c r="AJI28" i="35"/>
  <c r="AJI10" i="35"/>
  <c r="AJI14" i="35"/>
  <c r="AJI13" i="35" s="1"/>
  <c r="AJI31" i="35"/>
  <c r="AJI30" i="35" s="1"/>
  <c r="AJH5" i="35"/>
  <c r="AJH8" i="35"/>
  <c r="AJH12" i="35"/>
  <c r="AJH15" i="35"/>
  <c r="AJH22" i="35"/>
  <c r="AJH25" i="35"/>
  <c r="AJH29" i="35"/>
  <c r="AJH32" i="35"/>
  <c r="AJH38" i="35"/>
  <c r="AJH39" i="35"/>
  <c r="AJH41" i="35"/>
  <c r="AJH10" i="34"/>
  <c r="AJH4" i="34"/>
  <c r="AJH57" i="19"/>
  <c r="AJH41" i="19"/>
  <c r="AJH47" i="19" s="1"/>
  <c r="AJH28" i="19"/>
  <c r="AJH29" i="19" s="1"/>
  <c r="AJH19" i="19"/>
  <c r="AJH21" i="19" s="1"/>
  <c r="AJH13" i="19"/>
  <c r="AJH4" i="19"/>
  <c r="AJN14" i="19" l="1"/>
  <c r="AJN11" i="19"/>
  <c r="AJI5" i="34"/>
  <c r="AJI3" i="35"/>
  <c r="AJH40" i="35"/>
  <c r="AJH37" i="35"/>
  <c r="AJH35" i="19"/>
  <c r="AJH20" i="35" s="1"/>
  <c r="AJH21" i="35"/>
  <c r="AJH7" i="35"/>
  <c r="AJH6" i="35" s="1"/>
  <c r="AJH24" i="35"/>
  <c r="AJH23" i="35" s="1"/>
  <c r="AJH4" i="35"/>
  <c r="AJH3" i="35"/>
  <c r="AJH48" i="19"/>
  <c r="AJH31" i="35"/>
  <c r="AJH30" i="35" s="1"/>
  <c r="AJH50" i="19"/>
  <c r="AJH27" i="35" s="1"/>
  <c r="AJH14" i="35"/>
  <c r="AJH13" i="35" s="1"/>
  <c r="AJH28" i="35"/>
  <c r="AJH11" i="35"/>
  <c r="AJG5" i="35"/>
  <c r="AJG8" i="35"/>
  <c r="AJG12" i="35"/>
  <c r="AJG15" i="35"/>
  <c r="AJG22" i="35"/>
  <c r="AJG25" i="35"/>
  <c r="AJG29" i="35"/>
  <c r="AJG32" i="35"/>
  <c r="AJG38" i="35"/>
  <c r="AJG39" i="35"/>
  <c r="AJG41" i="35"/>
  <c r="AJG4" i="34"/>
  <c r="AJH5" i="34" s="1"/>
  <c r="AJG57" i="19"/>
  <c r="AJG41" i="19"/>
  <c r="AJG47" i="19" s="1"/>
  <c r="AJG28" i="19"/>
  <c r="AJG4" i="35" s="1"/>
  <c r="AJG19" i="19"/>
  <c r="AJG21" i="19" s="1"/>
  <c r="AJG13" i="19"/>
  <c r="AJG4" i="19"/>
  <c r="AJM14" i="19" l="1"/>
  <c r="AJM11" i="19"/>
  <c r="AJG37" i="35"/>
  <c r="AJH10" i="35"/>
  <c r="AJG40" i="35"/>
  <c r="AJG7" i="35"/>
  <c r="AJG6" i="35" s="1"/>
  <c r="AJG35" i="19"/>
  <c r="AJG20" i="35" s="1"/>
  <c r="AJG24" i="35"/>
  <c r="AJG23" i="35" s="1"/>
  <c r="AJG29" i="19"/>
  <c r="AJG21" i="35"/>
  <c r="AJG11" i="35"/>
  <c r="AJG48" i="19"/>
  <c r="AJG14" i="35"/>
  <c r="AJG13" i="35" s="1"/>
  <c r="AJG31" i="35"/>
  <c r="AJG30" i="35" s="1"/>
  <c r="AJG28" i="35"/>
  <c r="AJG50" i="19"/>
  <c r="AJG27" i="35" s="1"/>
  <c r="AJG3" i="35" l="1"/>
  <c r="AJG10" i="35"/>
  <c r="AJF41" i="35"/>
  <c r="AJF39" i="35"/>
  <c r="AJF38" i="35"/>
  <c r="AJF32" i="35"/>
  <c r="AJF29" i="35"/>
  <c r="AJF25" i="35"/>
  <c r="AJF22" i="35"/>
  <c r="AJF15" i="35"/>
  <c r="AJF12" i="35"/>
  <c r="AJF8" i="35"/>
  <c r="AJF5" i="35"/>
  <c r="AJF4" i="34"/>
  <c r="AJG5" i="34" l="1"/>
  <c r="AJF37" i="35"/>
  <c r="AJF40" i="35"/>
  <c r="AJF4" i="19"/>
  <c r="AJL11" i="19" l="1"/>
  <c r="AJL14" i="19"/>
  <c r="AJE13" i="19"/>
  <c r="AJF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CA13" i="19"/>
  <c r="CB13" i="19"/>
  <c r="CC13" i="19"/>
  <c r="CD13" i="19"/>
  <c r="CE13" i="19"/>
  <c r="CF13" i="19"/>
  <c r="CG13" i="19"/>
  <c r="CH13" i="19"/>
  <c r="CI13" i="19"/>
  <c r="CJ13" i="19"/>
  <c r="CK13" i="19"/>
  <c r="CL13" i="19"/>
  <c r="CM13" i="19"/>
  <c r="CN13" i="19"/>
  <c r="CO13" i="19"/>
  <c r="CP13" i="19"/>
  <c r="CQ13" i="19"/>
  <c r="CR13" i="19"/>
  <c r="CS13" i="19"/>
  <c r="CT13" i="19"/>
  <c r="CU13" i="19"/>
  <c r="CV13" i="19"/>
  <c r="CW13" i="19"/>
  <c r="CX13" i="19"/>
  <c r="CY13" i="19"/>
  <c r="CZ13" i="19"/>
  <c r="DA13" i="19"/>
  <c r="DB13" i="19"/>
  <c r="DC13" i="19"/>
  <c r="DD13" i="19"/>
  <c r="DE13" i="19"/>
  <c r="DF13" i="19"/>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FG13" i="19"/>
  <c r="FH13" i="19"/>
  <c r="FI13" i="19"/>
  <c r="FJ13" i="19"/>
  <c r="FK13" i="19"/>
  <c r="FL13" i="19"/>
  <c r="FM13" i="19"/>
  <c r="FN13" i="19"/>
  <c r="FO13" i="19"/>
  <c r="FP13" i="19"/>
  <c r="FQ13" i="19"/>
  <c r="FR13" i="19"/>
  <c r="FS13" i="19"/>
  <c r="FT13" i="19"/>
  <c r="FU13" i="19"/>
  <c r="FV13" i="19"/>
  <c r="FW13" i="19"/>
  <c r="FX13" i="19"/>
  <c r="FY13" i="19"/>
  <c r="FZ13" i="19"/>
  <c r="GA13" i="19"/>
  <c r="GB13" i="19"/>
  <c r="GC13" i="19"/>
  <c r="GD13" i="19"/>
  <c r="GE13" i="19"/>
  <c r="GF13" i="19"/>
  <c r="GG13" i="19"/>
  <c r="GH13" i="19"/>
  <c r="GI13" i="19"/>
  <c r="GJ13" i="19"/>
  <c r="GK13" i="19"/>
  <c r="GL13" i="19"/>
  <c r="GM13" i="19"/>
  <c r="GN13" i="19"/>
  <c r="GO13" i="19"/>
  <c r="GP13" i="19"/>
  <c r="GQ13" i="19"/>
  <c r="GR13" i="19"/>
  <c r="GS13" i="19"/>
  <c r="GT13" i="19"/>
  <c r="GU13" i="19"/>
  <c r="GV13" i="19"/>
  <c r="GW13" i="19"/>
  <c r="GX13" i="19"/>
  <c r="GY13" i="19"/>
  <c r="GZ13" i="19"/>
  <c r="HA13" i="19"/>
  <c r="HB13" i="19"/>
  <c r="HC13" i="19"/>
  <c r="HD13" i="19"/>
  <c r="HE13" i="19"/>
  <c r="HF13" i="19"/>
  <c r="HG13" i="19"/>
  <c r="HH13" i="19"/>
  <c r="HI13" i="19"/>
  <c r="HJ13" i="19"/>
  <c r="HK13" i="19"/>
  <c r="HL13" i="19"/>
  <c r="HM13" i="19"/>
  <c r="HN13" i="19"/>
  <c r="HO13" i="19"/>
  <c r="HP13" i="19"/>
  <c r="HQ13" i="19"/>
  <c r="HR13" i="19"/>
  <c r="HS13" i="19"/>
  <c r="HT13" i="19"/>
  <c r="HU13" i="19"/>
  <c r="HV13" i="19"/>
  <c r="HW13" i="19"/>
  <c r="HX13" i="19"/>
  <c r="HY13" i="19"/>
  <c r="HZ13" i="19"/>
  <c r="IA13" i="19"/>
  <c r="IB13" i="19"/>
  <c r="IC13" i="19"/>
  <c r="ID13" i="19"/>
  <c r="IE13" i="19"/>
  <c r="IF13" i="19"/>
  <c r="IG13" i="19"/>
  <c r="IH13" i="19"/>
  <c r="II13" i="19"/>
  <c r="IJ13" i="19"/>
  <c r="IK13" i="19"/>
  <c r="IL13" i="19"/>
  <c r="IM13" i="19"/>
  <c r="IN13" i="19"/>
  <c r="IO13" i="19"/>
  <c r="IP13" i="19"/>
  <c r="IQ13" i="19"/>
  <c r="IR13" i="19"/>
  <c r="IS13" i="19"/>
  <c r="IT13" i="19"/>
  <c r="IU13" i="19"/>
  <c r="IV13" i="19"/>
  <c r="IW13" i="19"/>
  <c r="IX13" i="19"/>
  <c r="IY13" i="19"/>
  <c r="IZ13" i="19"/>
  <c r="JA13" i="19"/>
  <c r="JB13" i="19"/>
  <c r="JC13" i="19"/>
  <c r="JD13" i="19"/>
  <c r="JE13" i="19"/>
  <c r="JF13" i="19"/>
  <c r="JG13" i="19"/>
  <c r="JH13" i="19"/>
  <c r="JI13" i="19"/>
  <c r="JJ13" i="19"/>
  <c r="JK13" i="19"/>
  <c r="JL13" i="19"/>
  <c r="JM13" i="19"/>
  <c r="JN13" i="19"/>
  <c r="JO13" i="19"/>
  <c r="JP13" i="19"/>
  <c r="JQ13" i="19"/>
  <c r="JR13" i="19"/>
  <c r="JS13" i="19"/>
  <c r="JT13" i="19"/>
  <c r="JU13" i="19"/>
  <c r="JV13" i="19"/>
  <c r="JW13" i="19"/>
  <c r="JX13" i="19"/>
  <c r="JY13" i="19"/>
  <c r="JZ13" i="19"/>
  <c r="KA13" i="19"/>
  <c r="KB13" i="19"/>
  <c r="KC13" i="19"/>
  <c r="KD13" i="19"/>
  <c r="KE13" i="19"/>
  <c r="KF13" i="19"/>
  <c r="KG13" i="19"/>
  <c r="KH13" i="19"/>
  <c r="KI13" i="19"/>
  <c r="KJ13" i="19"/>
  <c r="KK13" i="19"/>
  <c r="KL13" i="19"/>
  <c r="KM13" i="19"/>
  <c r="KN13" i="19"/>
  <c r="KO13" i="19"/>
  <c r="KP13" i="19"/>
  <c r="KQ13" i="19"/>
  <c r="KR13" i="19"/>
  <c r="KS13" i="19"/>
  <c r="KT13" i="19"/>
  <c r="KU13" i="19"/>
  <c r="KV13" i="19"/>
  <c r="KW13" i="19"/>
  <c r="KX13" i="19"/>
  <c r="KY13" i="19"/>
  <c r="KZ13" i="19"/>
  <c r="LA13" i="19"/>
  <c r="LB13" i="19"/>
  <c r="LC13" i="19"/>
  <c r="LD13" i="19"/>
  <c r="LE13" i="19"/>
  <c r="LF13" i="19"/>
  <c r="LG13" i="19"/>
  <c r="LH13" i="19"/>
  <c r="LI13" i="19"/>
  <c r="LJ13" i="19"/>
  <c r="LK13" i="19"/>
  <c r="LL13" i="19"/>
  <c r="LM13" i="19"/>
  <c r="LN13" i="19"/>
  <c r="LO13" i="19"/>
  <c r="LP13" i="19"/>
  <c r="LQ13" i="19"/>
  <c r="LR13" i="19"/>
  <c r="LS13" i="19"/>
  <c r="LT13" i="19"/>
  <c r="LU13" i="19"/>
  <c r="LV13" i="19"/>
  <c r="LW13" i="19"/>
  <c r="LX13" i="19"/>
  <c r="LY13" i="19"/>
  <c r="LZ13" i="19"/>
  <c r="MA13" i="19"/>
  <c r="MB13" i="19"/>
  <c r="MC13" i="19"/>
  <c r="MD13" i="19"/>
  <c r="ME13" i="19"/>
  <c r="MF13" i="19"/>
  <c r="MG13" i="19"/>
  <c r="MH13" i="19"/>
  <c r="MI13" i="19"/>
  <c r="MJ13" i="19"/>
  <c r="MK13" i="19"/>
  <c r="ML13" i="19"/>
  <c r="MM13" i="19"/>
  <c r="MN13" i="19"/>
  <c r="MO13" i="19"/>
  <c r="MP13" i="19"/>
  <c r="MQ13" i="19"/>
  <c r="MR13" i="19"/>
  <c r="MS13" i="19"/>
  <c r="MT13" i="19"/>
  <c r="MU13" i="19"/>
  <c r="MV13" i="19"/>
  <c r="MW13" i="19"/>
  <c r="MX13" i="19"/>
  <c r="MY13" i="19"/>
  <c r="MZ13" i="19"/>
  <c r="NA13" i="19"/>
  <c r="NB13" i="19"/>
  <c r="NC13" i="19"/>
  <c r="ND13" i="19"/>
  <c r="NE13" i="19"/>
  <c r="NF13" i="19"/>
  <c r="NG13" i="19"/>
  <c r="NH13" i="19"/>
  <c r="NI13" i="19"/>
  <c r="NJ13" i="19"/>
  <c r="NK13" i="19"/>
  <c r="NL13" i="19"/>
  <c r="NM13" i="19"/>
  <c r="NN13" i="19"/>
  <c r="NO13" i="19"/>
  <c r="NP13" i="19"/>
  <c r="NQ13" i="19"/>
  <c r="NR13" i="19"/>
  <c r="NS13" i="19"/>
  <c r="NT13" i="19"/>
  <c r="NU13" i="19"/>
  <c r="NV13" i="19"/>
  <c r="NW13" i="19"/>
  <c r="NX13" i="19"/>
  <c r="NY13" i="19"/>
  <c r="NZ13" i="19"/>
  <c r="OA13" i="19"/>
  <c r="OB13" i="19"/>
  <c r="OC13" i="19"/>
  <c r="OD13" i="19"/>
  <c r="OE13" i="19"/>
  <c r="OF13" i="19"/>
  <c r="OG13" i="19"/>
  <c r="OH13" i="19"/>
  <c r="OI13" i="19"/>
  <c r="OJ13" i="19"/>
  <c r="OK13" i="19"/>
  <c r="OL13" i="19"/>
  <c r="OM13" i="19"/>
  <c r="ON13" i="19"/>
  <c r="OO13" i="19"/>
  <c r="OP13" i="19"/>
  <c r="OQ13" i="19"/>
  <c r="OR13" i="19"/>
  <c r="OS13" i="19"/>
  <c r="OT13" i="19"/>
  <c r="OU13" i="19"/>
  <c r="OV13" i="19"/>
  <c r="OW13" i="19"/>
  <c r="OX13" i="19"/>
  <c r="OY13" i="19"/>
  <c r="OZ13" i="19"/>
  <c r="PA13" i="19"/>
  <c r="PB13" i="19"/>
  <c r="PC13" i="19"/>
  <c r="PD13" i="19"/>
  <c r="PE13" i="19"/>
  <c r="PF13" i="19"/>
  <c r="PG13" i="19"/>
  <c r="PH13" i="19"/>
  <c r="PI13" i="19"/>
  <c r="PJ13" i="19"/>
  <c r="PK13" i="19"/>
  <c r="PL13" i="19"/>
  <c r="PM13" i="19"/>
  <c r="PN13" i="19"/>
  <c r="PO13" i="19"/>
  <c r="PP13" i="19"/>
  <c r="PQ13" i="19"/>
  <c r="PR13" i="19"/>
  <c r="PS13" i="19"/>
  <c r="PT13" i="19"/>
  <c r="PU13" i="19"/>
  <c r="PV13" i="19"/>
  <c r="PW13" i="19"/>
  <c r="PX13" i="19"/>
  <c r="PY13" i="19"/>
  <c r="PZ13" i="19"/>
  <c r="QA13" i="19"/>
  <c r="QB13" i="19"/>
  <c r="QC13" i="19"/>
  <c r="QD13" i="19"/>
  <c r="QE13" i="19"/>
  <c r="QF13" i="19"/>
  <c r="QG13" i="19"/>
  <c r="QH13" i="19"/>
  <c r="QI13" i="19"/>
  <c r="QJ13" i="19"/>
  <c r="QK13" i="19"/>
  <c r="QL13" i="19"/>
  <c r="QM13" i="19"/>
  <c r="QN13" i="19"/>
  <c r="QO13" i="19"/>
  <c r="QP13" i="19"/>
  <c r="QQ13" i="19"/>
  <c r="QR13" i="19"/>
  <c r="QS13" i="19"/>
  <c r="QT13" i="19"/>
  <c r="QU13" i="19"/>
  <c r="QV13" i="19"/>
  <c r="QW13" i="19"/>
  <c r="QX13" i="19"/>
  <c r="QY13" i="19"/>
  <c r="QZ13" i="19"/>
  <c r="RA13" i="19"/>
  <c r="RB13" i="19"/>
  <c r="RC13" i="19"/>
  <c r="RD13" i="19"/>
  <c r="RE13" i="19"/>
  <c r="RF13" i="19"/>
  <c r="RG13" i="19"/>
  <c r="RH13" i="19"/>
  <c r="RI13" i="19"/>
  <c r="RJ13" i="19"/>
  <c r="RK13" i="19"/>
  <c r="RL13" i="19"/>
  <c r="RM13" i="19"/>
  <c r="RN13" i="19"/>
  <c r="RO13" i="19"/>
  <c r="RP13" i="19"/>
  <c r="RQ13" i="19"/>
  <c r="RR13" i="19"/>
  <c r="RS13" i="19"/>
  <c r="RT13" i="19"/>
  <c r="RU13" i="19"/>
  <c r="RV13" i="19"/>
  <c r="RW13" i="19"/>
  <c r="RX13" i="19"/>
  <c r="RY13" i="19"/>
  <c r="RZ13" i="19"/>
  <c r="SA13" i="19"/>
  <c r="SB13" i="19"/>
  <c r="SC13" i="19"/>
  <c r="SD13" i="19"/>
  <c r="SE13" i="19"/>
  <c r="SF13" i="19"/>
  <c r="SG13" i="19"/>
  <c r="SH13" i="19"/>
  <c r="SI13" i="19"/>
  <c r="SJ13" i="19"/>
  <c r="SK13" i="19"/>
  <c r="SL13" i="19"/>
  <c r="SM13" i="19"/>
  <c r="SN13" i="19"/>
  <c r="SO13" i="19"/>
  <c r="SP13" i="19"/>
  <c r="SQ13" i="19"/>
  <c r="SR13" i="19"/>
  <c r="SS13" i="19"/>
  <c r="ST13" i="19"/>
  <c r="SU13" i="19"/>
  <c r="SV13" i="19"/>
  <c r="SW13" i="19"/>
  <c r="SX13" i="19"/>
  <c r="SY13" i="19"/>
  <c r="SZ13" i="19"/>
  <c r="TA13" i="19"/>
  <c r="TB13" i="19"/>
  <c r="TC13" i="19"/>
  <c r="TD13" i="19"/>
  <c r="TE13" i="19"/>
  <c r="TF13" i="19"/>
  <c r="TG13" i="19"/>
  <c r="TH13" i="19"/>
  <c r="TI13" i="19"/>
  <c r="TJ13" i="19"/>
  <c r="TK13" i="19"/>
  <c r="TL13" i="19"/>
  <c r="TM13" i="19"/>
  <c r="TN13" i="19"/>
  <c r="TO13" i="19"/>
  <c r="TP13" i="19"/>
  <c r="TQ13" i="19"/>
  <c r="TR13" i="19"/>
  <c r="TS13" i="19"/>
  <c r="TT13" i="19"/>
  <c r="TU13" i="19"/>
  <c r="TV13" i="19"/>
  <c r="TW13" i="19"/>
  <c r="TX13" i="19"/>
  <c r="TY13" i="19"/>
  <c r="TZ13" i="19"/>
  <c r="UA13" i="19"/>
  <c r="UB13" i="19"/>
  <c r="UC13" i="19"/>
  <c r="UD13" i="19"/>
  <c r="UE13" i="19"/>
  <c r="UF13" i="19"/>
  <c r="UG13" i="19"/>
  <c r="UH13" i="19"/>
  <c r="UI13" i="19"/>
  <c r="UJ13" i="19"/>
  <c r="UK13" i="19"/>
  <c r="UL13" i="19"/>
  <c r="UM13" i="19"/>
  <c r="UN13" i="19"/>
  <c r="UO13" i="19"/>
  <c r="UP13" i="19"/>
  <c r="UQ13" i="19"/>
  <c r="UR13" i="19"/>
  <c r="US13" i="19"/>
  <c r="UT13" i="19"/>
  <c r="UU13" i="19"/>
  <c r="UV13" i="19"/>
  <c r="UW13" i="19"/>
  <c r="UX13" i="19"/>
  <c r="UY13" i="19"/>
  <c r="UZ13" i="19"/>
  <c r="VA13" i="19"/>
  <c r="VB13" i="19"/>
  <c r="VC13" i="19"/>
  <c r="VD13" i="19"/>
  <c r="VE13" i="19"/>
  <c r="VF13" i="19"/>
  <c r="VG13" i="19"/>
  <c r="VH13" i="19"/>
  <c r="VI13" i="19"/>
  <c r="VJ13" i="19"/>
  <c r="VK13" i="19"/>
  <c r="VL13" i="19"/>
  <c r="VM13" i="19"/>
  <c r="VN13" i="19"/>
  <c r="VO13" i="19"/>
  <c r="VP13" i="19"/>
  <c r="VQ13" i="19"/>
  <c r="VR13" i="19"/>
  <c r="VS13" i="19"/>
  <c r="VT13" i="19"/>
  <c r="VU13" i="19"/>
  <c r="VV13" i="19"/>
  <c r="VW13" i="19"/>
  <c r="VX13" i="19"/>
  <c r="VY13" i="19"/>
  <c r="VZ13" i="19"/>
  <c r="WA13" i="19"/>
  <c r="WB13" i="19"/>
  <c r="WC13" i="19"/>
  <c r="WD13" i="19"/>
  <c r="WE13" i="19"/>
  <c r="WF13" i="19"/>
  <c r="WG13" i="19"/>
  <c r="WH13" i="19"/>
  <c r="WI13" i="19"/>
  <c r="WJ13" i="19"/>
  <c r="WK13" i="19"/>
  <c r="WL13" i="19"/>
  <c r="WM13" i="19"/>
  <c r="WN13" i="19"/>
  <c r="WO13" i="19"/>
  <c r="WP13" i="19"/>
  <c r="WQ13" i="19"/>
  <c r="WR13" i="19"/>
  <c r="WS13" i="19"/>
  <c r="WT13" i="19"/>
  <c r="WU13" i="19"/>
  <c r="WV13" i="19"/>
  <c r="WW13" i="19"/>
  <c r="WX13" i="19"/>
  <c r="WY13" i="19"/>
  <c r="WZ13" i="19"/>
  <c r="XA13" i="19"/>
  <c r="XB13" i="19"/>
  <c r="XC13" i="19"/>
  <c r="XD13" i="19"/>
  <c r="XE13" i="19"/>
  <c r="XF13" i="19"/>
  <c r="XG13" i="19"/>
  <c r="XH13" i="19"/>
  <c r="XI13" i="19"/>
  <c r="XJ13" i="19"/>
  <c r="XK13" i="19"/>
  <c r="XL13" i="19"/>
  <c r="XM13" i="19"/>
  <c r="XN13" i="19"/>
  <c r="XO13" i="19"/>
  <c r="XP13" i="19"/>
  <c r="XQ13" i="19"/>
  <c r="XR13" i="19"/>
  <c r="XS13" i="19"/>
  <c r="XT13" i="19"/>
  <c r="XU13" i="19"/>
  <c r="XV13" i="19"/>
  <c r="XW13" i="19"/>
  <c r="XX13" i="19"/>
  <c r="XY13" i="19"/>
  <c r="XZ13" i="19"/>
  <c r="YA13" i="19"/>
  <c r="YB13" i="19"/>
  <c r="YC13" i="19"/>
  <c r="YD13" i="19"/>
  <c r="YE13" i="19"/>
  <c r="YF13" i="19"/>
  <c r="YG13" i="19"/>
  <c r="YH13" i="19"/>
  <c r="YI13" i="19"/>
  <c r="YJ13" i="19"/>
  <c r="YK13" i="19"/>
  <c r="YL13" i="19"/>
  <c r="YM13" i="19"/>
  <c r="YN13" i="19"/>
  <c r="YO13" i="19"/>
  <c r="YP13" i="19"/>
  <c r="YQ13" i="19"/>
  <c r="YR13" i="19"/>
  <c r="YS13" i="19"/>
  <c r="YT13" i="19"/>
  <c r="YU13" i="19"/>
  <c r="YV13" i="19"/>
  <c r="YW13" i="19"/>
  <c r="YX13" i="19"/>
  <c r="YY13" i="19"/>
  <c r="YZ13" i="19"/>
  <c r="ZA13" i="19"/>
  <c r="ZB13" i="19"/>
  <c r="ZC13" i="19"/>
  <c r="ZD13" i="19"/>
  <c r="ZE13" i="19"/>
  <c r="ZF13" i="19"/>
  <c r="ZG13" i="19"/>
  <c r="ZH13" i="19"/>
  <c r="ZI13" i="19"/>
  <c r="ZJ13" i="19"/>
  <c r="ZK13" i="19"/>
  <c r="ZL13" i="19"/>
  <c r="ZM13" i="19"/>
  <c r="ZN13" i="19"/>
  <c r="ZO13" i="19"/>
  <c r="ZP13" i="19"/>
  <c r="ZQ13" i="19"/>
  <c r="ZR13" i="19"/>
  <c r="ZS13" i="19"/>
  <c r="ZT13" i="19"/>
  <c r="ZU13" i="19"/>
  <c r="ZV13" i="19"/>
  <c r="ZW13" i="19"/>
  <c r="ZX13" i="19"/>
  <c r="ZY13" i="19"/>
  <c r="ZZ13" i="19"/>
  <c r="AAA13" i="19"/>
  <c r="AAB13" i="19"/>
  <c r="AAC13" i="19"/>
  <c r="AAD13" i="19"/>
  <c r="AAE13" i="19"/>
  <c r="AAF13" i="19"/>
  <c r="AAG13" i="19"/>
  <c r="AAH13" i="19"/>
  <c r="AAI13" i="19"/>
  <c r="AAJ13" i="19"/>
  <c r="AAK13" i="19"/>
  <c r="AAL13" i="19"/>
  <c r="AAM13" i="19"/>
  <c r="AAN13" i="19"/>
  <c r="AAO13" i="19"/>
  <c r="AAP13" i="19"/>
  <c r="AAQ13" i="19"/>
  <c r="AAR13" i="19"/>
  <c r="AAS13" i="19"/>
  <c r="AAT13" i="19"/>
  <c r="AAU13" i="19"/>
  <c r="AAV13" i="19"/>
  <c r="AAW13" i="19"/>
  <c r="AAX13" i="19"/>
  <c r="AAY13" i="19"/>
  <c r="AAZ13" i="19"/>
  <c r="ABA13" i="19"/>
  <c r="ABB13" i="19"/>
  <c r="ABC13" i="19"/>
  <c r="ABD13" i="19"/>
  <c r="ABE13" i="19"/>
  <c r="ABF13" i="19"/>
  <c r="ABG13" i="19"/>
  <c r="ABH13" i="19"/>
  <c r="ABI13" i="19"/>
  <c r="ABJ13" i="19"/>
  <c r="ABK13" i="19"/>
  <c r="ABL13" i="19"/>
  <c r="ABM13" i="19"/>
  <c r="ABN13" i="19"/>
  <c r="ABO13" i="19"/>
  <c r="ABP13" i="19"/>
  <c r="ABQ13" i="19"/>
  <c r="ABR13" i="19"/>
  <c r="ABS13" i="19"/>
  <c r="ABT13" i="19"/>
  <c r="ABU13" i="19"/>
  <c r="ABV13" i="19"/>
  <c r="ABW13" i="19"/>
  <c r="ABX13" i="19"/>
  <c r="ABY13" i="19"/>
  <c r="ABZ13" i="19"/>
  <c r="ACA13" i="19"/>
  <c r="ACB13" i="19"/>
  <c r="ACC13" i="19"/>
  <c r="ACD13" i="19"/>
  <c r="ACE13" i="19"/>
  <c r="ACF13" i="19"/>
  <c r="ACG13" i="19"/>
  <c r="ACH13" i="19"/>
  <c r="ACI13" i="19"/>
  <c r="ACJ13" i="19"/>
  <c r="ACK13" i="19"/>
  <c r="ACL13" i="19"/>
  <c r="ACM13" i="19"/>
  <c r="ACN13" i="19"/>
  <c r="ACO13" i="19"/>
  <c r="ACP13" i="19"/>
  <c r="ACQ13" i="19"/>
  <c r="ACR13" i="19"/>
  <c r="ACS13" i="19"/>
  <c r="ACT13" i="19"/>
  <c r="ACU13" i="19"/>
  <c r="ACV13" i="19"/>
  <c r="ACW13" i="19"/>
  <c r="ACX13" i="19"/>
  <c r="ACY13" i="19"/>
  <c r="ACZ13" i="19"/>
  <c r="ADA13" i="19"/>
  <c r="ADB13" i="19"/>
  <c r="ADC13" i="19"/>
  <c r="ADD13" i="19"/>
  <c r="ADE13" i="19"/>
  <c r="ADF13" i="19"/>
  <c r="ADG13" i="19"/>
  <c r="ADH13" i="19"/>
  <c r="ADI13" i="19"/>
  <c r="ADJ13" i="19"/>
  <c r="ADK13" i="19"/>
  <c r="ADL13" i="19"/>
  <c r="ADM13" i="19"/>
  <c r="ADN13" i="19"/>
  <c r="ADO13" i="19"/>
  <c r="ADP13" i="19"/>
  <c r="ADQ13" i="19"/>
  <c r="ADR13" i="19"/>
  <c r="ADS13" i="19"/>
  <c r="ADT13" i="19"/>
  <c r="ADU13" i="19"/>
  <c r="ADV13" i="19"/>
  <c r="ADW13" i="19"/>
  <c r="ADX13" i="19"/>
  <c r="ADY13" i="19"/>
  <c r="ADZ13" i="19"/>
  <c r="AEA13" i="19"/>
  <c r="AEB13" i="19"/>
  <c r="AEC13" i="19"/>
  <c r="AED13" i="19"/>
  <c r="AEE13" i="19"/>
  <c r="AEF13" i="19"/>
  <c r="AEG13" i="19"/>
  <c r="AEH13" i="19"/>
  <c r="AEI13" i="19"/>
  <c r="AEJ13" i="19"/>
  <c r="AEK13" i="19"/>
  <c r="AEL13" i="19"/>
  <c r="AEM13" i="19"/>
  <c r="AEN13" i="19"/>
  <c r="AEO13" i="19"/>
  <c r="AEP13" i="19"/>
  <c r="AEQ13" i="19"/>
  <c r="AER13" i="19"/>
  <c r="AES13" i="19"/>
  <c r="AET13" i="19"/>
  <c r="AEU13" i="19"/>
  <c r="AEV13" i="19"/>
  <c r="AEW13" i="19"/>
  <c r="AEX13" i="19"/>
  <c r="AEY13" i="19"/>
  <c r="AEZ13" i="19"/>
  <c r="AFA13" i="19"/>
  <c r="AFB13" i="19"/>
  <c r="AFC13" i="19"/>
  <c r="AFD13" i="19"/>
  <c r="AFE13" i="19"/>
  <c r="AFF13" i="19"/>
  <c r="AFG13" i="19"/>
  <c r="AFH13" i="19"/>
  <c r="AFI13" i="19"/>
  <c r="AFJ13" i="19"/>
  <c r="AFK13" i="19"/>
  <c r="AFL13" i="19"/>
  <c r="AFM13" i="19"/>
  <c r="AFN13" i="19"/>
  <c r="AFO13" i="19"/>
  <c r="AFP13" i="19"/>
  <c r="AFQ13" i="19"/>
  <c r="AFR13" i="19"/>
  <c r="AFS13" i="19"/>
  <c r="AFT13" i="19"/>
  <c r="AFU13" i="19"/>
  <c r="AFV13" i="19"/>
  <c r="AFW13" i="19"/>
  <c r="AFX13" i="19"/>
  <c r="AFY13" i="19"/>
  <c r="AFZ13" i="19"/>
  <c r="AGA13" i="19"/>
  <c r="AGB13" i="19"/>
  <c r="AGC13" i="19"/>
  <c r="AGD13" i="19"/>
  <c r="AGE13" i="19"/>
  <c r="AGF13" i="19"/>
  <c r="AGG13" i="19"/>
  <c r="AGH13" i="19"/>
  <c r="AGI13" i="19"/>
  <c r="AGJ13" i="19"/>
  <c r="AGK13" i="19"/>
  <c r="AGL13" i="19"/>
  <c r="AGM13" i="19"/>
  <c r="AGN13" i="19"/>
  <c r="AGO13" i="19"/>
  <c r="AGP13" i="19"/>
  <c r="AGQ13" i="19"/>
  <c r="AGR13" i="19"/>
  <c r="AGS13" i="19"/>
  <c r="AGT13" i="19"/>
  <c r="AGU13" i="19"/>
  <c r="AGV13" i="19"/>
  <c r="AGW13" i="19"/>
  <c r="AGX13" i="19"/>
  <c r="AGY13" i="19"/>
  <c r="AGZ13" i="19"/>
  <c r="AHA13" i="19"/>
  <c r="AHB13" i="19"/>
  <c r="AHC13" i="19"/>
  <c r="AHD13" i="19"/>
  <c r="AHE13" i="19"/>
  <c r="AHF13" i="19"/>
  <c r="AHG13" i="19"/>
  <c r="AHH13" i="19"/>
  <c r="AHI13" i="19"/>
  <c r="AHJ13" i="19"/>
  <c r="AHK13" i="19"/>
  <c r="AHL13" i="19"/>
  <c r="AHM13" i="19"/>
  <c r="AHN13" i="19"/>
  <c r="AHO13" i="19"/>
  <c r="AHP13" i="19"/>
  <c r="AHQ13" i="19"/>
  <c r="AHR13" i="19"/>
  <c r="AHS13" i="19"/>
  <c r="AHT13" i="19"/>
  <c r="AHU13" i="19"/>
  <c r="AHV13" i="19"/>
  <c r="AHW13" i="19"/>
  <c r="AHX13" i="19"/>
  <c r="AHY13" i="19"/>
  <c r="AHZ13" i="19"/>
  <c r="AIA13" i="19"/>
  <c r="AIB13" i="19"/>
  <c r="AIC13" i="19"/>
  <c r="AID13" i="19"/>
  <c r="AIE13" i="19"/>
  <c r="AIF13" i="19"/>
  <c r="AIG13" i="19"/>
  <c r="AIH13" i="19"/>
  <c r="AII13" i="19"/>
  <c r="AIJ13" i="19"/>
  <c r="AIK13" i="19"/>
  <c r="AIL13" i="19"/>
  <c r="AIM13" i="19"/>
  <c r="AIN13" i="19"/>
  <c r="AIO13" i="19"/>
  <c r="AIP13" i="19"/>
  <c r="AIQ13" i="19"/>
  <c r="AIR13" i="19"/>
  <c r="AIS13" i="19"/>
  <c r="AIT13" i="19"/>
  <c r="AIU13" i="19"/>
  <c r="AIV13" i="19"/>
  <c r="AIW13" i="19"/>
  <c r="AIX13" i="19"/>
  <c r="AIY13" i="19"/>
  <c r="AIZ13" i="19"/>
  <c r="AJA13" i="19"/>
  <c r="AJB13" i="19"/>
  <c r="AJC13" i="19"/>
  <c r="AJD13" i="19"/>
  <c r="AJF19" i="19" l="1"/>
  <c r="AJF21" i="19" s="1"/>
  <c r="AJF28" i="19"/>
  <c r="AJF41" i="19"/>
  <c r="AJF47" i="19" s="1"/>
  <c r="AJF57" i="19"/>
  <c r="AJF48" i="19" l="1"/>
  <c r="AJF28" i="35"/>
  <c r="AJF14" i="35"/>
  <c r="AJF13" i="35" s="1"/>
  <c r="AJF31" i="35"/>
  <c r="AJF30" i="35" s="1"/>
  <c r="AJF11" i="35"/>
  <c r="AJF29" i="19"/>
  <c r="AJF24" i="35"/>
  <c r="AJF23" i="35" s="1"/>
  <c r="AJF4" i="35"/>
  <c r="AJF21" i="35"/>
  <c r="AJF7" i="35"/>
  <c r="AJF6" i="35" s="1"/>
  <c r="AJF50" i="19"/>
  <c r="AJF27" i="35" s="1"/>
  <c r="AJF35" i="19"/>
  <c r="AJF20" i="35" s="1"/>
  <c r="AJF3" i="35" l="1"/>
  <c r="AJF10" i="35"/>
  <c r="AJD14" i="34"/>
  <c r="AJJ15" i="34" s="1"/>
  <c r="AJC8" i="19"/>
  <c r="AJD3" i="19"/>
  <c r="AJQ7" i="19" s="1"/>
  <c r="AJD8" i="19"/>
  <c r="AJJ6" i="19" l="1"/>
  <c r="AJE19" i="19"/>
  <c r="AJE4" i="34" l="1"/>
  <c r="AJE5" i="35"/>
  <c r="AJE8" i="35"/>
  <c r="AJE12" i="35"/>
  <c r="AJE15" i="35"/>
  <c r="AJE22" i="35"/>
  <c r="AJE25" i="35"/>
  <c r="AJE29" i="35"/>
  <c r="AJE32" i="35"/>
  <c r="AJE38" i="35"/>
  <c r="AJE39" i="35"/>
  <c r="AJE41" i="35"/>
  <c r="AJE21" i="19"/>
  <c r="AJE28" i="19"/>
  <c r="AJE29" i="19" s="1"/>
  <c r="AJE41" i="19"/>
  <c r="AJE47" i="19" s="1"/>
  <c r="AJE14" i="35" s="1"/>
  <c r="AJE57" i="19"/>
  <c r="AJF5" i="34" l="1"/>
  <c r="AJE37" i="35"/>
  <c r="AJE13" i="35"/>
  <c r="AJE40" i="35"/>
  <c r="AJE4" i="35"/>
  <c r="AJE21" i="35"/>
  <c r="AJE7" i="35"/>
  <c r="AJE6" i="35" s="1"/>
  <c r="AJE24" i="35"/>
  <c r="AJE23" i="35" s="1"/>
  <c r="AJE3" i="35"/>
  <c r="AJE31" i="35"/>
  <c r="AJE30" i="35" s="1"/>
  <c r="AJE11" i="35"/>
  <c r="AJE28" i="35"/>
  <c r="AJE35" i="19"/>
  <c r="AJE20" i="35" s="1"/>
  <c r="AJE48" i="19"/>
  <c r="AJE50" i="19"/>
  <c r="AJE27" i="35" s="1"/>
  <c r="AHP14" i="34"/>
  <c r="AJC14" i="34"/>
  <c r="AJD38" i="35"/>
  <c r="AJD39" i="35"/>
  <c r="AJD41" i="35"/>
  <c r="AJD22" i="35"/>
  <c r="AJD25" i="35"/>
  <c r="AJD29" i="35"/>
  <c r="AJD32" i="35"/>
  <c r="AJD5" i="35"/>
  <c r="AJD8" i="35"/>
  <c r="AJD12" i="35"/>
  <c r="AJD15" i="35"/>
  <c r="AJD4" i="34"/>
  <c r="AJD57" i="19"/>
  <c r="AJD41" i="19"/>
  <c r="AJD47" i="19" s="1"/>
  <c r="AJD28" i="19"/>
  <c r="AJD35" i="19" s="1"/>
  <c r="AJD20" i="35" s="1"/>
  <c r="AJD19" i="19"/>
  <c r="AJD21" i="19" s="1"/>
  <c r="AJC3" i="19"/>
  <c r="AHP3" i="19"/>
  <c r="AJP7" i="19" l="1"/>
  <c r="AJO7" i="19"/>
  <c r="AJI15" i="34"/>
  <c r="AJH15" i="34"/>
  <c r="AJG15" i="34"/>
  <c r="AJE5" i="34"/>
  <c r="AJI6" i="19"/>
  <c r="AJH6" i="19"/>
  <c r="AJD37" i="35"/>
  <c r="AJD48" i="19"/>
  <c r="AJD31" i="35"/>
  <c r="AJD30" i="35" s="1"/>
  <c r="AJD11" i="35"/>
  <c r="AJD50" i="19"/>
  <c r="AJD27" i="35" s="1"/>
  <c r="AJD28" i="35"/>
  <c r="AJD14" i="35"/>
  <c r="AJD13" i="35" s="1"/>
  <c r="AJD40" i="35"/>
  <c r="AJD4" i="35"/>
  <c r="AJD24" i="35"/>
  <c r="AJD23" i="35" s="1"/>
  <c r="AJD7" i="35"/>
  <c r="AJD6" i="35" s="1"/>
  <c r="AJD21" i="35"/>
  <c r="AJE10" i="35"/>
  <c r="AJD29" i="19"/>
  <c r="AJC38" i="35"/>
  <c r="AJC39" i="35"/>
  <c r="AJC41" i="35"/>
  <c r="AJC29" i="35"/>
  <c r="AJC32" i="35"/>
  <c r="AJC22" i="35"/>
  <c r="AJC25" i="35"/>
  <c r="AJC12" i="35"/>
  <c r="AJC15" i="35"/>
  <c r="AJC5" i="35"/>
  <c r="AJC8" i="35"/>
  <c r="AJC37" i="35" l="1"/>
  <c r="AJD3" i="35"/>
  <c r="AJC40" i="35"/>
  <c r="AJD10" i="35"/>
  <c r="AJC57" i="19"/>
  <c r="AJC41" i="19"/>
  <c r="AJC47" i="19" s="1"/>
  <c r="AJC28" i="19"/>
  <c r="AJC19" i="19"/>
  <c r="AJC21" i="19" s="1"/>
  <c r="AJC29" i="19" l="1"/>
  <c r="AJC21" i="35"/>
  <c r="AJC4" i="35"/>
  <c r="AJC7" i="35"/>
  <c r="AJC6" i="35" s="1"/>
  <c r="AJC24" i="35"/>
  <c r="AJC23" i="35" s="1"/>
  <c r="AJC31" i="35"/>
  <c r="AJC30" i="35" s="1"/>
  <c r="AJC14" i="35"/>
  <c r="AJC13" i="35" s="1"/>
  <c r="AJC11" i="35"/>
  <c r="AJC28" i="35"/>
  <c r="AJC35" i="19"/>
  <c r="AJC20" i="35" s="1"/>
  <c r="AJC48" i="19"/>
  <c r="AJC50" i="19"/>
  <c r="AJC27" i="35" s="1"/>
  <c r="AJC10" i="35" l="1"/>
  <c r="AJC3" i="35"/>
  <c r="AJB57" i="19"/>
  <c r="AJB28" i="19"/>
  <c r="AJB29" i="19" s="1"/>
  <c r="AJB41" i="19"/>
  <c r="AJB47" i="19" s="1"/>
  <c r="AJB19" i="19"/>
  <c r="AJB21" i="19" s="1"/>
  <c r="AGS3" i="19"/>
  <c r="AJA3" i="19"/>
  <c r="AJN7" i="19" s="1"/>
  <c r="AJB38" i="35"/>
  <c r="AJB39" i="35"/>
  <c r="AJB41" i="35"/>
  <c r="AJB22" i="35"/>
  <c r="AJB25" i="35"/>
  <c r="AJB29" i="35"/>
  <c r="AJB32" i="35"/>
  <c r="AJB5" i="35"/>
  <c r="AJB8" i="35"/>
  <c r="AJB12" i="35"/>
  <c r="AJB15" i="35"/>
  <c r="AJA9" i="34"/>
  <c r="AJB10" i="34" s="1"/>
  <c r="AJG10" i="34" l="1"/>
  <c r="AJF10" i="34"/>
  <c r="AJE10" i="34"/>
  <c r="AJD10" i="34"/>
  <c r="AJC10" i="34"/>
  <c r="AJG6" i="19"/>
  <c r="AJB4" i="35"/>
  <c r="AJB24" i="35"/>
  <c r="AJB23" i="35" s="1"/>
  <c r="AJB48" i="19"/>
  <c r="AJB50" i="19"/>
  <c r="AJB27" i="35" s="1"/>
  <c r="AJB28" i="35"/>
  <c r="AJB11" i="35"/>
  <c r="AJB31" i="35"/>
  <c r="AJB30" i="35" s="1"/>
  <c r="AJB14" i="35"/>
  <c r="AJB13" i="35" s="1"/>
  <c r="AJB35" i="19"/>
  <c r="AJB20" i="35" s="1"/>
  <c r="AJB37" i="35"/>
  <c r="AJB40" i="35"/>
  <c r="AJB21" i="35"/>
  <c r="AJB7" i="35"/>
  <c r="AJB6" i="35" s="1"/>
  <c r="AJB3" i="35"/>
  <c r="AJB10" i="35" l="1"/>
  <c r="AGU14" i="34"/>
  <c r="AIZ14" i="34"/>
  <c r="AGU3" i="19"/>
  <c r="AJF15" i="34" l="1"/>
  <c r="AJE15" i="34"/>
  <c r="AJD15" i="34"/>
  <c r="AJC15" i="34"/>
  <c r="AJB15" i="34"/>
  <c r="AIZ3" i="19"/>
  <c r="AJM7" i="19" s="1"/>
  <c r="AJL7" i="19" l="1"/>
  <c r="AJK7" i="19"/>
  <c r="AJF6" i="19"/>
  <c r="AJE6" i="19"/>
  <c r="AJD6" i="19"/>
  <c r="AJA5" i="35"/>
  <c r="AJA8" i="35"/>
  <c r="AJA12" i="35"/>
  <c r="AJA15" i="35"/>
  <c r="AJA22" i="35"/>
  <c r="AJA25" i="35"/>
  <c r="AJA29" i="35"/>
  <c r="AJA32" i="35"/>
  <c r="AJA38" i="35"/>
  <c r="AJA39" i="35"/>
  <c r="AJA41" i="35"/>
  <c r="AJA15" i="34"/>
  <c r="AJA10" i="34"/>
  <c r="AJA57" i="19"/>
  <c r="AJA41" i="19"/>
  <c r="AJA47" i="19" s="1"/>
  <c r="AJA28" i="19"/>
  <c r="AJA4" i="35" s="1"/>
  <c r="AJA19" i="19"/>
  <c r="AJA21" i="19" s="1"/>
  <c r="AJA35" i="19" l="1"/>
  <c r="AJA20" i="35" s="1"/>
  <c r="AJA24" i="35"/>
  <c r="AJA23" i="35" s="1"/>
  <c r="AJA21" i="35"/>
  <c r="AJA7" i="35"/>
  <c r="AJA6" i="35" s="1"/>
  <c r="AJA29" i="19"/>
  <c r="AJA3" i="35" s="1"/>
  <c r="AJA37" i="35"/>
  <c r="AJA40" i="35"/>
  <c r="AJA11" i="35"/>
  <c r="AJA50" i="19"/>
  <c r="AJA27" i="35" s="1"/>
  <c r="AJA31" i="35"/>
  <c r="AJA30" i="35" s="1"/>
  <c r="AJA48" i="19"/>
  <c r="AJA14" i="35"/>
  <c r="AJA13" i="35" s="1"/>
  <c r="AJA28" i="35"/>
  <c r="AJA10" i="35" l="1"/>
  <c r="AIZ5" i="35"/>
  <c r="AIZ8" i="35"/>
  <c r="AIZ12" i="35"/>
  <c r="AIZ15" i="35"/>
  <c r="AIZ22" i="35"/>
  <c r="AIZ25" i="35"/>
  <c r="AIZ29" i="35"/>
  <c r="AIZ32" i="35"/>
  <c r="AIZ38" i="35"/>
  <c r="AIZ39" i="35"/>
  <c r="AIZ41" i="35"/>
  <c r="AIZ15" i="34"/>
  <c r="AIZ57" i="19"/>
  <c r="AIZ41" i="19"/>
  <c r="AIZ47" i="19" s="1"/>
  <c r="AIZ28" i="19"/>
  <c r="AIZ4" i="35" s="1"/>
  <c r="AIZ19" i="19"/>
  <c r="AIZ21" i="19" s="1"/>
  <c r="AIZ29" i="19" l="1"/>
  <c r="AIZ3" i="35" s="1"/>
  <c r="AIZ21" i="35"/>
  <c r="AIZ7" i="35"/>
  <c r="AIZ6" i="35" s="1"/>
  <c r="AIZ35" i="19"/>
  <c r="AIZ20" i="35" s="1"/>
  <c r="AIZ24" i="35"/>
  <c r="AIZ23" i="35" s="1"/>
  <c r="AIZ40" i="35"/>
  <c r="AIZ37" i="35"/>
  <c r="AIZ48" i="19"/>
  <c r="AIZ31" i="35"/>
  <c r="AIZ30" i="35" s="1"/>
  <c r="AIZ14" i="35"/>
  <c r="AIZ13" i="35" s="1"/>
  <c r="AIZ50" i="19"/>
  <c r="AIZ27" i="35" s="1"/>
  <c r="AIZ11" i="35"/>
  <c r="AIZ28" i="35"/>
  <c r="AIY5" i="35"/>
  <c r="AIY8" i="35"/>
  <c r="AIY12" i="35"/>
  <c r="AIY15" i="35"/>
  <c r="AIY22" i="35"/>
  <c r="AIY25" i="35"/>
  <c r="AIY29" i="35"/>
  <c r="AIY32" i="35"/>
  <c r="AIY38" i="35"/>
  <c r="AIY39" i="35"/>
  <c r="AIY41" i="35"/>
  <c r="AIY57" i="19"/>
  <c r="AIY41" i="19"/>
  <c r="AIY47" i="19" s="1"/>
  <c r="AIY28" i="19"/>
  <c r="AIY4" i="35" s="1"/>
  <c r="AIX19" i="19"/>
  <c r="AIY19" i="19"/>
  <c r="AIY21" i="19" s="1"/>
  <c r="AIY40" i="35" l="1"/>
  <c r="AIY37" i="35"/>
  <c r="AIZ10" i="35"/>
  <c r="AIY29" i="19"/>
  <c r="AIY21" i="35"/>
  <c r="AIY35" i="19"/>
  <c r="AIY20" i="35" s="1"/>
  <c r="AIY24" i="35"/>
  <c r="AIY23" i="35" s="1"/>
  <c r="AIY7" i="35"/>
  <c r="AIY6" i="35" s="1"/>
  <c r="AIY48" i="19"/>
  <c r="AIY31" i="35"/>
  <c r="AIY30" i="35" s="1"/>
  <c r="AIY14" i="35"/>
  <c r="AIY13" i="35" s="1"/>
  <c r="AIY50" i="19"/>
  <c r="AIY27" i="35" s="1"/>
  <c r="AIY28" i="35"/>
  <c r="AIY11" i="35"/>
  <c r="AIX5" i="35"/>
  <c r="AIX8" i="35"/>
  <c r="AIX12" i="35"/>
  <c r="AIX15" i="35"/>
  <c r="AIX22" i="35"/>
  <c r="AIX25" i="35"/>
  <c r="AIX29" i="35"/>
  <c r="AIX32" i="35"/>
  <c r="AIX38" i="35"/>
  <c r="AIX39" i="35"/>
  <c r="AIX41" i="35"/>
  <c r="AIW3" i="34"/>
  <c r="AGT3" i="34"/>
  <c r="AGT9" i="34"/>
  <c r="AGS9" i="34"/>
  <c r="AIW3" i="19"/>
  <c r="AGT3" i="19"/>
  <c r="AGR3" i="19"/>
  <c r="AGJ3" i="19"/>
  <c r="AIX57" i="19"/>
  <c r="AIX41" i="19"/>
  <c r="AIX47" i="19" s="1"/>
  <c r="AIX28" i="19"/>
  <c r="AIX29" i="19" s="1"/>
  <c r="AIX3" i="35" s="1"/>
  <c r="AIX21" i="19"/>
  <c r="AJC4" i="34" l="1"/>
  <c r="AJB4" i="34"/>
  <c r="AJA4" i="34"/>
  <c r="AJJ7" i="19"/>
  <c r="AJI7" i="19"/>
  <c r="AJH7" i="19"/>
  <c r="AIY3" i="35"/>
  <c r="AIX24" i="35"/>
  <c r="AIX23" i="35" s="1"/>
  <c r="AIX48" i="19"/>
  <c r="AIX10" i="35" s="1"/>
  <c r="AIX31" i="35"/>
  <c r="AIX30" i="35" s="1"/>
  <c r="AIX14" i="35"/>
  <c r="AIX13" i="35" s="1"/>
  <c r="AIX50" i="19"/>
  <c r="AIX27" i="35" s="1"/>
  <c r="AIX11" i="35"/>
  <c r="AIX28" i="35"/>
  <c r="AIX37" i="35"/>
  <c r="AIX4" i="35"/>
  <c r="AJC6" i="19"/>
  <c r="AJB6" i="19"/>
  <c r="AJA6" i="19"/>
  <c r="AIX40" i="35"/>
  <c r="AIX21" i="35"/>
  <c r="AIX7" i="35"/>
  <c r="AIX6" i="35" s="1"/>
  <c r="AIY10" i="35"/>
  <c r="AIX35" i="19"/>
  <c r="AIX20" i="35" s="1"/>
  <c r="AHC14" i="34"/>
  <c r="AIS9" i="34"/>
  <c r="AHC3" i="19"/>
  <c r="AIS3" i="19"/>
  <c r="AJB5" i="34" l="1"/>
  <c r="AJC5" i="34"/>
  <c r="AJD5" i="34"/>
  <c r="AIW57" i="19"/>
  <c r="AIW41" i="19"/>
  <c r="AIW47" i="19" s="1"/>
  <c r="AIW28" i="19"/>
  <c r="AIW35" i="19" s="1"/>
  <c r="AIW20" i="35" s="1"/>
  <c r="AIW19" i="19"/>
  <c r="AIW21" i="19" s="1"/>
  <c r="AIW5" i="35"/>
  <c r="AIW8" i="35"/>
  <c r="AIW12" i="35"/>
  <c r="AIW15" i="35"/>
  <c r="AIW22" i="35"/>
  <c r="AIW25" i="35"/>
  <c r="AIW29" i="35"/>
  <c r="AIW32" i="35"/>
  <c r="AIW38" i="35"/>
  <c r="AIW39" i="35"/>
  <c r="AIW41" i="35"/>
  <c r="AIW40" i="35" l="1"/>
  <c r="AIW37" i="35"/>
  <c r="AIW24" i="35"/>
  <c r="AIW23" i="35" s="1"/>
  <c r="AIW29" i="19"/>
  <c r="AIW3" i="35" s="1"/>
  <c r="AIW4" i="35"/>
  <c r="AIW21" i="35"/>
  <c r="AIW7" i="35"/>
  <c r="AIW6" i="35" s="1"/>
  <c r="AIW28" i="35"/>
  <c r="AIW50" i="19"/>
  <c r="AIW27" i="35" s="1"/>
  <c r="AIW48" i="19"/>
  <c r="AIW11" i="35"/>
  <c r="AIW31" i="35"/>
  <c r="AIW30" i="35" s="1"/>
  <c r="AIW14" i="35"/>
  <c r="AIW13" i="35" s="1"/>
  <c r="AIV5" i="35"/>
  <c r="AIV8" i="35"/>
  <c r="AIV12" i="35"/>
  <c r="AIV15" i="35"/>
  <c r="AIV22" i="35"/>
  <c r="AIV25" i="35"/>
  <c r="AIV29" i="35"/>
  <c r="AIV32" i="35"/>
  <c r="AIV38" i="35"/>
  <c r="AIV39" i="35"/>
  <c r="AIV41" i="35"/>
  <c r="AIV57" i="19"/>
  <c r="AIV41" i="19"/>
  <c r="AIV47" i="19" s="1"/>
  <c r="AIV28" i="19"/>
  <c r="AIV4" i="35" s="1"/>
  <c r="AIV19" i="19"/>
  <c r="AIV21" i="19" s="1"/>
  <c r="AIV37" i="35" l="1"/>
  <c r="AIW10" i="35"/>
  <c r="AIV40" i="35"/>
  <c r="AIV7" i="35"/>
  <c r="AIV6" i="35" s="1"/>
  <c r="AIV29" i="19"/>
  <c r="AIV3" i="35" s="1"/>
  <c r="AIV21" i="35"/>
  <c r="AIV35" i="19"/>
  <c r="AIV20" i="35" s="1"/>
  <c r="AIV24" i="35"/>
  <c r="AIV23" i="35" s="1"/>
  <c r="AIV48" i="19"/>
  <c r="AIV10" i="35" s="1"/>
  <c r="AIV14" i="35"/>
  <c r="AIV13" i="35" s="1"/>
  <c r="AIV28" i="35"/>
  <c r="AIV50" i="19"/>
  <c r="AIV27" i="35" s="1"/>
  <c r="AIV11" i="35"/>
  <c r="AIV31" i="35"/>
  <c r="AIV30" i="35" s="1"/>
  <c r="AIU5" i="35" l="1"/>
  <c r="AIU8" i="35"/>
  <c r="AIU12" i="35"/>
  <c r="AIU15" i="35"/>
  <c r="AIU22" i="35"/>
  <c r="AIU25" i="35"/>
  <c r="AIU29" i="35"/>
  <c r="AIU32" i="35"/>
  <c r="AIU38" i="35"/>
  <c r="AIU39" i="35"/>
  <c r="AIU41" i="35"/>
  <c r="AIT3" i="19"/>
  <c r="AIR3" i="19"/>
  <c r="AIR3" i="34"/>
  <c r="AIT9" i="34"/>
  <c r="AIT3" i="34"/>
  <c r="AIZ4" i="34" s="1"/>
  <c r="AJA5" i="34" l="1"/>
  <c r="AIZ10" i="34"/>
  <c r="AIY10" i="34"/>
  <c r="AIX10" i="34"/>
  <c r="AIW10" i="34"/>
  <c r="AIV10" i="34"/>
  <c r="AJF7" i="19"/>
  <c r="AJG7" i="19"/>
  <c r="AIU40" i="35"/>
  <c r="AIU37" i="35"/>
  <c r="AJE7" i="19"/>
  <c r="AJD7" i="19"/>
  <c r="AIX6" i="19"/>
  <c r="AIW6" i="19"/>
  <c r="AIZ6" i="19"/>
  <c r="AIY6" i="19"/>
  <c r="AIU57" i="19"/>
  <c r="AIU41" i="19"/>
  <c r="AIU47" i="19" s="1"/>
  <c r="AIU50" i="19" s="1"/>
  <c r="AIU27" i="35" s="1"/>
  <c r="AIU28" i="19"/>
  <c r="AIU35" i="19" s="1"/>
  <c r="AIU20" i="35" s="1"/>
  <c r="AIU19" i="19"/>
  <c r="AIU21" i="19" s="1"/>
  <c r="AIU4" i="35" l="1"/>
  <c r="AIU24" i="35"/>
  <c r="AIU23" i="35" s="1"/>
  <c r="AIU21" i="35"/>
  <c r="AIU7" i="35"/>
  <c r="AIU6" i="35" s="1"/>
  <c r="AIU29" i="19"/>
  <c r="AIU3" i="35" s="1"/>
  <c r="AIU48" i="19"/>
  <c r="AIU14" i="35"/>
  <c r="AIU13" i="35" s="1"/>
  <c r="AIU31" i="35"/>
  <c r="AIU30" i="35" s="1"/>
  <c r="AIU11" i="35"/>
  <c r="AIU28" i="35"/>
  <c r="AIS14" i="34"/>
  <c r="AIY15" i="34" s="1"/>
  <c r="AIU10" i="35" l="1"/>
  <c r="AIS3" i="34"/>
  <c r="AIR14" i="34"/>
  <c r="AIY4" i="34" l="1"/>
  <c r="AIU4" i="34"/>
  <c r="AIV4" i="34"/>
  <c r="AIX4" i="34"/>
  <c r="AIW4" i="34"/>
  <c r="AIX15" i="34"/>
  <c r="AIW15" i="34"/>
  <c r="AIT5" i="35"/>
  <c r="AIT8" i="35"/>
  <c r="AIT12" i="35"/>
  <c r="AIT15" i="35"/>
  <c r="AIT22" i="35"/>
  <c r="AIT25" i="35"/>
  <c r="AIT29" i="35"/>
  <c r="AIT32" i="35"/>
  <c r="AIT38" i="35"/>
  <c r="AIT39" i="35"/>
  <c r="AIT41" i="35"/>
  <c r="AIT4" i="34"/>
  <c r="AIU5" i="34" l="1"/>
  <c r="AIV5" i="34"/>
  <c r="AIX5" i="34"/>
  <c r="AIW5" i="34"/>
  <c r="AIY5" i="34"/>
  <c r="AIZ5" i="34"/>
  <c r="AIT40" i="35"/>
  <c r="AIT37" i="35"/>
  <c r="AIT57" i="19"/>
  <c r="AIT41" i="19"/>
  <c r="AIT47" i="19" s="1"/>
  <c r="AIT28" i="19"/>
  <c r="AIT19" i="19"/>
  <c r="AIT21" i="19" s="1"/>
  <c r="AIT29" i="19" l="1"/>
  <c r="AIT3" i="35" s="1"/>
  <c r="AIT4" i="35"/>
  <c r="AIT21" i="35"/>
  <c r="AIT24" i="35"/>
  <c r="AIT23" i="35" s="1"/>
  <c r="AIT7" i="35"/>
  <c r="AIT6" i="35" s="1"/>
  <c r="AIT35" i="19"/>
  <c r="AIT20" i="35" s="1"/>
  <c r="AIT31" i="35"/>
  <c r="AIT30" i="35" s="1"/>
  <c r="AIT14" i="35"/>
  <c r="AIT13" i="35" s="1"/>
  <c r="AIT28" i="35"/>
  <c r="AIT11" i="35"/>
  <c r="AIT50" i="19"/>
  <c r="AIT27" i="35" s="1"/>
  <c r="AIT48" i="19"/>
  <c r="AIA3" i="34"/>
  <c r="AIA3" i="19"/>
  <c r="AIS5" i="35"/>
  <c r="AIS8" i="35"/>
  <c r="AIS12" i="35"/>
  <c r="AIS15" i="35"/>
  <c r="AIS22" i="35"/>
  <c r="AIS25" i="35"/>
  <c r="AIS29" i="35"/>
  <c r="AIS32" i="35"/>
  <c r="AIS38" i="35"/>
  <c r="AIS39" i="35"/>
  <c r="AIS41" i="35"/>
  <c r="AIS4" i="34"/>
  <c r="AIS57" i="19"/>
  <c r="AIS41" i="19"/>
  <c r="AIS47" i="19" s="1"/>
  <c r="AIS28" i="19"/>
  <c r="AIS24" i="35" s="1"/>
  <c r="AIS19" i="19"/>
  <c r="AIS21" i="19" s="1"/>
  <c r="AIT5" i="34" l="1"/>
  <c r="AIT10" i="35"/>
  <c r="AIS37" i="35"/>
  <c r="AIS4" i="35"/>
  <c r="AIS21" i="35"/>
  <c r="AIS29" i="19"/>
  <c r="AIS3" i="35" s="1"/>
  <c r="AIS7" i="35"/>
  <c r="AIS6" i="35" s="1"/>
  <c r="AIS35" i="19"/>
  <c r="AIS20" i="35" s="1"/>
  <c r="AIS23" i="35"/>
  <c r="AIS14" i="35"/>
  <c r="AIS13" i="35" s="1"/>
  <c r="AIS28" i="35"/>
  <c r="AIS50" i="19"/>
  <c r="AIS27" i="35" s="1"/>
  <c r="AIS11" i="35"/>
  <c r="AIS48" i="19"/>
  <c r="AIS10" i="35" s="1"/>
  <c r="AIS31" i="35"/>
  <c r="AIS30" i="35" s="1"/>
  <c r="AIS40" i="35"/>
  <c r="AIR5" i="35" l="1"/>
  <c r="AIR8" i="35"/>
  <c r="AIR12" i="35"/>
  <c r="AIR15" i="35"/>
  <c r="AIR22" i="35"/>
  <c r="AIR25" i="35"/>
  <c r="AIR29" i="35"/>
  <c r="AIR32" i="35"/>
  <c r="AIR38" i="35"/>
  <c r="AIR39" i="35"/>
  <c r="AIR41" i="35"/>
  <c r="AIR4" i="34"/>
  <c r="AIR57" i="19"/>
  <c r="AIR41" i="19"/>
  <c r="AIR47" i="19" s="1"/>
  <c r="AIR28" i="19"/>
  <c r="AIR29" i="19" s="1"/>
  <c r="AIR19" i="19"/>
  <c r="AIR21" i="19" s="1"/>
  <c r="AIR40" i="35" l="1"/>
  <c r="AIS5" i="34"/>
  <c r="AIR7" i="35"/>
  <c r="AIR6" i="35" s="1"/>
  <c r="AIR21" i="35"/>
  <c r="AIR37" i="35"/>
  <c r="AIR24" i="35"/>
  <c r="AIR23" i="35" s="1"/>
  <c r="AIR35" i="19"/>
  <c r="AIR20" i="35" s="1"/>
  <c r="AIR4" i="35"/>
  <c r="AIR3" i="35"/>
  <c r="AIR48" i="19"/>
  <c r="AIR31" i="35"/>
  <c r="AIR30" i="35" s="1"/>
  <c r="AIR14" i="35"/>
  <c r="AIR13" i="35" s="1"/>
  <c r="AIR28" i="35"/>
  <c r="AIR11" i="35"/>
  <c r="AIR50" i="19"/>
  <c r="AIR27" i="35" s="1"/>
  <c r="AIO9" i="34"/>
  <c r="AIP14" i="34"/>
  <c r="AIP3" i="19"/>
  <c r="AIO3" i="19"/>
  <c r="AIV15" i="34" l="1"/>
  <c r="AIU15" i="34"/>
  <c r="AIT15" i="34"/>
  <c r="AIS15" i="34"/>
  <c r="AIR15" i="34"/>
  <c r="AIU10" i="34"/>
  <c r="AIT10" i="34"/>
  <c r="AIS10" i="34"/>
  <c r="AJA7" i="19"/>
  <c r="AJB7" i="19"/>
  <c r="AIU6" i="19"/>
  <c r="AIZ7" i="19"/>
  <c r="AIT6" i="19"/>
  <c r="AIS6" i="19"/>
  <c r="AJC7" i="19"/>
  <c r="AIV6" i="19"/>
  <c r="AIR10" i="35"/>
  <c r="AIQ41" i="35"/>
  <c r="AIQ39" i="35"/>
  <c r="AIQ38" i="35"/>
  <c r="AIQ32" i="35"/>
  <c r="AIQ29" i="35"/>
  <c r="AIQ25" i="35"/>
  <c r="AIQ22" i="35"/>
  <c r="AIQ15" i="35"/>
  <c r="AIQ12" i="35"/>
  <c r="AIQ8" i="35"/>
  <c r="AIQ5" i="35"/>
  <c r="AIQ15" i="34"/>
  <c r="AIQ4" i="34"/>
  <c r="AIP4" i="34"/>
  <c r="AIQ57" i="19"/>
  <c r="AIQ41" i="19"/>
  <c r="AIQ47" i="19" s="1"/>
  <c r="AIQ28" i="19"/>
  <c r="AIQ29" i="19" s="1"/>
  <c r="AIQ3" i="35" s="1"/>
  <c r="AIQ19" i="19"/>
  <c r="AIQ21" i="19" s="1"/>
  <c r="AIQ5" i="34" l="1"/>
  <c r="AIR5" i="34"/>
  <c r="AIQ35" i="19"/>
  <c r="AIQ20" i="35" s="1"/>
  <c r="AIQ24" i="35"/>
  <c r="AIQ23" i="35" s="1"/>
  <c r="AIQ7" i="35"/>
  <c r="AIQ6" i="35" s="1"/>
  <c r="AIQ21" i="35"/>
  <c r="AIQ4" i="35"/>
  <c r="AIQ37" i="35"/>
  <c r="AIQ40" i="35"/>
  <c r="AIQ48" i="19"/>
  <c r="AIQ28" i="35"/>
  <c r="AIQ14" i="35"/>
  <c r="AIQ13" i="35" s="1"/>
  <c r="AIQ31" i="35"/>
  <c r="AIQ30" i="35" s="1"/>
  <c r="AIQ11" i="35"/>
  <c r="AIQ50" i="19"/>
  <c r="AIQ27" i="35" s="1"/>
  <c r="AIP15" i="34"/>
  <c r="AIP57" i="19"/>
  <c r="AIP41" i="19"/>
  <c r="AIP47" i="19" s="1"/>
  <c r="AIP28" i="19"/>
  <c r="AIP7" i="35" s="1"/>
  <c r="AIP19" i="19"/>
  <c r="AIP21" i="19" s="1"/>
  <c r="AIP38" i="35"/>
  <c r="AIP39" i="35"/>
  <c r="AIP41" i="35"/>
  <c r="AIP29" i="35"/>
  <c r="AIP32" i="35"/>
  <c r="AIP22" i="35"/>
  <c r="AIP25" i="35"/>
  <c r="AIP12" i="35"/>
  <c r="AIP15" i="35"/>
  <c r="AIP5" i="35"/>
  <c r="AIP8" i="35"/>
  <c r="AIP21" i="35" l="1"/>
  <c r="AIQ10" i="35"/>
  <c r="AIP29" i="19"/>
  <c r="AIP3" i="35" s="1"/>
  <c r="AIP37" i="35"/>
  <c r="AIP40" i="35"/>
  <c r="AIP35" i="19"/>
  <c r="AIP20" i="35" s="1"/>
  <c r="AIP4" i="35"/>
  <c r="AIP24" i="35"/>
  <c r="AIP23" i="35" s="1"/>
  <c r="AIP6" i="35"/>
  <c r="AIP48" i="19"/>
  <c r="AIP10" i="35" s="1"/>
  <c r="AIP50" i="19"/>
  <c r="AIP27" i="35" s="1"/>
  <c r="AIP31" i="35"/>
  <c r="AIP30" i="35" s="1"/>
  <c r="AIP14" i="35"/>
  <c r="AIP13" i="35" s="1"/>
  <c r="AIP11" i="35"/>
  <c r="AIP28" i="35"/>
  <c r="AHJ9" i="34"/>
  <c r="AHI14" i="34"/>
  <c r="AHI9" i="34"/>
  <c r="AGQ9" i="34"/>
  <c r="AGQ3" i="34"/>
  <c r="AHJ3" i="19"/>
  <c r="AHI3" i="19"/>
  <c r="AGQ3" i="19"/>
  <c r="AIO41" i="19" l="1"/>
  <c r="AIO38" i="35" l="1"/>
  <c r="AIO39" i="35"/>
  <c r="AIO41" i="35"/>
  <c r="AIO29" i="35"/>
  <c r="AIO32" i="35"/>
  <c r="AIO22" i="35"/>
  <c r="AIO25" i="35"/>
  <c r="AIO12" i="35"/>
  <c r="AIO15" i="35"/>
  <c r="AIO5" i="35"/>
  <c r="AIO8" i="35"/>
  <c r="AIO57" i="19"/>
  <c r="AIO47" i="19"/>
  <c r="AIO48" i="19" s="1"/>
  <c r="AIO28" i="19"/>
  <c r="AIO29" i="19" s="1"/>
  <c r="AIO19" i="19"/>
  <c r="AIO21" i="19" s="1"/>
  <c r="AIO40" i="35" l="1"/>
  <c r="AIO14" i="35"/>
  <c r="AIO13" i="35" s="1"/>
  <c r="AIO31" i="35"/>
  <c r="AIO30" i="35" s="1"/>
  <c r="AIO37" i="35"/>
  <c r="AIO7" i="35"/>
  <c r="AIO6" i="35" s="1"/>
  <c r="AIO24" i="35"/>
  <c r="AIO23" i="35" s="1"/>
  <c r="AIO50" i="19"/>
  <c r="AIO27" i="35" s="1"/>
  <c r="AIO4" i="35"/>
  <c r="AIO11" i="35"/>
  <c r="AIO21" i="35"/>
  <c r="AIO28" i="35"/>
  <c r="AIO10" i="35"/>
  <c r="AIO3" i="35"/>
  <c r="AIO35" i="19"/>
  <c r="AIO20" i="35" s="1"/>
  <c r="AHP3" i="34"/>
  <c r="AIJ9" i="34"/>
  <c r="AIL9" i="34"/>
  <c r="AIL3" i="19"/>
  <c r="AIJ3" i="19"/>
  <c r="AIP10" i="34" l="1"/>
  <c r="AIR10" i="34"/>
  <c r="AIQ10" i="34"/>
  <c r="AIW7" i="19"/>
  <c r="AIP6" i="19"/>
  <c r="AIY7" i="19"/>
  <c r="AIX7" i="19"/>
  <c r="AIR6" i="19"/>
  <c r="AIQ6" i="19"/>
  <c r="AIO10" i="34"/>
  <c r="AIN19" i="19"/>
  <c r="AIN21" i="19" s="1"/>
  <c r="AIN5" i="35"/>
  <c r="AIN8" i="35"/>
  <c r="AIN12" i="35"/>
  <c r="AIN15" i="35"/>
  <c r="AIN22" i="35"/>
  <c r="AIN25" i="35"/>
  <c r="AIN29" i="35"/>
  <c r="AIN32" i="35"/>
  <c r="AIN38" i="35"/>
  <c r="AIN39" i="35"/>
  <c r="AIN41" i="35"/>
  <c r="AIN57" i="19"/>
  <c r="AIN41" i="19"/>
  <c r="AIN47" i="19" s="1"/>
  <c r="AIN50" i="19" s="1"/>
  <c r="AIN27" i="35" s="1"/>
  <c r="AIN28" i="19"/>
  <c r="AIN35" i="19" s="1"/>
  <c r="AIN20" i="35" s="1"/>
  <c r="AIN37" i="35" l="1"/>
  <c r="AIN48" i="19"/>
  <c r="AIN10" i="35" s="1"/>
  <c r="AIN24" i="35"/>
  <c r="AIN23" i="35" s="1"/>
  <c r="AIN21" i="35"/>
  <c r="AIN14" i="35"/>
  <c r="AIN13" i="35" s="1"/>
  <c r="AIN11" i="35"/>
  <c r="AIN7" i="35"/>
  <c r="AIN6" i="35" s="1"/>
  <c r="AIN4" i="35"/>
  <c r="AIN31" i="35"/>
  <c r="AIN30" i="35" s="1"/>
  <c r="AIN28" i="35"/>
  <c r="AIN40" i="35"/>
  <c r="AIN29" i="19"/>
  <c r="AGX3" i="34"/>
  <c r="AGU9" i="34"/>
  <c r="AGX3" i="19"/>
  <c r="AIM5" i="35"/>
  <c r="AIM8" i="35"/>
  <c r="AIM12" i="35"/>
  <c r="AIM15" i="35"/>
  <c r="AIM22" i="35"/>
  <c r="AIM25" i="35"/>
  <c r="AIM29" i="35"/>
  <c r="AIM32" i="35"/>
  <c r="AIM38" i="35"/>
  <c r="AIM39" i="35"/>
  <c r="AIM41" i="35"/>
  <c r="AIM57" i="19"/>
  <c r="AIM41" i="19"/>
  <c r="AIM47" i="19" s="1"/>
  <c r="AIM28" i="19"/>
  <c r="AIM29" i="19" s="1"/>
  <c r="AIM19" i="19"/>
  <c r="AIM21" i="19" s="1"/>
  <c r="AIM37" i="35" l="1"/>
  <c r="AIN3" i="35"/>
  <c r="AIM40" i="35"/>
  <c r="AIM7" i="35"/>
  <c r="AIM6" i="35" s="1"/>
  <c r="AIM24" i="35"/>
  <c r="AIM23" i="35" s="1"/>
  <c r="AIM21" i="35"/>
  <c r="AIM35" i="19"/>
  <c r="AIM20" i="35" s="1"/>
  <c r="AIM4" i="35"/>
  <c r="AIM3" i="35"/>
  <c r="AIM48" i="19"/>
  <c r="AIM11" i="35"/>
  <c r="AIM31" i="35"/>
  <c r="AIM30" i="35" s="1"/>
  <c r="AIM14" i="35"/>
  <c r="AIM13" i="35" s="1"/>
  <c r="AIM28" i="35"/>
  <c r="AIM50" i="19"/>
  <c r="AIM27" i="35" s="1"/>
  <c r="AIL57" i="19"/>
  <c r="AIL41" i="19"/>
  <c r="AIL47" i="19" s="1"/>
  <c r="AIL28" i="19"/>
  <c r="AIL7" i="35" s="1"/>
  <c r="AIL19" i="19"/>
  <c r="AIL21" i="19" s="1"/>
  <c r="AIH9" i="34"/>
  <c r="AIL10" i="34" s="1"/>
  <c r="AIG3" i="34"/>
  <c r="AIL5" i="35"/>
  <c r="AIL8" i="35"/>
  <c r="AIL12" i="35"/>
  <c r="AIL15" i="35"/>
  <c r="AIL22" i="35"/>
  <c r="AIL25" i="35"/>
  <c r="AIL29" i="35"/>
  <c r="AIL32" i="35"/>
  <c r="AIL38" i="35"/>
  <c r="AIL39" i="35"/>
  <c r="AIL41" i="35"/>
  <c r="AIG3" i="19"/>
  <c r="AIH3" i="19"/>
  <c r="AIL37" i="35" l="1"/>
  <c r="AIN10" i="34"/>
  <c r="AIM10" i="34"/>
  <c r="AIM10" i="35"/>
  <c r="AIL6" i="35"/>
  <c r="AIL50" i="19"/>
  <c r="AIL27" i="35" s="1"/>
  <c r="AIL31" i="35"/>
  <c r="AIL30" i="35" s="1"/>
  <c r="AIL11" i="35"/>
  <c r="AIL35" i="19"/>
  <c r="AIL20" i="35" s="1"/>
  <c r="AIL24" i="35"/>
  <c r="AIL23" i="35" s="1"/>
  <c r="AIL4" i="35"/>
  <c r="AIL21" i="35"/>
  <c r="AIL29" i="19"/>
  <c r="AIL40" i="35"/>
  <c r="AIL28" i="35"/>
  <c r="AIL14" i="35"/>
  <c r="AIL13" i="35" s="1"/>
  <c r="AIL48" i="19"/>
  <c r="AIK5" i="35"/>
  <c r="AIK8" i="35"/>
  <c r="AIK12" i="35"/>
  <c r="AIK15" i="35"/>
  <c r="AIK22" i="35"/>
  <c r="AIK25" i="35"/>
  <c r="AIK29" i="35"/>
  <c r="AIK32" i="35"/>
  <c r="AIK38" i="35"/>
  <c r="AIK39" i="35"/>
  <c r="AIK41" i="35"/>
  <c r="AIK40" i="35" l="1"/>
  <c r="AIK37" i="35"/>
  <c r="AIL3" i="35"/>
  <c r="AIL10" i="35"/>
  <c r="AGY9" i="34"/>
  <c r="AGY3" i="34"/>
  <c r="AGY3" i="19"/>
  <c r="AIK57" i="19"/>
  <c r="AIK41" i="19"/>
  <c r="AIK47" i="19" s="1"/>
  <c r="AIK28" i="19"/>
  <c r="AIK19" i="19"/>
  <c r="AIK21" i="19" s="1"/>
  <c r="AIK48" i="19" l="1"/>
  <c r="AIK10" i="35" s="1"/>
  <c r="AIK14" i="35"/>
  <c r="AIK13" i="35" s="1"/>
  <c r="AIK28" i="35"/>
  <c r="AIK11" i="35"/>
  <c r="AIK31" i="35"/>
  <c r="AIK30" i="35" s="1"/>
  <c r="AIK29" i="19"/>
  <c r="AIK3" i="35" s="1"/>
  <c r="AIK4" i="35"/>
  <c r="AIK24" i="35"/>
  <c r="AIK23" i="35" s="1"/>
  <c r="AIK7" i="35"/>
  <c r="AIK6" i="35" s="1"/>
  <c r="AIK21" i="35"/>
  <c r="AIK35" i="19"/>
  <c r="AIK20" i="35" s="1"/>
  <c r="AIK50" i="19"/>
  <c r="AIK27" i="35" s="1"/>
  <c r="AII14" i="34"/>
  <c r="AII3" i="34"/>
  <c r="AII3" i="19"/>
  <c r="AIJ5" i="35"/>
  <c r="AIJ8" i="35"/>
  <c r="AIJ12" i="35"/>
  <c r="AIJ15" i="35"/>
  <c r="AIJ22" i="35"/>
  <c r="AIJ25" i="35"/>
  <c r="AIJ29" i="35"/>
  <c r="AIJ32" i="35"/>
  <c r="AIJ38" i="35"/>
  <c r="AIJ39" i="35"/>
  <c r="AIJ41" i="35"/>
  <c r="AIJ57" i="19"/>
  <c r="AIJ41" i="19"/>
  <c r="AIJ47" i="19" s="1"/>
  <c r="AIJ28" i="19"/>
  <c r="AIJ7" i="35" s="1"/>
  <c r="AIJ19" i="19"/>
  <c r="AIJ21" i="19" s="1"/>
  <c r="AIV7" i="19" l="1"/>
  <c r="AIS7" i="19"/>
  <c r="AIT7" i="19"/>
  <c r="AIU7" i="19"/>
  <c r="AIJ37" i="35"/>
  <c r="AIO6" i="19"/>
  <c r="AIL6" i="19"/>
  <c r="AIN6" i="19"/>
  <c r="AIM6" i="19"/>
  <c r="AIO15" i="34"/>
  <c r="AIN15" i="34"/>
  <c r="AIO4" i="34"/>
  <c r="AIP5" i="34" s="1"/>
  <c r="AIN4" i="34"/>
  <c r="AIL4" i="34"/>
  <c r="AIM4" i="34"/>
  <c r="AIJ6" i="35"/>
  <c r="AIJ40" i="35"/>
  <c r="AIJ35" i="19"/>
  <c r="AIJ20" i="35" s="1"/>
  <c r="AIJ24" i="35"/>
  <c r="AIJ23" i="35" s="1"/>
  <c r="AIJ29" i="19"/>
  <c r="AIJ3" i="35" s="1"/>
  <c r="AIJ4" i="35"/>
  <c r="AIJ21" i="35"/>
  <c r="AIJ48" i="19"/>
  <c r="AIJ28" i="35"/>
  <c r="AIJ50" i="19"/>
  <c r="AIJ27" i="35" s="1"/>
  <c r="AIJ11" i="35"/>
  <c r="AIJ31" i="35"/>
  <c r="AIJ30" i="35" s="1"/>
  <c r="AIJ14" i="35"/>
  <c r="AIJ13" i="35" s="1"/>
  <c r="AII5" i="35"/>
  <c r="AII8" i="35"/>
  <c r="AII12" i="35"/>
  <c r="AII15" i="35"/>
  <c r="AII22" i="35"/>
  <c r="AII25" i="35"/>
  <c r="AII29" i="35"/>
  <c r="AII32" i="35"/>
  <c r="AII38" i="35"/>
  <c r="AII39" i="35"/>
  <c r="AII41" i="35"/>
  <c r="AII57" i="19"/>
  <c r="AII41" i="19"/>
  <c r="AII47" i="19" s="1"/>
  <c r="AII50" i="19" s="1"/>
  <c r="AII27" i="35" s="1"/>
  <c r="AII28" i="19"/>
  <c r="AII29" i="19" s="1"/>
  <c r="AII3" i="35" s="1"/>
  <c r="AII19" i="19"/>
  <c r="AII21" i="19" s="1"/>
  <c r="AIM5" i="34" l="1"/>
  <c r="AII37" i="35"/>
  <c r="AII40" i="35"/>
  <c r="AII31" i="35"/>
  <c r="AII30" i="35" s="1"/>
  <c r="AII28" i="35"/>
  <c r="AII21" i="35"/>
  <c r="AII7" i="35"/>
  <c r="AII6" i="35" s="1"/>
  <c r="AIN5" i="34"/>
  <c r="AII24" i="35"/>
  <c r="AII23" i="35" s="1"/>
  <c r="AII14" i="35"/>
  <c r="AII13" i="35" s="1"/>
  <c r="AII11" i="35"/>
  <c r="AII4" i="35"/>
  <c r="AIO5" i="34"/>
  <c r="AIJ10" i="35"/>
  <c r="AII35" i="19"/>
  <c r="AII20" i="35" s="1"/>
  <c r="AII48" i="19"/>
  <c r="AII10" i="35" s="1"/>
  <c r="AIH5" i="35"/>
  <c r="AIH8" i="35"/>
  <c r="AIH12" i="35"/>
  <c r="AIH15" i="35"/>
  <c r="AIH22" i="35"/>
  <c r="AIH25" i="35"/>
  <c r="AIH29" i="35"/>
  <c r="AIH32" i="35"/>
  <c r="AIH38" i="35"/>
  <c r="AIH39" i="35"/>
  <c r="AIH41" i="35"/>
  <c r="AIH41" i="19"/>
  <c r="AIH40" i="35" l="1"/>
  <c r="AIH37" i="35"/>
  <c r="AIG14" i="34"/>
  <c r="AIH57" i="19"/>
  <c r="AIH47" i="19"/>
  <c r="AIH28" i="19"/>
  <c r="AIH19" i="19"/>
  <c r="AIH21" i="19" s="1"/>
  <c r="AIM15" i="34" l="1"/>
  <c r="AIL15" i="34"/>
  <c r="AIK15" i="34"/>
  <c r="AIH48" i="19"/>
  <c r="AIH10" i="35" s="1"/>
  <c r="AIH31" i="35"/>
  <c r="AIH30" i="35" s="1"/>
  <c r="AIH11" i="35"/>
  <c r="AIH14" i="35"/>
  <c r="AIH13" i="35" s="1"/>
  <c r="AIH28" i="35"/>
  <c r="AIH7" i="35"/>
  <c r="AIH6" i="35" s="1"/>
  <c r="AIH21" i="35"/>
  <c r="AIH4" i="35"/>
  <c r="AIH24" i="35"/>
  <c r="AIH23" i="35" s="1"/>
  <c r="AIH29" i="19"/>
  <c r="AIH3" i="35" s="1"/>
  <c r="AIH35" i="19"/>
  <c r="AIH20" i="35" s="1"/>
  <c r="AIH50" i="19"/>
  <c r="AIH27" i="35" s="1"/>
  <c r="AIA14" i="34"/>
  <c r="AIG5" i="35" l="1"/>
  <c r="AIG8" i="35"/>
  <c r="AIG12" i="35"/>
  <c r="AIG15" i="35"/>
  <c r="AIG22" i="35"/>
  <c r="AIG25" i="35"/>
  <c r="AIG29" i="35"/>
  <c r="AIG32" i="35"/>
  <c r="AIG38" i="35"/>
  <c r="AIG39" i="35"/>
  <c r="AIG41" i="35"/>
  <c r="AIG57" i="19"/>
  <c r="AIG41" i="19"/>
  <c r="AIG47" i="19" s="1"/>
  <c r="AIG28" i="19"/>
  <c r="AIG4" i="35" s="1"/>
  <c r="AIG19" i="19"/>
  <c r="AIG21" i="19" s="1"/>
  <c r="AIG29" i="19" l="1"/>
  <c r="AIG3" i="35" s="1"/>
  <c r="AIG35" i="19"/>
  <c r="AIG20" i="35" s="1"/>
  <c r="AIG24" i="35"/>
  <c r="AIG23" i="35" s="1"/>
  <c r="AIG21" i="35"/>
  <c r="AIG7" i="35"/>
  <c r="AIG6" i="35" s="1"/>
  <c r="AIG37" i="35"/>
  <c r="AIG48" i="19"/>
  <c r="AIG31" i="35"/>
  <c r="AIG30" i="35" s="1"/>
  <c r="AIG14" i="35"/>
  <c r="AIG13" i="35" s="1"/>
  <c r="AIG28" i="35"/>
  <c r="AIG11" i="35"/>
  <c r="AIG50" i="19"/>
  <c r="AIG27" i="35" s="1"/>
  <c r="AIG40" i="35"/>
  <c r="AIE9" i="34"/>
  <c r="AIE3" i="34"/>
  <c r="AID14" i="34"/>
  <c r="AIE3" i="19"/>
  <c r="AIR7" i="19" s="1"/>
  <c r="AID3" i="19"/>
  <c r="AIQ7" i="19" l="1"/>
  <c r="AIP7" i="19"/>
  <c r="AIJ6" i="19"/>
  <c r="AII6" i="19"/>
  <c r="AIJ15" i="34"/>
  <c r="AII15" i="34"/>
  <c r="AIH15" i="34"/>
  <c r="AIG15" i="34"/>
  <c r="AIK10" i="34"/>
  <c r="AIJ10" i="34"/>
  <c r="AII10" i="34"/>
  <c r="AIH10" i="34"/>
  <c r="AIK6" i="19"/>
  <c r="AIK4" i="34"/>
  <c r="AIL5" i="34" s="1"/>
  <c r="AIJ4" i="34"/>
  <c r="AII4" i="34"/>
  <c r="AIG10" i="35"/>
  <c r="AIF5" i="35"/>
  <c r="AIF8" i="35"/>
  <c r="AIF12" i="35"/>
  <c r="AIF15" i="35"/>
  <c r="AIF22" i="35"/>
  <c r="AIF25" i="35"/>
  <c r="AIF29" i="35"/>
  <c r="AIF32" i="35"/>
  <c r="AIF38" i="35"/>
  <c r="AIF39" i="35"/>
  <c r="AIF41" i="35"/>
  <c r="AIF15" i="34"/>
  <c r="AIF57" i="19"/>
  <c r="AIF41" i="19"/>
  <c r="AIF47" i="19" s="1"/>
  <c r="AIF28" i="19"/>
  <c r="AIF35" i="19" s="1"/>
  <c r="AIF20" i="35" s="1"/>
  <c r="AIF19" i="19"/>
  <c r="AIF21" i="19" s="1"/>
  <c r="AIK5" i="34" l="1"/>
  <c r="AIJ5" i="34"/>
  <c r="AIF21" i="35"/>
  <c r="AIF7" i="35"/>
  <c r="AIF6" i="35" s="1"/>
  <c r="AIF29" i="19"/>
  <c r="AIF24" i="35"/>
  <c r="AIF23" i="35" s="1"/>
  <c r="AIF4" i="35"/>
  <c r="AIF40" i="35"/>
  <c r="AIF31" i="35"/>
  <c r="AIF30" i="35" s="1"/>
  <c r="AIF28" i="35"/>
  <c r="AIF50" i="19"/>
  <c r="AIF27" i="35" s="1"/>
  <c r="AIF11" i="35"/>
  <c r="AIF48" i="19"/>
  <c r="AIF14" i="35"/>
  <c r="AIF13" i="35" s="1"/>
  <c r="AIF37" i="35"/>
  <c r="AIE41" i="35"/>
  <c r="AIE39" i="35"/>
  <c r="AIE38" i="35"/>
  <c r="AIE32" i="35"/>
  <c r="AIE29" i="35"/>
  <c r="AIE25" i="35"/>
  <c r="AIE22" i="35"/>
  <c r="AIE15" i="35"/>
  <c r="AIE12" i="35"/>
  <c r="AIE8" i="35"/>
  <c r="AIE5" i="35"/>
  <c r="AIE15" i="34"/>
  <c r="AIE57" i="19"/>
  <c r="AIE41" i="19"/>
  <c r="AIE47" i="19" s="1"/>
  <c r="AIE28" i="19"/>
  <c r="AIE35" i="19" s="1"/>
  <c r="AIE20" i="35" s="1"/>
  <c r="AIE19" i="19"/>
  <c r="AIE21" i="19" s="1"/>
  <c r="AIE40" i="35" l="1"/>
  <c r="AIF3" i="35"/>
  <c r="AIF10" i="35"/>
  <c r="AIE37" i="35"/>
  <c r="AIE24" i="35"/>
  <c r="AIE23" i="35" s="1"/>
  <c r="AIE29" i="19"/>
  <c r="AIE3" i="35" s="1"/>
  <c r="AIE7" i="35"/>
  <c r="AIE6" i="35" s="1"/>
  <c r="AIE21" i="35"/>
  <c r="AIE4" i="35"/>
  <c r="AIE50" i="19"/>
  <c r="AIE27" i="35" s="1"/>
  <c r="AIE28" i="35"/>
  <c r="AIE31" i="35"/>
  <c r="AIE30" i="35" s="1"/>
  <c r="AIE11" i="35"/>
  <c r="AIE14" i="35"/>
  <c r="AIE13" i="35" s="1"/>
  <c r="AIE48" i="19"/>
  <c r="AIE10" i="35" s="1"/>
  <c r="AHX9" i="34" l="1"/>
  <c r="AHX3" i="19"/>
  <c r="AID57" i="19" l="1"/>
  <c r="AID41" i="19"/>
  <c r="AID47" i="19" s="1"/>
  <c r="AID28" i="19"/>
  <c r="AID35" i="19" s="1"/>
  <c r="AID20" i="35" s="1"/>
  <c r="AID19" i="19"/>
  <c r="AID21" i="19" s="1"/>
  <c r="AID5" i="35"/>
  <c r="AID8" i="35"/>
  <c r="AID12" i="35"/>
  <c r="AID15" i="35"/>
  <c r="AID22" i="35"/>
  <c r="AID25" i="35"/>
  <c r="AID29" i="35"/>
  <c r="AID32" i="35"/>
  <c r="AID38" i="35"/>
  <c r="AID39" i="35"/>
  <c r="AID41" i="35"/>
  <c r="AID24" i="35" l="1"/>
  <c r="AID23" i="35" s="1"/>
  <c r="AID21" i="35"/>
  <c r="AID7" i="35"/>
  <c r="AID6" i="35" s="1"/>
  <c r="AID4" i="35"/>
  <c r="AID29" i="19"/>
  <c r="AID3" i="35" s="1"/>
  <c r="AID14" i="35"/>
  <c r="AID13" i="35" s="1"/>
  <c r="AID31" i="35"/>
  <c r="AID30" i="35" s="1"/>
  <c r="AID50" i="19"/>
  <c r="AID27" i="35" s="1"/>
  <c r="AID28" i="35"/>
  <c r="AID48" i="19"/>
  <c r="AID10" i="35" s="1"/>
  <c r="AID37" i="35"/>
  <c r="AID11" i="35"/>
  <c r="AID40" i="35"/>
  <c r="AGU3" i="34"/>
  <c r="AHT3" i="34"/>
  <c r="AIB3" i="34"/>
  <c r="AIH4" i="34" s="1"/>
  <c r="AII5" i="34" l="1"/>
  <c r="AIB3" i="19"/>
  <c r="AHT3" i="19"/>
  <c r="AIO7" i="19" l="1"/>
  <c r="AIH6" i="19"/>
  <c r="AIM7" i="19"/>
  <c r="AIL7" i="19"/>
  <c r="AIG6" i="19"/>
  <c r="AIN7" i="19"/>
  <c r="AIF6" i="19"/>
  <c r="AIE6" i="19"/>
  <c r="AIJ7" i="19"/>
  <c r="AII7" i="19"/>
  <c r="AIK7" i="19"/>
  <c r="AID6" i="19"/>
  <c r="AIC38" i="35"/>
  <c r="AIC39" i="35"/>
  <c r="AIC41" i="35"/>
  <c r="AIC29" i="35"/>
  <c r="AIC32" i="35"/>
  <c r="AIC22" i="35"/>
  <c r="AIC25" i="35"/>
  <c r="AIC12" i="35"/>
  <c r="AIC15" i="35"/>
  <c r="AIC5" i="35"/>
  <c r="AIC8" i="35"/>
  <c r="AIC57" i="19"/>
  <c r="AIC41" i="19"/>
  <c r="AIC47" i="19" s="1"/>
  <c r="AIC48" i="19" s="1"/>
  <c r="AIC28" i="19"/>
  <c r="AIC29" i="19" s="1"/>
  <c r="AIC3" i="35" s="1"/>
  <c r="AIC19" i="19"/>
  <c r="AIC21" i="19" s="1"/>
  <c r="AIC6" i="19"/>
  <c r="AIC40" i="35" l="1"/>
  <c r="AIC28" i="35"/>
  <c r="AIC11" i="35"/>
  <c r="AIC50" i="19"/>
  <c r="AIC27" i="35" s="1"/>
  <c r="AIC14" i="35"/>
  <c r="AIC13" i="35" s="1"/>
  <c r="AIC10" i="35"/>
  <c r="AIC31" i="35"/>
  <c r="AIC30" i="35" s="1"/>
  <c r="AIC35" i="19"/>
  <c r="AIC20" i="35" s="1"/>
  <c r="AIC4" i="35"/>
  <c r="AIC7" i="35"/>
  <c r="AIC6" i="35" s="1"/>
  <c r="AIC21" i="35"/>
  <c r="AIC24" i="35"/>
  <c r="AIC23" i="35" s="1"/>
  <c r="AIC37" i="35"/>
  <c r="AIA9" i="34"/>
  <c r="AHX3" i="34"/>
  <c r="AHN9" i="34"/>
  <c r="AHN3" i="34"/>
  <c r="AIG4" i="34" l="1"/>
  <c r="AIF4" i="34"/>
  <c r="AIE4" i="34"/>
  <c r="AID4" i="34"/>
  <c r="AIC4" i="34"/>
  <c r="AIG10" i="34"/>
  <c r="AIF10" i="34"/>
  <c r="AIE10" i="34"/>
  <c r="AID10" i="34"/>
  <c r="AIC10" i="34"/>
  <c r="AHN3" i="19"/>
  <c r="AID5" i="34" l="1"/>
  <c r="AIF5" i="34"/>
  <c r="AIE5" i="34"/>
  <c r="AIG5" i="34"/>
  <c r="AIH5" i="34"/>
  <c r="AIB5" i="35"/>
  <c r="AIB8" i="35"/>
  <c r="AIB12" i="35"/>
  <c r="AIB15" i="35"/>
  <c r="AIB22" i="35"/>
  <c r="AIB25" i="35"/>
  <c r="AIB29" i="35"/>
  <c r="AIB32" i="35"/>
  <c r="AIB38" i="35"/>
  <c r="AIB39" i="35"/>
  <c r="AIB41" i="35"/>
  <c r="AIB10" i="34"/>
  <c r="AIB4" i="34"/>
  <c r="AIC5" i="34" s="1"/>
  <c r="AIB57" i="19"/>
  <c r="AIB41" i="19"/>
  <c r="AIB47" i="19" s="1"/>
  <c r="AIB28" i="19"/>
  <c r="AIB4" i="35" s="1"/>
  <c r="AIB19" i="19"/>
  <c r="AIB21" i="19" s="1"/>
  <c r="AIB6" i="19"/>
  <c r="AIB40" i="35" l="1"/>
  <c r="AIB37" i="35"/>
  <c r="AIB35" i="19"/>
  <c r="AIB20" i="35" s="1"/>
  <c r="AIB7" i="35"/>
  <c r="AIB6" i="35" s="1"/>
  <c r="AIB24" i="35"/>
  <c r="AIB23" i="35" s="1"/>
  <c r="AIB21" i="35"/>
  <c r="AIB29" i="19"/>
  <c r="AIB31" i="35"/>
  <c r="AIB30" i="35" s="1"/>
  <c r="AIB48" i="19"/>
  <c r="AIB14" i="35"/>
  <c r="AIB13" i="35" s="1"/>
  <c r="AIB11" i="35"/>
  <c r="AIB28" i="35"/>
  <c r="AIB50" i="19"/>
  <c r="AIB27" i="35" s="1"/>
  <c r="AIA5" i="35"/>
  <c r="AIA8" i="35"/>
  <c r="AIA12" i="35"/>
  <c r="AIA15" i="35"/>
  <c r="AIA22" i="35"/>
  <c r="AIA25" i="35"/>
  <c r="AIA29" i="35"/>
  <c r="AIA32" i="35"/>
  <c r="AIA38" i="35"/>
  <c r="AIA39" i="35"/>
  <c r="AIA41" i="35"/>
  <c r="AHX14" i="34"/>
  <c r="AID15" i="34" l="1"/>
  <c r="AIC15" i="34"/>
  <c r="AIB15" i="34"/>
  <c r="AIB3" i="35"/>
  <c r="AIB10" i="35"/>
  <c r="AIA40" i="35"/>
  <c r="AIA37" i="35"/>
  <c r="AIA15" i="34"/>
  <c r="AIA10" i="34"/>
  <c r="AIA57" i="19"/>
  <c r="AIA41" i="19"/>
  <c r="AIA47" i="19" s="1"/>
  <c r="AIA28" i="19"/>
  <c r="AIA35" i="19" s="1"/>
  <c r="AIA20" i="35" s="1"/>
  <c r="AIA19" i="19"/>
  <c r="AIA21" i="19" s="1"/>
  <c r="AIA29" i="19" l="1"/>
  <c r="AIA3" i="35" s="1"/>
  <c r="AIA4" i="35"/>
  <c r="AIA7" i="35"/>
  <c r="AIA6" i="35" s="1"/>
  <c r="AIA21" i="35"/>
  <c r="AIA24" i="35"/>
  <c r="AIA23" i="35" s="1"/>
  <c r="AIA48" i="19"/>
  <c r="AIA31" i="35"/>
  <c r="AIA30" i="35" s="1"/>
  <c r="AIA14" i="35"/>
  <c r="AIA13" i="35" s="1"/>
  <c r="AIA28" i="35"/>
  <c r="AIA11" i="35"/>
  <c r="AIA50" i="19"/>
  <c r="AIA27" i="35" s="1"/>
  <c r="AHZ5" i="35"/>
  <c r="AHZ8" i="35"/>
  <c r="AHZ12" i="35"/>
  <c r="AHZ15" i="35"/>
  <c r="AHZ22" i="35"/>
  <c r="AHZ25" i="35"/>
  <c r="AHZ29" i="35"/>
  <c r="AHZ32" i="35"/>
  <c r="AHZ38" i="35"/>
  <c r="AHZ39" i="35"/>
  <c r="AHZ41" i="35"/>
  <c r="AHZ15" i="34"/>
  <c r="AHZ57" i="19"/>
  <c r="AHZ41" i="19"/>
  <c r="AHZ47" i="19" s="1"/>
  <c r="AHZ28" i="19"/>
  <c r="AHZ29" i="19" s="1"/>
  <c r="AHZ19" i="19"/>
  <c r="AHZ21" i="19" s="1"/>
  <c r="AIA10" i="35" l="1"/>
  <c r="AHZ40" i="35"/>
  <c r="AHZ37" i="35"/>
  <c r="AHZ24" i="35"/>
  <c r="AHZ23" i="35" s="1"/>
  <c r="AHZ21" i="35"/>
  <c r="AHZ7" i="35"/>
  <c r="AHZ6" i="35" s="1"/>
  <c r="AHZ35" i="19"/>
  <c r="AHZ20" i="35" s="1"/>
  <c r="AHZ4" i="35"/>
  <c r="AHZ3" i="35"/>
  <c r="AHZ48" i="19"/>
  <c r="AHZ31" i="35"/>
  <c r="AHZ30" i="35" s="1"/>
  <c r="AHZ14" i="35"/>
  <c r="AHZ13" i="35" s="1"/>
  <c r="AHZ28" i="35"/>
  <c r="AHZ50" i="19"/>
  <c r="AHZ27" i="35" s="1"/>
  <c r="AHZ11" i="35"/>
  <c r="AHY5" i="35"/>
  <c r="AHY8" i="35"/>
  <c r="AHY12" i="35"/>
  <c r="AHY15" i="35"/>
  <c r="AHY22" i="35"/>
  <c r="AHY25" i="35"/>
  <c r="AHY29" i="35"/>
  <c r="AHY32" i="35"/>
  <c r="AHY38" i="35"/>
  <c r="AHY39" i="35"/>
  <c r="AHY41" i="35"/>
  <c r="AHY57" i="19"/>
  <c r="AHY41" i="19"/>
  <c r="AHY47" i="19" s="1"/>
  <c r="AHY28" i="19"/>
  <c r="AHY7" i="35" s="1"/>
  <c r="AHY19" i="19"/>
  <c r="AHY21" i="19" s="1"/>
  <c r="AHZ10" i="35" l="1"/>
  <c r="AHY48" i="19"/>
  <c r="AHY10" i="35" s="1"/>
  <c r="AHY50" i="19"/>
  <c r="AHY27" i="35" s="1"/>
  <c r="AHY11" i="35"/>
  <c r="AHY29" i="19"/>
  <c r="AHY3" i="35" s="1"/>
  <c r="AHY24" i="35"/>
  <c r="AHY23" i="35" s="1"/>
  <c r="AHY35" i="19"/>
  <c r="AHY20" i="35" s="1"/>
  <c r="AHY4" i="35"/>
  <c r="AHY28" i="35"/>
  <c r="AHY21" i="35"/>
  <c r="AHY14" i="35"/>
  <c r="AHY13" i="35" s="1"/>
  <c r="AHY31" i="35"/>
  <c r="AHY30" i="35" s="1"/>
  <c r="AHY37" i="35"/>
  <c r="AHY40" i="35"/>
  <c r="AHY6" i="35"/>
  <c r="AHS9" i="34"/>
  <c r="AHS3" i="19"/>
  <c r="AHX57" i="19" l="1"/>
  <c r="AHX41" i="19"/>
  <c r="AHX47" i="19" s="1"/>
  <c r="AHX28" i="19"/>
  <c r="AHX7" i="35" s="1"/>
  <c r="AHX19" i="19"/>
  <c r="AHX21" i="19" s="1"/>
  <c r="AHX5" i="35"/>
  <c r="AHX8" i="35"/>
  <c r="AHX12" i="35"/>
  <c r="AHX15" i="35"/>
  <c r="AHX22" i="35"/>
  <c r="AHX25" i="35"/>
  <c r="AHX29" i="35"/>
  <c r="AHX32" i="35"/>
  <c r="AHX38" i="35"/>
  <c r="AHX39" i="35"/>
  <c r="AHX41" i="35"/>
  <c r="AHX40" i="35" l="1"/>
  <c r="AHX48" i="19"/>
  <c r="AHX10" i="35" s="1"/>
  <c r="AHX11" i="35"/>
  <c r="AHX31" i="35"/>
  <c r="AHX30" i="35" s="1"/>
  <c r="AHX28" i="35"/>
  <c r="AHX24" i="35"/>
  <c r="AHX23" i="35" s="1"/>
  <c r="AHX35" i="19"/>
  <c r="AHX20" i="35" s="1"/>
  <c r="AHX21" i="35"/>
  <c r="AHX29" i="19"/>
  <c r="AHX3" i="35" s="1"/>
  <c r="AHX37" i="35"/>
  <c r="AHX6" i="35"/>
  <c r="AHX50" i="19"/>
  <c r="AHX27" i="35" s="1"/>
  <c r="AHX14" i="35"/>
  <c r="AHX13" i="35" s="1"/>
  <c r="AHX4" i="35"/>
  <c r="AHT9" i="34"/>
  <c r="AHS3" i="34"/>
  <c r="AHZ10" i="34" l="1"/>
  <c r="AHY10" i="34"/>
  <c r="AHX10" i="34"/>
  <c r="AHW38" i="35"/>
  <c r="AHW39" i="35"/>
  <c r="AHW41" i="35"/>
  <c r="AHW29" i="35"/>
  <c r="AHW32" i="35"/>
  <c r="AHW22" i="35"/>
  <c r="AHW25" i="35"/>
  <c r="AHW12" i="35"/>
  <c r="AHW15" i="35"/>
  <c r="AHW8" i="35"/>
  <c r="AHW5" i="35"/>
  <c r="AHW57" i="19"/>
  <c r="AHW41" i="19"/>
  <c r="AHW47" i="19" s="1"/>
  <c r="AHW28" i="19"/>
  <c r="AHW4" i="35" s="1"/>
  <c r="AHW19" i="19"/>
  <c r="AHW21" i="19" s="1"/>
  <c r="AHW40" i="35" l="1"/>
  <c r="AHW21" i="35"/>
  <c r="AHW35" i="19"/>
  <c r="AHW20" i="35" s="1"/>
  <c r="AHW7" i="35"/>
  <c r="AHW6" i="35" s="1"/>
  <c r="AHW24" i="35"/>
  <c r="AHW23" i="35" s="1"/>
  <c r="AHW29" i="19"/>
  <c r="AHW48" i="19"/>
  <c r="AHW14" i="35"/>
  <c r="AHW13" i="35" s="1"/>
  <c r="AHW31" i="35"/>
  <c r="AHW30" i="35" s="1"/>
  <c r="AHW11" i="35"/>
  <c r="AHW50" i="19"/>
  <c r="AHW27" i="35" s="1"/>
  <c r="AHW28" i="35"/>
  <c r="AHW37" i="35"/>
  <c r="AHW3" i="35" l="1"/>
  <c r="AHW10" i="35"/>
  <c r="AHU3" i="34"/>
  <c r="AHK9" i="34"/>
  <c r="AHK3" i="19"/>
  <c r="AHU3" i="19"/>
  <c r="AHV57" i="19"/>
  <c r="AHV41" i="19"/>
  <c r="AHV47" i="19" s="1"/>
  <c r="AHV48" i="19" s="1"/>
  <c r="AHV10" i="35" s="1"/>
  <c r="AHV28" i="19"/>
  <c r="AHV29" i="19" s="1"/>
  <c r="AHV19" i="19"/>
  <c r="AHV21" i="19" s="1"/>
  <c r="AHV38" i="35"/>
  <c r="AHV39" i="35"/>
  <c r="AHV41" i="35"/>
  <c r="AHV29" i="35"/>
  <c r="AHV32" i="35"/>
  <c r="AHV22" i="35"/>
  <c r="AHV25" i="35"/>
  <c r="AHV12" i="35"/>
  <c r="AHV15" i="35"/>
  <c r="AHV5" i="35"/>
  <c r="AHV8" i="35"/>
  <c r="AHV14" i="35" l="1"/>
  <c r="AHV13" i="35" s="1"/>
  <c r="AHV11" i="35"/>
  <c r="AHV31" i="35"/>
  <c r="AHV30" i="35" s="1"/>
  <c r="AHV7" i="35"/>
  <c r="AHV6" i="35" s="1"/>
  <c r="AHV28" i="35"/>
  <c r="AHV4" i="35"/>
  <c r="AHV50" i="19"/>
  <c r="AHV27" i="35" s="1"/>
  <c r="AIH7" i="19"/>
  <c r="AIG7" i="19"/>
  <c r="AIA6" i="19"/>
  <c r="AHZ6" i="19"/>
  <c r="AIF7" i="19"/>
  <c r="AHY6" i="19"/>
  <c r="AIA4" i="34"/>
  <c r="AHZ4" i="34"/>
  <c r="AHY4" i="34"/>
  <c r="AHV24" i="35"/>
  <c r="AHV23" i="35" s="1"/>
  <c r="AHV21" i="35"/>
  <c r="AHV35" i="19"/>
  <c r="AHV20" i="35" s="1"/>
  <c r="AHV40" i="35"/>
  <c r="AHV37" i="35"/>
  <c r="AHV3" i="35"/>
  <c r="AGP9" i="34"/>
  <c r="AGP3" i="34"/>
  <c r="AGP3" i="19"/>
  <c r="AIB5" i="34" l="1"/>
  <c r="AIA5" i="34"/>
  <c r="AHZ5" i="34"/>
  <c r="AHU5" i="35"/>
  <c r="AHU8" i="35"/>
  <c r="AHU12" i="35"/>
  <c r="AHU15" i="35"/>
  <c r="AHU22" i="35"/>
  <c r="AHU25" i="35"/>
  <c r="AHU29" i="35"/>
  <c r="AHU32" i="35"/>
  <c r="AHU38" i="35"/>
  <c r="AHU39" i="35"/>
  <c r="AHU41" i="35"/>
  <c r="AHU57" i="19"/>
  <c r="AHU41" i="19"/>
  <c r="AHU47" i="19" s="1"/>
  <c r="AHU11" i="35" s="1"/>
  <c r="AHU28" i="19"/>
  <c r="AHU4" i="35" s="1"/>
  <c r="AHU19" i="19"/>
  <c r="AHU21" i="19" s="1"/>
  <c r="AHU50" i="19" l="1"/>
  <c r="AHU27" i="35" s="1"/>
  <c r="AHU48" i="19"/>
  <c r="AHU10" i="35" s="1"/>
  <c r="AHU31" i="35"/>
  <c r="AHU30" i="35" s="1"/>
  <c r="AHU28" i="35"/>
  <c r="AHU14" i="35"/>
  <c r="AHU13" i="35" s="1"/>
  <c r="AHU37" i="35"/>
  <c r="AHU40" i="35"/>
  <c r="AHU7" i="35"/>
  <c r="AHU6" i="35" s="1"/>
  <c r="AHU29" i="19"/>
  <c r="AHU21" i="35"/>
  <c r="AHU35" i="19"/>
  <c r="AHU20" i="35" s="1"/>
  <c r="AHU24" i="35"/>
  <c r="AHU23" i="35" s="1"/>
  <c r="AHT38" i="35"/>
  <c r="AHT39" i="35"/>
  <c r="AHT41" i="35"/>
  <c r="AHT22" i="35"/>
  <c r="AHT25" i="35"/>
  <c r="AHT29" i="35"/>
  <c r="AHT32" i="35"/>
  <c r="AHT5" i="35"/>
  <c r="AHT8" i="35"/>
  <c r="AHT12" i="35"/>
  <c r="AHT15" i="35"/>
  <c r="AHR3" i="19"/>
  <c r="AHT57" i="19"/>
  <c r="AHT41" i="19"/>
  <c r="AHT47" i="19" s="1"/>
  <c r="AHT28" i="35" s="1"/>
  <c r="AHT28" i="19"/>
  <c r="AHT29" i="19" s="1"/>
  <c r="AHT3" i="35" s="1"/>
  <c r="AHT19" i="19"/>
  <c r="AHT21" i="19" s="1"/>
  <c r="AHS14" i="34"/>
  <c r="AHR3" i="34"/>
  <c r="AHT4" i="34" s="1"/>
  <c r="AHT7" i="35" l="1"/>
  <c r="AHT6" i="35" s="1"/>
  <c r="AHT4" i="35"/>
  <c r="AHT24" i="35"/>
  <c r="AHT23" i="35" s="1"/>
  <c r="AHT21" i="35"/>
  <c r="AHX4" i="34"/>
  <c r="AHY5" i="34" s="1"/>
  <c r="AHW4" i="34"/>
  <c r="AHV4" i="34"/>
  <c r="AHU4" i="34"/>
  <c r="AHU5" i="34" s="1"/>
  <c r="AHY15" i="34"/>
  <c r="AHX15" i="34"/>
  <c r="AHW15" i="34"/>
  <c r="AIE7" i="19"/>
  <c r="AHX6" i="19"/>
  <c r="AHT14" i="35"/>
  <c r="AHT13" i="35" s="1"/>
  <c r="AHT11" i="35"/>
  <c r="AHT31" i="35"/>
  <c r="AHT30" i="35" s="1"/>
  <c r="AHT37" i="35"/>
  <c r="AHT40" i="35"/>
  <c r="AHU3" i="35"/>
  <c r="AHT35" i="19"/>
  <c r="AHT20" i="35" s="1"/>
  <c r="AHT48" i="19"/>
  <c r="AHT10" i="35" s="1"/>
  <c r="AHT50" i="19"/>
  <c r="AHT27" i="35" s="1"/>
  <c r="AHS38" i="35"/>
  <c r="AHS39" i="35"/>
  <c r="AHS41" i="35"/>
  <c r="AHS29" i="35"/>
  <c r="AHS32" i="35"/>
  <c r="AHS22" i="35"/>
  <c r="AHS25" i="35"/>
  <c r="AHS12" i="35"/>
  <c r="AHS15" i="35"/>
  <c r="AHS5" i="35"/>
  <c r="AHS8" i="35"/>
  <c r="AHS57" i="19"/>
  <c r="AHS41" i="19"/>
  <c r="AHS47" i="19" s="1"/>
  <c r="AHS48" i="19" s="1"/>
  <c r="AHS28" i="19"/>
  <c r="AHS24" i="35" s="1"/>
  <c r="AHS19" i="19"/>
  <c r="AHS21" i="19" s="1"/>
  <c r="AHV5" i="34" l="1"/>
  <c r="AHX5" i="34"/>
  <c r="AHW5" i="34"/>
  <c r="AHS37" i="35"/>
  <c r="AHS35" i="19"/>
  <c r="AHS20" i="35" s="1"/>
  <c r="AHS7" i="35"/>
  <c r="AHS6" i="35" s="1"/>
  <c r="AHS21" i="35"/>
  <c r="AHS29" i="19"/>
  <c r="AHS4" i="35"/>
  <c r="AHS23" i="35"/>
  <c r="AHS10" i="35"/>
  <c r="AHS14" i="35"/>
  <c r="AHS13" i="35" s="1"/>
  <c r="AHS31" i="35"/>
  <c r="AHS30" i="35" s="1"/>
  <c r="AHS11" i="35"/>
  <c r="AHS28" i="35"/>
  <c r="AHS50" i="19"/>
  <c r="AHS27" i="35" s="1"/>
  <c r="AHS40" i="35"/>
  <c r="AHR38" i="35"/>
  <c r="AHR39" i="35"/>
  <c r="AHR41" i="35"/>
  <c r="AHR29" i="35"/>
  <c r="AHR32" i="35"/>
  <c r="AHR22" i="35"/>
  <c r="AHR25" i="35"/>
  <c r="AHR12" i="35"/>
  <c r="AHR15" i="35"/>
  <c r="AHR5" i="35"/>
  <c r="AHR8" i="35"/>
  <c r="AHR57" i="19"/>
  <c r="AHR41" i="19"/>
  <c r="AHR47" i="19" s="1"/>
  <c r="AHR28" i="19"/>
  <c r="AHR29" i="19" s="1"/>
  <c r="AHR3" i="35" s="1"/>
  <c r="AHR19" i="19"/>
  <c r="AHR21" i="19" s="1"/>
  <c r="AHQ9" i="34"/>
  <c r="AHW10" i="34" s="1"/>
  <c r="AHQ3" i="19"/>
  <c r="AID7" i="19" l="1"/>
  <c r="AIC7" i="19"/>
  <c r="AIB7" i="19"/>
  <c r="AHW6" i="19"/>
  <c r="AHV6" i="19"/>
  <c r="AIA7" i="19"/>
  <c r="AHU6" i="19"/>
  <c r="AHT6" i="19"/>
  <c r="AHV15" i="34"/>
  <c r="AHU15" i="34"/>
  <c r="AHR40" i="35"/>
  <c r="AHS3" i="35"/>
  <c r="AHR35" i="19"/>
  <c r="AHR20" i="35" s="1"/>
  <c r="AHR24" i="35"/>
  <c r="AHR23" i="35" s="1"/>
  <c r="AHR4" i="35"/>
  <c r="AHR7" i="35"/>
  <c r="AHR6" i="35" s="1"/>
  <c r="AHR21" i="35"/>
  <c r="AHR37" i="35"/>
  <c r="AHR48" i="19"/>
  <c r="AHR31" i="35"/>
  <c r="AHR30" i="35" s="1"/>
  <c r="AHR11" i="35"/>
  <c r="AHR28" i="35"/>
  <c r="AHR50" i="19"/>
  <c r="AHR27" i="35" s="1"/>
  <c r="AHR14" i="35"/>
  <c r="AHR13" i="35" s="1"/>
  <c r="AHR10" i="35" l="1"/>
  <c r="AHP9" i="34"/>
  <c r="AGO9" i="34"/>
  <c r="AGO3" i="19"/>
  <c r="AHM3" i="19"/>
  <c r="AHV10" i="34" l="1"/>
  <c r="AHU10" i="34"/>
  <c r="AHT10" i="34"/>
  <c r="AHS10" i="34"/>
  <c r="AHR10" i="34"/>
  <c r="AHY7" i="19"/>
  <c r="AHZ7" i="19"/>
  <c r="AHX7" i="19"/>
  <c r="AHS6" i="19"/>
  <c r="AHW7" i="19"/>
  <c r="AHV7" i="19"/>
  <c r="AHR6" i="19"/>
  <c r="AHQ5" i="35"/>
  <c r="AHQ8" i="35"/>
  <c r="AHQ12" i="35"/>
  <c r="AHQ15" i="35"/>
  <c r="AHQ22" i="35"/>
  <c r="AHQ25" i="35"/>
  <c r="AHQ29" i="35"/>
  <c r="AHQ32" i="35"/>
  <c r="AHQ38" i="35"/>
  <c r="AHQ39" i="35"/>
  <c r="AHQ41" i="35"/>
  <c r="AHQ10" i="34"/>
  <c r="AHQ57" i="19"/>
  <c r="AHQ41" i="19"/>
  <c r="AHQ47" i="19" s="1"/>
  <c r="AHQ28" i="19"/>
  <c r="AHQ4" i="35" s="1"/>
  <c r="AHQ19" i="19"/>
  <c r="AHQ21" i="19" s="1"/>
  <c r="AHQ6" i="19"/>
  <c r="AHQ37" i="35" l="1"/>
  <c r="AHQ21" i="35"/>
  <c r="AHQ7" i="35"/>
  <c r="AHQ6" i="35" s="1"/>
  <c r="AHQ29" i="19"/>
  <c r="AHQ3" i="35" s="1"/>
  <c r="AHQ35" i="19"/>
  <c r="AHQ20" i="35" s="1"/>
  <c r="AHQ24" i="35"/>
  <c r="AHQ23" i="35" s="1"/>
  <c r="AHQ40" i="35"/>
  <c r="AHQ31" i="35"/>
  <c r="AHQ30" i="35" s="1"/>
  <c r="AHQ14" i="35"/>
  <c r="AHQ13" i="35" s="1"/>
  <c r="AHQ28" i="35"/>
  <c r="AHQ50" i="19"/>
  <c r="AHQ27" i="35" s="1"/>
  <c r="AHQ11" i="35"/>
  <c r="AHQ48" i="19"/>
  <c r="AHP38" i="35"/>
  <c r="AHP39" i="35"/>
  <c r="AHP41" i="35"/>
  <c r="AHP29" i="35"/>
  <c r="AHP32" i="35"/>
  <c r="AHP22" i="35"/>
  <c r="AHP25" i="35"/>
  <c r="AHP12" i="35"/>
  <c r="AHP15" i="35"/>
  <c r="AHP5" i="35"/>
  <c r="AHP8" i="35"/>
  <c r="AHP10" i="34"/>
  <c r="AHP57" i="19"/>
  <c r="AHP41" i="19"/>
  <c r="AHP47" i="19" s="1"/>
  <c r="AHP28" i="19"/>
  <c r="AHP21" i="35" s="1"/>
  <c r="AHP19" i="19"/>
  <c r="AHP21" i="19" s="1"/>
  <c r="AHP6" i="19"/>
  <c r="AHP40" i="35" l="1"/>
  <c r="AHQ10" i="35"/>
  <c r="AHP7" i="35"/>
  <c r="AHP6" i="35" s="1"/>
  <c r="AHP35" i="19"/>
  <c r="AHP20" i="35" s="1"/>
  <c r="AHP24" i="35"/>
  <c r="AHP23" i="35" s="1"/>
  <c r="AHP29" i="19"/>
  <c r="AHP4" i="35"/>
  <c r="AHP37" i="35"/>
  <c r="AHP48" i="19"/>
  <c r="AHP31" i="35"/>
  <c r="AHP30" i="35" s="1"/>
  <c r="AHP14" i="35"/>
  <c r="AHP13" i="35" s="1"/>
  <c r="AHP28" i="35"/>
  <c r="AHP11" i="35"/>
  <c r="AHP50" i="19"/>
  <c r="AHP27" i="35" s="1"/>
  <c r="AHO38" i="35"/>
  <c r="AHO39" i="35"/>
  <c r="AHO41" i="35"/>
  <c r="AHO29" i="35"/>
  <c r="AHO32" i="35"/>
  <c r="AHO22" i="35"/>
  <c r="AHO25" i="35"/>
  <c r="AHO12" i="35"/>
  <c r="AHO15" i="35"/>
  <c r="AHO5" i="35"/>
  <c r="AHO8" i="35"/>
  <c r="AHO40" i="35" l="1"/>
  <c r="AHO37" i="35"/>
  <c r="AHP3" i="35"/>
  <c r="AHP10" i="35"/>
  <c r="AGH9" i="34"/>
  <c r="AGJ3" i="34"/>
  <c r="AGK14" i="34"/>
  <c r="AGL3" i="34"/>
  <c r="AGL9" i="34"/>
  <c r="AGM9" i="34"/>
  <c r="AHM14" i="34"/>
  <c r="AHN14" i="34"/>
  <c r="AHT15" i="34" s="1"/>
  <c r="AGH3" i="19"/>
  <c r="AGK3" i="19"/>
  <c r="AGL3" i="19"/>
  <c r="AGM3" i="19"/>
  <c r="AHS15" i="34" l="1"/>
  <c r="AHR15" i="34"/>
  <c r="AHQ15" i="34"/>
  <c r="AHO10" i="34"/>
  <c r="AHO57" i="19"/>
  <c r="AHO41" i="19"/>
  <c r="AHO47" i="19" s="1"/>
  <c r="AHO28" i="19"/>
  <c r="AHO19" i="19"/>
  <c r="AHO21" i="19" s="1"/>
  <c r="AHO6" i="19"/>
  <c r="AHO14" i="35" l="1"/>
  <c r="AHO13" i="35" s="1"/>
  <c r="AHO31" i="35"/>
  <c r="AHO30" i="35" s="1"/>
  <c r="AHO11" i="35"/>
  <c r="AHO28" i="35"/>
  <c r="AHO29" i="19"/>
  <c r="AHO24" i="35"/>
  <c r="AHO23" i="35" s="1"/>
  <c r="AHO7" i="35"/>
  <c r="AHO6" i="35" s="1"/>
  <c r="AHO4" i="35"/>
  <c r="AHO21" i="35"/>
  <c r="AHO35" i="19"/>
  <c r="AHO20" i="35" s="1"/>
  <c r="AHO48" i="19"/>
  <c r="AHO50" i="19"/>
  <c r="AHO27" i="35" s="1"/>
  <c r="AHO10" i="35" l="1"/>
  <c r="AHO3" i="35"/>
  <c r="AHN38" i="35"/>
  <c r="AHN39" i="35"/>
  <c r="AHN41" i="35"/>
  <c r="AHN22" i="35"/>
  <c r="AHN25" i="35"/>
  <c r="AHN29" i="35"/>
  <c r="AHN32" i="35"/>
  <c r="AHN5" i="35"/>
  <c r="AHN8" i="35"/>
  <c r="AHN12" i="35"/>
  <c r="AHN15" i="35"/>
  <c r="AHM3" i="34"/>
  <c r="AHN57" i="19"/>
  <c r="AHN28" i="19"/>
  <c r="AHN29" i="19" s="1"/>
  <c r="AHN3" i="35" s="1"/>
  <c r="AHN41" i="19"/>
  <c r="AHN47" i="19" s="1"/>
  <c r="AHN19" i="19"/>
  <c r="AHN21" i="19" s="1"/>
  <c r="AHN50" i="19" l="1"/>
  <c r="AHN27" i="35" s="1"/>
  <c r="AHN28" i="35"/>
  <c r="AHN31" i="35"/>
  <c r="AHN30" i="35" s="1"/>
  <c r="AHN11" i="35"/>
  <c r="AHN14" i="35"/>
  <c r="AHN13" i="35" s="1"/>
  <c r="AHN48" i="19"/>
  <c r="AHN10" i="35" s="1"/>
  <c r="AHS4" i="34"/>
  <c r="AHR4" i="34"/>
  <c r="AHQ4" i="34"/>
  <c r="AHN7" i="35"/>
  <c r="AHN6" i="35" s="1"/>
  <c r="AHN4" i="35"/>
  <c r="AHN24" i="35"/>
  <c r="AHN23" i="35" s="1"/>
  <c r="AHN21" i="35"/>
  <c r="AHN37" i="35"/>
  <c r="AHN40" i="35"/>
  <c r="AHN35" i="19"/>
  <c r="AHN20" i="35" s="1"/>
  <c r="AHM38" i="35"/>
  <c r="AHM39" i="35"/>
  <c r="AHM41" i="35"/>
  <c r="AHM22" i="35"/>
  <c r="AHM25" i="35"/>
  <c r="AHM29" i="35"/>
  <c r="AHM32" i="35"/>
  <c r="AHM5" i="35"/>
  <c r="AHM8" i="35"/>
  <c r="AHM12" i="35"/>
  <c r="AHM15" i="35"/>
  <c r="AGF3" i="34"/>
  <c r="ADS14" i="34"/>
  <c r="AGF3" i="19"/>
  <c r="ADS3" i="19"/>
  <c r="AHM40" i="35" l="1"/>
  <c r="AHR5" i="34"/>
  <c r="AHT5" i="34"/>
  <c r="AHS5" i="34"/>
  <c r="AHM37" i="35"/>
  <c r="AHM57" i="19"/>
  <c r="AHM41" i="19"/>
  <c r="AHM47" i="19" s="1"/>
  <c r="AHM28" i="19"/>
  <c r="AHM19" i="19"/>
  <c r="AHM21" i="19" s="1"/>
  <c r="AHM29" i="19" l="1"/>
  <c r="AHM3" i="35" s="1"/>
  <c r="AHM7" i="35"/>
  <c r="AHM6" i="35" s="1"/>
  <c r="AHM21" i="35"/>
  <c r="AHM24" i="35"/>
  <c r="AHM23" i="35" s="1"/>
  <c r="AHM4" i="35"/>
  <c r="AHM48" i="19"/>
  <c r="AHM10" i="35" s="1"/>
  <c r="AHM28" i="35"/>
  <c r="AHM31" i="35"/>
  <c r="AHM30" i="35" s="1"/>
  <c r="AHM11" i="35"/>
  <c r="AHM14" i="35"/>
  <c r="AHM13" i="35" s="1"/>
  <c r="AHM35" i="19"/>
  <c r="AHM20" i="35" s="1"/>
  <c r="AHM50" i="19"/>
  <c r="AHM27" i="35" s="1"/>
  <c r="AHL57" i="19"/>
  <c r="AHL41" i="19"/>
  <c r="AHL47" i="19" s="1"/>
  <c r="AHL48" i="19" s="1"/>
  <c r="AHL28" i="19"/>
  <c r="AHL29" i="19" s="1"/>
  <c r="AHL19" i="19"/>
  <c r="AHL21" i="19" s="1"/>
  <c r="AHJ14" i="34"/>
  <c r="AHL12" i="35"/>
  <c r="AHL15" i="35"/>
  <c r="AHL5" i="35"/>
  <c r="AHL8" i="35"/>
  <c r="AHL22" i="35"/>
  <c r="AHL25" i="35"/>
  <c r="AHL29" i="35"/>
  <c r="AHL32" i="35"/>
  <c r="AHL38" i="35"/>
  <c r="AHL39" i="35"/>
  <c r="AHL41" i="35"/>
  <c r="AHP15" i="34" l="1"/>
  <c r="AHO15" i="34"/>
  <c r="AHL40" i="35"/>
  <c r="AHL21" i="35"/>
  <c r="AHL24" i="35"/>
  <c r="AHL23" i="35" s="1"/>
  <c r="AHL7" i="35"/>
  <c r="AHL6" i="35" s="1"/>
  <c r="AHL50" i="19"/>
  <c r="AHL27" i="35" s="1"/>
  <c r="AHL28" i="35"/>
  <c r="AHL14" i="35"/>
  <c r="AHL13" i="35" s="1"/>
  <c r="AHL31" i="35"/>
  <c r="AHL30" i="35" s="1"/>
  <c r="AHL11" i="35"/>
  <c r="AHL4" i="35"/>
  <c r="AHL35" i="19"/>
  <c r="AHL20" i="35" s="1"/>
  <c r="AHL37" i="35"/>
  <c r="AHL10" i="35"/>
  <c r="AHL3" i="35"/>
  <c r="AGR3" i="34"/>
  <c r="AHD14" i="34"/>
  <c r="AHH14" i="34"/>
  <c r="AHJ3" i="34"/>
  <c r="AHP4" i="34" s="1"/>
  <c r="AHQ5" i="34" s="1"/>
  <c r="AHD3" i="19"/>
  <c r="AHH3" i="19"/>
  <c r="AHU7" i="19" l="1"/>
  <c r="AHT7" i="19"/>
  <c r="AHN6" i="19"/>
  <c r="AHM6" i="19"/>
  <c r="AHN15" i="34"/>
  <c r="AHM15" i="34"/>
  <c r="AHK38" i="35"/>
  <c r="AHK39" i="35"/>
  <c r="AHK41" i="35"/>
  <c r="AHK29" i="35"/>
  <c r="AHK32" i="35"/>
  <c r="AHK22" i="35"/>
  <c r="AHK25" i="35"/>
  <c r="AHK12" i="35"/>
  <c r="AHK15" i="35"/>
  <c r="AHK5" i="35"/>
  <c r="AHK8" i="35"/>
  <c r="AHK57" i="19"/>
  <c r="AHK41" i="19"/>
  <c r="AHK47" i="19" s="1"/>
  <c r="AHK28" i="19"/>
  <c r="AHK24" i="35" s="1"/>
  <c r="AHK19" i="19"/>
  <c r="AHK21" i="19" s="1"/>
  <c r="AHK37" i="35" l="1"/>
  <c r="AHK23" i="35"/>
  <c r="AHK29" i="19"/>
  <c r="AHK3" i="35" s="1"/>
  <c r="AHK7" i="35"/>
  <c r="AHK6" i="35" s="1"/>
  <c r="AHK40" i="35"/>
  <c r="AHK21" i="35"/>
  <c r="AHK35" i="19"/>
  <c r="AHK20" i="35" s="1"/>
  <c r="AHK4" i="35"/>
  <c r="AHK48" i="19"/>
  <c r="AHK10" i="35" s="1"/>
  <c r="AHK28" i="35"/>
  <c r="AHK11" i="35"/>
  <c r="AHK50" i="19"/>
  <c r="AHK27" i="35" s="1"/>
  <c r="AHK31" i="35"/>
  <c r="AHK30" i="35" s="1"/>
  <c r="AHK14" i="35"/>
  <c r="AHK13" i="35" s="1"/>
  <c r="AGW3" i="34" l="1"/>
  <c r="AHI3" i="34"/>
  <c r="AHO4" i="34" s="1"/>
  <c r="AHP5" i="34" s="1"/>
  <c r="AGW3" i="19"/>
  <c r="AHJ57" i="19" l="1"/>
  <c r="AHJ41" i="19"/>
  <c r="AHJ47" i="19" s="1"/>
  <c r="AHJ28" i="19"/>
  <c r="AHJ35" i="19" s="1"/>
  <c r="AHJ19" i="19"/>
  <c r="AHJ21" i="19" s="1"/>
  <c r="AHJ29" i="19" l="1"/>
  <c r="AHJ3" i="35" s="1"/>
  <c r="AHJ48" i="19"/>
  <c r="AHJ10" i="35" s="1"/>
  <c r="AHJ50" i="19"/>
  <c r="AHJ27" i="35" s="1"/>
  <c r="AHJ38" i="35"/>
  <c r="AHJ39" i="35"/>
  <c r="AHJ41" i="35"/>
  <c r="AHJ32" i="35"/>
  <c r="AHJ31" i="35"/>
  <c r="AHJ29" i="35"/>
  <c r="AHJ28" i="35"/>
  <c r="AHJ20" i="35"/>
  <c r="AHJ21" i="35"/>
  <c r="AHJ22" i="35"/>
  <c r="AHJ24" i="35"/>
  <c r="AHJ25" i="35"/>
  <c r="AHJ11" i="35"/>
  <c r="AHJ12" i="35"/>
  <c r="AHJ14" i="35"/>
  <c r="AHJ15" i="35"/>
  <c r="AHJ4" i="35"/>
  <c r="AHJ5" i="35"/>
  <c r="AHJ7" i="35"/>
  <c r="AHJ8" i="35"/>
  <c r="AHJ23" i="35" l="1"/>
  <c r="AHJ6" i="35"/>
  <c r="AHJ30" i="35"/>
  <c r="AHJ13" i="35"/>
  <c r="AHJ40" i="35"/>
  <c r="AHJ37" i="35"/>
  <c r="AHH9" i="34"/>
  <c r="AHH3" i="34"/>
  <c r="AHN4" i="34" l="1"/>
  <c r="AHM4" i="34"/>
  <c r="AHN10" i="34"/>
  <c r="AHM10" i="34"/>
  <c r="AHI5" i="35"/>
  <c r="AHI8" i="35"/>
  <c r="AHI12" i="35"/>
  <c r="AHI15" i="35"/>
  <c r="AHI22" i="35"/>
  <c r="AHI25" i="35"/>
  <c r="AHI29" i="35"/>
  <c r="AHI32" i="35"/>
  <c r="AHI38" i="35"/>
  <c r="AHI39" i="35"/>
  <c r="AHI41" i="35"/>
  <c r="AHI57" i="19"/>
  <c r="AHI41" i="19"/>
  <c r="AHI47" i="19" s="1"/>
  <c r="AHI28" i="19"/>
  <c r="AHI29" i="19" s="1"/>
  <c r="AHI3" i="35" s="1"/>
  <c r="AHI19" i="19"/>
  <c r="AHI21" i="19" s="1"/>
  <c r="AHI40" i="35" l="1"/>
  <c r="AHO5" i="34"/>
  <c r="AHN5" i="34"/>
  <c r="AHI37" i="35"/>
  <c r="AHI35" i="19"/>
  <c r="AHI20" i="35" s="1"/>
  <c r="AHI21" i="35"/>
  <c r="AHI4" i="35"/>
  <c r="AHI24" i="35"/>
  <c r="AHI23" i="35" s="1"/>
  <c r="AHI7" i="35"/>
  <c r="AHI6" i="35" s="1"/>
  <c r="AHI48" i="19"/>
  <c r="AHI31" i="35"/>
  <c r="AHI30" i="35" s="1"/>
  <c r="AHI50" i="19"/>
  <c r="AHI27" i="35" s="1"/>
  <c r="AHI14" i="35"/>
  <c r="AHI13" i="35" s="1"/>
  <c r="AHI28" i="35"/>
  <c r="AHI11" i="35"/>
  <c r="AHH38" i="35"/>
  <c r="AHH39" i="35"/>
  <c r="AHH41" i="35"/>
  <c r="AHH29" i="35"/>
  <c r="AHH32" i="35"/>
  <c r="AHH22" i="35"/>
  <c r="AHH25" i="35"/>
  <c r="AHH12" i="35"/>
  <c r="AHH15" i="35"/>
  <c r="AHH5" i="35"/>
  <c r="AHH8" i="35"/>
  <c r="AHH57" i="19"/>
  <c r="AHH41" i="19"/>
  <c r="AHH47" i="19" s="1"/>
  <c r="AHH48" i="19" s="1"/>
  <c r="AHH28" i="19"/>
  <c r="AHH29" i="19" s="1"/>
  <c r="AHH19" i="19"/>
  <c r="AHH21" i="19" s="1"/>
  <c r="AHF14" i="34"/>
  <c r="AHF9" i="34"/>
  <c r="AHF3" i="19"/>
  <c r="AHH40" i="35" l="1"/>
  <c r="AHL15" i="34"/>
  <c r="AHK15" i="34"/>
  <c r="AHJ15" i="34"/>
  <c r="AHI15" i="34"/>
  <c r="AHR7" i="19"/>
  <c r="AHS7" i="19"/>
  <c r="AHL6" i="19"/>
  <c r="AHQ7" i="19"/>
  <c r="AHK6" i="19"/>
  <c r="AHP7" i="19"/>
  <c r="AHJ6" i="19"/>
  <c r="AHI6" i="19"/>
  <c r="AHL10" i="34"/>
  <c r="AHK10" i="34"/>
  <c r="AHH37" i="35"/>
  <c r="AHI10" i="35"/>
  <c r="AHH35" i="19"/>
  <c r="AHH20" i="35" s="1"/>
  <c r="AHH4" i="35"/>
  <c r="AHH21" i="35"/>
  <c r="AHH3" i="35"/>
  <c r="AHH24" i="35"/>
  <c r="AHH23" i="35" s="1"/>
  <c r="AHH7" i="35"/>
  <c r="AHH6" i="35" s="1"/>
  <c r="AHH11" i="35"/>
  <c r="AHH28" i="35"/>
  <c r="AHH50" i="19"/>
  <c r="AHH27" i="35" s="1"/>
  <c r="AHH14" i="35"/>
  <c r="AHH13" i="35" s="1"/>
  <c r="AHH10" i="35"/>
  <c r="AHH31" i="35"/>
  <c r="AHH30" i="35" s="1"/>
  <c r="AHF3" i="34"/>
  <c r="AHL4" i="34" l="1"/>
  <c r="AHK4" i="34"/>
  <c r="AHJ4" i="34"/>
  <c r="AHI4" i="34"/>
  <c r="AHG5" i="35"/>
  <c r="AHG8" i="35"/>
  <c r="AHG12" i="35"/>
  <c r="AHG15" i="35"/>
  <c r="AHG22" i="35"/>
  <c r="AHG25" i="35"/>
  <c r="AHG29" i="35"/>
  <c r="AHG32" i="35"/>
  <c r="AHG38" i="35"/>
  <c r="AHG39" i="35"/>
  <c r="AHG41" i="35"/>
  <c r="AHG57" i="19"/>
  <c r="AHG41" i="19"/>
  <c r="AHG47" i="19" s="1"/>
  <c r="AHG28" i="19"/>
  <c r="AHG7" i="35" s="1"/>
  <c r="AHG19" i="19"/>
  <c r="AHG21" i="19" s="1"/>
  <c r="AHJ5" i="34" l="1"/>
  <c r="AHK5" i="34"/>
  <c r="AHL5" i="34"/>
  <c r="AHM5" i="34"/>
  <c r="AHG37" i="35"/>
  <c r="AHG24" i="35"/>
  <c r="AHG23" i="35" s="1"/>
  <c r="AHG35" i="19"/>
  <c r="AHG20" i="35" s="1"/>
  <c r="AHG4" i="35"/>
  <c r="AHG29" i="19"/>
  <c r="AHG21" i="35"/>
  <c r="AHG6" i="35"/>
  <c r="AHG31" i="35"/>
  <c r="AHG30" i="35" s="1"/>
  <c r="AHG14" i="35"/>
  <c r="AHG13" i="35" s="1"/>
  <c r="AHG28" i="35"/>
  <c r="AHG11" i="35"/>
  <c r="AHG50" i="19"/>
  <c r="AHG27" i="35" s="1"/>
  <c r="AHG48" i="19"/>
  <c r="AHG40" i="35"/>
  <c r="AHF38" i="35"/>
  <c r="AHF39" i="35"/>
  <c r="AHF41" i="35"/>
  <c r="AHF29" i="35"/>
  <c r="AHF32" i="35"/>
  <c r="AHF22" i="35"/>
  <c r="AHF25" i="35"/>
  <c r="AHF12" i="35"/>
  <c r="AHF15" i="35"/>
  <c r="AHF5" i="35"/>
  <c r="AHF8" i="35"/>
  <c r="AHF37" i="35" l="1"/>
  <c r="AHF40" i="35"/>
  <c r="AHG3" i="35"/>
  <c r="AHG10" i="35"/>
  <c r="AHF57" i="19"/>
  <c r="AHF28" i="19"/>
  <c r="AHF29" i="19" s="1"/>
  <c r="AHF3" i="35" s="1"/>
  <c r="AHF41" i="19"/>
  <c r="AHF47" i="19" s="1"/>
  <c r="AHF19" i="19"/>
  <c r="AHF21" i="19" s="1"/>
  <c r="AHF28" i="35" l="1"/>
  <c r="AHF31" i="35"/>
  <c r="AHF30" i="35" s="1"/>
  <c r="AHF11" i="35"/>
  <c r="AHF14" i="35"/>
  <c r="AHF13" i="35" s="1"/>
  <c r="AHF50" i="19"/>
  <c r="AHF27" i="35" s="1"/>
  <c r="AHF48" i="19"/>
  <c r="AHF10" i="35" s="1"/>
  <c r="AHF21" i="35"/>
  <c r="AHF24" i="35"/>
  <c r="AHF23" i="35" s="1"/>
  <c r="AHF4" i="35"/>
  <c r="AHF7" i="35"/>
  <c r="AHF6" i="35" s="1"/>
  <c r="AHF35" i="19"/>
  <c r="AHF20" i="35" s="1"/>
  <c r="AHE38" i="35" l="1"/>
  <c r="AHE39" i="35"/>
  <c r="AHE41" i="35"/>
  <c r="AHE29" i="35"/>
  <c r="AHE32" i="35"/>
  <c r="AHE22" i="35"/>
  <c r="AHE25" i="35"/>
  <c r="AHE12" i="35"/>
  <c r="AHE15" i="35"/>
  <c r="AHE5" i="35"/>
  <c r="AHE8" i="35"/>
  <c r="AHE57" i="19"/>
  <c r="AHE41" i="19"/>
  <c r="AHE47" i="19" s="1"/>
  <c r="AHE28" i="35" s="1"/>
  <c r="AHE28" i="19"/>
  <c r="AHE29" i="19" s="1"/>
  <c r="AHE3" i="35" s="1"/>
  <c r="AHE19" i="19"/>
  <c r="AHE21" i="19" s="1"/>
  <c r="AHE14" i="35" l="1"/>
  <c r="AHE13" i="35" s="1"/>
  <c r="AHE37" i="35"/>
  <c r="AHE4" i="35"/>
  <c r="AHE24" i="35"/>
  <c r="AHE23" i="35" s="1"/>
  <c r="AHE31" i="35"/>
  <c r="AHE30" i="35" s="1"/>
  <c r="AHE7" i="35"/>
  <c r="AHE6" i="35" s="1"/>
  <c r="AHE11" i="35"/>
  <c r="AHE21" i="35"/>
  <c r="AHE40" i="35"/>
  <c r="AHE35" i="19"/>
  <c r="AHE20" i="35" s="1"/>
  <c r="AHE48" i="19"/>
  <c r="AHE10" i="35" s="1"/>
  <c r="AHE50" i="19"/>
  <c r="AHE27" i="35" s="1"/>
  <c r="AHB14" i="34" l="1"/>
  <c r="AHH15" i="34" s="1"/>
  <c r="AHD9" i="34"/>
  <c r="AHB3" i="19"/>
  <c r="AHJ10" i="34" l="1"/>
  <c r="AHI10" i="34"/>
  <c r="AHO7" i="19"/>
  <c r="AHH6" i="19"/>
  <c r="AHD38" i="35"/>
  <c r="AHD39" i="35"/>
  <c r="AHD41" i="35"/>
  <c r="AHD29" i="35"/>
  <c r="AHD32" i="35"/>
  <c r="AHD22" i="35"/>
  <c r="AHD25" i="35"/>
  <c r="AHD12" i="35"/>
  <c r="AHD15" i="35"/>
  <c r="AHD5" i="35"/>
  <c r="AHD8" i="35"/>
  <c r="AHD57" i="19"/>
  <c r="AHD41" i="19"/>
  <c r="AHD47" i="19" s="1"/>
  <c r="AHD28" i="19"/>
  <c r="AHD29" i="19" s="1"/>
  <c r="AHD19" i="19"/>
  <c r="AHD21" i="19" s="1"/>
  <c r="AHD4" i="35" l="1"/>
  <c r="AHD21" i="35"/>
  <c r="AHD7" i="35"/>
  <c r="AHD6" i="35" s="1"/>
  <c r="AHD35" i="19"/>
  <c r="AHD20" i="35" s="1"/>
  <c r="AHD24" i="35"/>
  <c r="AHD23" i="35" s="1"/>
  <c r="AHD3" i="35"/>
  <c r="AHD48" i="19"/>
  <c r="AHD31" i="35"/>
  <c r="AHD30" i="35" s="1"/>
  <c r="AHD14" i="35"/>
  <c r="AHD13" i="35" s="1"/>
  <c r="AHD50" i="19"/>
  <c r="AHD27" i="35" s="1"/>
  <c r="AHD28" i="35"/>
  <c r="AHD11" i="35"/>
  <c r="AHD40" i="35"/>
  <c r="AHD37" i="35"/>
  <c r="AHC28" i="19"/>
  <c r="AHC29" i="19" s="1"/>
  <c r="AHD10" i="35" l="1"/>
  <c r="AHA14" i="34"/>
  <c r="AHA3" i="19"/>
  <c r="AHG15" i="34" l="1"/>
  <c r="AHF15" i="34"/>
  <c r="AHN7" i="19"/>
  <c r="AHG6" i="19"/>
  <c r="AHB9" i="34"/>
  <c r="AHB3" i="34"/>
  <c r="AHH10" i="34" l="1"/>
  <c r="AHG10" i="34"/>
  <c r="AHF10" i="34"/>
  <c r="AHE10" i="34"/>
  <c r="AHD10" i="34"/>
  <c r="AHH4" i="34"/>
  <c r="AHG4" i="34"/>
  <c r="AHC3" i="35"/>
  <c r="AHC4" i="35"/>
  <c r="AHC5" i="35"/>
  <c r="AHC7" i="35"/>
  <c r="AHC8" i="35"/>
  <c r="AHC12" i="35"/>
  <c r="AHC15" i="35"/>
  <c r="AHC21" i="35"/>
  <c r="AHC22" i="35"/>
  <c r="AHC24" i="35"/>
  <c r="AHC25" i="35"/>
  <c r="AHC29" i="35"/>
  <c r="AHC32" i="35"/>
  <c r="AHC38" i="35"/>
  <c r="AHC39" i="35"/>
  <c r="AHC41" i="35"/>
  <c r="AHC57" i="19"/>
  <c r="AHC41" i="19"/>
  <c r="AHC47" i="19" s="1"/>
  <c r="AHC31" i="35" s="1"/>
  <c r="AHC35" i="19"/>
  <c r="AHC20" i="35" s="1"/>
  <c r="AHC19" i="19"/>
  <c r="AHC21" i="19" s="1"/>
  <c r="AHC40" i="35" l="1"/>
  <c r="AHH5" i="34"/>
  <c r="AHI5" i="34"/>
  <c r="AHC30" i="35"/>
  <c r="AHC6" i="35"/>
  <c r="AHC23" i="35"/>
  <c r="AHC48" i="19"/>
  <c r="AHC28" i="35"/>
  <c r="AHC11" i="35"/>
  <c r="AHC50" i="19"/>
  <c r="AHC27" i="35" s="1"/>
  <c r="AHC14" i="35"/>
  <c r="AHC13" i="35" s="1"/>
  <c r="AHC37" i="35"/>
  <c r="AHB5" i="35"/>
  <c r="AHB8" i="35"/>
  <c r="AHB12" i="35"/>
  <c r="AHB15" i="35"/>
  <c r="AHB22" i="35"/>
  <c r="AHB25" i="35"/>
  <c r="AHB29" i="35"/>
  <c r="AHB32" i="35"/>
  <c r="AHB38" i="35"/>
  <c r="AHB39" i="35"/>
  <c r="AHB41" i="35"/>
  <c r="AHB57" i="19"/>
  <c r="AHB41" i="19"/>
  <c r="AHB47" i="19" s="1"/>
  <c r="AHB28" i="19"/>
  <c r="AHB29" i="19" s="1"/>
  <c r="AHB19" i="19"/>
  <c r="AHB21" i="19" s="1"/>
  <c r="AHB40" i="35" l="1"/>
  <c r="AHC10" i="35"/>
  <c r="AHB37" i="35"/>
  <c r="AHB21" i="35"/>
  <c r="AHB24" i="35"/>
  <c r="AHB23" i="35" s="1"/>
  <c r="AHB7" i="35"/>
  <c r="AHB6" i="35" s="1"/>
  <c r="AHB35" i="19"/>
  <c r="AHB20" i="35" s="1"/>
  <c r="AHB4" i="35"/>
  <c r="AHB3" i="35"/>
  <c r="AHB48" i="19"/>
  <c r="AHB31" i="35"/>
  <c r="AHB30" i="35" s="1"/>
  <c r="AHB14" i="35"/>
  <c r="AHB13" i="35" s="1"/>
  <c r="AHB28" i="35"/>
  <c r="AHB11" i="35"/>
  <c r="AHB50" i="19"/>
  <c r="AHB27" i="35" s="1"/>
  <c r="AGZ3" i="34"/>
  <c r="AGY14" i="34"/>
  <c r="AHE15" i="34" s="1"/>
  <c r="AGZ3" i="19"/>
  <c r="AHF4" i="34" l="1"/>
  <c r="AHG5" i="34" s="1"/>
  <c r="AHE4" i="34"/>
  <c r="AHD4" i="34"/>
  <c r="AHC4" i="34"/>
  <c r="AHM7" i="19"/>
  <c r="AHJ7" i="19"/>
  <c r="AHL7" i="19"/>
  <c r="AHK7" i="19"/>
  <c r="AHF6" i="19"/>
  <c r="AHE6" i="19"/>
  <c r="AHD6" i="19"/>
  <c r="AHC6" i="19"/>
  <c r="AHB10" i="35"/>
  <c r="AHA57" i="19"/>
  <c r="AHA41" i="19"/>
  <c r="AHA47" i="19" s="1"/>
  <c r="AHA28" i="19"/>
  <c r="AHA29" i="19" s="1"/>
  <c r="AHA3" i="35" s="1"/>
  <c r="AHA19" i="19"/>
  <c r="AHA21" i="19" s="1"/>
  <c r="AHA5" i="35"/>
  <c r="AHA8" i="35"/>
  <c r="AHA12" i="35"/>
  <c r="AHA15" i="35"/>
  <c r="AHA22" i="35"/>
  <c r="AHA25" i="35"/>
  <c r="AHA29" i="35"/>
  <c r="AHA32" i="35"/>
  <c r="AHA38" i="35"/>
  <c r="AHA39" i="35"/>
  <c r="AHA41" i="35"/>
  <c r="AHF5" i="34" l="1"/>
  <c r="AHA7" i="35"/>
  <c r="AHA6" i="35" s="1"/>
  <c r="AHA21" i="35"/>
  <c r="AHA24" i="35"/>
  <c r="AHA23" i="35" s="1"/>
  <c r="AHA4" i="35"/>
  <c r="AHA35" i="19"/>
  <c r="AHA20" i="35" s="1"/>
  <c r="AHD5" i="34"/>
  <c r="AHE5" i="34"/>
  <c r="AHA48" i="19"/>
  <c r="AHA10" i="35" s="1"/>
  <c r="AHA14" i="35"/>
  <c r="AHA13" i="35" s="1"/>
  <c r="AHA28" i="35"/>
  <c r="AHA37" i="35"/>
  <c r="AHA50" i="19"/>
  <c r="AHA27" i="35" s="1"/>
  <c r="AHA31" i="35"/>
  <c r="AHA30" i="35" s="1"/>
  <c r="AHA11" i="35"/>
  <c r="AHA40" i="35"/>
  <c r="AGZ5" i="35" l="1"/>
  <c r="AGZ8" i="35"/>
  <c r="AGZ12" i="35"/>
  <c r="AGZ15" i="35"/>
  <c r="AGZ22" i="35"/>
  <c r="AGZ25" i="35"/>
  <c r="AGZ29" i="35"/>
  <c r="AGZ32" i="35"/>
  <c r="AGZ38" i="35"/>
  <c r="AGZ39" i="35"/>
  <c r="AGZ41" i="35"/>
  <c r="AGZ57" i="19"/>
  <c r="AGZ41" i="19"/>
  <c r="AGZ47" i="19" s="1"/>
  <c r="AGZ28" i="19"/>
  <c r="AGZ24" i="35" s="1"/>
  <c r="AGZ19" i="19"/>
  <c r="AGZ21" i="19" s="1"/>
  <c r="AGZ37" i="35" l="1"/>
  <c r="AGZ40" i="35"/>
  <c r="AGZ14" i="35"/>
  <c r="AGZ13" i="35" s="1"/>
  <c r="AGZ28" i="35"/>
  <c r="AGZ21" i="35"/>
  <c r="AGZ11" i="35"/>
  <c r="AGZ29" i="19"/>
  <c r="AGZ3" i="35" s="1"/>
  <c r="AGZ48" i="19"/>
  <c r="AGZ31" i="35"/>
  <c r="AGZ30" i="35" s="1"/>
  <c r="AGZ4" i="35"/>
  <c r="AGZ7" i="35"/>
  <c r="AGZ6" i="35" s="1"/>
  <c r="AGZ35" i="19"/>
  <c r="AGZ20" i="35" s="1"/>
  <c r="AGZ50" i="19"/>
  <c r="AGZ27" i="35" s="1"/>
  <c r="AGZ23" i="35"/>
  <c r="AGY38" i="35"/>
  <c r="AGY39" i="35"/>
  <c r="AGY41" i="35"/>
  <c r="AGY22" i="35"/>
  <c r="AGY25" i="35"/>
  <c r="AGY29" i="35"/>
  <c r="AGY32" i="35"/>
  <c r="AGY5" i="35"/>
  <c r="AGY8" i="35"/>
  <c r="AGY12" i="35"/>
  <c r="AGY15" i="35"/>
  <c r="AGY40" i="35" l="1"/>
  <c r="AGY37" i="35"/>
  <c r="AGZ10" i="35"/>
  <c r="AGX14" i="34"/>
  <c r="AHD15" i="34" s="1"/>
  <c r="AGY57" i="19"/>
  <c r="AGY41" i="19"/>
  <c r="AGY47" i="19" s="1"/>
  <c r="AGY28" i="19"/>
  <c r="AGY19" i="19"/>
  <c r="AGY21" i="19" s="1"/>
  <c r="AGY31" i="35" l="1"/>
  <c r="AGY30" i="35" s="1"/>
  <c r="AGY28" i="35"/>
  <c r="AGY11" i="35"/>
  <c r="AGY14" i="35"/>
  <c r="AGY13" i="35" s="1"/>
  <c r="AGY29" i="19"/>
  <c r="AGY3" i="35" s="1"/>
  <c r="AGY21" i="35"/>
  <c r="AGY24" i="35"/>
  <c r="AGY23" i="35" s="1"/>
  <c r="AGY4" i="35"/>
  <c r="AGY7" i="35"/>
  <c r="AGY6" i="35" s="1"/>
  <c r="AGY35" i="19"/>
  <c r="AGY20" i="35" s="1"/>
  <c r="AGY48" i="19"/>
  <c r="AGY10" i="35" s="1"/>
  <c r="AGY50" i="19"/>
  <c r="AGY27" i="35" s="1"/>
  <c r="AGW14" i="34" l="1"/>
  <c r="AHC15" i="34" s="1"/>
  <c r="AGW9" i="34"/>
  <c r="AHC10" i="34" l="1"/>
  <c r="AHB10" i="34"/>
  <c r="AHA10" i="34"/>
  <c r="AGZ10" i="34"/>
  <c r="AGY10" i="34"/>
  <c r="AGX5" i="35"/>
  <c r="AGX8" i="35"/>
  <c r="AGX12" i="35"/>
  <c r="AGX15" i="35"/>
  <c r="AGX22" i="35"/>
  <c r="AGX25" i="35"/>
  <c r="AGX29" i="35"/>
  <c r="AGX32" i="35"/>
  <c r="AGX38" i="35"/>
  <c r="AGX39" i="35"/>
  <c r="AGX41" i="35"/>
  <c r="AGX57" i="19"/>
  <c r="AGX41" i="19"/>
  <c r="AGX47" i="19" s="1"/>
  <c r="AGX48" i="19" s="1"/>
  <c r="AGX10" i="35" s="1"/>
  <c r="AGX28" i="19"/>
  <c r="AGX4" i="35" s="1"/>
  <c r="AGX19" i="19"/>
  <c r="AGX21" i="19" s="1"/>
  <c r="AGX40" i="35" l="1"/>
  <c r="AGX37" i="35"/>
  <c r="AGX29" i="19"/>
  <c r="AGX3" i="35" s="1"/>
  <c r="AGX31" i="35"/>
  <c r="AGX30" i="35" s="1"/>
  <c r="AGX24" i="35"/>
  <c r="AGX23" i="35" s="1"/>
  <c r="AGX14" i="35"/>
  <c r="AGX13" i="35" s="1"/>
  <c r="AGX7" i="35"/>
  <c r="AGX6" i="35" s="1"/>
  <c r="AGX35" i="19"/>
  <c r="AGX20" i="35" s="1"/>
  <c r="AGX50" i="19"/>
  <c r="AGX27" i="35" s="1"/>
  <c r="AGX28" i="35"/>
  <c r="AGX21" i="35"/>
  <c r="AGX11" i="35"/>
  <c r="AGV14" i="34"/>
  <c r="AGV3" i="34"/>
  <c r="AGV3" i="19"/>
  <c r="AHB4" i="34" l="1"/>
  <c r="AHC5" i="34" s="1"/>
  <c r="AHA4" i="34"/>
  <c r="AGZ4" i="34"/>
  <c r="AHI7" i="19"/>
  <c r="AHH7" i="19"/>
  <c r="AHG7" i="19"/>
  <c r="AHB6" i="19"/>
  <c r="AHB7" i="19"/>
  <c r="AHD7" i="19"/>
  <c r="AHC7" i="19"/>
  <c r="AHA6" i="19"/>
  <c r="AHF7" i="19"/>
  <c r="AHE7" i="19"/>
  <c r="AHA7" i="19"/>
  <c r="AGZ7" i="19"/>
  <c r="AGZ6" i="19"/>
  <c r="AHB15" i="34"/>
  <c r="AHA15" i="34"/>
  <c r="AGZ15" i="34"/>
  <c r="AGY15" i="34"/>
  <c r="AGX15" i="34"/>
  <c r="AGY6" i="19"/>
  <c r="AGW5" i="35"/>
  <c r="AGW8" i="35"/>
  <c r="AGW12" i="35"/>
  <c r="AGW15" i="35"/>
  <c r="AGW22" i="35"/>
  <c r="AGW25" i="35"/>
  <c r="AGW29" i="35"/>
  <c r="AGW32" i="35"/>
  <c r="AGW38" i="35"/>
  <c r="AGW39" i="35"/>
  <c r="AGW41" i="35"/>
  <c r="AGW15" i="34"/>
  <c r="AGW57" i="19"/>
  <c r="AGW41" i="19"/>
  <c r="AGW47" i="19" s="1"/>
  <c r="AGW28" i="19"/>
  <c r="AGW4" i="35" s="1"/>
  <c r="AGW19" i="19"/>
  <c r="AGW21" i="19" s="1"/>
  <c r="AHB5" i="34" l="1"/>
  <c r="AHA5" i="34"/>
  <c r="AGW24" i="35"/>
  <c r="AGW23" i="35" s="1"/>
  <c r="AGW21" i="35"/>
  <c r="AGW29" i="19"/>
  <c r="AGW3" i="35" s="1"/>
  <c r="AGW7" i="35"/>
  <c r="AGW6" i="35" s="1"/>
  <c r="AGW35" i="19"/>
  <c r="AGW20" i="35" s="1"/>
  <c r="AGW48" i="19"/>
  <c r="AGW31" i="35"/>
  <c r="AGW30" i="35" s="1"/>
  <c r="AGW11" i="35"/>
  <c r="AGW14" i="35"/>
  <c r="AGW13" i="35" s="1"/>
  <c r="AGW28" i="35"/>
  <c r="AGW50" i="19"/>
  <c r="AGW27" i="35" s="1"/>
  <c r="AGW40" i="35"/>
  <c r="AGW37" i="35"/>
  <c r="AGW10" i="35" l="1"/>
  <c r="AGV5" i="35"/>
  <c r="AGV8" i="35"/>
  <c r="AGV12" i="35"/>
  <c r="AGV15" i="35"/>
  <c r="AGV22" i="35"/>
  <c r="AGV25" i="35"/>
  <c r="AGV29" i="35"/>
  <c r="AGV32" i="35"/>
  <c r="AGV38" i="35"/>
  <c r="AGV39" i="35"/>
  <c r="AGV41" i="35"/>
  <c r="AGV15" i="34"/>
  <c r="AGV57" i="19"/>
  <c r="AGV41" i="19"/>
  <c r="AGV47" i="19" s="1"/>
  <c r="AGV28" i="19"/>
  <c r="AGV29" i="19" s="1"/>
  <c r="AGV19" i="19"/>
  <c r="AGV21" i="19" s="1"/>
  <c r="AGV21" i="35" l="1"/>
  <c r="AGV7" i="35"/>
  <c r="AGV6" i="35" s="1"/>
  <c r="AGV35" i="19"/>
  <c r="AGV20" i="35" s="1"/>
  <c r="AGV24" i="35"/>
  <c r="AGV23" i="35" s="1"/>
  <c r="AGV4" i="35"/>
  <c r="AGV3" i="35"/>
  <c r="AGV40" i="35"/>
  <c r="AGV48" i="19"/>
  <c r="AGV31" i="35"/>
  <c r="AGV30" i="35" s="1"/>
  <c r="AGV14" i="35"/>
  <c r="AGV13" i="35" s="1"/>
  <c r="AGV28" i="35"/>
  <c r="AGV50" i="19"/>
  <c r="AGV27" i="35" s="1"/>
  <c r="AGV11" i="35"/>
  <c r="AGV37" i="35"/>
  <c r="AGU5" i="35"/>
  <c r="AGU8" i="35"/>
  <c r="AGU12" i="35"/>
  <c r="AGU15" i="35"/>
  <c r="AGU22" i="35"/>
  <c r="AGU25" i="35"/>
  <c r="AGU29" i="35"/>
  <c r="AGU32" i="35"/>
  <c r="AGU38" i="35"/>
  <c r="AGU39" i="35"/>
  <c r="AGU41" i="35"/>
  <c r="AGU57" i="19"/>
  <c r="AGU41" i="19"/>
  <c r="AGU47" i="19" s="1"/>
  <c r="AGU28" i="19"/>
  <c r="AGU29" i="19" s="1"/>
  <c r="AGU19" i="19"/>
  <c r="AGU21" i="19" s="1"/>
  <c r="AGU40" i="35" l="1"/>
  <c r="AGV10" i="35"/>
  <c r="AGU21" i="35"/>
  <c r="AGU7" i="35"/>
  <c r="AGU6" i="35" s="1"/>
  <c r="AGU35" i="19"/>
  <c r="AGU20" i="35" s="1"/>
  <c r="AGU24" i="35"/>
  <c r="AGU23" i="35" s="1"/>
  <c r="AGU4" i="35"/>
  <c r="AGU3" i="35"/>
  <c r="AGU37" i="35"/>
  <c r="AGU48" i="19"/>
  <c r="AGU50" i="19"/>
  <c r="AGU27" i="35" s="1"/>
  <c r="AGU14" i="35"/>
  <c r="AGU13" i="35" s="1"/>
  <c r="AGU28" i="35"/>
  <c r="AGU11" i="35"/>
  <c r="AGU31" i="35"/>
  <c r="AGU30" i="35" s="1"/>
  <c r="AGS3" i="34"/>
  <c r="AGY4" i="34" l="1"/>
  <c r="AGZ5" i="34" s="1"/>
  <c r="AGX4" i="34"/>
  <c r="AGW4" i="34"/>
  <c r="AGV4" i="34"/>
  <c r="AGU4" i="34"/>
  <c r="AGX6" i="19"/>
  <c r="AGW6" i="19"/>
  <c r="AGV6" i="19"/>
  <c r="AGU10" i="35"/>
  <c r="AGR9" i="34"/>
  <c r="AGY5" i="34" l="1"/>
  <c r="AGX10" i="34"/>
  <c r="AGW10" i="34"/>
  <c r="AGV10" i="34"/>
  <c r="AGU10" i="34"/>
  <c r="AGW5" i="34"/>
  <c r="AGV5" i="34"/>
  <c r="AGX5" i="34"/>
  <c r="AGT5" i="35"/>
  <c r="AGT8" i="35"/>
  <c r="AGT12" i="35"/>
  <c r="AGT15" i="35"/>
  <c r="AGT22" i="35"/>
  <c r="AGT25" i="35"/>
  <c r="AGT29" i="35"/>
  <c r="AGT32" i="35"/>
  <c r="AGT38" i="35"/>
  <c r="AGT39" i="35"/>
  <c r="AGT41" i="35"/>
  <c r="AGT10" i="34"/>
  <c r="AGT4" i="34"/>
  <c r="AGU5" i="34" s="1"/>
  <c r="AGT57" i="19"/>
  <c r="AGT41" i="19"/>
  <c r="AGT47" i="19" s="1"/>
  <c r="AGT28" i="19"/>
  <c r="AGT29" i="19" s="1"/>
  <c r="AGT19" i="19"/>
  <c r="AGT21" i="19" s="1"/>
  <c r="AGT40" i="35" l="1"/>
  <c r="AGT21" i="35"/>
  <c r="AGT7" i="35"/>
  <c r="AGT6" i="35" s="1"/>
  <c r="AGT35" i="19"/>
  <c r="AGT20" i="35" s="1"/>
  <c r="AGT24" i="35"/>
  <c r="AGT23" i="35" s="1"/>
  <c r="AGT4" i="35"/>
  <c r="AGT3" i="35"/>
  <c r="AGT37" i="35"/>
  <c r="AGT11" i="35"/>
  <c r="AGT50" i="19"/>
  <c r="AGT27" i="35" s="1"/>
  <c r="AGT31" i="35"/>
  <c r="AGT30" i="35" s="1"/>
  <c r="AGT48" i="19"/>
  <c r="AGT14" i="35"/>
  <c r="AGT13" i="35" s="1"/>
  <c r="AGT28" i="35"/>
  <c r="AGK3" i="34"/>
  <c r="AGT10" i="35" l="1"/>
  <c r="AGS5" i="35"/>
  <c r="AGS8" i="35"/>
  <c r="AGS12" i="35"/>
  <c r="AGS15" i="35"/>
  <c r="AGS22" i="35"/>
  <c r="AGS25" i="35"/>
  <c r="AGS29" i="35"/>
  <c r="AGS32" i="35"/>
  <c r="AGS38" i="35"/>
  <c r="AGS39" i="35"/>
  <c r="AGS41" i="35"/>
  <c r="AGS10" i="34"/>
  <c r="AGS4" i="34"/>
  <c r="AGT5" i="34" s="1"/>
  <c r="AGS57" i="19"/>
  <c r="AGS41" i="19"/>
  <c r="AGS47" i="19" s="1"/>
  <c r="AGS28" i="19"/>
  <c r="AGS4" i="35" s="1"/>
  <c r="AGS19" i="19"/>
  <c r="AGS21" i="19" s="1"/>
  <c r="AGS40" i="35" l="1"/>
  <c r="AGS37" i="35"/>
  <c r="AGS21" i="35"/>
  <c r="AGS7" i="35"/>
  <c r="AGS6" i="35" s="1"/>
  <c r="AGS35" i="19"/>
  <c r="AGS20" i="35" s="1"/>
  <c r="AGS24" i="35"/>
  <c r="AGS23" i="35" s="1"/>
  <c r="AGS29" i="19"/>
  <c r="AGS3" i="35" s="1"/>
  <c r="AGS31" i="35"/>
  <c r="AGS30" i="35" s="1"/>
  <c r="AGS48" i="19"/>
  <c r="AGS14" i="35"/>
  <c r="AGS13" i="35" s="1"/>
  <c r="AGS11" i="35"/>
  <c r="AGS28" i="35"/>
  <c r="AGS50" i="19"/>
  <c r="AGS27" i="35" s="1"/>
  <c r="AGS10" i="35" l="1"/>
  <c r="AGR38" i="35"/>
  <c r="AGR39" i="35"/>
  <c r="AGR41" i="35"/>
  <c r="AGR22" i="35"/>
  <c r="AGR25" i="35"/>
  <c r="AGR29" i="35"/>
  <c r="AGR32" i="35"/>
  <c r="AGR5" i="35"/>
  <c r="AGR8" i="35"/>
  <c r="AGR12" i="35"/>
  <c r="AGR15" i="35"/>
  <c r="AGR10" i="34"/>
  <c r="AGR4" i="34"/>
  <c r="AGS5" i="34" s="1"/>
  <c r="AGR57" i="19"/>
  <c r="AGR28" i="19"/>
  <c r="AGR29" i="19" s="1"/>
  <c r="AGR3" i="35" s="1"/>
  <c r="AGR41" i="19"/>
  <c r="AGR47" i="19" s="1"/>
  <c r="AGR48" i="19" s="1"/>
  <c r="AGR19" i="19"/>
  <c r="AGR21" i="19" s="1"/>
  <c r="AGR37" i="35" l="1"/>
  <c r="AGR35" i="19"/>
  <c r="AGR20" i="35" s="1"/>
  <c r="AGR7" i="35"/>
  <c r="AGR6" i="35" s="1"/>
  <c r="AGR21" i="35"/>
  <c r="AGR4" i="35"/>
  <c r="AGR24" i="35"/>
  <c r="AGR23" i="35" s="1"/>
  <c r="AGR40" i="35"/>
  <c r="AGR28" i="35"/>
  <c r="AGR50" i="19"/>
  <c r="AGR27" i="35" s="1"/>
  <c r="AGR11" i="35"/>
  <c r="AGR10" i="35"/>
  <c r="AGR31" i="35"/>
  <c r="AGR30" i="35" s="1"/>
  <c r="AGR14" i="35"/>
  <c r="AGR13" i="35" s="1"/>
  <c r="AGO14" i="34"/>
  <c r="AGU15" i="34" l="1"/>
  <c r="AGT15" i="34"/>
  <c r="AGS15" i="34"/>
  <c r="AGR15" i="34"/>
  <c r="AGY7" i="19"/>
  <c r="AGU6" i="19"/>
  <c r="AGT6" i="19"/>
  <c r="AGX7" i="19"/>
  <c r="AGW7" i="19"/>
  <c r="AGS6" i="19"/>
  <c r="AGR6" i="19"/>
  <c r="AGQ5" i="35"/>
  <c r="AGQ8" i="35"/>
  <c r="AGQ12" i="35"/>
  <c r="AGQ15" i="35"/>
  <c r="AGQ22" i="35"/>
  <c r="AGQ25" i="35"/>
  <c r="AGQ29" i="35"/>
  <c r="AGQ32" i="35"/>
  <c r="AGQ38" i="35"/>
  <c r="AGQ39" i="35"/>
  <c r="AGQ41" i="35"/>
  <c r="AGQ15" i="34"/>
  <c r="AGQ10" i="34"/>
  <c r="AGQ4" i="34"/>
  <c r="AGQ57" i="19"/>
  <c r="AGQ41" i="19"/>
  <c r="AGQ47" i="19" s="1"/>
  <c r="AGQ28" i="19"/>
  <c r="AGQ29" i="19" s="1"/>
  <c r="AGQ19" i="19"/>
  <c r="AGQ21" i="19" s="1"/>
  <c r="AGQ6" i="19"/>
  <c r="AGQ37" i="35" l="1"/>
  <c r="AGR5" i="34"/>
  <c r="AGQ21" i="35"/>
  <c r="AGQ7" i="35"/>
  <c r="AGQ6" i="35" s="1"/>
  <c r="AGQ35" i="19"/>
  <c r="AGQ20" i="35" s="1"/>
  <c r="AGQ24" i="35"/>
  <c r="AGQ23" i="35" s="1"/>
  <c r="AGQ4" i="35"/>
  <c r="AGQ40" i="35"/>
  <c r="AGQ11" i="35"/>
  <c r="AGQ28" i="35"/>
  <c r="AGQ50" i="19"/>
  <c r="AGQ27" i="35" s="1"/>
  <c r="AGQ14" i="35"/>
  <c r="AGQ13" i="35" s="1"/>
  <c r="AGQ31" i="35"/>
  <c r="AGQ30" i="35" s="1"/>
  <c r="AGQ48" i="19"/>
  <c r="AGQ3" i="35"/>
  <c r="AGO4" i="34"/>
  <c r="AGP4" i="34"/>
  <c r="AGQ5" i="34" s="1"/>
  <c r="AGQ10" i="35" l="1"/>
  <c r="AGP5" i="35"/>
  <c r="AGP8" i="35"/>
  <c r="AGP12" i="35"/>
  <c r="AGP15" i="35"/>
  <c r="AGP22" i="35"/>
  <c r="AGP25" i="35"/>
  <c r="AGP29" i="35"/>
  <c r="AGP32" i="35"/>
  <c r="AGP38" i="35"/>
  <c r="AGP39" i="35"/>
  <c r="AGP41" i="35"/>
  <c r="AGP15" i="34"/>
  <c r="AGP10" i="34"/>
  <c r="AGP5" i="34"/>
  <c r="AGP57" i="19"/>
  <c r="AGP41" i="19"/>
  <c r="AGP47" i="19" s="1"/>
  <c r="AGP28" i="19"/>
  <c r="AGP4" i="35" s="1"/>
  <c r="AGP19" i="19"/>
  <c r="AGP21" i="19" s="1"/>
  <c r="AGP6" i="19"/>
  <c r="AGP37" i="35" l="1"/>
  <c r="AGP48" i="19"/>
  <c r="AGP50" i="19"/>
  <c r="AGP27" i="35" s="1"/>
  <c r="AGP35" i="19"/>
  <c r="AGP20" i="35" s="1"/>
  <c r="AGP31" i="35"/>
  <c r="AGP30" i="35" s="1"/>
  <c r="AGP24" i="35"/>
  <c r="AGP23" i="35" s="1"/>
  <c r="AGP7" i="35"/>
  <c r="AGP6" i="35" s="1"/>
  <c r="AGP29" i="19"/>
  <c r="AGP14" i="35"/>
  <c r="AGP13" i="35" s="1"/>
  <c r="AGP28" i="35"/>
  <c r="AGP21" i="35"/>
  <c r="AGP11" i="35"/>
  <c r="AGP40" i="35"/>
  <c r="AT38" i="35"/>
  <c r="AU38" i="35"/>
  <c r="AV38" i="35"/>
  <c r="AW38" i="35"/>
  <c r="AX38" i="35"/>
  <c r="AY38" i="35"/>
  <c r="AZ38" i="35"/>
  <c r="BA38" i="35"/>
  <c r="BB38" i="35"/>
  <c r="BC38" i="35"/>
  <c r="BD38" i="35"/>
  <c r="BE38" i="35"/>
  <c r="BF38" i="35"/>
  <c r="BG38" i="35"/>
  <c r="BH38" i="35"/>
  <c r="BI38" i="35"/>
  <c r="BJ38" i="35"/>
  <c r="BK38" i="35"/>
  <c r="BL38" i="35"/>
  <c r="BM38" i="35"/>
  <c r="BN38" i="35"/>
  <c r="BO38" i="35"/>
  <c r="BP38" i="35"/>
  <c r="BQ38" i="35"/>
  <c r="BR38" i="35"/>
  <c r="BS38" i="35"/>
  <c r="BT38" i="35"/>
  <c r="BU38" i="35"/>
  <c r="BV38" i="35"/>
  <c r="BW38" i="35"/>
  <c r="BX38" i="35"/>
  <c r="BY38" i="35"/>
  <c r="BZ38" i="35"/>
  <c r="CA38" i="35"/>
  <c r="CB38" i="35"/>
  <c r="CC38" i="35"/>
  <c r="CD38" i="35"/>
  <c r="CE38" i="35"/>
  <c r="CF38" i="35"/>
  <c r="CG38" i="35"/>
  <c r="CH38" i="35"/>
  <c r="CI38" i="35"/>
  <c r="CJ38" i="35"/>
  <c r="CK38" i="35"/>
  <c r="CL38" i="35"/>
  <c r="CM38" i="35"/>
  <c r="CN38" i="35"/>
  <c r="CO38" i="35"/>
  <c r="CP38" i="35"/>
  <c r="CQ38" i="35"/>
  <c r="CR38" i="35"/>
  <c r="CS38" i="35"/>
  <c r="CT38" i="35"/>
  <c r="CU38" i="35"/>
  <c r="CV38" i="35"/>
  <c r="CW38" i="35"/>
  <c r="CX38" i="35"/>
  <c r="CY38" i="35"/>
  <c r="CZ38" i="35"/>
  <c r="DA38" i="35"/>
  <c r="DB38" i="35"/>
  <c r="DC38" i="35"/>
  <c r="DD38" i="35"/>
  <c r="DE38" i="35"/>
  <c r="DF38" i="35"/>
  <c r="DG38" i="35"/>
  <c r="DH38" i="35"/>
  <c r="DI38" i="35"/>
  <c r="DJ38" i="35"/>
  <c r="DK38" i="35"/>
  <c r="DL38" i="35"/>
  <c r="DM38" i="35"/>
  <c r="DN38" i="35"/>
  <c r="DO38" i="35"/>
  <c r="DP38" i="35"/>
  <c r="DQ38" i="35"/>
  <c r="DR38" i="35"/>
  <c r="DS38" i="35"/>
  <c r="DT38" i="35"/>
  <c r="DU38" i="35"/>
  <c r="DV38" i="35"/>
  <c r="DW38" i="35"/>
  <c r="DX38" i="35"/>
  <c r="DY38" i="35"/>
  <c r="DZ38" i="35"/>
  <c r="EA38" i="35"/>
  <c r="EB38" i="35"/>
  <c r="EC38" i="35"/>
  <c r="ED38" i="35"/>
  <c r="EE38" i="35"/>
  <c r="EF38" i="35"/>
  <c r="EG38" i="35"/>
  <c r="EH38" i="35"/>
  <c r="EI38" i="35"/>
  <c r="EJ38" i="35"/>
  <c r="EK38" i="35"/>
  <c r="EL38" i="35"/>
  <c r="EM38" i="35"/>
  <c r="EN38" i="35"/>
  <c r="EO38" i="35"/>
  <c r="EP38" i="35"/>
  <c r="EQ38" i="35"/>
  <c r="ER38" i="35"/>
  <c r="ES38" i="35"/>
  <c r="ET38" i="35"/>
  <c r="EU38" i="35"/>
  <c r="EV38" i="35"/>
  <c r="EW38" i="35"/>
  <c r="EX38" i="35"/>
  <c r="EY38" i="35"/>
  <c r="EZ38" i="35"/>
  <c r="FA38" i="35"/>
  <c r="FB38" i="35"/>
  <c r="FC38" i="35"/>
  <c r="FD38" i="35"/>
  <c r="FE38" i="35"/>
  <c r="FF38" i="35"/>
  <c r="FG38" i="35"/>
  <c r="FH38" i="35"/>
  <c r="FI38" i="35"/>
  <c r="FJ38" i="35"/>
  <c r="FK38" i="35"/>
  <c r="FL38" i="35"/>
  <c r="FM38" i="35"/>
  <c r="FN38" i="35"/>
  <c r="FO38" i="35"/>
  <c r="FP38" i="35"/>
  <c r="FQ38" i="35"/>
  <c r="FR38" i="35"/>
  <c r="FS38" i="35"/>
  <c r="FT38" i="35"/>
  <c r="FU38" i="35"/>
  <c r="FV38" i="35"/>
  <c r="FW38" i="35"/>
  <c r="FX38" i="35"/>
  <c r="FY38" i="35"/>
  <c r="FZ38" i="35"/>
  <c r="GA38" i="35"/>
  <c r="GB38" i="35"/>
  <c r="GC38" i="35"/>
  <c r="GD38" i="35"/>
  <c r="GE38" i="35"/>
  <c r="GF38" i="35"/>
  <c r="GG38" i="35"/>
  <c r="GH38" i="35"/>
  <c r="GI38" i="35"/>
  <c r="GJ38" i="35"/>
  <c r="GK38" i="35"/>
  <c r="GL38" i="35"/>
  <c r="GM38" i="35"/>
  <c r="GN38" i="35"/>
  <c r="GO38" i="35"/>
  <c r="GP38" i="35"/>
  <c r="GQ38" i="35"/>
  <c r="GR38" i="35"/>
  <c r="GS38" i="35"/>
  <c r="GT38" i="35"/>
  <c r="GU38" i="35"/>
  <c r="GV38" i="35"/>
  <c r="GW38" i="35"/>
  <c r="GX38" i="35"/>
  <c r="GY38" i="35"/>
  <c r="GZ38" i="35"/>
  <c r="HA38" i="35"/>
  <c r="HB38" i="35"/>
  <c r="HC38" i="35"/>
  <c r="HD38" i="35"/>
  <c r="HE38" i="35"/>
  <c r="HF38" i="35"/>
  <c r="HG38" i="35"/>
  <c r="HH38" i="35"/>
  <c r="HI38" i="35"/>
  <c r="HJ38" i="35"/>
  <c r="HK38" i="35"/>
  <c r="HL38" i="35"/>
  <c r="HM38" i="35"/>
  <c r="HN38" i="35"/>
  <c r="HO38" i="35"/>
  <c r="HP38" i="35"/>
  <c r="HQ38" i="35"/>
  <c r="HR38" i="35"/>
  <c r="HS38" i="35"/>
  <c r="HT38" i="35"/>
  <c r="HU38" i="35"/>
  <c r="HV38" i="35"/>
  <c r="HW38" i="35"/>
  <c r="HX38" i="35"/>
  <c r="HY38" i="35"/>
  <c r="HZ38" i="35"/>
  <c r="IA38" i="35"/>
  <c r="IB38" i="35"/>
  <c r="IC38" i="35"/>
  <c r="ID38" i="35"/>
  <c r="IE38" i="35"/>
  <c r="IF38" i="35"/>
  <c r="IG38" i="35"/>
  <c r="IH38" i="35"/>
  <c r="II38" i="35"/>
  <c r="IJ38" i="35"/>
  <c r="IK38" i="35"/>
  <c r="IL38" i="35"/>
  <c r="IM38" i="35"/>
  <c r="IN38" i="35"/>
  <c r="IO38" i="35"/>
  <c r="IP38" i="35"/>
  <c r="IQ38" i="35"/>
  <c r="IR38" i="35"/>
  <c r="IS38" i="35"/>
  <c r="IT38" i="35"/>
  <c r="IU38" i="35"/>
  <c r="IV38" i="35"/>
  <c r="IW38" i="35"/>
  <c r="IX38" i="35"/>
  <c r="IY38" i="35"/>
  <c r="IZ38" i="35"/>
  <c r="JA38" i="35"/>
  <c r="JB38" i="35"/>
  <c r="JC38" i="35"/>
  <c r="JD38" i="35"/>
  <c r="JE38" i="35"/>
  <c r="JF38" i="35"/>
  <c r="JG38" i="35"/>
  <c r="JH38" i="35"/>
  <c r="JI38" i="35"/>
  <c r="JJ38" i="35"/>
  <c r="AT39" i="35"/>
  <c r="AU39" i="35"/>
  <c r="AV39" i="35"/>
  <c r="AW39" i="35"/>
  <c r="AX39" i="35"/>
  <c r="AY39" i="35"/>
  <c r="AZ39" i="35"/>
  <c r="BA39" i="35"/>
  <c r="BB39" i="35"/>
  <c r="BC39" i="35"/>
  <c r="BD39" i="35"/>
  <c r="BE39" i="35"/>
  <c r="BF39" i="35"/>
  <c r="BG39" i="35"/>
  <c r="BH39" i="35"/>
  <c r="BI39" i="35"/>
  <c r="BJ39" i="35"/>
  <c r="BK39" i="35"/>
  <c r="BL39" i="35"/>
  <c r="BM39" i="35"/>
  <c r="BN39" i="35"/>
  <c r="BO39" i="35"/>
  <c r="BP39" i="35"/>
  <c r="BQ39" i="35"/>
  <c r="BR39" i="35"/>
  <c r="BS39" i="35"/>
  <c r="BT39" i="35"/>
  <c r="BU39" i="35"/>
  <c r="BV39" i="35"/>
  <c r="BW39" i="35"/>
  <c r="BX39" i="35"/>
  <c r="BY39" i="35"/>
  <c r="BZ39" i="35"/>
  <c r="CA39" i="35"/>
  <c r="CB39" i="35"/>
  <c r="CC39" i="35"/>
  <c r="CD39" i="35"/>
  <c r="CE39" i="35"/>
  <c r="CF39" i="35"/>
  <c r="CG39" i="35"/>
  <c r="CH39" i="35"/>
  <c r="CI39" i="35"/>
  <c r="CJ39" i="35"/>
  <c r="CK39" i="35"/>
  <c r="CL39" i="35"/>
  <c r="CM39" i="35"/>
  <c r="CN39" i="35"/>
  <c r="CO39" i="35"/>
  <c r="CP39" i="35"/>
  <c r="CQ39" i="35"/>
  <c r="CR39" i="35"/>
  <c r="CS39" i="35"/>
  <c r="CT39" i="35"/>
  <c r="CU39" i="35"/>
  <c r="CV39" i="35"/>
  <c r="CW39" i="35"/>
  <c r="CX39" i="35"/>
  <c r="CY39" i="35"/>
  <c r="CZ39" i="35"/>
  <c r="DA39" i="35"/>
  <c r="DB39" i="35"/>
  <c r="DC39" i="35"/>
  <c r="DD39" i="35"/>
  <c r="DE39" i="35"/>
  <c r="DF39" i="35"/>
  <c r="DG39" i="35"/>
  <c r="DH39" i="35"/>
  <c r="DI39" i="35"/>
  <c r="DJ39" i="35"/>
  <c r="DK39" i="35"/>
  <c r="DL39" i="35"/>
  <c r="DM39" i="35"/>
  <c r="DN39" i="35"/>
  <c r="DO39" i="35"/>
  <c r="DP39" i="35"/>
  <c r="DQ39" i="35"/>
  <c r="DR39" i="35"/>
  <c r="DS39" i="35"/>
  <c r="DT39" i="35"/>
  <c r="DU39" i="35"/>
  <c r="DV39" i="35"/>
  <c r="DW39" i="35"/>
  <c r="DX39" i="35"/>
  <c r="DY39" i="35"/>
  <c r="DZ39" i="35"/>
  <c r="EA39" i="35"/>
  <c r="EB39" i="35"/>
  <c r="EC39" i="35"/>
  <c r="ED39" i="35"/>
  <c r="EE39" i="35"/>
  <c r="EF39" i="35"/>
  <c r="EG39" i="35"/>
  <c r="EH39" i="35"/>
  <c r="EI39" i="35"/>
  <c r="EJ39" i="35"/>
  <c r="EK39" i="35"/>
  <c r="EL39" i="35"/>
  <c r="EM39" i="35"/>
  <c r="EN39" i="35"/>
  <c r="EO39" i="35"/>
  <c r="EP39" i="35"/>
  <c r="EQ39" i="35"/>
  <c r="ER39" i="35"/>
  <c r="ES39" i="35"/>
  <c r="ET39" i="35"/>
  <c r="EU39" i="35"/>
  <c r="EV39" i="35"/>
  <c r="EW39" i="35"/>
  <c r="EX39" i="35"/>
  <c r="EY39" i="35"/>
  <c r="EZ39" i="35"/>
  <c r="FA39" i="35"/>
  <c r="FB39" i="35"/>
  <c r="FC39" i="35"/>
  <c r="FD39" i="35"/>
  <c r="FE39" i="35"/>
  <c r="FF39" i="35"/>
  <c r="FG39" i="35"/>
  <c r="FH39" i="35"/>
  <c r="FI39" i="35"/>
  <c r="FJ39" i="35"/>
  <c r="FK39" i="35"/>
  <c r="FL39" i="35"/>
  <c r="FM39" i="35"/>
  <c r="FN39" i="35"/>
  <c r="FO39" i="35"/>
  <c r="FP39" i="35"/>
  <c r="FQ39" i="35"/>
  <c r="FR39" i="35"/>
  <c r="FS39" i="35"/>
  <c r="FT39" i="35"/>
  <c r="FU39" i="35"/>
  <c r="FV39" i="35"/>
  <c r="FW39" i="35"/>
  <c r="FX39" i="35"/>
  <c r="FY39" i="35"/>
  <c r="FZ39" i="35"/>
  <c r="GA39" i="35"/>
  <c r="GB39" i="35"/>
  <c r="GC39" i="35"/>
  <c r="GD39" i="35"/>
  <c r="GE39" i="35"/>
  <c r="GF39" i="35"/>
  <c r="GG39" i="35"/>
  <c r="GH39" i="35"/>
  <c r="GI39" i="35"/>
  <c r="GJ39" i="35"/>
  <c r="GK39" i="35"/>
  <c r="GL39" i="35"/>
  <c r="GM39" i="35"/>
  <c r="GN39" i="35"/>
  <c r="GO39" i="35"/>
  <c r="GP39" i="35"/>
  <c r="GQ39" i="35"/>
  <c r="GR39" i="35"/>
  <c r="GS39" i="35"/>
  <c r="GT39" i="35"/>
  <c r="GU39" i="35"/>
  <c r="GV39" i="35"/>
  <c r="GW39" i="35"/>
  <c r="GX39" i="35"/>
  <c r="GY39" i="35"/>
  <c r="GZ39" i="35"/>
  <c r="HA39" i="35"/>
  <c r="HB39" i="35"/>
  <c r="HC39" i="35"/>
  <c r="HD39" i="35"/>
  <c r="HE39" i="35"/>
  <c r="HF39" i="35"/>
  <c r="HG39" i="35"/>
  <c r="HH39" i="35"/>
  <c r="HI39" i="35"/>
  <c r="HJ39" i="35"/>
  <c r="HK39" i="35"/>
  <c r="HL39" i="35"/>
  <c r="HM39" i="35"/>
  <c r="HN39" i="35"/>
  <c r="HO39" i="35"/>
  <c r="HP39" i="35"/>
  <c r="HQ39" i="35"/>
  <c r="HR39" i="35"/>
  <c r="HS39" i="35"/>
  <c r="HT39" i="35"/>
  <c r="HU39" i="35"/>
  <c r="HV39" i="35"/>
  <c r="HW39" i="35"/>
  <c r="HX39" i="35"/>
  <c r="HY39" i="35"/>
  <c r="HZ39" i="35"/>
  <c r="IA39" i="35"/>
  <c r="IB39" i="35"/>
  <c r="IC39" i="35"/>
  <c r="ID39" i="35"/>
  <c r="IE39" i="35"/>
  <c r="IF39" i="35"/>
  <c r="IG39" i="35"/>
  <c r="IH39" i="35"/>
  <c r="II39" i="35"/>
  <c r="IJ39" i="35"/>
  <c r="IK39" i="35"/>
  <c r="IL39" i="35"/>
  <c r="IM39" i="35"/>
  <c r="IN39" i="35"/>
  <c r="IO39" i="35"/>
  <c r="IP39" i="35"/>
  <c r="IQ39" i="35"/>
  <c r="IR39" i="35"/>
  <c r="IS39" i="35"/>
  <c r="IT39" i="35"/>
  <c r="IU39" i="35"/>
  <c r="IV39" i="35"/>
  <c r="IW39" i="35"/>
  <c r="IX39" i="35"/>
  <c r="IY39" i="35"/>
  <c r="IZ39" i="35"/>
  <c r="JA39" i="35"/>
  <c r="JB39" i="35"/>
  <c r="JC39" i="35"/>
  <c r="JD39" i="35"/>
  <c r="JE39" i="35"/>
  <c r="JF39" i="35"/>
  <c r="JG39" i="35"/>
  <c r="JH39" i="35"/>
  <c r="JI39" i="35"/>
  <c r="JJ39" i="35"/>
  <c r="JK38" i="35"/>
  <c r="JL38" i="35"/>
  <c r="JM38" i="35"/>
  <c r="JN38" i="35"/>
  <c r="JO38" i="35"/>
  <c r="JP38" i="35"/>
  <c r="JQ38" i="35"/>
  <c r="JR38" i="35"/>
  <c r="JS38" i="35"/>
  <c r="JT38" i="35"/>
  <c r="JU38" i="35"/>
  <c r="JV38" i="35"/>
  <c r="JW38" i="35"/>
  <c r="JX38" i="35"/>
  <c r="JY38" i="35"/>
  <c r="JZ38" i="35"/>
  <c r="KA38" i="35"/>
  <c r="KB38" i="35"/>
  <c r="KC38" i="35"/>
  <c r="KD38" i="35"/>
  <c r="KE38" i="35"/>
  <c r="KF38" i="35"/>
  <c r="KG38" i="35"/>
  <c r="KH38" i="35"/>
  <c r="KI38" i="35"/>
  <c r="KJ38" i="35"/>
  <c r="KK38" i="35"/>
  <c r="KL38" i="35"/>
  <c r="KM38" i="35"/>
  <c r="KN38" i="35"/>
  <c r="KO38" i="35"/>
  <c r="KP38" i="35"/>
  <c r="KQ38" i="35"/>
  <c r="KR38" i="35"/>
  <c r="KS38" i="35"/>
  <c r="KT38" i="35"/>
  <c r="KU38" i="35"/>
  <c r="KV38" i="35"/>
  <c r="KW38" i="35"/>
  <c r="KX38" i="35"/>
  <c r="KY38" i="35"/>
  <c r="KZ38" i="35"/>
  <c r="LA38" i="35"/>
  <c r="LB38" i="35"/>
  <c r="LC38" i="35"/>
  <c r="LD38" i="35"/>
  <c r="LE38" i="35"/>
  <c r="LF38" i="35"/>
  <c r="LG38" i="35"/>
  <c r="LH38" i="35"/>
  <c r="LI38" i="35"/>
  <c r="LJ38" i="35"/>
  <c r="LK38" i="35"/>
  <c r="LL38" i="35"/>
  <c r="LM38" i="35"/>
  <c r="LN38" i="35"/>
  <c r="LO38" i="35"/>
  <c r="LP38" i="35"/>
  <c r="LQ38" i="35"/>
  <c r="LR38" i="35"/>
  <c r="LS38" i="35"/>
  <c r="LT38" i="35"/>
  <c r="LU38" i="35"/>
  <c r="LV38" i="35"/>
  <c r="LW38" i="35"/>
  <c r="LX38" i="35"/>
  <c r="LY38" i="35"/>
  <c r="LZ38" i="35"/>
  <c r="MA38" i="35"/>
  <c r="MB38" i="35"/>
  <c r="MC38" i="35"/>
  <c r="MD38" i="35"/>
  <c r="ME38" i="35"/>
  <c r="MF38" i="35"/>
  <c r="MG38" i="35"/>
  <c r="MH38" i="35"/>
  <c r="MI38" i="35"/>
  <c r="MJ38" i="35"/>
  <c r="MK38" i="35"/>
  <c r="ML38" i="35"/>
  <c r="MM38" i="35"/>
  <c r="MN38" i="35"/>
  <c r="MO38" i="35"/>
  <c r="MP38" i="35"/>
  <c r="MQ38" i="35"/>
  <c r="MR38" i="35"/>
  <c r="MS38" i="35"/>
  <c r="MT38" i="35"/>
  <c r="MU38" i="35"/>
  <c r="MV38" i="35"/>
  <c r="MW38" i="35"/>
  <c r="MX38" i="35"/>
  <c r="MY38" i="35"/>
  <c r="MZ38" i="35"/>
  <c r="NA38" i="35"/>
  <c r="NB38" i="35"/>
  <c r="NC38" i="35"/>
  <c r="ND38" i="35"/>
  <c r="NE38" i="35"/>
  <c r="NF38" i="35"/>
  <c r="NG38" i="35"/>
  <c r="NH38" i="35"/>
  <c r="NI38" i="35"/>
  <c r="NJ38" i="35"/>
  <c r="NK38" i="35"/>
  <c r="NL38" i="35"/>
  <c r="NM38" i="35"/>
  <c r="NN38" i="35"/>
  <c r="NO38" i="35"/>
  <c r="NP38" i="35"/>
  <c r="NQ38" i="35"/>
  <c r="NR38" i="35"/>
  <c r="NS38" i="35"/>
  <c r="NT38" i="35"/>
  <c r="NU38" i="35"/>
  <c r="NV38" i="35"/>
  <c r="NW38" i="35"/>
  <c r="NX38" i="35"/>
  <c r="NY38" i="35"/>
  <c r="NZ38" i="35"/>
  <c r="OA38" i="35"/>
  <c r="OB38" i="35"/>
  <c r="OC38" i="35"/>
  <c r="OD38" i="35"/>
  <c r="OE38" i="35"/>
  <c r="OF38" i="35"/>
  <c r="OG38" i="35"/>
  <c r="OH38" i="35"/>
  <c r="OI38" i="35"/>
  <c r="OJ38" i="35"/>
  <c r="OK38" i="35"/>
  <c r="OL38" i="35"/>
  <c r="OM38" i="35"/>
  <c r="ON38" i="35"/>
  <c r="OO38" i="35"/>
  <c r="OP38" i="35"/>
  <c r="OQ38" i="35"/>
  <c r="OR38" i="35"/>
  <c r="OS38" i="35"/>
  <c r="OT38" i="35"/>
  <c r="OU38" i="35"/>
  <c r="OV38" i="35"/>
  <c r="OW38" i="35"/>
  <c r="OX38" i="35"/>
  <c r="OY38" i="35"/>
  <c r="OZ38" i="35"/>
  <c r="PA38" i="35"/>
  <c r="PB38" i="35"/>
  <c r="PC38" i="35"/>
  <c r="PD38" i="35"/>
  <c r="PE38" i="35"/>
  <c r="PF38" i="35"/>
  <c r="PG38" i="35"/>
  <c r="PH38" i="35"/>
  <c r="PI38" i="35"/>
  <c r="PJ38" i="35"/>
  <c r="PK38" i="35"/>
  <c r="PL38" i="35"/>
  <c r="PM38" i="35"/>
  <c r="PN38" i="35"/>
  <c r="PO38" i="35"/>
  <c r="PP38" i="35"/>
  <c r="PQ38" i="35"/>
  <c r="PR38" i="35"/>
  <c r="PS38" i="35"/>
  <c r="PT38" i="35"/>
  <c r="PU38" i="35"/>
  <c r="PV38" i="35"/>
  <c r="PW38" i="35"/>
  <c r="PX38" i="35"/>
  <c r="PY38" i="35"/>
  <c r="PZ38" i="35"/>
  <c r="QA38" i="35"/>
  <c r="QB38" i="35"/>
  <c r="QC38" i="35"/>
  <c r="QD38" i="35"/>
  <c r="QE38" i="35"/>
  <c r="QF38" i="35"/>
  <c r="QG38" i="35"/>
  <c r="QH38" i="35"/>
  <c r="QI38" i="35"/>
  <c r="QJ38" i="35"/>
  <c r="QK38" i="35"/>
  <c r="QL38" i="35"/>
  <c r="QM38" i="35"/>
  <c r="QN38" i="35"/>
  <c r="QO38" i="35"/>
  <c r="QP38" i="35"/>
  <c r="QQ38" i="35"/>
  <c r="QR38" i="35"/>
  <c r="QS38" i="35"/>
  <c r="QT38" i="35"/>
  <c r="QU38" i="35"/>
  <c r="QV38" i="35"/>
  <c r="QW38" i="35"/>
  <c r="QX38" i="35"/>
  <c r="QY38" i="35"/>
  <c r="QZ38" i="35"/>
  <c r="RA38" i="35"/>
  <c r="RB38" i="35"/>
  <c r="RC38" i="35"/>
  <c r="RD38" i="35"/>
  <c r="RE38" i="35"/>
  <c r="RF38" i="35"/>
  <c r="RG38" i="35"/>
  <c r="RH38" i="35"/>
  <c r="RI38" i="35"/>
  <c r="RJ38" i="35"/>
  <c r="RK38" i="35"/>
  <c r="RL38" i="35"/>
  <c r="RM38" i="35"/>
  <c r="RN38" i="35"/>
  <c r="RO38" i="35"/>
  <c r="RP38" i="35"/>
  <c r="RQ38" i="35"/>
  <c r="RR38" i="35"/>
  <c r="RS38" i="35"/>
  <c r="RT38" i="35"/>
  <c r="RU38" i="35"/>
  <c r="RV38" i="35"/>
  <c r="RW38" i="35"/>
  <c r="RX38" i="35"/>
  <c r="RY38" i="35"/>
  <c r="RZ38" i="35"/>
  <c r="SA38" i="35"/>
  <c r="SB38" i="35"/>
  <c r="SC38" i="35"/>
  <c r="SD38" i="35"/>
  <c r="SE38" i="35"/>
  <c r="SF38" i="35"/>
  <c r="SG38" i="35"/>
  <c r="SH38" i="35"/>
  <c r="SI38" i="35"/>
  <c r="SJ38" i="35"/>
  <c r="SK38" i="35"/>
  <c r="SL38" i="35"/>
  <c r="SM38" i="35"/>
  <c r="SN38" i="35"/>
  <c r="SO38" i="35"/>
  <c r="SP38" i="35"/>
  <c r="SQ38" i="35"/>
  <c r="SR38" i="35"/>
  <c r="SS38" i="35"/>
  <c r="ST38" i="35"/>
  <c r="SU38" i="35"/>
  <c r="SV38" i="35"/>
  <c r="SW38" i="35"/>
  <c r="SX38" i="35"/>
  <c r="SY38" i="35"/>
  <c r="SZ38" i="35"/>
  <c r="TA38" i="35"/>
  <c r="TB38" i="35"/>
  <c r="TC38" i="35"/>
  <c r="TD38" i="35"/>
  <c r="TE38" i="35"/>
  <c r="TF38" i="35"/>
  <c r="TG38" i="35"/>
  <c r="TH38" i="35"/>
  <c r="TI38" i="35"/>
  <c r="TJ38" i="35"/>
  <c r="TK38" i="35"/>
  <c r="TL38" i="35"/>
  <c r="TM38" i="35"/>
  <c r="TN38" i="35"/>
  <c r="TO38" i="35"/>
  <c r="TP38" i="35"/>
  <c r="TQ38" i="35"/>
  <c r="TR38" i="35"/>
  <c r="TS38" i="35"/>
  <c r="TT38" i="35"/>
  <c r="TU38" i="35"/>
  <c r="TV38" i="35"/>
  <c r="TW38" i="35"/>
  <c r="TX38" i="35"/>
  <c r="TY38" i="35"/>
  <c r="TZ38" i="35"/>
  <c r="UA38" i="35"/>
  <c r="UB38" i="35"/>
  <c r="UC38" i="35"/>
  <c r="UD38" i="35"/>
  <c r="UE38" i="35"/>
  <c r="UF38" i="35"/>
  <c r="UG38" i="35"/>
  <c r="UH38" i="35"/>
  <c r="UI38" i="35"/>
  <c r="UJ38" i="35"/>
  <c r="UK38" i="35"/>
  <c r="UL38" i="35"/>
  <c r="UM38" i="35"/>
  <c r="UN38" i="35"/>
  <c r="UO38" i="35"/>
  <c r="UP38" i="35"/>
  <c r="UQ38" i="35"/>
  <c r="UR38" i="35"/>
  <c r="US38" i="35"/>
  <c r="UT38" i="35"/>
  <c r="UU38" i="35"/>
  <c r="UV38" i="35"/>
  <c r="UW38" i="35"/>
  <c r="UX38" i="35"/>
  <c r="UY38" i="35"/>
  <c r="UZ38" i="35"/>
  <c r="VA38" i="35"/>
  <c r="VB38" i="35"/>
  <c r="VC38" i="35"/>
  <c r="VD38" i="35"/>
  <c r="VE38" i="35"/>
  <c r="VF38" i="35"/>
  <c r="VG38" i="35"/>
  <c r="VH38" i="35"/>
  <c r="VI38" i="35"/>
  <c r="VJ38" i="35"/>
  <c r="VK38" i="35"/>
  <c r="VL38" i="35"/>
  <c r="VM38" i="35"/>
  <c r="VN38" i="35"/>
  <c r="VO38" i="35"/>
  <c r="VP38" i="35"/>
  <c r="VQ38" i="35"/>
  <c r="VR38" i="35"/>
  <c r="VS38" i="35"/>
  <c r="VT38" i="35"/>
  <c r="VU38" i="35"/>
  <c r="VV38" i="35"/>
  <c r="VW38" i="35"/>
  <c r="VX38" i="35"/>
  <c r="VY38" i="35"/>
  <c r="VZ38" i="35"/>
  <c r="WA38" i="35"/>
  <c r="WB38" i="35"/>
  <c r="WC38" i="35"/>
  <c r="WD38" i="35"/>
  <c r="WE38" i="35"/>
  <c r="WF38" i="35"/>
  <c r="WG38" i="35"/>
  <c r="WH38" i="35"/>
  <c r="WI38" i="35"/>
  <c r="WJ38" i="35"/>
  <c r="WK38" i="35"/>
  <c r="WL38" i="35"/>
  <c r="WM38" i="35"/>
  <c r="WN38" i="35"/>
  <c r="WO38" i="35"/>
  <c r="WP38" i="35"/>
  <c r="WQ38" i="35"/>
  <c r="WR38" i="35"/>
  <c r="WS38" i="35"/>
  <c r="WT38" i="35"/>
  <c r="WU38" i="35"/>
  <c r="WV38" i="35"/>
  <c r="WW38" i="35"/>
  <c r="WX38" i="35"/>
  <c r="WY38" i="35"/>
  <c r="WZ38" i="35"/>
  <c r="XA38" i="35"/>
  <c r="XB38" i="35"/>
  <c r="XC38" i="35"/>
  <c r="XD38" i="35"/>
  <c r="XE38" i="35"/>
  <c r="XF38" i="35"/>
  <c r="XG38" i="35"/>
  <c r="XH38" i="35"/>
  <c r="XI38" i="35"/>
  <c r="XJ38" i="35"/>
  <c r="XK38" i="35"/>
  <c r="XL38" i="35"/>
  <c r="XM38" i="35"/>
  <c r="XN38" i="35"/>
  <c r="XO38" i="35"/>
  <c r="XP38" i="35"/>
  <c r="XQ38" i="35"/>
  <c r="XR38" i="35"/>
  <c r="XS38" i="35"/>
  <c r="XT38" i="35"/>
  <c r="XU38" i="35"/>
  <c r="XV38" i="35"/>
  <c r="XW38" i="35"/>
  <c r="XX38" i="35"/>
  <c r="XY38" i="35"/>
  <c r="XZ38" i="35"/>
  <c r="YA38" i="35"/>
  <c r="YB38" i="35"/>
  <c r="YC38" i="35"/>
  <c r="YD38" i="35"/>
  <c r="YE38" i="35"/>
  <c r="YF38" i="35"/>
  <c r="YG38" i="35"/>
  <c r="YH38" i="35"/>
  <c r="YI38" i="35"/>
  <c r="YJ38" i="35"/>
  <c r="YK38" i="35"/>
  <c r="YL38" i="35"/>
  <c r="YM38" i="35"/>
  <c r="YN38" i="35"/>
  <c r="YO38" i="35"/>
  <c r="YP38" i="35"/>
  <c r="YQ38" i="35"/>
  <c r="YR38" i="35"/>
  <c r="YS38" i="35"/>
  <c r="YT38" i="35"/>
  <c r="YU38" i="35"/>
  <c r="YV38" i="35"/>
  <c r="YW38" i="35"/>
  <c r="YX38" i="35"/>
  <c r="YY38" i="35"/>
  <c r="YZ38" i="35"/>
  <c r="ZA38" i="35"/>
  <c r="ZB38" i="35"/>
  <c r="ZC38" i="35"/>
  <c r="ZD38" i="35"/>
  <c r="ZE38" i="35"/>
  <c r="ZF38" i="35"/>
  <c r="ZG38" i="35"/>
  <c r="ZH38" i="35"/>
  <c r="ZI38" i="35"/>
  <c r="ZJ38" i="35"/>
  <c r="ZK38" i="35"/>
  <c r="ZL38" i="35"/>
  <c r="ZM38" i="35"/>
  <c r="ZN38" i="35"/>
  <c r="ZO38" i="35"/>
  <c r="ZP38" i="35"/>
  <c r="ZQ38" i="35"/>
  <c r="ZR38" i="35"/>
  <c r="ZS38" i="35"/>
  <c r="ZT38" i="35"/>
  <c r="ZU38" i="35"/>
  <c r="ZV38" i="35"/>
  <c r="ZW38" i="35"/>
  <c r="ZX38" i="35"/>
  <c r="ZY38" i="35"/>
  <c r="ZZ38" i="35"/>
  <c r="AAA38" i="35"/>
  <c r="AAB38" i="35"/>
  <c r="AAC38" i="35"/>
  <c r="AAD38" i="35"/>
  <c r="AAE38" i="35"/>
  <c r="AAF38" i="35"/>
  <c r="AAG38" i="35"/>
  <c r="AAH38" i="35"/>
  <c r="AAI38" i="35"/>
  <c r="AAJ38" i="35"/>
  <c r="AAK38" i="35"/>
  <c r="AAL38" i="35"/>
  <c r="AAM38" i="35"/>
  <c r="AAN38" i="35"/>
  <c r="AAO38" i="35"/>
  <c r="AAP38" i="35"/>
  <c r="AAQ38" i="35"/>
  <c r="AAR38" i="35"/>
  <c r="AAS38" i="35"/>
  <c r="AAT38" i="35"/>
  <c r="AAU38" i="35"/>
  <c r="AAV38" i="35"/>
  <c r="AAW38" i="35"/>
  <c r="AAX38" i="35"/>
  <c r="AAY38" i="35"/>
  <c r="AAZ38" i="35"/>
  <c r="ABA38" i="35"/>
  <c r="ABB38" i="35"/>
  <c r="ABC38" i="35"/>
  <c r="ABD38" i="35"/>
  <c r="ABE38" i="35"/>
  <c r="ABF38" i="35"/>
  <c r="ABG38" i="35"/>
  <c r="ABH38" i="35"/>
  <c r="ABI38" i="35"/>
  <c r="ABJ38" i="35"/>
  <c r="ABK38" i="35"/>
  <c r="ABL38" i="35"/>
  <c r="ABM38" i="35"/>
  <c r="ABN38" i="35"/>
  <c r="ABO38" i="35"/>
  <c r="ABP38" i="35"/>
  <c r="ABQ38" i="35"/>
  <c r="ABR38" i="35"/>
  <c r="ABS38" i="35"/>
  <c r="ABT38" i="35"/>
  <c r="ABU38" i="35"/>
  <c r="ABV38" i="35"/>
  <c r="ABW38" i="35"/>
  <c r="ABX38" i="35"/>
  <c r="ABY38" i="35"/>
  <c r="ABZ38" i="35"/>
  <c r="ACA38" i="35"/>
  <c r="ACB38" i="35"/>
  <c r="ACC38" i="35"/>
  <c r="ACD38" i="35"/>
  <c r="ACE38" i="35"/>
  <c r="ACF38" i="35"/>
  <c r="ACG38" i="35"/>
  <c r="ACH38" i="35"/>
  <c r="ACI38" i="35"/>
  <c r="ACJ38" i="35"/>
  <c r="ACK38" i="35"/>
  <c r="ACL38" i="35"/>
  <c r="ACM38" i="35"/>
  <c r="ACN38" i="35"/>
  <c r="ACO38" i="35"/>
  <c r="ACP38" i="35"/>
  <c r="ACQ38" i="35"/>
  <c r="ACR38" i="35"/>
  <c r="ACS38" i="35"/>
  <c r="ACT38" i="35"/>
  <c r="ACU38" i="35"/>
  <c r="ACV38" i="35"/>
  <c r="ACW38" i="35"/>
  <c r="ACX38" i="35"/>
  <c r="ACY38" i="35"/>
  <c r="ACZ38" i="35"/>
  <c r="ADA38" i="35"/>
  <c r="ADB38" i="35"/>
  <c r="ADC38" i="35"/>
  <c r="ADD38" i="35"/>
  <c r="ADE38" i="35"/>
  <c r="ADF38" i="35"/>
  <c r="ADG38" i="35"/>
  <c r="ADH38" i="35"/>
  <c r="ADI38" i="35"/>
  <c r="ADJ38" i="35"/>
  <c r="ADK38" i="35"/>
  <c r="ADL38" i="35"/>
  <c r="ADM38" i="35"/>
  <c r="ADN38" i="35"/>
  <c r="ADO38" i="35"/>
  <c r="ADP38" i="35"/>
  <c r="ADQ38" i="35"/>
  <c r="ADR38" i="35"/>
  <c r="ADS38" i="35"/>
  <c r="ADT38" i="35"/>
  <c r="ADU38" i="35"/>
  <c r="ADV38" i="35"/>
  <c r="ADW38" i="35"/>
  <c r="ADX38" i="35"/>
  <c r="ADY38" i="35"/>
  <c r="ADZ38" i="35"/>
  <c r="AEA38" i="35"/>
  <c r="AEB38" i="35"/>
  <c r="AEC38" i="35"/>
  <c r="AED38" i="35"/>
  <c r="AEE38" i="35"/>
  <c r="AEF38" i="35"/>
  <c r="AEG38" i="35"/>
  <c r="AEH38" i="35"/>
  <c r="AEI38" i="35"/>
  <c r="AEJ38" i="35"/>
  <c r="AEK38" i="35"/>
  <c r="AEL38" i="35"/>
  <c r="AEM38" i="35"/>
  <c r="AEN38" i="35"/>
  <c r="AEO38" i="35"/>
  <c r="AEP38" i="35"/>
  <c r="AEQ38" i="35"/>
  <c r="AER38" i="35"/>
  <c r="AES38" i="35"/>
  <c r="AET38" i="35"/>
  <c r="AEU38" i="35"/>
  <c r="AEV38" i="35"/>
  <c r="AEW38" i="35"/>
  <c r="AEX38" i="35"/>
  <c r="AEY38" i="35"/>
  <c r="AEZ38" i="35"/>
  <c r="AFA38" i="35"/>
  <c r="AFB38" i="35"/>
  <c r="AFC38" i="35"/>
  <c r="AFD38" i="35"/>
  <c r="AFE38" i="35"/>
  <c r="AFF38" i="35"/>
  <c r="AFG38" i="35"/>
  <c r="AFH38" i="35"/>
  <c r="AFI38" i="35"/>
  <c r="AFJ38" i="35"/>
  <c r="AFK38" i="35"/>
  <c r="AFL38" i="35"/>
  <c r="AFM38" i="35"/>
  <c r="AFN38" i="35"/>
  <c r="AFO38" i="35"/>
  <c r="AFP38" i="35"/>
  <c r="AFQ38" i="35"/>
  <c r="AFR38" i="35"/>
  <c r="AFS38" i="35"/>
  <c r="AFT38" i="35"/>
  <c r="AFU38" i="35"/>
  <c r="AFV38" i="35"/>
  <c r="AFW38" i="35"/>
  <c r="AFX38" i="35"/>
  <c r="AFY38" i="35"/>
  <c r="AFZ38" i="35"/>
  <c r="AGA38" i="35"/>
  <c r="AGB38" i="35"/>
  <c r="AGC38" i="35"/>
  <c r="AGD38" i="35"/>
  <c r="AGE38" i="35"/>
  <c r="AGF38" i="35"/>
  <c r="AGG38" i="35"/>
  <c r="AGH38" i="35"/>
  <c r="AGI38" i="35"/>
  <c r="AGJ38" i="35"/>
  <c r="AGK38" i="35"/>
  <c r="AGL38" i="35"/>
  <c r="AGM38" i="35"/>
  <c r="AGN38" i="35"/>
  <c r="JK39" i="35"/>
  <c r="JL39" i="35"/>
  <c r="JM39" i="35"/>
  <c r="JN39" i="35"/>
  <c r="JO39" i="35"/>
  <c r="JP39" i="35"/>
  <c r="JQ39" i="35"/>
  <c r="JR39" i="35"/>
  <c r="JS39" i="35"/>
  <c r="JT39" i="35"/>
  <c r="JU39" i="35"/>
  <c r="JV39" i="35"/>
  <c r="JW39" i="35"/>
  <c r="JX39" i="35"/>
  <c r="JY39" i="35"/>
  <c r="JZ39" i="35"/>
  <c r="KA39" i="35"/>
  <c r="KB39" i="35"/>
  <c r="KC39" i="35"/>
  <c r="KD39" i="35"/>
  <c r="KE39" i="35"/>
  <c r="KF39" i="35"/>
  <c r="KG39" i="35"/>
  <c r="KH39" i="35"/>
  <c r="KI39" i="35"/>
  <c r="KJ39" i="35"/>
  <c r="KK39" i="35"/>
  <c r="KL39" i="35"/>
  <c r="KM39" i="35"/>
  <c r="KN39" i="35"/>
  <c r="KO39" i="35"/>
  <c r="KP39" i="35"/>
  <c r="KQ39" i="35"/>
  <c r="KR39" i="35"/>
  <c r="KS39" i="35"/>
  <c r="KT39" i="35"/>
  <c r="KU39" i="35"/>
  <c r="KV39" i="35"/>
  <c r="KW39" i="35"/>
  <c r="KX39" i="35"/>
  <c r="KY39" i="35"/>
  <c r="KZ39" i="35"/>
  <c r="LA39" i="35"/>
  <c r="LB39" i="35"/>
  <c r="LC39" i="35"/>
  <c r="LD39" i="35"/>
  <c r="LE39" i="35"/>
  <c r="LF39" i="35"/>
  <c r="LG39" i="35"/>
  <c r="LH39" i="35"/>
  <c r="LI39" i="35"/>
  <c r="LJ39" i="35"/>
  <c r="LK39" i="35"/>
  <c r="LL39" i="35"/>
  <c r="LM39" i="35"/>
  <c r="LN39" i="35"/>
  <c r="LO39" i="35"/>
  <c r="LP39" i="35"/>
  <c r="LQ39" i="35"/>
  <c r="LR39" i="35"/>
  <c r="LS39" i="35"/>
  <c r="LT39" i="35"/>
  <c r="LU39" i="35"/>
  <c r="LV39" i="35"/>
  <c r="LW39" i="35"/>
  <c r="LX39" i="35"/>
  <c r="LY39" i="35"/>
  <c r="LZ39" i="35"/>
  <c r="MA39" i="35"/>
  <c r="MB39" i="35"/>
  <c r="MC39" i="35"/>
  <c r="MD39" i="35"/>
  <c r="ME39" i="35"/>
  <c r="MF39" i="35"/>
  <c r="MG39" i="35"/>
  <c r="MH39" i="35"/>
  <c r="MI39" i="35"/>
  <c r="MJ39" i="35"/>
  <c r="MK39" i="35"/>
  <c r="ML39" i="35"/>
  <c r="MM39" i="35"/>
  <c r="MN39" i="35"/>
  <c r="MO39" i="35"/>
  <c r="MP39" i="35"/>
  <c r="MQ39" i="35"/>
  <c r="MR39" i="35"/>
  <c r="MS39" i="35"/>
  <c r="MT39" i="35"/>
  <c r="MU39" i="35"/>
  <c r="MV39" i="35"/>
  <c r="MW39" i="35"/>
  <c r="MX39" i="35"/>
  <c r="MY39" i="35"/>
  <c r="MZ39" i="35"/>
  <c r="NA39" i="35"/>
  <c r="NB39" i="35"/>
  <c r="NC39" i="35"/>
  <c r="ND39" i="35"/>
  <c r="NE39" i="35"/>
  <c r="NF39" i="35"/>
  <c r="NG39" i="35"/>
  <c r="NH39" i="35"/>
  <c r="NI39" i="35"/>
  <c r="NJ39" i="35"/>
  <c r="NK39" i="35"/>
  <c r="NL39" i="35"/>
  <c r="NM39" i="35"/>
  <c r="NN39" i="35"/>
  <c r="NO39" i="35"/>
  <c r="NP39" i="35"/>
  <c r="NQ39" i="35"/>
  <c r="NR39" i="35"/>
  <c r="NS39" i="35"/>
  <c r="NT39" i="35"/>
  <c r="NU39" i="35"/>
  <c r="NV39" i="35"/>
  <c r="NW39" i="35"/>
  <c r="NX39" i="35"/>
  <c r="NY39" i="35"/>
  <c r="NZ39" i="35"/>
  <c r="OA39" i="35"/>
  <c r="OB39" i="35"/>
  <c r="OC39" i="35"/>
  <c r="OD39" i="35"/>
  <c r="OE39" i="35"/>
  <c r="OF39" i="35"/>
  <c r="OG39" i="35"/>
  <c r="OH39" i="35"/>
  <c r="OI39" i="35"/>
  <c r="OJ39" i="35"/>
  <c r="OK39" i="35"/>
  <c r="OL39" i="35"/>
  <c r="OM39" i="35"/>
  <c r="ON39" i="35"/>
  <c r="OO39" i="35"/>
  <c r="OP39" i="35"/>
  <c r="OQ39" i="35"/>
  <c r="OR39" i="35"/>
  <c r="OS39" i="35"/>
  <c r="OT39" i="35"/>
  <c r="OU39" i="35"/>
  <c r="OV39" i="35"/>
  <c r="OW39" i="35"/>
  <c r="OX39" i="35"/>
  <c r="OY39" i="35"/>
  <c r="OZ39" i="35"/>
  <c r="PA39" i="35"/>
  <c r="PB39" i="35"/>
  <c r="PC39" i="35"/>
  <c r="PD39" i="35"/>
  <c r="PE39" i="35"/>
  <c r="PF39" i="35"/>
  <c r="PG39" i="35"/>
  <c r="PH39" i="35"/>
  <c r="PI39" i="35"/>
  <c r="PJ39" i="35"/>
  <c r="PK39" i="35"/>
  <c r="PL39" i="35"/>
  <c r="PM39" i="35"/>
  <c r="PN39" i="35"/>
  <c r="PO39" i="35"/>
  <c r="PP39" i="35"/>
  <c r="PQ39" i="35"/>
  <c r="PR39" i="35"/>
  <c r="PS39" i="35"/>
  <c r="PT39" i="35"/>
  <c r="PU39" i="35"/>
  <c r="PV39" i="35"/>
  <c r="PW39" i="35"/>
  <c r="PX39" i="35"/>
  <c r="PY39" i="35"/>
  <c r="PZ39" i="35"/>
  <c r="QA39" i="35"/>
  <c r="QB39" i="35"/>
  <c r="QC39" i="35"/>
  <c r="QD39" i="35"/>
  <c r="QE39" i="35"/>
  <c r="QF39" i="35"/>
  <c r="QG39" i="35"/>
  <c r="QH39" i="35"/>
  <c r="QI39" i="35"/>
  <c r="QJ39" i="35"/>
  <c r="QK39" i="35"/>
  <c r="QL39" i="35"/>
  <c r="QM39" i="35"/>
  <c r="QN39" i="35"/>
  <c r="QO39" i="35"/>
  <c r="QP39" i="35"/>
  <c r="QQ39" i="35"/>
  <c r="QR39" i="35"/>
  <c r="QS39" i="35"/>
  <c r="QT39" i="35"/>
  <c r="QU39" i="35"/>
  <c r="QV39" i="35"/>
  <c r="QW39" i="35"/>
  <c r="QX39" i="35"/>
  <c r="QY39" i="35"/>
  <c r="QZ39" i="35"/>
  <c r="RA39" i="35"/>
  <c r="RB39" i="35"/>
  <c r="RC39" i="35"/>
  <c r="RD39" i="35"/>
  <c r="RE39" i="35"/>
  <c r="RF39" i="35"/>
  <c r="RG39" i="35"/>
  <c r="RH39" i="35"/>
  <c r="RI39" i="35"/>
  <c r="RJ39" i="35"/>
  <c r="RK39" i="35"/>
  <c r="RL39" i="35"/>
  <c r="RM39" i="35"/>
  <c r="RN39" i="35"/>
  <c r="RO39" i="35"/>
  <c r="RP39" i="35"/>
  <c r="RQ39" i="35"/>
  <c r="RR39" i="35"/>
  <c r="RS39" i="35"/>
  <c r="RT39" i="35"/>
  <c r="RU39" i="35"/>
  <c r="RV39" i="35"/>
  <c r="RW39" i="35"/>
  <c r="RX39" i="35"/>
  <c r="RY39" i="35"/>
  <c r="RZ39" i="35"/>
  <c r="SA39" i="35"/>
  <c r="SB39" i="35"/>
  <c r="SC39" i="35"/>
  <c r="SD39" i="35"/>
  <c r="SE39" i="35"/>
  <c r="SF39" i="35"/>
  <c r="SG39" i="35"/>
  <c r="SH39" i="35"/>
  <c r="SI39" i="35"/>
  <c r="SJ39" i="35"/>
  <c r="SK39" i="35"/>
  <c r="SL39" i="35"/>
  <c r="SM39" i="35"/>
  <c r="SN39" i="35"/>
  <c r="SO39" i="35"/>
  <c r="SP39" i="35"/>
  <c r="SQ39" i="35"/>
  <c r="SR39" i="35"/>
  <c r="SS39" i="35"/>
  <c r="ST39" i="35"/>
  <c r="SU39" i="35"/>
  <c r="SV39" i="35"/>
  <c r="SW39" i="35"/>
  <c r="SX39" i="35"/>
  <c r="SY39" i="35"/>
  <c r="SZ39" i="35"/>
  <c r="TA39" i="35"/>
  <c r="TB39" i="35"/>
  <c r="TC39" i="35"/>
  <c r="TD39" i="35"/>
  <c r="TE39" i="35"/>
  <c r="TF39" i="35"/>
  <c r="TG39" i="35"/>
  <c r="TH39" i="35"/>
  <c r="TI39" i="35"/>
  <c r="TJ39" i="35"/>
  <c r="TK39" i="35"/>
  <c r="TL39" i="35"/>
  <c r="TM39" i="35"/>
  <c r="TN39" i="35"/>
  <c r="TO39" i="35"/>
  <c r="TP39" i="35"/>
  <c r="TQ39" i="35"/>
  <c r="TR39" i="35"/>
  <c r="TS39" i="35"/>
  <c r="TT39" i="35"/>
  <c r="TU39" i="35"/>
  <c r="TV39" i="35"/>
  <c r="TW39" i="35"/>
  <c r="TX39" i="35"/>
  <c r="TY39" i="35"/>
  <c r="TZ39" i="35"/>
  <c r="UA39" i="35"/>
  <c r="UB39" i="35"/>
  <c r="UC39" i="35"/>
  <c r="UD39" i="35"/>
  <c r="UE39" i="35"/>
  <c r="UF39" i="35"/>
  <c r="UG39" i="35"/>
  <c r="UH39" i="35"/>
  <c r="UI39" i="35"/>
  <c r="UJ39" i="35"/>
  <c r="UK39" i="35"/>
  <c r="UL39" i="35"/>
  <c r="UM39" i="35"/>
  <c r="UN39" i="35"/>
  <c r="UO39" i="35"/>
  <c r="UP39" i="35"/>
  <c r="UQ39" i="35"/>
  <c r="UR39" i="35"/>
  <c r="US39" i="35"/>
  <c r="UT39" i="35"/>
  <c r="UU39" i="35"/>
  <c r="UV39" i="35"/>
  <c r="UW39" i="35"/>
  <c r="UX39" i="35"/>
  <c r="UY39" i="35"/>
  <c r="UZ39" i="35"/>
  <c r="VA39" i="35"/>
  <c r="VB39" i="35"/>
  <c r="VC39" i="35"/>
  <c r="VD39" i="35"/>
  <c r="VE39" i="35"/>
  <c r="VF39" i="35"/>
  <c r="VG39" i="35"/>
  <c r="VH39" i="35"/>
  <c r="VI39" i="35"/>
  <c r="VJ39" i="35"/>
  <c r="VK39" i="35"/>
  <c r="VL39" i="35"/>
  <c r="VM39" i="35"/>
  <c r="VN39" i="35"/>
  <c r="VO39" i="35"/>
  <c r="VP39" i="35"/>
  <c r="VQ39" i="35"/>
  <c r="VR39" i="35"/>
  <c r="VS39" i="35"/>
  <c r="VT39" i="35"/>
  <c r="VU39" i="35"/>
  <c r="VV39" i="35"/>
  <c r="VW39" i="35"/>
  <c r="VX39" i="35"/>
  <c r="VY39" i="35"/>
  <c r="VZ39" i="35"/>
  <c r="WA39" i="35"/>
  <c r="WB39" i="35"/>
  <c r="WC39" i="35"/>
  <c r="WD39" i="35"/>
  <c r="WE39" i="35"/>
  <c r="WF39" i="35"/>
  <c r="WG39" i="35"/>
  <c r="WH39" i="35"/>
  <c r="WI39" i="35"/>
  <c r="WJ39" i="35"/>
  <c r="WK39" i="35"/>
  <c r="WL39" i="35"/>
  <c r="WM39" i="35"/>
  <c r="WN39" i="35"/>
  <c r="WO39" i="35"/>
  <c r="WP39" i="35"/>
  <c r="WQ39" i="35"/>
  <c r="WR39" i="35"/>
  <c r="WS39" i="35"/>
  <c r="WT39" i="35"/>
  <c r="WU39" i="35"/>
  <c r="WV39" i="35"/>
  <c r="WW39" i="35"/>
  <c r="WX39" i="35"/>
  <c r="WY39" i="35"/>
  <c r="WZ39" i="35"/>
  <c r="XA39" i="35"/>
  <c r="XB39" i="35"/>
  <c r="XC39" i="35"/>
  <c r="XD39" i="35"/>
  <c r="XE39" i="35"/>
  <c r="XF39" i="35"/>
  <c r="XG39" i="35"/>
  <c r="XH39" i="35"/>
  <c r="XI39" i="35"/>
  <c r="XJ39" i="35"/>
  <c r="XK39" i="35"/>
  <c r="XL39" i="35"/>
  <c r="XM39" i="35"/>
  <c r="XN39" i="35"/>
  <c r="XO39" i="35"/>
  <c r="XP39" i="35"/>
  <c r="XQ39" i="35"/>
  <c r="XR39" i="35"/>
  <c r="XS39" i="35"/>
  <c r="XT39" i="35"/>
  <c r="XU39" i="35"/>
  <c r="XV39" i="35"/>
  <c r="XW39" i="35"/>
  <c r="XX39" i="35"/>
  <c r="XY39" i="35"/>
  <c r="XZ39" i="35"/>
  <c r="YA39" i="35"/>
  <c r="YB39" i="35"/>
  <c r="YC39" i="35"/>
  <c r="YD39" i="35"/>
  <c r="YE39" i="35"/>
  <c r="YF39" i="35"/>
  <c r="YG39" i="35"/>
  <c r="YH39" i="35"/>
  <c r="YI39" i="35"/>
  <c r="YJ39" i="35"/>
  <c r="YK39" i="35"/>
  <c r="YL39" i="35"/>
  <c r="YM39" i="35"/>
  <c r="YN39" i="35"/>
  <c r="YO39" i="35"/>
  <c r="YP39" i="35"/>
  <c r="YQ39" i="35"/>
  <c r="YR39" i="35"/>
  <c r="YS39" i="35"/>
  <c r="YT39" i="35"/>
  <c r="YU39" i="35"/>
  <c r="YV39" i="35"/>
  <c r="YW39" i="35"/>
  <c r="YX39" i="35"/>
  <c r="YY39" i="35"/>
  <c r="YZ39" i="35"/>
  <c r="ZA39" i="35"/>
  <c r="ZB39" i="35"/>
  <c r="ZC39" i="35"/>
  <c r="ZD39" i="35"/>
  <c r="ZE39" i="35"/>
  <c r="ZF39" i="35"/>
  <c r="ZG39" i="35"/>
  <c r="ZH39" i="35"/>
  <c r="ZI39" i="35"/>
  <c r="ZJ39" i="35"/>
  <c r="ZK39" i="35"/>
  <c r="ZL39" i="35"/>
  <c r="ZM39" i="35"/>
  <c r="ZN39" i="35"/>
  <c r="ZO39" i="35"/>
  <c r="ZP39" i="35"/>
  <c r="ZQ39" i="35"/>
  <c r="ZR39" i="35"/>
  <c r="ZS39" i="35"/>
  <c r="ZT39" i="35"/>
  <c r="ZU39" i="35"/>
  <c r="ZV39" i="35"/>
  <c r="ZW39" i="35"/>
  <c r="ZX39" i="35"/>
  <c r="ZY39" i="35"/>
  <c r="ZZ39" i="35"/>
  <c r="AAA39" i="35"/>
  <c r="AAB39" i="35"/>
  <c r="AAC39" i="35"/>
  <c r="AAD39" i="35"/>
  <c r="AAE39" i="35"/>
  <c r="AAF39" i="35"/>
  <c r="AAG39" i="35"/>
  <c r="AAH39" i="35"/>
  <c r="AAI39" i="35"/>
  <c r="AAJ39" i="35"/>
  <c r="AAK39" i="35"/>
  <c r="AAL39" i="35"/>
  <c r="AAM39" i="35"/>
  <c r="AAN39" i="35"/>
  <c r="AAO39" i="35"/>
  <c r="AAP39" i="35"/>
  <c r="AAQ39" i="35"/>
  <c r="AAR39" i="35"/>
  <c r="AAS39" i="35"/>
  <c r="AAT39" i="35"/>
  <c r="AAU39" i="35"/>
  <c r="AAV39" i="35"/>
  <c r="AAW39" i="35"/>
  <c r="AAX39" i="35"/>
  <c r="AAY39" i="35"/>
  <c r="AAZ39" i="35"/>
  <c r="ABA39" i="35"/>
  <c r="ABB39" i="35"/>
  <c r="ABC39" i="35"/>
  <c r="ABD39" i="35"/>
  <c r="ABE39" i="35"/>
  <c r="ABF39" i="35"/>
  <c r="ABG39" i="35"/>
  <c r="ABH39" i="35"/>
  <c r="ABI39" i="35"/>
  <c r="ABJ39" i="35"/>
  <c r="ABK39" i="35"/>
  <c r="ABL39" i="35"/>
  <c r="ABM39" i="35"/>
  <c r="ABN39" i="35"/>
  <c r="ABO39" i="35"/>
  <c r="ABP39" i="35"/>
  <c r="ABQ39" i="35"/>
  <c r="ABR39" i="35"/>
  <c r="ABS39" i="35"/>
  <c r="ABT39" i="35"/>
  <c r="ABU39" i="35"/>
  <c r="ABV39" i="35"/>
  <c r="ABW39" i="35"/>
  <c r="ABX39" i="35"/>
  <c r="ABY39" i="35"/>
  <c r="ABZ39" i="35"/>
  <c r="ACA39" i="35"/>
  <c r="ACB39" i="35"/>
  <c r="ACC39" i="35"/>
  <c r="ACD39" i="35"/>
  <c r="ACE39" i="35"/>
  <c r="ACF39" i="35"/>
  <c r="ACG39" i="35"/>
  <c r="ACH39" i="35"/>
  <c r="ACI39" i="35"/>
  <c r="ACJ39" i="35"/>
  <c r="ACK39" i="35"/>
  <c r="ACL39" i="35"/>
  <c r="ACM39" i="35"/>
  <c r="ACN39" i="35"/>
  <c r="ACO39" i="35"/>
  <c r="ACP39" i="35"/>
  <c r="ACQ39" i="35"/>
  <c r="ACR39" i="35"/>
  <c r="ACS39" i="35"/>
  <c r="ACT39" i="35"/>
  <c r="ACU39" i="35"/>
  <c r="ACV39" i="35"/>
  <c r="ACW39" i="35"/>
  <c r="ACX39" i="35"/>
  <c r="ACY39" i="35"/>
  <c r="ACZ39" i="35"/>
  <c r="ADA39" i="35"/>
  <c r="ADB39" i="35"/>
  <c r="ADC39" i="35"/>
  <c r="ADD39" i="35"/>
  <c r="ADE39" i="35"/>
  <c r="ADF39" i="35"/>
  <c r="ADG39" i="35"/>
  <c r="ADH39" i="35"/>
  <c r="ADI39" i="35"/>
  <c r="ADJ39" i="35"/>
  <c r="ADK39" i="35"/>
  <c r="ADL39" i="35"/>
  <c r="ADM39" i="35"/>
  <c r="ADN39" i="35"/>
  <c r="ADO39" i="35"/>
  <c r="ADP39" i="35"/>
  <c r="ADQ39" i="35"/>
  <c r="ADR39" i="35"/>
  <c r="ADS39" i="35"/>
  <c r="ADT39" i="35"/>
  <c r="ADU39" i="35"/>
  <c r="ADV39" i="35"/>
  <c r="ADW39" i="35"/>
  <c r="ADX39" i="35"/>
  <c r="ADY39" i="35"/>
  <c r="ADZ39" i="35"/>
  <c r="AEA39" i="35"/>
  <c r="AEB39" i="35"/>
  <c r="AEC39" i="35"/>
  <c r="AED39" i="35"/>
  <c r="AEE39" i="35"/>
  <c r="AEF39" i="35"/>
  <c r="AEG39" i="35"/>
  <c r="AEH39" i="35"/>
  <c r="AEI39" i="35"/>
  <c r="AEJ39" i="35"/>
  <c r="AEK39" i="35"/>
  <c r="AEL39" i="35"/>
  <c r="AEM39" i="35"/>
  <c r="AEN39" i="35"/>
  <c r="AEO39" i="35"/>
  <c r="AEP39" i="35"/>
  <c r="AEQ39" i="35"/>
  <c r="AER39" i="35"/>
  <c r="AES39" i="35"/>
  <c r="AET39" i="35"/>
  <c r="AEU39" i="35"/>
  <c r="AEV39" i="35"/>
  <c r="AEW39" i="35"/>
  <c r="AEX39" i="35"/>
  <c r="AEY39" i="35"/>
  <c r="AEZ39" i="35"/>
  <c r="AFA39" i="35"/>
  <c r="AFB39" i="35"/>
  <c r="AFC39" i="35"/>
  <c r="AFD39" i="35"/>
  <c r="AFE39" i="35"/>
  <c r="AFF39" i="35"/>
  <c r="AFG39" i="35"/>
  <c r="AFH39" i="35"/>
  <c r="AFI39" i="35"/>
  <c r="AFJ39" i="35"/>
  <c r="AFK39" i="35"/>
  <c r="AFL39" i="35"/>
  <c r="AFM39" i="35"/>
  <c r="AFN39" i="35"/>
  <c r="AFO39" i="35"/>
  <c r="AFP39" i="35"/>
  <c r="AFQ39" i="35"/>
  <c r="AFR39" i="35"/>
  <c r="AFS39" i="35"/>
  <c r="AFT39" i="35"/>
  <c r="AFU39" i="35"/>
  <c r="AFV39" i="35"/>
  <c r="AFW39" i="35"/>
  <c r="AFX39" i="35"/>
  <c r="AFY39" i="35"/>
  <c r="AFZ39" i="35"/>
  <c r="AGA39" i="35"/>
  <c r="AGB39" i="35"/>
  <c r="AGC39" i="35"/>
  <c r="AGD39" i="35"/>
  <c r="AGE39" i="35"/>
  <c r="AGF39" i="35"/>
  <c r="AGG39" i="35"/>
  <c r="AGH39" i="35"/>
  <c r="AGI39" i="35"/>
  <c r="AGJ39" i="35"/>
  <c r="AGK39" i="35"/>
  <c r="AGL39" i="35"/>
  <c r="AGM39" i="35"/>
  <c r="AGN39" i="35"/>
  <c r="JK41" i="35"/>
  <c r="JL41" i="35"/>
  <c r="JM41" i="35"/>
  <c r="JN41" i="35"/>
  <c r="JO41" i="35"/>
  <c r="JP41" i="35"/>
  <c r="JQ41" i="35"/>
  <c r="JR41" i="35"/>
  <c r="JS41" i="35"/>
  <c r="JT41" i="35"/>
  <c r="JU41" i="35"/>
  <c r="JV41" i="35"/>
  <c r="JW41" i="35"/>
  <c r="JX41" i="35"/>
  <c r="JY41" i="35"/>
  <c r="JZ41" i="35"/>
  <c r="KA41" i="35"/>
  <c r="KB41" i="35"/>
  <c r="KC41" i="35"/>
  <c r="KD41" i="35"/>
  <c r="KE41" i="35"/>
  <c r="KF41" i="35"/>
  <c r="KG41" i="35"/>
  <c r="KH41" i="35"/>
  <c r="KI41" i="35"/>
  <c r="KJ41" i="35"/>
  <c r="KK41" i="35"/>
  <c r="KL41" i="35"/>
  <c r="KM41" i="35"/>
  <c r="KN41" i="35"/>
  <c r="KO41" i="35"/>
  <c r="KP41" i="35"/>
  <c r="KQ41" i="35"/>
  <c r="KR41" i="35"/>
  <c r="KS41" i="35"/>
  <c r="KT41" i="35"/>
  <c r="KU41" i="35"/>
  <c r="KV41" i="35"/>
  <c r="KW41" i="35"/>
  <c r="KX41" i="35"/>
  <c r="KY41" i="35"/>
  <c r="KZ41" i="35"/>
  <c r="LA41" i="35"/>
  <c r="LB41" i="35"/>
  <c r="LC41" i="35"/>
  <c r="LD41" i="35"/>
  <c r="LE41" i="35"/>
  <c r="LF41" i="35"/>
  <c r="LG41" i="35"/>
  <c r="LH41" i="35"/>
  <c r="LI41" i="35"/>
  <c r="LJ41" i="35"/>
  <c r="LK41" i="35"/>
  <c r="LL41" i="35"/>
  <c r="LM41" i="35"/>
  <c r="LN41" i="35"/>
  <c r="LO41" i="35"/>
  <c r="LP41" i="35"/>
  <c r="LQ41" i="35"/>
  <c r="LR41" i="35"/>
  <c r="LS41" i="35"/>
  <c r="LT41" i="35"/>
  <c r="LU41" i="35"/>
  <c r="LV41" i="35"/>
  <c r="LW41" i="35"/>
  <c r="LX41" i="35"/>
  <c r="LY41" i="35"/>
  <c r="LZ41" i="35"/>
  <c r="MA41" i="35"/>
  <c r="MB41" i="35"/>
  <c r="MC41" i="35"/>
  <c r="MD41" i="35"/>
  <c r="ME41" i="35"/>
  <c r="MF41" i="35"/>
  <c r="MG41" i="35"/>
  <c r="MH41" i="35"/>
  <c r="MI41" i="35"/>
  <c r="MJ41" i="35"/>
  <c r="MK41" i="35"/>
  <c r="ML41" i="35"/>
  <c r="MM41" i="35"/>
  <c r="MN41" i="35"/>
  <c r="MO41" i="35"/>
  <c r="MP41" i="35"/>
  <c r="MQ41" i="35"/>
  <c r="MR41" i="35"/>
  <c r="MS41" i="35"/>
  <c r="MT41" i="35"/>
  <c r="MU41" i="35"/>
  <c r="MV41" i="35"/>
  <c r="MW41" i="35"/>
  <c r="MX41" i="35"/>
  <c r="MY41" i="35"/>
  <c r="MZ41" i="35"/>
  <c r="NA41" i="35"/>
  <c r="NB41" i="35"/>
  <c r="NC41" i="35"/>
  <c r="ND41" i="35"/>
  <c r="NE41" i="35"/>
  <c r="NF41" i="35"/>
  <c r="NG41" i="35"/>
  <c r="NH41" i="35"/>
  <c r="NI41" i="35"/>
  <c r="NJ41" i="35"/>
  <c r="NK41" i="35"/>
  <c r="NL41" i="35"/>
  <c r="NM41" i="35"/>
  <c r="NN41" i="35"/>
  <c r="NO41" i="35"/>
  <c r="NP41" i="35"/>
  <c r="NQ41" i="35"/>
  <c r="NR41" i="35"/>
  <c r="NS41" i="35"/>
  <c r="NT41" i="35"/>
  <c r="NU41" i="35"/>
  <c r="NV41" i="35"/>
  <c r="NW41" i="35"/>
  <c r="NX41" i="35"/>
  <c r="NY41" i="35"/>
  <c r="NZ41" i="35"/>
  <c r="OA41" i="35"/>
  <c r="OB41" i="35"/>
  <c r="OC41" i="35"/>
  <c r="OD41" i="35"/>
  <c r="OE41" i="35"/>
  <c r="OF41" i="35"/>
  <c r="OG41" i="35"/>
  <c r="OH41" i="35"/>
  <c r="OI41" i="35"/>
  <c r="OJ41" i="35"/>
  <c r="OK41" i="35"/>
  <c r="OL41" i="35"/>
  <c r="OM41" i="35"/>
  <c r="ON41" i="35"/>
  <c r="OO41" i="35"/>
  <c r="OP41" i="35"/>
  <c r="OQ41" i="35"/>
  <c r="OR41" i="35"/>
  <c r="OS41" i="35"/>
  <c r="OT41" i="35"/>
  <c r="OU41" i="35"/>
  <c r="OV41" i="35"/>
  <c r="OW41" i="35"/>
  <c r="OX41" i="35"/>
  <c r="OY41" i="35"/>
  <c r="OZ41" i="35"/>
  <c r="PA41" i="35"/>
  <c r="PB41" i="35"/>
  <c r="PC41" i="35"/>
  <c r="PD41" i="35"/>
  <c r="PE41" i="35"/>
  <c r="PF41" i="35"/>
  <c r="PG41" i="35"/>
  <c r="PH41" i="35"/>
  <c r="PI41" i="35"/>
  <c r="PJ41" i="35"/>
  <c r="PK41" i="35"/>
  <c r="PL41" i="35"/>
  <c r="PM41" i="35"/>
  <c r="PN41" i="35"/>
  <c r="PO41" i="35"/>
  <c r="PP41" i="35"/>
  <c r="PQ41" i="35"/>
  <c r="PR41" i="35"/>
  <c r="PS41" i="35"/>
  <c r="PT41" i="35"/>
  <c r="PU41" i="35"/>
  <c r="PV41" i="35"/>
  <c r="PW41" i="35"/>
  <c r="PX41" i="35"/>
  <c r="PY41" i="35"/>
  <c r="PZ41" i="35"/>
  <c r="QA41" i="35"/>
  <c r="QB41" i="35"/>
  <c r="QC41" i="35"/>
  <c r="QD41" i="35"/>
  <c r="QE41" i="35"/>
  <c r="QF41" i="35"/>
  <c r="QG41" i="35"/>
  <c r="QH41" i="35"/>
  <c r="QI41" i="35"/>
  <c r="QJ41" i="35"/>
  <c r="QK41" i="35"/>
  <c r="QL41" i="35"/>
  <c r="QM41" i="35"/>
  <c r="QN41" i="35"/>
  <c r="QO41" i="35"/>
  <c r="QP41" i="35"/>
  <c r="QQ41" i="35"/>
  <c r="QR41" i="35"/>
  <c r="QS41" i="35"/>
  <c r="QT41" i="35"/>
  <c r="QU41" i="35"/>
  <c r="QV41" i="35"/>
  <c r="QW41" i="35"/>
  <c r="QX41" i="35"/>
  <c r="QY41" i="35"/>
  <c r="QZ41" i="35"/>
  <c r="RA41" i="35"/>
  <c r="RB41" i="35"/>
  <c r="RC41" i="35"/>
  <c r="RD41" i="35"/>
  <c r="RE41" i="35"/>
  <c r="RF41" i="35"/>
  <c r="RG41" i="35"/>
  <c r="RH41" i="35"/>
  <c r="RI41" i="35"/>
  <c r="RJ41" i="35"/>
  <c r="RK41" i="35"/>
  <c r="RL41" i="35"/>
  <c r="RM41" i="35"/>
  <c r="RN41" i="35"/>
  <c r="RO41" i="35"/>
  <c r="RP41" i="35"/>
  <c r="RQ41" i="35"/>
  <c r="RR41" i="35"/>
  <c r="RS41" i="35"/>
  <c r="RT41" i="35"/>
  <c r="RU41" i="35"/>
  <c r="RV41" i="35"/>
  <c r="RW41" i="35"/>
  <c r="RX41" i="35"/>
  <c r="RY41" i="35"/>
  <c r="RZ41" i="35"/>
  <c r="SA41" i="35"/>
  <c r="SB41" i="35"/>
  <c r="SC41" i="35"/>
  <c r="SD41" i="35"/>
  <c r="SE41" i="35"/>
  <c r="SF41" i="35"/>
  <c r="SG41" i="35"/>
  <c r="SH41" i="35"/>
  <c r="SI41" i="35"/>
  <c r="SJ41" i="35"/>
  <c r="SK41" i="35"/>
  <c r="SL41" i="35"/>
  <c r="SM41" i="35"/>
  <c r="SN41" i="35"/>
  <c r="SO41" i="35"/>
  <c r="SP41" i="35"/>
  <c r="SQ41" i="35"/>
  <c r="SR41" i="35"/>
  <c r="SS41" i="35"/>
  <c r="ST41" i="35"/>
  <c r="SU41" i="35"/>
  <c r="SV41" i="35"/>
  <c r="SW41" i="35"/>
  <c r="SX41" i="35"/>
  <c r="SY41" i="35"/>
  <c r="SZ41" i="35"/>
  <c r="TA41" i="35"/>
  <c r="TB41" i="35"/>
  <c r="TC41" i="35"/>
  <c r="TD41" i="35"/>
  <c r="TE41" i="35"/>
  <c r="TF41" i="35"/>
  <c r="TG41" i="35"/>
  <c r="TH41" i="35"/>
  <c r="TI41" i="35"/>
  <c r="TJ41" i="35"/>
  <c r="TK41" i="35"/>
  <c r="TL41" i="35"/>
  <c r="TM41" i="35"/>
  <c r="TN41" i="35"/>
  <c r="TO41" i="35"/>
  <c r="TP41" i="35"/>
  <c r="TQ41" i="35"/>
  <c r="TR41" i="35"/>
  <c r="TS41" i="35"/>
  <c r="TT41" i="35"/>
  <c r="TU41" i="35"/>
  <c r="TV41" i="35"/>
  <c r="TW41" i="35"/>
  <c r="TX41" i="35"/>
  <c r="TY41" i="35"/>
  <c r="TZ41" i="35"/>
  <c r="UA41" i="35"/>
  <c r="UB41" i="35"/>
  <c r="UC41" i="35"/>
  <c r="UD41" i="35"/>
  <c r="UE41" i="35"/>
  <c r="UF41" i="35"/>
  <c r="UG41" i="35"/>
  <c r="UH41" i="35"/>
  <c r="UI41" i="35"/>
  <c r="UJ41" i="35"/>
  <c r="UK41" i="35"/>
  <c r="UL41" i="35"/>
  <c r="UM41" i="35"/>
  <c r="UN41" i="35"/>
  <c r="UO41" i="35"/>
  <c r="UP41" i="35"/>
  <c r="UQ41" i="35"/>
  <c r="UR41" i="35"/>
  <c r="US41" i="35"/>
  <c r="UT41" i="35"/>
  <c r="UU41" i="35"/>
  <c r="UV41" i="35"/>
  <c r="UW41" i="35"/>
  <c r="UX41" i="35"/>
  <c r="UY41" i="35"/>
  <c r="UZ41" i="35"/>
  <c r="VA41" i="35"/>
  <c r="VB41" i="35"/>
  <c r="VC41" i="35"/>
  <c r="VD41" i="35"/>
  <c r="VE41" i="35"/>
  <c r="VF41" i="35"/>
  <c r="VG41" i="35"/>
  <c r="VH41" i="35"/>
  <c r="VI41" i="35"/>
  <c r="VJ41" i="35"/>
  <c r="VK41" i="35"/>
  <c r="VL41" i="35"/>
  <c r="VM41" i="35"/>
  <c r="VN41" i="35"/>
  <c r="VO41" i="35"/>
  <c r="VP41" i="35"/>
  <c r="VQ41" i="35"/>
  <c r="VR41" i="35"/>
  <c r="VS41" i="35"/>
  <c r="VT41" i="35"/>
  <c r="VU41" i="35"/>
  <c r="VV41" i="35"/>
  <c r="VW41" i="35"/>
  <c r="VX41" i="35"/>
  <c r="VY41" i="35"/>
  <c r="VZ41" i="35"/>
  <c r="WA41" i="35"/>
  <c r="WB41" i="35"/>
  <c r="WC41" i="35"/>
  <c r="WD41" i="35"/>
  <c r="WE41" i="35"/>
  <c r="WF41" i="35"/>
  <c r="WG41" i="35"/>
  <c r="WH41" i="35"/>
  <c r="WI41" i="35"/>
  <c r="WJ41" i="35"/>
  <c r="WK41" i="35"/>
  <c r="WL41" i="35"/>
  <c r="WM41" i="35"/>
  <c r="WN41" i="35"/>
  <c r="WO41" i="35"/>
  <c r="WP41" i="35"/>
  <c r="WQ41" i="35"/>
  <c r="WR41" i="35"/>
  <c r="WS41" i="35"/>
  <c r="WT41" i="35"/>
  <c r="WU41" i="35"/>
  <c r="WV41" i="35"/>
  <c r="WW41" i="35"/>
  <c r="WX41" i="35"/>
  <c r="WY41" i="35"/>
  <c r="WZ41" i="35"/>
  <c r="XA41" i="35"/>
  <c r="XB41" i="35"/>
  <c r="XC41" i="35"/>
  <c r="XD41" i="35"/>
  <c r="XE41" i="35"/>
  <c r="XF41" i="35"/>
  <c r="XG41" i="35"/>
  <c r="XH41" i="35"/>
  <c r="XI41" i="35"/>
  <c r="XJ41" i="35"/>
  <c r="XK41" i="35"/>
  <c r="XL41" i="35"/>
  <c r="XM41" i="35"/>
  <c r="XN41" i="35"/>
  <c r="XO41" i="35"/>
  <c r="XP41" i="35"/>
  <c r="XQ41" i="35"/>
  <c r="XR41" i="35"/>
  <c r="XS41" i="35"/>
  <c r="XT41" i="35"/>
  <c r="XU41" i="35"/>
  <c r="XV41" i="35"/>
  <c r="XW41" i="35"/>
  <c r="XX41" i="35"/>
  <c r="XY41" i="35"/>
  <c r="XZ41" i="35"/>
  <c r="YA41" i="35"/>
  <c r="YB41" i="35"/>
  <c r="YC41" i="35"/>
  <c r="YD41" i="35"/>
  <c r="YE41" i="35"/>
  <c r="YF41" i="35"/>
  <c r="YG41" i="35"/>
  <c r="YH41" i="35"/>
  <c r="YI41" i="35"/>
  <c r="YJ41" i="35"/>
  <c r="YK41" i="35"/>
  <c r="YL41" i="35"/>
  <c r="YM41" i="35"/>
  <c r="YN41" i="35"/>
  <c r="YO41" i="35"/>
  <c r="YP41" i="35"/>
  <c r="YQ41" i="35"/>
  <c r="YR41" i="35"/>
  <c r="YS41" i="35"/>
  <c r="YT41" i="35"/>
  <c r="YU41" i="35"/>
  <c r="YV41" i="35"/>
  <c r="YW41" i="35"/>
  <c r="YX41" i="35"/>
  <c r="YY41" i="35"/>
  <c r="YZ41" i="35"/>
  <c r="ZA41" i="35"/>
  <c r="ZB41" i="35"/>
  <c r="ZC41" i="35"/>
  <c r="ZD41" i="35"/>
  <c r="ZE41" i="35"/>
  <c r="ZF41" i="35"/>
  <c r="ZG41" i="35"/>
  <c r="ZH41" i="35"/>
  <c r="ZI41" i="35"/>
  <c r="ZJ41" i="35"/>
  <c r="ZK41" i="35"/>
  <c r="ZL41" i="35"/>
  <c r="ZM41" i="35"/>
  <c r="ZN41" i="35"/>
  <c r="ZO41" i="35"/>
  <c r="ZP41" i="35"/>
  <c r="ZQ41" i="35"/>
  <c r="ZR41" i="35"/>
  <c r="ZS41" i="35"/>
  <c r="ZT41" i="35"/>
  <c r="ZU41" i="35"/>
  <c r="ZV41" i="35"/>
  <c r="ZW41" i="35"/>
  <c r="ZX41" i="35"/>
  <c r="ZY41" i="35"/>
  <c r="ZZ41" i="35"/>
  <c r="AAA41" i="35"/>
  <c r="AAB41" i="35"/>
  <c r="AAC41" i="35"/>
  <c r="AAD41" i="35"/>
  <c r="AAE41" i="35"/>
  <c r="AAF41" i="35"/>
  <c r="AAG41" i="35"/>
  <c r="AAH41" i="35"/>
  <c r="AAI41" i="35"/>
  <c r="AAJ41" i="35"/>
  <c r="AAK41" i="35"/>
  <c r="AAL41" i="35"/>
  <c r="AAM41" i="35"/>
  <c r="AAN41" i="35"/>
  <c r="AAO41" i="35"/>
  <c r="AAP41" i="35"/>
  <c r="AAQ41" i="35"/>
  <c r="AAR41" i="35"/>
  <c r="AAS41" i="35"/>
  <c r="AAT41" i="35"/>
  <c r="AAU41" i="35"/>
  <c r="AAV41" i="35"/>
  <c r="AAW41" i="35"/>
  <c r="AAX41" i="35"/>
  <c r="AAY41" i="35"/>
  <c r="AAZ41" i="35"/>
  <c r="ABA41" i="35"/>
  <c r="ABB41" i="35"/>
  <c r="ABC41" i="35"/>
  <c r="ABD41" i="35"/>
  <c r="ABE41" i="35"/>
  <c r="ABF41" i="35"/>
  <c r="ABG41" i="35"/>
  <c r="ABH41" i="35"/>
  <c r="ABI41" i="35"/>
  <c r="ABJ41" i="35"/>
  <c r="ABK41" i="35"/>
  <c r="ABL41" i="35"/>
  <c r="ABM41" i="35"/>
  <c r="ABN41" i="35"/>
  <c r="ABO41" i="35"/>
  <c r="ABP41" i="35"/>
  <c r="ABQ41" i="35"/>
  <c r="ABR41" i="35"/>
  <c r="ABS41" i="35"/>
  <c r="ABT41" i="35"/>
  <c r="ABU41" i="35"/>
  <c r="ABV41" i="35"/>
  <c r="ABW41" i="35"/>
  <c r="ABX41" i="35"/>
  <c r="ABY41" i="35"/>
  <c r="ABZ41" i="35"/>
  <c r="ACA41" i="35"/>
  <c r="ACB41" i="35"/>
  <c r="ACC41" i="35"/>
  <c r="ACD41" i="35"/>
  <c r="ACE41" i="35"/>
  <c r="ACF41" i="35"/>
  <c r="ACG41" i="35"/>
  <c r="ACH41" i="35"/>
  <c r="ACI41" i="35"/>
  <c r="ACJ41" i="35"/>
  <c r="ACK41" i="35"/>
  <c r="ACL41" i="35"/>
  <c r="ACM41" i="35"/>
  <c r="ACN41" i="35"/>
  <c r="ACO41" i="35"/>
  <c r="ACP41" i="35"/>
  <c r="ACQ41" i="35"/>
  <c r="ACR41" i="35"/>
  <c r="ACS41" i="35"/>
  <c r="ACT41" i="35"/>
  <c r="ACU41" i="35"/>
  <c r="ACV41" i="35"/>
  <c r="ACW41" i="35"/>
  <c r="ACX41" i="35"/>
  <c r="ACY41" i="35"/>
  <c r="ACZ41" i="35"/>
  <c r="ADA41" i="35"/>
  <c r="ADB41" i="35"/>
  <c r="ADC41" i="35"/>
  <c r="ADD41" i="35"/>
  <c r="ADE41" i="35"/>
  <c r="ADF41" i="35"/>
  <c r="ADG41" i="35"/>
  <c r="ADH41" i="35"/>
  <c r="ADI41" i="35"/>
  <c r="ADJ41" i="35"/>
  <c r="ADK41" i="35"/>
  <c r="ADL41" i="35"/>
  <c r="ADM41" i="35"/>
  <c r="ADN41" i="35"/>
  <c r="ADO41" i="35"/>
  <c r="ADP41" i="35"/>
  <c r="ADQ41" i="35"/>
  <c r="ADR41" i="35"/>
  <c r="ADS41" i="35"/>
  <c r="ADT41" i="35"/>
  <c r="ADU41" i="35"/>
  <c r="ADV41" i="35"/>
  <c r="ADW41" i="35"/>
  <c r="ADX41" i="35"/>
  <c r="ADY41" i="35"/>
  <c r="ADZ41" i="35"/>
  <c r="AEA41" i="35"/>
  <c r="AEB41" i="35"/>
  <c r="AEC41" i="35"/>
  <c r="AED41" i="35"/>
  <c r="AEE41" i="35"/>
  <c r="AEF41" i="35"/>
  <c r="AEG41" i="35"/>
  <c r="AEH41" i="35"/>
  <c r="AEI41" i="35"/>
  <c r="AEJ41" i="35"/>
  <c r="AEK41" i="35"/>
  <c r="AEL41" i="35"/>
  <c r="AEM41" i="35"/>
  <c r="AEN41" i="35"/>
  <c r="AEO41" i="35"/>
  <c r="AEP41" i="35"/>
  <c r="AEQ41" i="35"/>
  <c r="AER41" i="35"/>
  <c r="AES41" i="35"/>
  <c r="AET41" i="35"/>
  <c r="AEU41" i="35"/>
  <c r="AEV41" i="35"/>
  <c r="AEW41" i="35"/>
  <c r="AEX41" i="35"/>
  <c r="AEY41" i="35"/>
  <c r="AEZ41" i="35"/>
  <c r="AFA41" i="35"/>
  <c r="AFB41" i="35"/>
  <c r="AFC41" i="35"/>
  <c r="AFD41" i="35"/>
  <c r="AFE41" i="35"/>
  <c r="AFF41" i="35"/>
  <c r="AFG41" i="35"/>
  <c r="AFH41" i="35"/>
  <c r="AFI41" i="35"/>
  <c r="AFJ41" i="35"/>
  <c r="AFK41" i="35"/>
  <c r="AFL41" i="35"/>
  <c r="AFM41" i="35"/>
  <c r="AFN41" i="35"/>
  <c r="AFO41" i="35"/>
  <c r="AFP41" i="35"/>
  <c r="AFQ41" i="35"/>
  <c r="AFR41" i="35"/>
  <c r="AFS41" i="35"/>
  <c r="AFT41" i="35"/>
  <c r="AFU41" i="35"/>
  <c r="AFV41" i="35"/>
  <c r="AFW41" i="35"/>
  <c r="AFX41" i="35"/>
  <c r="AFY41" i="35"/>
  <c r="AFZ41" i="35"/>
  <c r="AGA41" i="35"/>
  <c r="AGB41" i="35"/>
  <c r="AGC41" i="35"/>
  <c r="AGD41" i="35"/>
  <c r="AGE41" i="35"/>
  <c r="AGF41" i="35"/>
  <c r="AGG41" i="35"/>
  <c r="AGH41" i="35"/>
  <c r="AGI41" i="35"/>
  <c r="AGJ41" i="35"/>
  <c r="AGK41" i="35"/>
  <c r="AGL41" i="35"/>
  <c r="AGM41" i="35"/>
  <c r="AGN41" i="35"/>
  <c r="AGO41" i="35"/>
  <c r="AGO39" i="35"/>
  <c r="AGO38" i="35"/>
  <c r="DI37" i="35" l="1"/>
  <c r="CS37" i="35"/>
  <c r="CC37" i="35"/>
  <c r="AW37" i="35"/>
  <c r="QT37" i="35"/>
  <c r="OH37" i="35"/>
  <c r="LV37" i="35"/>
  <c r="JI37" i="35"/>
  <c r="JE37" i="35"/>
  <c r="JA37" i="35"/>
  <c r="IW37" i="35"/>
  <c r="IS37" i="35"/>
  <c r="IO37" i="35"/>
  <c r="IK37" i="35"/>
  <c r="IG37" i="35"/>
  <c r="AGO40" i="35"/>
  <c r="AAY40" i="35"/>
  <c r="VO40" i="35"/>
  <c r="IC37" i="35"/>
  <c r="HY37" i="35"/>
  <c r="HU37" i="35"/>
  <c r="HQ37" i="35"/>
  <c r="HM37" i="35"/>
  <c r="HI37" i="35"/>
  <c r="HE37" i="35"/>
  <c r="HA37" i="35"/>
  <c r="GW37" i="35"/>
  <c r="GS37" i="35"/>
  <c r="GO37" i="35"/>
  <c r="GK37" i="35"/>
  <c r="GG37" i="35"/>
  <c r="GC37" i="35"/>
  <c r="FY37" i="35"/>
  <c r="FU37" i="35"/>
  <c r="FQ37" i="35"/>
  <c r="FM37" i="35"/>
  <c r="FI37" i="35"/>
  <c r="FE37" i="35"/>
  <c r="FA37" i="35"/>
  <c r="EW37" i="35"/>
  <c r="ES37" i="35"/>
  <c r="EK37" i="35"/>
  <c r="DY37" i="35"/>
  <c r="BM37" i="35"/>
  <c r="ZS40" i="35"/>
  <c r="TC40" i="35"/>
  <c r="EO37" i="35"/>
  <c r="EG37" i="35"/>
  <c r="EC37" i="35"/>
  <c r="DU37" i="35"/>
  <c r="DQ37" i="35"/>
  <c r="DM37" i="35"/>
  <c r="DE37" i="35"/>
  <c r="DA37" i="35"/>
  <c r="CW37" i="35"/>
  <c r="CO37" i="35"/>
  <c r="CK37" i="35"/>
  <c r="CG37" i="35"/>
  <c r="BY37" i="35"/>
  <c r="BU37" i="35"/>
  <c r="BQ37" i="35"/>
  <c r="BI37" i="35"/>
  <c r="BE37" i="35"/>
  <c r="BA37" i="35"/>
  <c r="AGP10" i="35"/>
  <c r="AGP3" i="35"/>
  <c r="AGK40" i="35"/>
  <c r="AGG40" i="35"/>
  <c r="AGC40" i="35"/>
  <c r="AFY40" i="35"/>
  <c r="AFU40" i="35"/>
  <c r="AFQ40" i="35"/>
  <c r="AFM40" i="35"/>
  <c r="AFI40" i="35"/>
  <c r="AFE40" i="35"/>
  <c r="AFA40" i="35"/>
  <c r="AEW40" i="35"/>
  <c r="AES40" i="35"/>
  <c r="AEO40" i="35"/>
  <c r="AEK40" i="35"/>
  <c r="AEG40" i="35"/>
  <c r="AEC40" i="35"/>
  <c r="ADY40" i="35"/>
  <c r="ADU40" i="35"/>
  <c r="ADQ40" i="35"/>
  <c r="ADM40" i="35"/>
  <c r="ADI40" i="35"/>
  <c r="ADE40" i="35"/>
  <c r="ADA40" i="35"/>
  <c r="ACW40" i="35"/>
  <c r="ACS40" i="35"/>
  <c r="ACO40" i="35"/>
  <c r="ACK40" i="35"/>
  <c r="ACG40" i="35"/>
  <c r="ACC40" i="35"/>
  <c r="ABY40" i="35"/>
  <c r="ABU40" i="35"/>
  <c r="ABQ40" i="35"/>
  <c r="ABM40" i="35"/>
  <c r="ABI40" i="35"/>
  <c r="ABE40" i="35"/>
  <c r="ABA40" i="35"/>
  <c r="AAW40" i="35"/>
  <c r="AAS40" i="35"/>
  <c r="AAO40" i="35"/>
  <c r="AAK40" i="35"/>
  <c r="AAG40" i="35"/>
  <c r="AAC40" i="35"/>
  <c r="ZY40" i="35"/>
  <c r="ZU40" i="35"/>
  <c r="ZQ40" i="35"/>
  <c r="ZM40" i="35"/>
  <c r="ZI40" i="35"/>
  <c r="ZE40" i="35"/>
  <c r="ZA40" i="35"/>
  <c r="YW40" i="35"/>
  <c r="YS40" i="35"/>
  <c r="YO40" i="35"/>
  <c r="YK40" i="35"/>
  <c r="YG40" i="35"/>
  <c r="YC40" i="35"/>
  <c r="XY40" i="35"/>
  <c r="XU40" i="35"/>
  <c r="XQ40" i="35"/>
  <c r="XI40" i="35"/>
  <c r="WW40" i="35"/>
  <c r="WO40" i="35"/>
  <c r="WC40" i="35"/>
  <c r="VQ40" i="35"/>
  <c r="VE40" i="35"/>
  <c r="US40" i="35"/>
  <c r="UG40" i="35"/>
  <c r="TU40" i="35"/>
  <c r="TI40" i="35"/>
  <c r="TA40" i="35"/>
  <c r="SO40" i="35"/>
  <c r="SG40" i="35"/>
  <c r="RY40" i="35"/>
  <c r="RQ40" i="35"/>
  <c r="RI40" i="35"/>
  <c r="RA40" i="35"/>
  <c r="QS40" i="35"/>
  <c r="QK40" i="35"/>
  <c r="PY40" i="35"/>
  <c r="PQ40" i="35"/>
  <c r="PI40" i="35"/>
  <c r="PA40" i="35"/>
  <c r="OS40" i="35"/>
  <c r="OK40" i="35"/>
  <c r="OC40" i="35"/>
  <c r="NU40" i="35"/>
  <c r="NM40" i="35"/>
  <c r="NE40" i="35"/>
  <c r="MW40" i="35"/>
  <c r="MO40" i="35"/>
  <c r="AGN40" i="35"/>
  <c r="AGJ40" i="35"/>
  <c r="AGF40" i="35"/>
  <c r="AGB40" i="35"/>
  <c r="AFX40" i="35"/>
  <c r="AFT40" i="35"/>
  <c r="AFP40" i="35"/>
  <c r="AFL40" i="35"/>
  <c r="AFH40" i="35"/>
  <c r="AFD40" i="35"/>
  <c r="AEZ40" i="35"/>
  <c r="AEV40" i="35"/>
  <c r="AER40" i="35"/>
  <c r="AEN40" i="35"/>
  <c r="AEJ40" i="35"/>
  <c r="AEF40" i="35"/>
  <c r="AEB40" i="35"/>
  <c r="ADX40" i="35"/>
  <c r="ADT40" i="35"/>
  <c r="ADP40" i="35"/>
  <c r="ADL40" i="35"/>
  <c r="ADH40" i="35"/>
  <c r="ADD40" i="35"/>
  <c r="ACZ40" i="35"/>
  <c r="ACV40" i="35"/>
  <c r="ACR40" i="35"/>
  <c r="ACN40" i="35"/>
  <c r="ACJ40" i="35"/>
  <c r="ACF40" i="35"/>
  <c r="ACB40" i="35"/>
  <c r="ABX40" i="35"/>
  <c r="ABT40" i="35"/>
  <c r="ABP40" i="35"/>
  <c r="ABL40" i="35"/>
  <c r="ABH40" i="35"/>
  <c r="ABD40" i="35"/>
  <c r="AAZ40" i="35"/>
  <c r="AAV40" i="35"/>
  <c r="AAR40" i="35"/>
  <c r="AAN40" i="35"/>
  <c r="AAJ40" i="35"/>
  <c r="AAF40" i="35"/>
  <c r="AAB40" i="35"/>
  <c r="ZX40" i="35"/>
  <c r="ZT40" i="35"/>
  <c r="ZP40" i="35"/>
  <c r="ZL40" i="35"/>
  <c r="ZH40" i="35"/>
  <c r="ZD40" i="35"/>
  <c r="YZ40" i="35"/>
  <c r="YV40" i="35"/>
  <c r="YR40" i="35"/>
  <c r="YN40" i="35"/>
  <c r="YJ40" i="35"/>
  <c r="YF40" i="35"/>
  <c r="YB40" i="35"/>
  <c r="XX40" i="35"/>
  <c r="XT40" i="35"/>
  <c r="XP40" i="35"/>
  <c r="XL40" i="35"/>
  <c r="XH40" i="35"/>
  <c r="XD40" i="35"/>
  <c r="WZ40" i="35"/>
  <c r="WV40" i="35"/>
  <c r="WR40" i="35"/>
  <c r="WN40" i="35"/>
  <c r="WJ40" i="35"/>
  <c r="WF40" i="35"/>
  <c r="WB40" i="35"/>
  <c r="VX40" i="35"/>
  <c r="VT40" i="35"/>
  <c r="VP40" i="35"/>
  <c r="VL40" i="35"/>
  <c r="VH40" i="35"/>
  <c r="VD40" i="35"/>
  <c r="UZ40" i="35"/>
  <c r="UV40" i="35"/>
  <c r="UR40" i="35"/>
  <c r="UN40" i="35"/>
  <c r="UJ40" i="35"/>
  <c r="UF40" i="35"/>
  <c r="UB40" i="35"/>
  <c r="TX40" i="35"/>
  <c r="TT40" i="35"/>
  <c r="TP40" i="35"/>
  <c r="TL40" i="35"/>
  <c r="TH40" i="35"/>
  <c r="TD40" i="35"/>
  <c r="SZ40" i="35"/>
  <c r="SV40" i="35"/>
  <c r="SR40" i="35"/>
  <c r="SN40" i="35"/>
  <c r="SJ40" i="35"/>
  <c r="SF40" i="35"/>
  <c r="SB40" i="35"/>
  <c r="RX40" i="35"/>
  <c r="RT40" i="35"/>
  <c r="RP40" i="35"/>
  <c r="RL40" i="35"/>
  <c r="RH40" i="35"/>
  <c r="RD40" i="35"/>
  <c r="QZ40" i="35"/>
  <c r="QV40" i="35"/>
  <c r="QR40" i="35"/>
  <c r="QN40" i="35"/>
  <c r="QJ40" i="35"/>
  <c r="QF40" i="35"/>
  <c r="QB40" i="35"/>
  <c r="PX40" i="35"/>
  <c r="PT40" i="35"/>
  <c r="PP40" i="35"/>
  <c r="PL40" i="35"/>
  <c r="PH40" i="35"/>
  <c r="PD40" i="35"/>
  <c r="OZ40" i="35"/>
  <c r="OV40" i="35"/>
  <c r="OR40" i="35"/>
  <c r="ON40" i="35"/>
  <c r="OJ40" i="35"/>
  <c r="OF40" i="35"/>
  <c r="OB40" i="35"/>
  <c r="NX40" i="35"/>
  <c r="NT40" i="35"/>
  <c r="NP40" i="35"/>
  <c r="NL40" i="35"/>
  <c r="NH40" i="35"/>
  <c r="ND40" i="35"/>
  <c r="MZ40" i="35"/>
  <c r="MV40" i="35"/>
  <c r="MR40" i="35"/>
  <c r="MN40" i="35"/>
  <c r="MJ40" i="35"/>
  <c r="MF40" i="35"/>
  <c r="MB40" i="35"/>
  <c r="LX40" i="35"/>
  <c r="XE40" i="35"/>
  <c r="WS40" i="35"/>
  <c r="WK40" i="35"/>
  <c r="VY40" i="35"/>
  <c r="VM40" i="35"/>
  <c r="VI40" i="35"/>
  <c r="UW40" i="35"/>
  <c r="UK40" i="35"/>
  <c r="UC40" i="35"/>
  <c r="TQ40" i="35"/>
  <c r="TE40" i="35"/>
  <c r="SW40" i="35"/>
  <c r="SK40" i="35"/>
  <c r="SC40" i="35"/>
  <c r="RU40" i="35"/>
  <c r="RM40" i="35"/>
  <c r="RE40" i="35"/>
  <c r="QW40" i="35"/>
  <c r="QO40" i="35"/>
  <c r="QC40" i="35"/>
  <c r="PU40" i="35"/>
  <c r="PM40" i="35"/>
  <c r="PE40" i="35"/>
  <c r="OW40" i="35"/>
  <c r="OO40" i="35"/>
  <c r="OG40" i="35"/>
  <c r="NY40" i="35"/>
  <c r="NQ40" i="35"/>
  <c r="NI40" i="35"/>
  <c r="NA40" i="35"/>
  <c r="MS40" i="35"/>
  <c r="AGM37" i="35"/>
  <c r="AGM40" i="35"/>
  <c r="AGI37" i="35"/>
  <c r="AGI40" i="35"/>
  <c r="AGE37" i="35"/>
  <c r="AGE40" i="35"/>
  <c r="AGA37" i="35"/>
  <c r="AGA40" i="35"/>
  <c r="AFW37" i="35"/>
  <c r="AFW40" i="35"/>
  <c r="AFS37" i="35"/>
  <c r="AFS40" i="35"/>
  <c r="AFO37" i="35"/>
  <c r="AFO40" i="35"/>
  <c r="AFK37" i="35"/>
  <c r="AFK40" i="35"/>
  <c r="AFG37" i="35"/>
  <c r="AFG40" i="35"/>
  <c r="AFC37" i="35"/>
  <c r="AFC40" i="35"/>
  <c r="AEY37" i="35"/>
  <c r="AEY40" i="35"/>
  <c r="AEU37" i="35"/>
  <c r="AEU40" i="35"/>
  <c r="AEQ37" i="35"/>
  <c r="AEQ40" i="35"/>
  <c r="AEM37" i="35"/>
  <c r="AEM40" i="35"/>
  <c r="AEI37" i="35"/>
  <c r="AEI40" i="35"/>
  <c r="AEE37" i="35"/>
  <c r="AEE40" i="35"/>
  <c r="AEA37" i="35"/>
  <c r="AEA40" i="35"/>
  <c r="ADW37" i="35"/>
  <c r="ADW40" i="35"/>
  <c r="ADS37" i="35"/>
  <c r="ADS40" i="35"/>
  <c r="ADO37" i="35"/>
  <c r="ADO40" i="35"/>
  <c r="ADK37" i="35"/>
  <c r="ADG37" i="35"/>
  <c r="ADG40" i="35"/>
  <c r="ADC37" i="35"/>
  <c r="ADC40" i="35"/>
  <c r="ACY40" i="35"/>
  <c r="ACU37" i="35"/>
  <c r="ACU40" i="35"/>
  <c r="ACQ37" i="35"/>
  <c r="ACQ40" i="35"/>
  <c r="ACM37" i="35"/>
  <c r="ACM40" i="35"/>
  <c r="ACI37" i="35"/>
  <c r="ACI40" i="35"/>
  <c r="ACE37" i="35"/>
  <c r="ACA37" i="35"/>
  <c r="ACA40" i="35"/>
  <c r="ABW37" i="35"/>
  <c r="ABW40" i="35"/>
  <c r="ABS37" i="35"/>
  <c r="ABS40" i="35"/>
  <c r="ABO37" i="35"/>
  <c r="ABO40" i="35"/>
  <c r="ABK37" i="35"/>
  <c r="ABK40" i="35"/>
  <c r="ABG37" i="35"/>
  <c r="ABG40" i="35"/>
  <c r="ABC37" i="35"/>
  <c r="ABC40" i="35"/>
  <c r="AAY37" i="35"/>
  <c r="AAU37" i="35"/>
  <c r="AAU40" i="35"/>
  <c r="AAQ37" i="35"/>
  <c r="AAQ40" i="35"/>
  <c r="AAM37" i="35"/>
  <c r="AAM40" i="35"/>
  <c r="AAI37" i="35"/>
  <c r="AAI40" i="35"/>
  <c r="AAE37" i="35"/>
  <c r="AAE40" i="35"/>
  <c r="AAA37" i="35"/>
  <c r="AAA40" i="35"/>
  <c r="ZW37" i="35"/>
  <c r="ZW40" i="35"/>
  <c r="ZS37" i="35"/>
  <c r="ZO37" i="35"/>
  <c r="ZO40" i="35"/>
  <c r="ZK37" i="35"/>
  <c r="ZK40" i="35"/>
  <c r="ZG37" i="35"/>
  <c r="ZG40" i="35"/>
  <c r="ZC37" i="35"/>
  <c r="ZC40" i="35"/>
  <c r="YY37" i="35"/>
  <c r="YY40" i="35"/>
  <c r="YU37" i="35"/>
  <c r="YU40" i="35"/>
  <c r="YQ37" i="35"/>
  <c r="YQ40" i="35"/>
  <c r="YM37" i="35"/>
  <c r="YI37" i="35"/>
  <c r="YI40" i="35"/>
  <c r="YE37" i="35"/>
  <c r="YE40" i="35"/>
  <c r="YA37" i="35"/>
  <c r="YA40" i="35"/>
  <c r="XW37" i="35"/>
  <c r="XW40" i="35"/>
  <c r="XS37" i="35"/>
  <c r="XS40" i="35"/>
  <c r="XO37" i="35"/>
  <c r="XO40" i="35"/>
  <c r="XK37" i="35"/>
  <c r="XK40" i="35"/>
  <c r="XG37" i="35"/>
  <c r="XC37" i="35"/>
  <c r="XC40" i="35"/>
  <c r="WY37" i="35"/>
  <c r="WY40" i="35"/>
  <c r="WU37" i="35"/>
  <c r="WU40" i="35"/>
  <c r="WQ37" i="35"/>
  <c r="WQ40" i="35"/>
  <c r="WM37" i="35"/>
  <c r="WM40" i="35"/>
  <c r="WI37" i="35"/>
  <c r="WI40" i="35"/>
  <c r="WE37" i="35"/>
  <c r="WE40" i="35"/>
  <c r="WA37" i="35"/>
  <c r="WA40" i="35"/>
  <c r="VW37" i="35"/>
  <c r="VW40" i="35"/>
  <c r="VS37" i="35"/>
  <c r="VS40" i="35"/>
  <c r="VO37" i="35"/>
  <c r="VK37" i="35"/>
  <c r="VK40" i="35"/>
  <c r="VG37" i="35"/>
  <c r="VG40" i="35"/>
  <c r="VC37" i="35"/>
  <c r="VC40" i="35"/>
  <c r="UY37" i="35"/>
  <c r="UY40" i="35"/>
  <c r="UU37" i="35"/>
  <c r="UU40" i="35"/>
  <c r="UQ37" i="35"/>
  <c r="UQ40" i="35"/>
  <c r="UM37" i="35"/>
  <c r="UM40" i="35"/>
  <c r="UI37" i="35"/>
  <c r="UI40" i="35"/>
  <c r="UE37" i="35"/>
  <c r="UE40" i="35"/>
  <c r="UA37" i="35"/>
  <c r="UA40" i="35"/>
  <c r="TW37" i="35"/>
  <c r="TW40" i="35"/>
  <c r="TS37" i="35"/>
  <c r="TS40" i="35"/>
  <c r="TO37" i="35"/>
  <c r="TO40" i="35"/>
  <c r="TK37" i="35"/>
  <c r="TK40" i="35"/>
  <c r="TG37" i="35"/>
  <c r="TG40" i="35"/>
  <c r="TC37" i="35"/>
  <c r="SY37" i="35"/>
  <c r="SY40" i="35"/>
  <c r="SU37" i="35"/>
  <c r="SU40" i="35"/>
  <c r="SQ37" i="35"/>
  <c r="SQ40" i="35"/>
  <c r="SM37" i="35"/>
  <c r="SM40" i="35"/>
  <c r="SI37" i="35"/>
  <c r="SI40" i="35"/>
  <c r="SE37" i="35"/>
  <c r="SE40" i="35"/>
  <c r="SA37" i="35"/>
  <c r="SA40" i="35"/>
  <c r="RW37" i="35"/>
  <c r="RW40" i="35"/>
  <c r="RS37" i="35"/>
  <c r="RS40" i="35"/>
  <c r="RO37" i="35"/>
  <c r="RO40" i="35"/>
  <c r="RK37" i="35"/>
  <c r="RK40" i="35"/>
  <c r="RG37" i="35"/>
  <c r="RG40" i="35"/>
  <c r="RC37" i="35"/>
  <c r="RC40" i="35"/>
  <c r="QY37" i="35"/>
  <c r="QY40" i="35"/>
  <c r="QU37" i="35"/>
  <c r="QU40" i="35"/>
  <c r="QQ37" i="35"/>
  <c r="QM37" i="35"/>
  <c r="QM40" i="35"/>
  <c r="QI37" i="35"/>
  <c r="QI40" i="35"/>
  <c r="QE37" i="35"/>
  <c r="QE40" i="35"/>
  <c r="QA37" i="35"/>
  <c r="QA40" i="35"/>
  <c r="PW37" i="35"/>
  <c r="PW40" i="35"/>
  <c r="PS37" i="35"/>
  <c r="PS40" i="35"/>
  <c r="PO37" i="35"/>
  <c r="PO40" i="35"/>
  <c r="PK37" i="35"/>
  <c r="PK40" i="35"/>
  <c r="PG37" i="35"/>
  <c r="PG40" i="35"/>
  <c r="PC37" i="35"/>
  <c r="PC40" i="35"/>
  <c r="OY37" i="35"/>
  <c r="OY40" i="35"/>
  <c r="OU37" i="35"/>
  <c r="OU40" i="35"/>
  <c r="OQ37" i="35"/>
  <c r="OQ40" i="35"/>
  <c r="OM37" i="35"/>
  <c r="OM40" i="35"/>
  <c r="OI37" i="35"/>
  <c r="OI40" i="35"/>
  <c r="OE37" i="35"/>
  <c r="OA37" i="35"/>
  <c r="OA40" i="35"/>
  <c r="NW37" i="35"/>
  <c r="NW40" i="35"/>
  <c r="NS37" i="35"/>
  <c r="NS40" i="35"/>
  <c r="NO37" i="35"/>
  <c r="NO40" i="35"/>
  <c r="NK37" i="35"/>
  <c r="NK40" i="35"/>
  <c r="NG37" i="35"/>
  <c r="NG40" i="35"/>
  <c r="NC40" i="35"/>
  <c r="LW40" i="35"/>
  <c r="ADK40" i="35"/>
  <c r="YM40" i="35"/>
  <c r="QQ40" i="35"/>
  <c r="XM40" i="35"/>
  <c r="XA40" i="35"/>
  <c r="WG40" i="35"/>
  <c r="VU40" i="35"/>
  <c r="VA40" i="35"/>
  <c r="UO40" i="35"/>
  <c r="TY40" i="35"/>
  <c r="TM40" i="35"/>
  <c r="SS40" i="35"/>
  <c r="QG40" i="35"/>
  <c r="AGL40" i="35"/>
  <c r="AGH40" i="35"/>
  <c r="AGD40" i="35"/>
  <c r="AFZ40" i="35"/>
  <c r="AFV40" i="35"/>
  <c r="AFR40" i="35"/>
  <c r="AFN40" i="35"/>
  <c r="AFJ40" i="35"/>
  <c r="AFF40" i="35"/>
  <c r="AFB40" i="35"/>
  <c r="AEX40" i="35"/>
  <c r="AET40" i="35"/>
  <c r="AEP40" i="35"/>
  <c r="AEL40" i="35"/>
  <c r="AEH40" i="35"/>
  <c r="AED40" i="35"/>
  <c r="ADZ40" i="35"/>
  <c r="ADV40" i="35"/>
  <c r="ADR40" i="35"/>
  <c r="ADN40" i="35"/>
  <c r="ADJ40" i="35"/>
  <c r="ADF40" i="35"/>
  <c r="ADB40" i="35"/>
  <c r="ACX40" i="35"/>
  <c r="ACT40" i="35"/>
  <c r="ACP40" i="35"/>
  <c r="ACL40" i="35"/>
  <c r="ACH40" i="35"/>
  <c r="ACD40" i="35"/>
  <c r="ABZ40" i="35"/>
  <c r="ABV40" i="35"/>
  <c r="ABR40" i="35"/>
  <c r="ABN40" i="35"/>
  <c r="ABJ40" i="35"/>
  <c r="ABF40" i="35"/>
  <c r="ABB40" i="35"/>
  <c r="AAX40" i="35"/>
  <c r="AAT40" i="35"/>
  <c r="AAP40" i="35"/>
  <c r="AAL40" i="35"/>
  <c r="AAH40" i="35"/>
  <c r="AAD40" i="35"/>
  <c r="ZZ40" i="35"/>
  <c r="ZV40" i="35"/>
  <c r="ZR40" i="35"/>
  <c r="ZN40" i="35"/>
  <c r="ZJ40" i="35"/>
  <c r="ZF40" i="35"/>
  <c r="ZB40" i="35"/>
  <c r="YX40" i="35"/>
  <c r="YT40" i="35"/>
  <c r="YP40" i="35"/>
  <c r="YL40" i="35"/>
  <c r="YH40" i="35"/>
  <c r="YD40" i="35"/>
  <c r="XZ40" i="35"/>
  <c r="XV40" i="35"/>
  <c r="XR40" i="35"/>
  <c r="XN40" i="35"/>
  <c r="XJ40" i="35"/>
  <c r="XF40" i="35"/>
  <c r="XB40" i="35"/>
  <c r="WX40" i="35"/>
  <c r="WT40" i="35"/>
  <c r="WP40" i="35"/>
  <c r="WL40" i="35"/>
  <c r="WH40" i="35"/>
  <c r="WD40" i="35"/>
  <c r="VZ40" i="35"/>
  <c r="VV40" i="35"/>
  <c r="VR37" i="35"/>
  <c r="VR40" i="35"/>
  <c r="VN40" i="35"/>
  <c r="VJ40" i="35"/>
  <c r="VF40" i="35"/>
  <c r="VB40" i="35"/>
  <c r="UX40" i="35"/>
  <c r="UT40" i="35"/>
  <c r="UP40" i="35"/>
  <c r="UL40" i="35"/>
  <c r="UH40" i="35"/>
  <c r="UD40" i="35"/>
  <c r="TZ40" i="35"/>
  <c r="TV40" i="35"/>
  <c r="TR40" i="35"/>
  <c r="TN40" i="35"/>
  <c r="TJ40" i="35"/>
  <c r="TF40" i="35"/>
  <c r="TF37" i="35"/>
  <c r="TB40" i="35"/>
  <c r="SX40" i="35"/>
  <c r="ST40" i="35"/>
  <c r="SP40" i="35"/>
  <c r="SL40" i="35"/>
  <c r="SH40" i="35"/>
  <c r="SD40" i="35"/>
  <c r="RZ40" i="35"/>
  <c r="RV40" i="35"/>
  <c r="RR40" i="35"/>
  <c r="RN40" i="35"/>
  <c r="RJ40" i="35"/>
  <c r="RF40" i="35"/>
  <c r="RB40" i="35"/>
  <c r="QX40" i="35"/>
  <c r="QT40" i="35"/>
  <c r="QP40" i="35"/>
  <c r="QL40" i="35"/>
  <c r="QH40" i="35"/>
  <c r="QD40" i="35"/>
  <c r="PZ40" i="35"/>
  <c r="PV40" i="35"/>
  <c r="PR40" i="35"/>
  <c r="PN40" i="35"/>
  <c r="PJ40" i="35"/>
  <c r="PF40" i="35"/>
  <c r="PB40" i="35"/>
  <c r="OX40" i="35"/>
  <c r="OT40" i="35"/>
  <c r="OP40" i="35"/>
  <c r="OL40" i="35"/>
  <c r="OH40" i="35"/>
  <c r="OD40" i="35"/>
  <c r="NZ40" i="35"/>
  <c r="NV40" i="35"/>
  <c r="NR40" i="35"/>
  <c r="NN40" i="35"/>
  <c r="NJ40" i="35"/>
  <c r="NF40" i="35"/>
  <c r="NB40" i="35"/>
  <c r="MX40" i="35"/>
  <c r="MT40" i="35"/>
  <c r="MP40" i="35"/>
  <c r="ML40" i="35"/>
  <c r="MH40" i="35"/>
  <c r="MD40" i="35"/>
  <c r="LZ40" i="35"/>
  <c r="LV40" i="35"/>
  <c r="LR40" i="35"/>
  <c r="LN40" i="35"/>
  <c r="LJ40" i="35"/>
  <c r="LF40" i="35"/>
  <c r="LB40" i="35"/>
  <c r="KX40" i="35"/>
  <c r="KT40" i="35"/>
  <c r="KP40" i="35"/>
  <c r="KL40" i="35"/>
  <c r="KH40" i="35"/>
  <c r="KD40" i="35"/>
  <c r="JZ40" i="35"/>
  <c r="JV40" i="35"/>
  <c r="JR40" i="35"/>
  <c r="JN40" i="35"/>
  <c r="ACY37" i="35"/>
  <c r="ACE40" i="35"/>
  <c r="XG40" i="35"/>
  <c r="OE40" i="35"/>
  <c r="MK40" i="35"/>
  <c r="MG40" i="35"/>
  <c r="MC40" i="35"/>
  <c r="LY40" i="35"/>
  <c r="LU40" i="35"/>
  <c r="LQ40" i="35"/>
  <c r="LM40" i="35"/>
  <c r="LI40" i="35"/>
  <c r="LE40" i="35"/>
  <c r="LA40" i="35"/>
  <c r="KW40" i="35"/>
  <c r="KS40" i="35"/>
  <c r="KO40" i="35"/>
  <c r="KK40" i="35"/>
  <c r="KG40" i="35"/>
  <c r="KC40" i="35"/>
  <c r="JY40" i="35"/>
  <c r="JU40" i="35"/>
  <c r="JQ40" i="35"/>
  <c r="JM40" i="35"/>
  <c r="JH37" i="35"/>
  <c r="JD37" i="35"/>
  <c r="IZ37" i="35"/>
  <c r="IV37" i="35"/>
  <c r="IR37" i="35"/>
  <c r="IN37" i="35"/>
  <c r="IJ37" i="35"/>
  <c r="IF37" i="35"/>
  <c r="IB37" i="35"/>
  <c r="HX37" i="35"/>
  <c r="HT37" i="35"/>
  <c r="HP37" i="35"/>
  <c r="HL37" i="35"/>
  <c r="HH37" i="35"/>
  <c r="HD37" i="35"/>
  <c r="GZ37" i="35"/>
  <c r="GV37" i="35"/>
  <c r="GR37" i="35"/>
  <c r="GN37" i="35"/>
  <c r="GJ37" i="35"/>
  <c r="GF37" i="35"/>
  <c r="GB37" i="35"/>
  <c r="FX37" i="35"/>
  <c r="FT37" i="35"/>
  <c r="FP37" i="35"/>
  <c r="FL37" i="35"/>
  <c r="FH37" i="35"/>
  <c r="FD37" i="35"/>
  <c r="EZ37" i="35"/>
  <c r="EV37" i="35"/>
  <c r="ER37" i="35"/>
  <c r="EN37" i="35"/>
  <c r="EJ37" i="35"/>
  <c r="EF37" i="35"/>
  <c r="EB37" i="35"/>
  <c r="DX37" i="35"/>
  <c r="DT37" i="35"/>
  <c r="DP37" i="35"/>
  <c r="DL37" i="35"/>
  <c r="DH37" i="35"/>
  <c r="DD37" i="35"/>
  <c r="CZ37" i="35"/>
  <c r="CV37" i="35"/>
  <c r="CR37" i="35"/>
  <c r="LT40" i="35"/>
  <c r="LP40" i="35"/>
  <c r="LL40" i="35"/>
  <c r="LH40" i="35"/>
  <c r="LD40" i="35"/>
  <c r="KZ40" i="35"/>
  <c r="KV40" i="35"/>
  <c r="KR40" i="35"/>
  <c r="KN40" i="35"/>
  <c r="KJ40" i="35"/>
  <c r="KF40" i="35"/>
  <c r="KB40" i="35"/>
  <c r="JX40" i="35"/>
  <c r="JT40" i="35"/>
  <c r="JP40" i="35"/>
  <c r="JL40" i="35"/>
  <c r="JG37" i="35"/>
  <c r="JC37" i="35"/>
  <c r="IY37" i="35"/>
  <c r="IU37" i="35"/>
  <c r="IQ37" i="35"/>
  <c r="IM37" i="35"/>
  <c r="II37" i="35"/>
  <c r="IE37" i="35"/>
  <c r="IA37" i="35"/>
  <c r="HW37" i="35"/>
  <c r="HS37" i="35"/>
  <c r="HO37" i="35"/>
  <c r="HK37" i="35"/>
  <c r="HG37" i="35"/>
  <c r="HC37" i="35"/>
  <c r="GY37" i="35"/>
  <c r="GU37" i="35"/>
  <c r="GQ37" i="35"/>
  <c r="GM37" i="35"/>
  <c r="GI37" i="35"/>
  <c r="GE37" i="35"/>
  <c r="GA37" i="35"/>
  <c r="FW37" i="35"/>
  <c r="FS37" i="35"/>
  <c r="FO37" i="35"/>
  <c r="FK37" i="35"/>
  <c r="FG37" i="35"/>
  <c r="FC37" i="35"/>
  <c r="EY37" i="35"/>
  <c r="EU37" i="35"/>
  <c r="EQ37" i="35"/>
  <c r="EM37" i="35"/>
  <c r="EI37" i="35"/>
  <c r="EE37" i="35"/>
  <c r="EA37" i="35"/>
  <c r="DW37" i="35"/>
  <c r="DS37" i="35"/>
  <c r="DO37" i="35"/>
  <c r="DK37" i="35"/>
  <c r="DG37" i="35"/>
  <c r="DC37" i="35"/>
  <c r="CY37" i="35"/>
  <c r="CU37" i="35"/>
  <c r="CQ37" i="35"/>
  <c r="NC37" i="35"/>
  <c r="MY37" i="35"/>
  <c r="MY40" i="35"/>
  <c r="MU37" i="35"/>
  <c r="MU40" i="35"/>
  <c r="MQ37" i="35"/>
  <c r="MQ40" i="35"/>
  <c r="MM37" i="35"/>
  <c r="MM40" i="35"/>
  <c r="MI37" i="35"/>
  <c r="MI40" i="35"/>
  <c r="ME37" i="35"/>
  <c r="ME40" i="35"/>
  <c r="MA37" i="35"/>
  <c r="MA40" i="35"/>
  <c r="LW37" i="35"/>
  <c r="LS37" i="35"/>
  <c r="LS40" i="35"/>
  <c r="LO37" i="35"/>
  <c r="LO40" i="35"/>
  <c r="LK37" i="35"/>
  <c r="LK40" i="35"/>
  <c r="LG37" i="35"/>
  <c r="LG40" i="35"/>
  <c r="LC37" i="35"/>
  <c r="LC40" i="35"/>
  <c r="KY37" i="35"/>
  <c r="KY40" i="35"/>
  <c r="KU37" i="35"/>
  <c r="KU40" i="35"/>
  <c r="KQ37" i="35"/>
  <c r="KM37" i="35"/>
  <c r="KM40" i="35"/>
  <c r="KI37" i="35"/>
  <c r="KI40" i="35"/>
  <c r="KE37" i="35"/>
  <c r="KE40" i="35"/>
  <c r="KA37" i="35"/>
  <c r="KA40" i="35"/>
  <c r="JW37" i="35"/>
  <c r="JW40" i="35"/>
  <c r="JS37" i="35"/>
  <c r="JS40" i="35"/>
  <c r="JO37" i="35"/>
  <c r="JO40" i="35"/>
  <c r="JK37" i="35"/>
  <c r="JK40" i="35"/>
  <c r="JJ37" i="35"/>
  <c r="JF37" i="35"/>
  <c r="JB37" i="35"/>
  <c r="IX37" i="35"/>
  <c r="IT37" i="35"/>
  <c r="IP37" i="35"/>
  <c r="IL37" i="35"/>
  <c r="IH37" i="35"/>
  <c r="ID37" i="35"/>
  <c r="HZ37" i="35"/>
  <c r="HV37" i="35"/>
  <c r="HR37" i="35"/>
  <c r="HN37" i="35"/>
  <c r="HJ37" i="35"/>
  <c r="HF37" i="35"/>
  <c r="HB37" i="35"/>
  <c r="GX37" i="35"/>
  <c r="GT37" i="35"/>
  <c r="GP37" i="35"/>
  <c r="GL37" i="35"/>
  <c r="GH37" i="35"/>
  <c r="GD37" i="35"/>
  <c r="FZ37" i="35"/>
  <c r="FV37" i="35"/>
  <c r="FR37" i="35"/>
  <c r="FN37" i="35"/>
  <c r="FJ37" i="35"/>
  <c r="FF37" i="35"/>
  <c r="FB37" i="35"/>
  <c r="EX37" i="35"/>
  <c r="ET37" i="35"/>
  <c r="EP37" i="35"/>
  <c r="EL37" i="35"/>
  <c r="EH37" i="35"/>
  <c r="ED37" i="35"/>
  <c r="DZ37" i="35"/>
  <c r="DV37" i="35"/>
  <c r="DR37" i="35"/>
  <c r="DN37" i="35"/>
  <c r="DJ37" i="35"/>
  <c r="DF37" i="35"/>
  <c r="DB37" i="35"/>
  <c r="CX37" i="35"/>
  <c r="CT37" i="35"/>
  <c r="CP37" i="35"/>
  <c r="CL37" i="35"/>
  <c r="CH37" i="35"/>
  <c r="CD37" i="35"/>
  <c r="BZ37" i="35"/>
  <c r="BV37" i="35"/>
  <c r="BR37" i="35"/>
  <c r="BN37" i="35"/>
  <c r="BJ37" i="35"/>
  <c r="BF37" i="35"/>
  <c r="BB37" i="35"/>
  <c r="AX37" i="35"/>
  <c r="AT37" i="35"/>
  <c r="KQ40" i="35"/>
  <c r="CN37" i="35"/>
  <c r="CJ37" i="35"/>
  <c r="CF37" i="35"/>
  <c r="CB37" i="35"/>
  <c r="BX37" i="35"/>
  <c r="BT37" i="35"/>
  <c r="BP37" i="35"/>
  <c r="BL37" i="35"/>
  <c r="BH37" i="35"/>
  <c r="BD37" i="35"/>
  <c r="AZ37" i="35"/>
  <c r="AV37" i="35"/>
  <c r="CM37" i="35"/>
  <c r="CI37" i="35"/>
  <c r="CE37" i="35"/>
  <c r="CA37" i="35"/>
  <c r="BW37" i="35"/>
  <c r="BS37" i="35"/>
  <c r="BO37" i="35"/>
  <c r="BK37" i="35"/>
  <c r="BG37" i="35"/>
  <c r="BC37" i="35"/>
  <c r="AY37" i="35"/>
  <c r="AU37" i="35"/>
  <c r="AGK37" i="35"/>
  <c r="AGG37" i="35"/>
  <c r="AFY37" i="35"/>
  <c r="AGL37" i="35"/>
  <c r="AGH37" i="35"/>
  <c r="AGD37" i="35"/>
  <c r="AFZ37" i="35"/>
  <c r="AFV37" i="35"/>
  <c r="AFR37" i="35"/>
  <c r="AFN37" i="35"/>
  <c r="AFJ37" i="35"/>
  <c r="AFF37" i="35"/>
  <c r="AFB37" i="35"/>
  <c r="AEX37" i="35"/>
  <c r="AET37" i="35"/>
  <c r="AEP37" i="35"/>
  <c r="AEL37" i="35"/>
  <c r="AEH37" i="35"/>
  <c r="AED37" i="35"/>
  <c r="ADZ37" i="35"/>
  <c r="ADV37" i="35"/>
  <c r="ADR37" i="35"/>
  <c r="ADN37" i="35"/>
  <c r="ADJ37" i="35"/>
  <c r="ADF37" i="35"/>
  <c r="ADB37" i="35"/>
  <c r="ACX37" i="35"/>
  <c r="ACT37" i="35"/>
  <c r="ACP37" i="35"/>
  <c r="ACL37" i="35"/>
  <c r="ACH37" i="35"/>
  <c r="ACD37" i="35"/>
  <c r="ABZ37" i="35"/>
  <c r="ABV37" i="35"/>
  <c r="ABR37" i="35"/>
  <c r="ABN37" i="35"/>
  <c r="ABJ37" i="35"/>
  <c r="ABF37" i="35"/>
  <c r="ABB37" i="35"/>
  <c r="AAX37" i="35"/>
  <c r="AAT37" i="35"/>
  <c r="AAP37" i="35"/>
  <c r="AAL37" i="35"/>
  <c r="AAH37" i="35"/>
  <c r="AAD37" i="35"/>
  <c r="ZZ37" i="35"/>
  <c r="ZV37" i="35"/>
  <c r="ZR37" i="35"/>
  <c r="ZN37" i="35"/>
  <c r="ZJ37" i="35"/>
  <c r="ZF37" i="35"/>
  <c r="ZB37" i="35"/>
  <c r="YX37" i="35"/>
  <c r="YT37" i="35"/>
  <c r="YP37" i="35"/>
  <c r="YL37" i="35"/>
  <c r="YH37" i="35"/>
  <c r="YD37" i="35"/>
  <c r="XZ37" i="35"/>
  <c r="XV37" i="35"/>
  <c r="XR37" i="35"/>
  <c r="XN37" i="35"/>
  <c r="XJ37" i="35"/>
  <c r="XF37" i="35"/>
  <c r="XB37" i="35"/>
  <c r="WX37" i="35"/>
  <c r="WT37" i="35"/>
  <c r="WP37" i="35"/>
  <c r="WL37" i="35"/>
  <c r="WH37" i="35"/>
  <c r="WD37" i="35"/>
  <c r="VZ37" i="35"/>
  <c r="VV37" i="35"/>
  <c r="VN37" i="35"/>
  <c r="VJ37" i="35"/>
  <c r="VF37" i="35"/>
  <c r="VB37" i="35"/>
  <c r="UX37" i="35"/>
  <c r="UT37" i="35"/>
  <c r="UP37" i="35"/>
  <c r="UL37" i="35"/>
  <c r="UH37" i="35"/>
  <c r="UD37" i="35"/>
  <c r="TV37" i="35"/>
  <c r="SP37" i="35"/>
  <c r="RZ37" i="35"/>
  <c r="RJ37" i="35"/>
  <c r="QD37" i="35"/>
  <c r="PN37" i="35"/>
  <c r="OX37" i="35"/>
  <c r="NR37" i="35"/>
  <c r="NB37" i="35"/>
  <c r="ML37" i="35"/>
  <c r="LF37" i="35"/>
  <c r="KP37" i="35"/>
  <c r="JZ37" i="35"/>
  <c r="AGC37" i="35"/>
  <c r="AFU37" i="35"/>
  <c r="AFQ37" i="35"/>
  <c r="AFM37" i="35"/>
  <c r="AFI37" i="35"/>
  <c r="AFE37" i="35"/>
  <c r="AFA37" i="35"/>
  <c r="AEW37" i="35"/>
  <c r="AES37" i="35"/>
  <c r="AEO37" i="35"/>
  <c r="AEK37" i="35"/>
  <c r="AEG37" i="35"/>
  <c r="AEC37" i="35"/>
  <c r="ADY37" i="35"/>
  <c r="ADU37" i="35"/>
  <c r="ADQ37" i="35"/>
  <c r="ADM37" i="35"/>
  <c r="ADI37" i="35"/>
  <c r="ADE37" i="35"/>
  <c r="ADA37" i="35"/>
  <c r="ACW37" i="35"/>
  <c r="ACS37" i="35"/>
  <c r="ACO37" i="35"/>
  <c r="ACK37" i="35"/>
  <c r="ACG37" i="35"/>
  <c r="ACC37" i="35"/>
  <c r="ABY37" i="35"/>
  <c r="ABU37" i="35"/>
  <c r="ABQ37" i="35"/>
  <c r="ABM37" i="35"/>
  <c r="ABI37" i="35"/>
  <c r="ABE37" i="35"/>
  <c r="ABA37" i="35"/>
  <c r="AAW37" i="35"/>
  <c r="AAS37" i="35"/>
  <c r="AAO37" i="35"/>
  <c r="AAK37" i="35"/>
  <c r="AAG37" i="35"/>
  <c r="AAC37" i="35"/>
  <c r="ZY37" i="35"/>
  <c r="ZU37" i="35"/>
  <c r="ZQ37" i="35"/>
  <c r="ZM37" i="35"/>
  <c r="ZI37" i="35"/>
  <c r="ZE37" i="35"/>
  <c r="ZA37" i="35"/>
  <c r="YW37" i="35"/>
  <c r="YS37" i="35"/>
  <c r="YO37" i="35"/>
  <c r="YK37" i="35"/>
  <c r="YG37" i="35"/>
  <c r="YC37" i="35"/>
  <c r="XY37" i="35"/>
  <c r="XU37" i="35"/>
  <c r="XQ37" i="35"/>
  <c r="XM37" i="35"/>
  <c r="XI37" i="35"/>
  <c r="XE37" i="35"/>
  <c r="XA37" i="35"/>
  <c r="WW37" i="35"/>
  <c r="WS37" i="35"/>
  <c r="WO37" i="35"/>
  <c r="WK37" i="35"/>
  <c r="WG37" i="35"/>
  <c r="WC37" i="35"/>
  <c r="VY37" i="35"/>
  <c r="VU37" i="35"/>
  <c r="VQ37" i="35"/>
  <c r="VM37" i="35"/>
  <c r="VI37" i="35"/>
  <c r="VE37" i="35"/>
  <c r="VA37" i="35"/>
  <c r="UW37" i="35"/>
  <c r="US37" i="35"/>
  <c r="UO37" i="35"/>
  <c r="UK37" i="35"/>
  <c r="UG37" i="35"/>
  <c r="UC37" i="35"/>
  <c r="TY37" i="35"/>
  <c r="TU37" i="35"/>
  <c r="TQ37" i="35"/>
  <c r="TM37" i="35"/>
  <c r="TI37" i="35"/>
  <c r="TE37" i="35"/>
  <c r="TA37" i="35"/>
  <c r="SW37" i="35"/>
  <c r="AGN37" i="35"/>
  <c r="AGJ37" i="35"/>
  <c r="AGF37" i="35"/>
  <c r="AGB37" i="35"/>
  <c r="AFX37" i="35"/>
  <c r="AFT37" i="35"/>
  <c r="AFP37" i="35"/>
  <c r="AFL37" i="35"/>
  <c r="AFH37" i="35"/>
  <c r="AFD37" i="35"/>
  <c r="AEZ37" i="35"/>
  <c r="AEV37" i="35"/>
  <c r="AER37" i="35"/>
  <c r="AEN37" i="35"/>
  <c r="AEJ37" i="35"/>
  <c r="AEF37" i="35"/>
  <c r="AEB37" i="35"/>
  <c r="ADX37" i="35"/>
  <c r="ADT37" i="35"/>
  <c r="ADP37" i="35"/>
  <c r="ADL37" i="35"/>
  <c r="ADH37" i="35"/>
  <c r="ADD37" i="35"/>
  <c r="ACZ37" i="35"/>
  <c r="ACV37" i="35"/>
  <c r="ACR37" i="35"/>
  <c r="ACN37" i="35"/>
  <c r="ACJ37" i="35"/>
  <c r="ACF37" i="35"/>
  <c r="ACB37" i="35"/>
  <c r="ABX37" i="35"/>
  <c r="ABT37" i="35"/>
  <c r="ABP37" i="35"/>
  <c r="ABL37" i="35"/>
  <c r="ABH37" i="35"/>
  <c r="ABD37" i="35"/>
  <c r="AAZ37" i="35"/>
  <c r="AAV37" i="35"/>
  <c r="AAR37" i="35"/>
  <c r="AAN37" i="35"/>
  <c r="AAJ37" i="35"/>
  <c r="AAF37" i="35"/>
  <c r="AAB37" i="35"/>
  <c r="ZX37" i="35"/>
  <c r="ZT37" i="35"/>
  <c r="ZP37" i="35"/>
  <c r="ZL37" i="35"/>
  <c r="ZH37" i="35"/>
  <c r="ZD37" i="35"/>
  <c r="YZ37" i="35"/>
  <c r="YV37" i="35"/>
  <c r="YR37" i="35"/>
  <c r="YN37" i="35"/>
  <c r="YJ37" i="35"/>
  <c r="YF37" i="35"/>
  <c r="YB37" i="35"/>
  <c r="XX37" i="35"/>
  <c r="XT37" i="35"/>
  <c r="XP37" i="35"/>
  <c r="XL37" i="35"/>
  <c r="XH37" i="35"/>
  <c r="XD37" i="35"/>
  <c r="WZ37" i="35"/>
  <c r="WV37" i="35"/>
  <c r="WR37" i="35"/>
  <c r="WN37" i="35"/>
  <c r="WJ37" i="35"/>
  <c r="WF37" i="35"/>
  <c r="WB37" i="35"/>
  <c r="VX37" i="35"/>
  <c r="VT37" i="35"/>
  <c r="VP37" i="35"/>
  <c r="VL37" i="35"/>
  <c r="VH37" i="35"/>
  <c r="VD37" i="35"/>
  <c r="UZ37" i="35"/>
  <c r="UV37" i="35"/>
  <c r="UR37" i="35"/>
  <c r="UN37" i="35"/>
  <c r="UJ37" i="35"/>
  <c r="UF37" i="35"/>
  <c r="UB37" i="35"/>
  <c r="TX37" i="35"/>
  <c r="TT37" i="35"/>
  <c r="TP37" i="35"/>
  <c r="TL37" i="35"/>
  <c r="TZ37" i="35"/>
  <c r="TR37" i="35"/>
  <c r="TN37" i="35"/>
  <c r="TJ37" i="35"/>
  <c r="TB37" i="35"/>
  <c r="SX37" i="35"/>
  <c r="ST37" i="35"/>
  <c r="SL37" i="35"/>
  <c r="SH37" i="35"/>
  <c r="SD37" i="35"/>
  <c r="RV37" i="35"/>
  <c r="RR37" i="35"/>
  <c r="RN37" i="35"/>
  <c r="RF37" i="35"/>
  <c r="RB37" i="35"/>
  <c r="QX37" i="35"/>
  <c r="QP37" i="35"/>
  <c r="QL37" i="35"/>
  <c r="QH37" i="35"/>
  <c r="PZ37" i="35"/>
  <c r="PV37" i="35"/>
  <c r="PR37" i="35"/>
  <c r="PJ37" i="35"/>
  <c r="PF37" i="35"/>
  <c r="PB37" i="35"/>
  <c r="OT37" i="35"/>
  <c r="OP37" i="35"/>
  <c r="OL37" i="35"/>
  <c r="OD37" i="35"/>
  <c r="NZ37" i="35"/>
  <c r="NV37" i="35"/>
  <c r="NN37" i="35"/>
  <c r="NJ37" i="35"/>
  <c r="NF37" i="35"/>
  <c r="MX37" i="35"/>
  <c r="MT37" i="35"/>
  <c r="MP37" i="35"/>
  <c r="MH37" i="35"/>
  <c r="MD37" i="35"/>
  <c r="LZ37" i="35"/>
  <c r="LR37" i="35"/>
  <c r="LN37" i="35"/>
  <c r="LJ37" i="35"/>
  <c r="LB37" i="35"/>
  <c r="KX37" i="35"/>
  <c r="KT37" i="35"/>
  <c r="KL37" i="35"/>
  <c r="KH37" i="35"/>
  <c r="KD37" i="35"/>
  <c r="JV37" i="35"/>
  <c r="JR37" i="35"/>
  <c r="JN37" i="35"/>
  <c r="SS37" i="35"/>
  <c r="SO37" i="35"/>
  <c r="SK37" i="35"/>
  <c r="SG37" i="35"/>
  <c r="SC37" i="35"/>
  <c r="RY37" i="35"/>
  <c r="RU37" i="35"/>
  <c r="RQ37" i="35"/>
  <c r="RM37" i="35"/>
  <c r="RI37" i="35"/>
  <c r="RE37" i="35"/>
  <c r="RA37" i="35"/>
  <c r="QW37" i="35"/>
  <c r="QS37" i="35"/>
  <c r="QO37" i="35"/>
  <c r="QK37" i="35"/>
  <c r="QG37" i="35"/>
  <c r="QC37" i="35"/>
  <c r="PY37" i="35"/>
  <c r="PU37" i="35"/>
  <c r="PQ37" i="35"/>
  <c r="PM37" i="35"/>
  <c r="PI37" i="35"/>
  <c r="PE37" i="35"/>
  <c r="PA37" i="35"/>
  <c r="OW37" i="35"/>
  <c r="OS37" i="35"/>
  <c r="OO37" i="35"/>
  <c r="OK37" i="35"/>
  <c r="OG37" i="35"/>
  <c r="OC37" i="35"/>
  <c r="NY37" i="35"/>
  <c r="NU37" i="35"/>
  <c r="NQ37" i="35"/>
  <c r="NM37" i="35"/>
  <c r="NI37" i="35"/>
  <c r="NE37" i="35"/>
  <c r="NA37" i="35"/>
  <c r="MW37" i="35"/>
  <c r="MS37" i="35"/>
  <c r="MO37" i="35"/>
  <c r="MK37" i="35"/>
  <c r="MG37" i="35"/>
  <c r="MC37" i="35"/>
  <c r="LY37" i="35"/>
  <c r="LU37" i="35"/>
  <c r="LQ37" i="35"/>
  <c r="LM37" i="35"/>
  <c r="LI37" i="35"/>
  <c r="LE37" i="35"/>
  <c r="LA37" i="35"/>
  <c r="KW37" i="35"/>
  <c r="KS37" i="35"/>
  <c r="KO37" i="35"/>
  <c r="KK37" i="35"/>
  <c r="KG37" i="35"/>
  <c r="KC37" i="35"/>
  <c r="JY37" i="35"/>
  <c r="JU37" i="35"/>
  <c r="JQ37" i="35"/>
  <c r="JM37" i="35"/>
  <c r="TH37" i="35"/>
  <c r="TD37" i="35"/>
  <c r="SZ37" i="35"/>
  <c r="SV37" i="35"/>
  <c r="SR37" i="35"/>
  <c r="SN37" i="35"/>
  <c r="SJ37" i="35"/>
  <c r="SF37" i="35"/>
  <c r="SB37" i="35"/>
  <c r="RX37" i="35"/>
  <c r="RT37" i="35"/>
  <c r="RP37" i="35"/>
  <c r="RL37" i="35"/>
  <c r="RH37" i="35"/>
  <c r="RD37" i="35"/>
  <c r="QZ37" i="35"/>
  <c r="QV37" i="35"/>
  <c r="QR37" i="35"/>
  <c r="QN37" i="35"/>
  <c r="QJ37" i="35"/>
  <c r="QF37" i="35"/>
  <c r="QB37" i="35"/>
  <c r="PX37" i="35"/>
  <c r="PT37" i="35"/>
  <c r="PP37" i="35"/>
  <c r="PL37" i="35"/>
  <c r="PH37" i="35"/>
  <c r="PD37" i="35"/>
  <c r="OZ37" i="35"/>
  <c r="OV37" i="35"/>
  <c r="OR37" i="35"/>
  <c r="ON37" i="35"/>
  <c r="OJ37" i="35"/>
  <c r="OF37" i="35"/>
  <c r="OB37" i="35"/>
  <c r="NX37" i="35"/>
  <c r="NT37" i="35"/>
  <c r="NP37" i="35"/>
  <c r="NL37" i="35"/>
  <c r="NH37" i="35"/>
  <c r="ND37" i="35"/>
  <c r="MZ37" i="35"/>
  <c r="MV37" i="35"/>
  <c r="MR37" i="35"/>
  <c r="MN37" i="35"/>
  <c r="MJ37" i="35"/>
  <c r="MF37" i="35"/>
  <c r="MB37" i="35"/>
  <c r="LX37" i="35"/>
  <c r="LT37" i="35"/>
  <c r="LP37" i="35"/>
  <c r="LL37" i="35"/>
  <c r="LH37" i="35"/>
  <c r="LD37" i="35"/>
  <c r="KZ37" i="35"/>
  <c r="KV37" i="35"/>
  <c r="KR37" i="35"/>
  <c r="KN37" i="35"/>
  <c r="KJ37" i="35"/>
  <c r="KF37" i="35"/>
  <c r="KB37" i="35"/>
  <c r="JX37" i="35"/>
  <c r="JT37" i="35"/>
  <c r="JP37" i="35"/>
  <c r="JL37" i="35"/>
  <c r="AGO37" i="35"/>
  <c r="AGG3" i="34" l="1"/>
  <c r="AGG3" i="19"/>
  <c r="AGO5" i="35" l="1"/>
  <c r="AGO8" i="35"/>
  <c r="AGO12" i="35"/>
  <c r="AGO15" i="35"/>
  <c r="AGO22" i="35"/>
  <c r="AGO25" i="35"/>
  <c r="AGO29" i="35"/>
  <c r="AGO32" i="35"/>
  <c r="AGO15" i="34"/>
  <c r="AGO57" i="19"/>
  <c r="AGO41" i="19"/>
  <c r="AGO47" i="19" s="1"/>
  <c r="AGO28" i="19"/>
  <c r="AGO4" i="35" s="1"/>
  <c r="AGO19" i="19"/>
  <c r="AGO21" i="19" s="1"/>
  <c r="AGO29" i="19" l="1"/>
  <c r="AGO3" i="35" s="1"/>
  <c r="AGO21" i="35"/>
  <c r="AGO7" i="35"/>
  <c r="AGO6" i="35" s="1"/>
  <c r="AGO35" i="19"/>
  <c r="AGO20" i="35" s="1"/>
  <c r="AGO24" i="35"/>
  <c r="AGO23" i="35" s="1"/>
  <c r="AGO28" i="35"/>
  <c r="AGO14" i="35"/>
  <c r="AGO13" i="35" s="1"/>
  <c r="AGO50" i="19"/>
  <c r="AGO27" i="35" s="1"/>
  <c r="AGO48" i="19"/>
  <c r="AGO10" i="35" s="1"/>
  <c r="AGO31" i="35"/>
  <c r="AGO30" i="35" s="1"/>
  <c r="AGO11" i="35"/>
  <c r="AGN57" i="19"/>
  <c r="AGN5" i="35" l="1"/>
  <c r="AGN8" i="35"/>
  <c r="AGN12" i="35"/>
  <c r="AGN15" i="35"/>
  <c r="AGN22" i="35"/>
  <c r="AGN25" i="35"/>
  <c r="AGN29" i="35"/>
  <c r="AGN32" i="35"/>
  <c r="AGN15" i="34"/>
  <c r="AGN41" i="19"/>
  <c r="AGN47" i="19" s="1"/>
  <c r="AGN48" i="19" s="1"/>
  <c r="AGN28" i="19"/>
  <c r="AGN4" i="35" s="1"/>
  <c r="AGN19" i="19"/>
  <c r="AGN21" i="19" s="1"/>
  <c r="AGN35" i="19" l="1"/>
  <c r="AGN20" i="35" s="1"/>
  <c r="AGN21" i="35"/>
  <c r="AGN7" i="35"/>
  <c r="AGN6" i="35" s="1"/>
  <c r="AGN29" i="19"/>
  <c r="AGN10" i="35"/>
  <c r="AGN24" i="35"/>
  <c r="AGN23" i="35" s="1"/>
  <c r="AGN50" i="19"/>
  <c r="AGN27" i="35" s="1"/>
  <c r="AGN28" i="35"/>
  <c r="AGN11" i="35"/>
  <c r="AGN14" i="35"/>
  <c r="AGN13" i="35" s="1"/>
  <c r="AGN31" i="35"/>
  <c r="AGN30" i="35" s="1"/>
  <c r="AGM29" i="35"/>
  <c r="AGM32" i="35"/>
  <c r="AGM22" i="35"/>
  <c r="AGM25" i="35"/>
  <c r="AGM12" i="35"/>
  <c r="AGM15" i="35"/>
  <c r="AGM5" i="35"/>
  <c r="AGM8" i="35"/>
  <c r="AGM15" i="34"/>
  <c r="AGN3" i="35" l="1"/>
  <c r="AGM57" i="19"/>
  <c r="AGM41" i="19"/>
  <c r="AGM47" i="19" s="1"/>
  <c r="AGM28" i="19"/>
  <c r="AGM19" i="19"/>
  <c r="AGM21" i="19" s="1"/>
  <c r="AGM31" i="35" l="1"/>
  <c r="AGM30" i="35" s="1"/>
  <c r="AGM11" i="35"/>
  <c r="AGM28" i="35"/>
  <c r="AGM14" i="35"/>
  <c r="AGM13" i="35" s="1"/>
  <c r="AGM29" i="19"/>
  <c r="AGM24" i="35"/>
  <c r="AGM23" i="35" s="1"/>
  <c r="AGM4" i="35"/>
  <c r="AGM7" i="35"/>
  <c r="AGM6" i="35" s="1"/>
  <c r="AGM21" i="35"/>
  <c r="AGM35" i="19"/>
  <c r="AGM20" i="35" s="1"/>
  <c r="AGM48" i="19"/>
  <c r="AGM50" i="19"/>
  <c r="AGM27" i="35" s="1"/>
  <c r="AGL29" i="35"/>
  <c r="AGL32" i="35"/>
  <c r="AGL22" i="35"/>
  <c r="AGL25" i="35"/>
  <c r="AGL12" i="35"/>
  <c r="AGL15" i="35"/>
  <c r="AGL5" i="35"/>
  <c r="AGL8" i="35"/>
  <c r="AGL57" i="19"/>
  <c r="AGL41" i="19"/>
  <c r="AGL47" i="19" s="1"/>
  <c r="AGL31" i="35" s="1"/>
  <c r="AGL28" i="19"/>
  <c r="AGL24" i="35" s="1"/>
  <c r="AGL30" i="35" l="1"/>
  <c r="AGM10" i="35"/>
  <c r="AGM3" i="35"/>
  <c r="AGL7" i="35"/>
  <c r="AGL6" i="35" s="1"/>
  <c r="AGL21" i="35"/>
  <c r="AGL29" i="19"/>
  <c r="AGL3" i="35" s="1"/>
  <c r="AGL35" i="19"/>
  <c r="AGL20" i="35" s="1"/>
  <c r="AGL4" i="35"/>
  <c r="AGL23" i="35"/>
  <c r="AGL48" i="19"/>
  <c r="AGL10" i="35" s="1"/>
  <c r="AGL50" i="19"/>
  <c r="AGL27" i="35" s="1"/>
  <c r="AGL11" i="35"/>
  <c r="AGL28" i="35"/>
  <c r="AGL14" i="35"/>
  <c r="AGL13" i="35" s="1"/>
  <c r="AGL19" i="19" l="1"/>
  <c r="AGL21" i="19" s="1"/>
  <c r="AGK29" i="35" l="1"/>
  <c r="AGK32" i="35"/>
  <c r="AGK22" i="35"/>
  <c r="AGK25" i="35"/>
  <c r="AGK12" i="35"/>
  <c r="AGK15" i="35"/>
  <c r="AGK5" i="35"/>
  <c r="AGK8" i="35"/>
  <c r="AGK57" i="19"/>
  <c r="AGK41" i="19"/>
  <c r="AGK47" i="19" s="1"/>
  <c r="AGK31" i="35" s="1"/>
  <c r="AGK28" i="19"/>
  <c r="AGK24" i="35" s="1"/>
  <c r="AGK19" i="19"/>
  <c r="AGK21" i="19" s="1"/>
  <c r="AGK30" i="35" l="1"/>
  <c r="AGK35" i="19"/>
  <c r="AGK20" i="35" s="1"/>
  <c r="AGK7" i="35"/>
  <c r="AGK6" i="35" s="1"/>
  <c r="AGK21" i="35"/>
  <c r="AGK29" i="19"/>
  <c r="AGK4" i="35"/>
  <c r="AGK23" i="35"/>
  <c r="AGK48" i="19"/>
  <c r="AGK50" i="19"/>
  <c r="AGK27" i="35" s="1"/>
  <c r="AGK11" i="35"/>
  <c r="AGK28" i="35"/>
  <c r="AGK14" i="35"/>
  <c r="AGK13" i="35" s="1"/>
  <c r="AGI3" i="19"/>
  <c r="AGV7" i="19" s="1"/>
  <c r="AGI9" i="34"/>
  <c r="AGO10" i="34" l="1"/>
  <c r="AGN10" i="34"/>
  <c r="AGO6" i="19"/>
  <c r="AGK3" i="35"/>
  <c r="AGK10" i="35"/>
  <c r="AGH3" i="34"/>
  <c r="AGG9" i="34"/>
  <c r="AGN4" i="34" l="1"/>
  <c r="AGM4" i="34"/>
  <c r="AGL4" i="34"/>
  <c r="AGK4" i="34"/>
  <c r="AGM10" i="34"/>
  <c r="AGL10" i="34"/>
  <c r="AGK10" i="34"/>
  <c r="AGU7" i="19"/>
  <c r="AGT7" i="19"/>
  <c r="AGN6" i="19"/>
  <c r="AGM6" i="19"/>
  <c r="AGJ5" i="35"/>
  <c r="AGJ8" i="35"/>
  <c r="AGJ12" i="35"/>
  <c r="AGJ15" i="35"/>
  <c r="AGJ22" i="35"/>
  <c r="AGJ25" i="35"/>
  <c r="AGJ29" i="35"/>
  <c r="AGJ32" i="35"/>
  <c r="AGJ10" i="34"/>
  <c r="AGJ4" i="34"/>
  <c r="AGK5" i="34" l="1"/>
  <c r="AGM5" i="34"/>
  <c r="AGL5" i="34"/>
  <c r="AGO5" i="34"/>
  <c r="AGN5" i="34"/>
  <c r="AGJ57" i="19"/>
  <c r="AGJ41" i="19"/>
  <c r="AGJ47" i="19" s="1"/>
  <c r="AGJ28" i="19"/>
  <c r="AGJ19" i="19"/>
  <c r="AGJ21" i="19" s="1"/>
  <c r="AGJ21" i="35" l="1"/>
  <c r="AGJ24" i="35"/>
  <c r="AGJ23" i="35" s="1"/>
  <c r="AGJ4" i="35"/>
  <c r="AGJ7" i="35"/>
  <c r="AGJ6" i="35" s="1"/>
  <c r="AGJ35" i="19"/>
  <c r="AGJ20" i="35" s="1"/>
  <c r="AGJ29" i="19"/>
  <c r="AGJ48" i="19"/>
  <c r="AGJ14" i="35"/>
  <c r="AGJ13" i="35" s="1"/>
  <c r="AGJ31" i="35"/>
  <c r="AGJ30" i="35" s="1"/>
  <c r="AGJ11" i="35"/>
  <c r="AGJ28" i="35"/>
  <c r="AGJ50" i="19"/>
  <c r="AGJ27" i="35" s="1"/>
  <c r="AGI5" i="35"/>
  <c r="AGI8" i="35"/>
  <c r="AGI12" i="35"/>
  <c r="AGI15" i="35"/>
  <c r="AGI22" i="35"/>
  <c r="AGI25" i="35"/>
  <c r="AGI29" i="35"/>
  <c r="AGI32" i="35"/>
  <c r="AGJ10" i="35" l="1"/>
  <c r="AGJ3" i="35"/>
  <c r="AGI57" i="19"/>
  <c r="AGI41" i="19"/>
  <c r="AGI47" i="19" s="1"/>
  <c r="AGI28" i="19"/>
  <c r="AGI19" i="19"/>
  <c r="AGI21" i="19" s="1"/>
  <c r="AGI10" i="34"/>
  <c r="AGI4" i="34"/>
  <c r="AGI31" i="35" l="1"/>
  <c r="AGI30" i="35" s="1"/>
  <c r="AGI14" i="35"/>
  <c r="AGI13" i="35" s="1"/>
  <c r="AGI28" i="35"/>
  <c r="AGI11" i="35"/>
  <c r="AGI29" i="19"/>
  <c r="AGI7" i="35"/>
  <c r="AGI6" i="35" s="1"/>
  <c r="AGI21" i="35"/>
  <c r="AGI4" i="35"/>
  <c r="AGI24" i="35"/>
  <c r="AGI23" i="35" s="1"/>
  <c r="AGJ5" i="34"/>
  <c r="AGI35" i="19"/>
  <c r="AGI20" i="35" s="1"/>
  <c r="AGI48" i="19"/>
  <c r="AGI50" i="19"/>
  <c r="AGI27" i="35" s="1"/>
  <c r="AGH22" i="35"/>
  <c r="AGH25" i="35"/>
  <c r="AGH29" i="35"/>
  <c r="AGH32" i="35"/>
  <c r="AGH5" i="35"/>
  <c r="AGH8" i="35"/>
  <c r="AGH12" i="35"/>
  <c r="AGH15" i="35"/>
  <c r="AGI10" i="35" l="1"/>
  <c r="AGI3" i="35"/>
  <c r="AAJ14" i="34"/>
  <c r="AGE14" i="34"/>
  <c r="AGF14" i="34"/>
  <c r="AGH10" i="34"/>
  <c r="AGH4" i="34"/>
  <c r="AGI5" i="34" s="1"/>
  <c r="AAJ3" i="19"/>
  <c r="AAK3" i="19"/>
  <c r="AGE3" i="19"/>
  <c r="AGR7" i="19" s="1"/>
  <c r="AGS7" i="19"/>
  <c r="AGH57" i="19"/>
  <c r="AGH41" i="19"/>
  <c r="AGH47" i="19" s="1"/>
  <c r="AGH28" i="19"/>
  <c r="AGH19" i="19"/>
  <c r="AGH21" i="19" s="1"/>
  <c r="AGK15" i="34" l="1"/>
  <c r="AGJ15" i="34"/>
  <c r="AGI15" i="34"/>
  <c r="AGH15" i="34"/>
  <c r="AGL15" i="34"/>
  <c r="AGL6" i="19"/>
  <c r="AGH29" i="19"/>
  <c r="AGH3" i="35" s="1"/>
  <c r="AGH24" i="35"/>
  <c r="AGH23" i="35" s="1"/>
  <c r="AGH21" i="35"/>
  <c r="AGH7" i="35"/>
  <c r="AGH6" i="35" s="1"/>
  <c r="AGH4" i="35"/>
  <c r="AGK6" i="19"/>
  <c r="AGH31" i="35"/>
  <c r="AGH30" i="35" s="1"/>
  <c r="AGH11" i="35"/>
  <c r="AGH28" i="35"/>
  <c r="AGH14" i="35"/>
  <c r="AGH13" i="35" s="1"/>
  <c r="AGH35" i="19"/>
  <c r="AGH20" i="35" s="1"/>
  <c r="AGH48" i="19"/>
  <c r="AGH10" i="35" s="1"/>
  <c r="AGH50" i="19"/>
  <c r="AGH27" i="35" s="1"/>
  <c r="AGG5" i="35"/>
  <c r="AGG8" i="35"/>
  <c r="AGG12" i="35"/>
  <c r="AGG15" i="35"/>
  <c r="AGG22" i="35"/>
  <c r="AGG25" i="35"/>
  <c r="AGG29" i="35"/>
  <c r="AGG32" i="35"/>
  <c r="AGG10" i="34"/>
  <c r="AGG4" i="34" l="1"/>
  <c r="AGG57" i="19"/>
  <c r="AGG41" i="19"/>
  <c r="AGG47" i="19" s="1"/>
  <c r="AGG28" i="19"/>
  <c r="AGG19" i="19"/>
  <c r="AGG21" i="19" s="1"/>
  <c r="AGH5" i="34" l="1"/>
  <c r="AGG29" i="19"/>
  <c r="AGG3" i="35" s="1"/>
  <c r="AGG4" i="35"/>
  <c r="AGG24" i="35"/>
  <c r="AGG23" i="35" s="1"/>
  <c r="AGG7" i="35"/>
  <c r="AGG6" i="35" s="1"/>
  <c r="AGG21" i="35"/>
  <c r="AGG14" i="35"/>
  <c r="AGG13" i="35" s="1"/>
  <c r="AGG31" i="35"/>
  <c r="AGG30" i="35" s="1"/>
  <c r="AGG11" i="35"/>
  <c r="AGG28" i="35"/>
  <c r="AGG35" i="19"/>
  <c r="AGG20" i="35" s="1"/>
  <c r="AGG48" i="19"/>
  <c r="AGG50" i="19"/>
  <c r="AGG27" i="35" s="1"/>
  <c r="AGG10" i="35" l="1"/>
  <c r="AGF41" i="19"/>
  <c r="AGF22" i="35"/>
  <c r="AGF25" i="35"/>
  <c r="AGF29" i="35"/>
  <c r="AGF32" i="35"/>
  <c r="AGF5" i="35"/>
  <c r="AGF8" i="35"/>
  <c r="AGF12" i="35"/>
  <c r="AGF15" i="35"/>
  <c r="AGD3" i="19"/>
  <c r="AGQ7" i="19" l="1"/>
  <c r="AGP7" i="19"/>
  <c r="AGO7" i="19"/>
  <c r="AGJ6" i="19"/>
  <c r="AGI6" i="19"/>
  <c r="AGH6" i="19"/>
  <c r="AGF10" i="34"/>
  <c r="AGF4" i="34"/>
  <c r="AGF57" i="19"/>
  <c r="AGF47" i="19"/>
  <c r="AGF50" i="19" s="1"/>
  <c r="AGF27" i="35" s="1"/>
  <c r="AGF28" i="19"/>
  <c r="AGF35" i="19" s="1"/>
  <c r="AGF20" i="35" s="1"/>
  <c r="AGF19" i="19"/>
  <c r="AGF21" i="19" s="1"/>
  <c r="AGG5" i="34" l="1"/>
  <c r="AGF29" i="19"/>
  <c r="AGF7" i="35"/>
  <c r="AGF6" i="35" s="1"/>
  <c r="AGF21" i="35"/>
  <c r="AGF24" i="35"/>
  <c r="AGF23" i="35" s="1"/>
  <c r="AGF4" i="35"/>
  <c r="AGF48" i="19"/>
  <c r="AGF28" i="35"/>
  <c r="AGF11" i="35"/>
  <c r="AGF14" i="35"/>
  <c r="AGF13" i="35" s="1"/>
  <c r="AGF31" i="35"/>
  <c r="AGF30" i="35" s="1"/>
  <c r="AGE32" i="35"/>
  <c r="AGE29" i="35"/>
  <c r="AGE25" i="35"/>
  <c r="AGE22" i="35"/>
  <c r="AGE15" i="35"/>
  <c r="AGE12" i="35"/>
  <c r="AGE8" i="35"/>
  <c r="AGE5" i="35"/>
  <c r="AGE10" i="34"/>
  <c r="AGE4" i="34"/>
  <c r="AGF5" i="34" l="1"/>
  <c r="AGF3" i="35"/>
  <c r="AGF10" i="35"/>
  <c r="AGE57" i="19"/>
  <c r="AGE41" i="19"/>
  <c r="AGE47" i="19" s="1"/>
  <c r="AGE28" i="19"/>
  <c r="AGE14" i="35" l="1"/>
  <c r="AGE13" i="35" s="1"/>
  <c r="AGE28" i="35"/>
  <c r="AGE11" i="35"/>
  <c r="AGE31" i="35"/>
  <c r="AGE30" i="35" s="1"/>
  <c r="AGE50" i="19"/>
  <c r="AGE27" i="35" s="1"/>
  <c r="AGE48" i="19"/>
  <c r="AGE10" i="35" s="1"/>
  <c r="AGE29" i="19"/>
  <c r="AGE3" i="35" s="1"/>
  <c r="AGE21" i="35"/>
  <c r="AGE4" i="35"/>
  <c r="AGE24" i="35"/>
  <c r="AGE23" i="35" s="1"/>
  <c r="AGE7" i="35"/>
  <c r="AGE6" i="35" s="1"/>
  <c r="AGE35" i="19"/>
  <c r="AGE20" i="35" s="1"/>
  <c r="AGE19" i="19"/>
  <c r="AGE21" i="19" s="1"/>
  <c r="AGD5" i="35" l="1"/>
  <c r="AGD8" i="35"/>
  <c r="AGD12" i="35"/>
  <c r="AGD15" i="35"/>
  <c r="AGD22" i="35"/>
  <c r="AGD25" i="35"/>
  <c r="AGD29" i="35"/>
  <c r="AGD32" i="35"/>
  <c r="AGD4" i="34"/>
  <c r="AGE5" i="34" l="1"/>
  <c r="AGD57" i="19"/>
  <c r="AGD41" i="19"/>
  <c r="AGD47" i="19" s="1"/>
  <c r="AGD28" i="19"/>
  <c r="AGD19" i="19"/>
  <c r="AGD21" i="19" s="1"/>
  <c r="AGD29" i="19" l="1"/>
  <c r="AGD3" i="35" s="1"/>
  <c r="AGD7" i="35"/>
  <c r="AGD6" i="35" s="1"/>
  <c r="AGD24" i="35"/>
  <c r="AGD23" i="35" s="1"/>
  <c r="AGD4" i="35"/>
  <c r="AGD21" i="35"/>
  <c r="AGD50" i="19"/>
  <c r="AGD27" i="35" s="1"/>
  <c r="AGD28" i="35"/>
  <c r="AGD14" i="35"/>
  <c r="AGD13" i="35" s="1"/>
  <c r="AGD31" i="35"/>
  <c r="AGD30" i="35" s="1"/>
  <c r="AGD11" i="35"/>
  <c r="AGD35" i="19"/>
  <c r="AGD20" i="35" s="1"/>
  <c r="AGD48" i="19"/>
  <c r="AGC5" i="35"/>
  <c r="AGC8" i="35"/>
  <c r="AGC12" i="35"/>
  <c r="AGC15" i="35"/>
  <c r="AGC22" i="35"/>
  <c r="AGC25" i="35"/>
  <c r="AGC29" i="35"/>
  <c r="AGC32" i="35"/>
  <c r="AGD10" i="35" l="1"/>
  <c r="AGC57" i="19"/>
  <c r="AGC41" i="19"/>
  <c r="AGC47" i="19" s="1"/>
  <c r="AGC28" i="19"/>
  <c r="AGC19" i="19"/>
  <c r="AGC21" i="19" s="1"/>
  <c r="AGC29" i="19" l="1"/>
  <c r="AGC3" i="35" s="1"/>
  <c r="AGC7" i="35"/>
  <c r="AGC6" i="35" s="1"/>
  <c r="AGC21" i="35"/>
  <c r="AGC4" i="35"/>
  <c r="AGC24" i="35"/>
  <c r="AGC23" i="35" s="1"/>
  <c r="AGC31" i="35"/>
  <c r="AGC30" i="35" s="1"/>
  <c r="AGC14" i="35"/>
  <c r="AGC13" i="35" s="1"/>
  <c r="AGC28" i="35"/>
  <c r="AGC11" i="35"/>
  <c r="AGC35" i="19"/>
  <c r="AGC20" i="35" s="1"/>
  <c r="AGC48" i="19"/>
  <c r="AGC10" i="35" s="1"/>
  <c r="AGC50" i="19"/>
  <c r="AGC27" i="35" s="1"/>
  <c r="AEC14" i="34"/>
  <c r="AGA14" i="34"/>
  <c r="AGG15" i="34" s="1"/>
  <c r="AEC3" i="19"/>
  <c r="AGA3" i="19"/>
  <c r="AGC4" i="34"/>
  <c r="AGD5" i="34" l="1"/>
  <c r="AGN7" i="19"/>
  <c r="AGG6" i="19"/>
  <c r="AAJ3" i="34"/>
  <c r="AAI9" i="34"/>
  <c r="AAH9" i="34"/>
  <c r="AAI3" i="19"/>
  <c r="AAH3" i="19"/>
  <c r="AFZ14" i="34"/>
  <c r="AGB15" i="34" s="1"/>
  <c r="AFZ3" i="19"/>
  <c r="AGB22" i="35"/>
  <c r="AGB25" i="35"/>
  <c r="AGB29" i="35"/>
  <c r="AGB32" i="35"/>
  <c r="AGB5" i="35"/>
  <c r="AGB8" i="35"/>
  <c r="AGB12" i="35"/>
  <c r="AGB15" i="35"/>
  <c r="AGB57" i="19"/>
  <c r="AGB41" i="19"/>
  <c r="AGB47" i="19" s="1"/>
  <c r="AGB28" i="19"/>
  <c r="AGB29" i="19" s="1"/>
  <c r="AGB19" i="19"/>
  <c r="AGB21" i="19" s="1"/>
  <c r="AGF15" i="34" l="1"/>
  <c r="AGE15" i="34"/>
  <c r="AGD15" i="34"/>
  <c r="AGC15" i="34"/>
  <c r="AGM7" i="19"/>
  <c r="AGL7" i="19"/>
  <c r="AGF6" i="19"/>
  <c r="AGE6" i="19"/>
  <c r="AGB4" i="35"/>
  <c r="AGB35" i="19"/>
  <c r="AGB20" i="35" s="1"/>
  <c r="AGB3" i="35"/>
  <c r="AGB24" i="35"/>
  <c r="AGB23" i="35" s="1"/>
  <c r="AGB7" i="35"/>
  <c r="AGB6" i="35" s="1"/>
  <c r="AGB21" i="35"/>
  <c r="AGB28" i="35"/>
  <c r="AGB50" i="19"/>
  <c r="AGB27" i="35" s="1"/>
  <c r="AGB11" i="35"/>
  <c r="AGB14" i="35"/>
  <c r="AGB13" i="35" s="1"/>
  <c r="AGB48" i="19"/>
  <c r="AGB31" i="35"/>
  <c r="AGB30" i="35" s="1"/>
  <c r="AGA5" i="35"/>
  <c r="AGA8" i="35"/>
  <c r="AGA12" i="35"/>
  <c r="AGA15" i="35"/>
  <c r="AGA22" i="35"/>
  <c r="AGA25" i="35"/>
  <c r="AGA29" i="35"/>
  <c r="AGA32" i="35"/>
  <c r="AGA15" i="34"/>
  <c r="AGA57" i="19"/>
  <c r="AGA41" i="19"/>
  <c r="AGA47" i="19" s="1"/>
  <c r="AGA14" i="35" s="1"/>
  <c r="AGA28" i="19"/>
  <c r="AGA29" i="19" s="1"/>
  <c r="AGA19" i="19"/>
  <c r="AGA21" i="19" s="1"/>
  <c r="AGA24" i="35" l="1"/>
  <c r="AGA23" i="35" s="1"/>
  <c r="AGA21" i="35"/>
  <c r="AGA7" i="35"/>
  <c r="AGA6" i="35" s="1"/>
  <c r="AGA31" i="35"/>
  <c r="AGA30" i="35" s="1"/>
  <c r="AGA11" i="35"/>
  <c r="AGA4" i="35"/>
  <c r="AGA28" i="35"/>
  <c r="AGA13" i="35"/>
  <c r="AGB10" i="35"/>
  <c r="AGA3" i="35"/>
  <c r="AGA35" i="19"/>
  <c r="AGA20" i="35" s="1"/>
  <c r="AGA48" i="19"/>
  <c r="AGA50" i="19"/>
  <c r="AGA27" i="35" s="1"/>
  <c r="AFV3" i="19"/>
  <c r="AFV3" i="34"/>
  <c r="AFZ4" i="34" s="1"/>
  <c r="AFZ22" i="35"/>
  <c r="AFZ25" i="35"/>
  <c r="AFZ29" i="35"/>
  <c r="AFZ32" i="35"/>
  <c r="AFZ5" i="35"/>
  <c r="AFZ8" i="35"/>
  <c r="AFZ12" i="35"/>
  <c r="AFZ15" i="35"/>
  <c r="AFZ15" i="34"/>
  <c r="AFZ57" i="19"/>
  <c r="AFZ41" i="19"/>
  <c r="AFZ47" i="19" s="1"/>
  <c r="AFZ28" i="19"/>
  <c r="AFZ29" i="19" s="1"/>
  <c r="AFZ19" i="19"/>
  <c r="AFZ21" i="19" s="1"/>
  <c r="AGB4" i="34" l="1"/>
  <c r="AGA4" i="34"/>
  <c r="AGA5" i="34" s="1"/>
  <c r="AGA10" i="35"/>
  <c r="AFZ35" i="19"/>
  <c r="AFZ20" i="35" s="1"/>
  <c r="AFZ3" i="35"/>
  <c r="AFZ7" i="35"/>
  <c r="AFZ6" i="35" s="1"/>
  <c r="AFZ24" i="35"/>
  <c r="AFZ23" i="35" s="1"/>
  <c r="AFZ4" i="35"/>
  <c r="AFZ21" i="35"/>
  <c r="AFZ11" i="35"/>
  <c r="AFZ50" i="19"/>
  <c r="AFZ27" i="35" s="1"/>
  <c r="AFZ28" i="35"/>
  <c r="AFZ48" i="19"/>
  <c r="AFZ14" i="35"/>
  <c r="AFZ13" i="35" s="1"/>
  <c r="AFZ31" i="35"/>
  <c r="AFZ30" i="35" s="1"/>
  <c r="AFX9" i="34"/>
  <c r="AFX3" i="19"/>
  <c r="AGH7" i="19" s="1"/>
  <c r="AGD10" i="34" l="1"/>
  <c r="AGC10" i="34"/>
  <c r="AGB10" i="34"/>
  <c r="AGA10" i="34"/>
  <c r="AFZ10" i="34"/>
  <c r="AGB5" i="34"/>
  <c r="AGC5" i="34"/>
  <c r="AGG7" i="19"/>
  <c r="AGB6" i="19"/>
  <c r="AGA6" i="19"/>
  <c r="AGK7" i="19"/>
  <c r="AGJ7" i="19"/>
  <c r="AGD6" i="19"/>
  <c r="AGC6" i="19"/>
  <c r="AFZ6" i="19"/>
  <c r="AGI7" i="19"/>
  <c r="AFZ10" i="35"/>
  <c r="AFY5" i="35"/>
  <c r="AFY8" i="35"/>
  <c r="AFY12" i="35"/>
  <c r="AFY15" i="35"/>
  <c r="AFY22" i="35"/>
  <c r="AFY25" i="35"/>
  <c r="AFY29" i="35"/>
  <c r="AFY32" i="35"/>
  <c r="AFY10" i="34"/>
  <c r="AFY4" i="34"/>
  <c r="AFY57" i="19"/>
  <c r="AFY41" i="19"/>
  <c r="AFY47" i="19" s="1"/>
  <c r="AFY31" i="35" s="1"/>
  <c r="AFY28" i="19"/>
  <c r="AFY29" i="19" s="1"/>
  <c r="AFY19" i="19"/>
  <c r="AFY21" i="19" s="1"/>
  <c r="AFZ5" i="34" l="1"/>
  <c r="AFY30" i="35"/>
  <c r="AFY24" i="35"/>
  <c r="AFY23" i="35" s="1"/>
  <c r="AFY7" i="35"/>
  <c r="AFY6" i="35" s="1"/>
  <c r="AFY4" i="35"/>
  <c r="AFY14" i="35"/>
  <c r="AFY13" i="35" s="1"/>
  <c r="AFY35" i="19"/>
  <c r="AFY20" i="35" s="1"/>
  <c r="AFY21" i="35"/>
  <c r="AFY11" i="35"/>
  <c r="AFY3" i="35"/>
  <c r="AFY50" i="19"/>
  <c r="AFY27" i="35" s="1"/>
  <c r="AFY28" i="35"/>
  <c r="AFY48" i="19"/>
  <c r="AFW19" i="19"/>
  <c r="AFX19" i="19"/>
  <c r="AFX21" i="19" s="1"/>
  <c r="AFX5" i="35"/>
  <c r="AFX8" i="35"/>
  <c r="AFX12" i="35"/>
  <c r="AFX15" i="35"/>
  <c r="AFX22" i="35"/>
  <c r="AFX25" i="35"/>
  <c r="AFX29" i="35"/>
  <c r="AFX32" i="35"/>
  <c r="AFX10" i="34"/>
  <c r="AFX4" i="34"/>
  <c r="AFX57" i="19"/>
  <c r="AFX41" i="19"/>
  <c r="AFX47" i="19" s="1"/>
  <c r="AFX28" i="19"/>
  <c r="AFX7" i="35" s="1"/>
  <c r="AFY5" i="34" l="1"/>
  <c r="AFY10" i="35"/>
  <c r="AFX50" i="19"/>
  <c r="AFX27" i="35" s="1"/>
  <c r="AFX11" i="35"/>
  <c r="AFX28" i="35"/>
  <c r="AFX48" i="19"/>
  <c r="AFX21" i="35"/>
  <c r="AFX24" i="35"/>
  <c r="AFX23" i="35" s="1"/>
  <c r="AFX4" i="35"/>
  <c r="AFX29" i="19"/>
  <c r="AFX31" i="35"/>
  <c r="AFX30" i="35" s="1"/>
  <c r="AFX14" i="35"/>
  <c r="AFX13" i="35" s="1"/>
  <c r="AFX6" i="35"/>
  <c r="AFX35" i="19"/>
  <c r="AFX20" i="35" s="1"/>
  <c r="AAG14" i="34"/>
  <c r="AFX10" i="35" l="1"/>
  <c r="AFX3" i="35"/>
  <c r="AAG3" i="19"/>
  <c r="AFW12" i="35" l="1"/>
  <c r="AFV8" i="35"/>
  <c r="AFW29" i="35"/>
  <c r="AFW32" i="35"/>
  <c r="AFW22" i="35"/>
  <c r="AFW25" i="35"/>
  <c r="AFW15" i="35"/>
  <c r="AFW5" i="35"/>
  <c r="AFW8" i="35"/>
  <c r="AFW10" i="34"/>
  <c r="AFW4" i="34"/>
  <c r="AFW57" i="19"/>
  <c r="AFW41" i="19"/>
  <c r="AFW47" i="19" s="1"/>
  <c r="AFW28" i="35" s="1"/>
  <c r="AFW28" i="19"/>
  <c r="AFW35" i="19" s="1"/>
  <c r="AFW20" i="35" s="1"/>
  <c r="AFW21" i="19"/>
  <c r="AFW29" i="19" l="1"/>
  <c r="AFW3" i="35" s="1"/>
  <c r="AFW48" i="19"/>
  <c r="AFW10" i="35" s="1"/>
  <c r="AFW7" i="35"/>
  <c r="AFW6" i="35" s="1"/>
  <c r="AFW24" i="35"/>
  <c r="AFW23" i="35" s="1"/>
  <c r="AFW14" i="35"/>
  <c r="AFW13" i="35" s="1"/>
  <c r="AFW31" i="35"/>
  <c r="AFW30" i="35" s="1"/>
  <c r="AFW4" i="35"/>
  <c r="AFW11" i="35"/>
  <c r="AFW21" i="35"/>
  <c r="AFW50" i="19"/>
  <c r="AFW27" i="35" s="1"/>
  <c r="AFX5" i="34"/>
  <c r="AFV5" i="35"/>
  <c r="AFV12" i="35"/>
  <c r="AFV15" i="35"/>
  <c r="AFV22" i="35"/>
  <c r="AFV25" i="35"/>
  <c r="AFV29" i="35"/>
  <c r="AFV32" i="35"/>
  <c r="AFV10" i="34"/>
  <c r="AFV57" i="19"/>
  <c r="AFV41" i="19"/>
  <c r="AFV47" i="19" s="1"/>
  <c r="AFV11" i="35" s="1"/>
  <c r="AFV28" i="19"/>
  <c r="AFV4" i="35" s="1"/>
  <c r="AFV19" i="19"/>
  <c r="AFV21" i="19" s="1"/>
  <c r="AFV48" i="19" l="1"/>
  <c r="AFV10" i="35" s="1"/>
  <c r="AFV50" i="19"/>
  <c r="AFV27" i="35" s="1"/>
  <c r="AFV28" i="35"/>
  <c r="AFV14" i="35"/>
  <c r="AFV13" i="35" s="1"/>
  <c r="AFV31" i="35"/>
  <c r="AFV30" i="35" s="1"/>
  <c r="AFV7" i="35"/>
  <c r="AFV6" i="35" s="1"/>
  <c r="AFV29" i="19"/>
  <c r="AFV3" i="35" s="1"/>
  <c r="AFV24" i="35"/>
  <c r="AFV23" i="35" s="1"/>
  <c r="AFV21" i="35"/>
  <c r="AFV35" i="19"/>
  <c r="AFV20" i="35" s="1"/>
  <c r="AFS14" i="34"/>
  <c r="AFY15" i="34" s="1"/>
  <c r="AFS3" i="19"/>
  <c r="AGF7" i="19" l="1"/>
  <c r="AFY6" i="19"/>
  <c r="AFU5" i="35"/>
  <c r="AFU8" i="35"/>
  <c r="AFU12" i="35"/>
  <c r="AFU15" i="35"/>
  <c r="AFU22" i="35"/>
  <c r="AFU25" i="35"/>
  <c r="AFU29" i="35"/>
  <c r="AFU32" i="35"/>
  <c r="AFU10" i="34"/>
  <c r="AFU57" i="19"/>
  <c r="AFU41" i="19"/>
  <c r="AFU47" i="19" s="1"/>
  <c r="AFU11" i="35" s="1"/>
  <c r="AFU28" i="19"/>
  <c r="AFU4" i="35" s="1"/>
  <c r="AFU19" i="19"/>
  <c r="AFU21" i="19" s="1"/>
  <c r="AFU24" i="35" l="1"/>
  <c r="AFU23" i="35" s="1"/>
  <c r="AFU50" i="19"/>
  <c r="AFU27" i="35" s="1"/>
  <c r="AFU28" i="35"/>
  <c r="AFU14" i="35"/>
  <c r="AFU13" i="35" s="1"/>
  <c r="AFU31" i="35"/>
  <c r="AFU30" i="35" s="1"/>
  <c r="AFU48" i="19"/>
  <c r="AFU10" i="35" s="1"/>
  <c r="AFU29" i="19"/>
  <c r="AFU35" i="19"/>
  <c r="AFU20" i="35" s="1"/>
  <c r="AFU7" i="35"/>
  <c r="AFU6" i="35" s="1"/>
  <c r="AFU21" i="35"/>
  <c r="AFU3" i="35" l="1"/>
  <c r="AAG3" i="34"/>
  <c r="AAF9" i="34"/>
  <c r="AAF3" i="34"/>
  <c r="AAF3" i="19" l="1"/>
  <c r="AFT5" i="35" l="1"/>
  <c r="AFT8" i="35"/>
  <c r="AFT12" i="35"/>
  <c r="AFT15" i="35"/>
  <c r="AFT22" i="35"/>
  <c r="AFT25" i="35"/>
  <c r="AFT29" i="35"/>
  <c r="AFT32" i="35"/>
  <c r="AFT10" i="34"/>
  <c r="AFT57" i="19"/>
  <c r="AFT41" i="19"/>
  <c r="AFT47" i="19" s="1"/>
  <c r="AFT50" i="19" s="1"/>
  <c r="AFT27" i="35" s="1"/>
  <c r="AFT28" i="19"/>
  <c r="AFT24" i="35" s="1"/>
  <c r="AFT19" i="19"/>
  <c r="AFT21" i="19" s="1"/>
  <c r="AFT31" i="35" l="1"/>
  <c r="AFT30" i="35" s="1"/>
  <c r="AFT11" i="35"/>
  <c r="AFT48" i="19"/>
  <c r="AFT10" i="35" s="1"/>
  <c r="AFT28" i="35"/>
  <c r="AFT14" i="35"/>
  <c r="AFT13" i="35" s="1"/>
  <c r="AFT7" i="35"/>
  <c r="AFT6" i="35" s="1"/>
  <c r="AFT35" i="19"/>
  <c r="AFT20" i="35" s="1"/>
  <c r="AFT21" i="35"/>
  <c r="AFT29" i="19"/>
  <c r="AFT4" i="35"/>
  <c r="AFT23" i="35"/>
  <c r="AFR14" i="34"/>
  <c r="AFR3" i="19"/>
  <c r="AFX15" i="34" l="1"/>
  <c r="AFW15" i="34"/>
  <c r="AFV15" i="34"/>
  <c r="AFU15" i="34"/>
  <c r="AGE7" i="19"/>
  <c r="AGD7" i="19"/>
  <c r="AFX6" i="19"/>
  <c r="AFW6" i="19"/>
  <c r="AFT3" i="35"/>
  <c r="AFS5" i="35"/>
  <c r="AFS8" i="35"/>
  <c r="AFS12" i="35"/>
  <c r="AFS15" i="35"/>
  <c r="AFS22" i="35"/>
  <c r="AFS25" i="35"/>
  <c r="AFS29" i="35"/>
  <c r="AFS32" i="35"/>
  <c r="AFS10" i="34"/>
  <c r="AFS57" i="19"/>
  <c r="AFS41" i="19"/>
  <c r="AFS47" i="19" s="1"/>
  <c r="AFS48" i="19" s="1"/>
  <c r="AFS28" i="19"/>
  <c r="AFS4" i="35" s="1"/>
  <c r="AFS19" i="19"/>
  <c r="AFS21" i="19" s="1"/>
  <c r="AFS50" i="19" l="1"/>
  <c r="AFS27" i="35" s="1"/>
  <c r="AFS28" i="35"/>
  <c r="AFS14" i="35"/>
  <c r="AFS13" i="35" s="1"/>
  <c r="AFS31" i="35"/>
  <c r="AFS30" i="35" s="1"/>
  <c r="AFS11" i="35"/>
  <c r="AFS29" i="19"/>
  <c r="AFS3" i="35" s="1"/>
  <c r="AFS7" i="35"/>
  <c r="AFS6" i="35" s="1"/>
  <c r="AFS24" i="35"/>
  <c r="AFS23" i="35" s="1"/>
  <c r="AFS21" i="35"/>
  <c r="AFS35" i="19"/>
  <c r="AFS20" i="35" s="1"/>
  <c r="AFS10" i="35"/>
  <c r="AFR28" i="19"/>
  <c r="AFQ28" i="19"/>
  <c r="AFP28" i="19"/>
  <c r="AFO28" i="19"/>
  <c r="AFO19" i="19"/>
  <c r="AFP19" i="19"/>
  <c r="AFQ19" i="19"/>
  <c r="AFR19" i="19"/>
  <c r="AFR21" i="35" l="1"/>
  <c r="AFR22" i="35"/>
  <c r="AFR24" i="35"/>
  <c r="AFR25" i="35"/>
  <c r="AFR29" i="35"/>
  <c r="AFR32" i="35"/>
  <c r="AFR4" i="35"/>
  <c r="AFR5" i="35"/>
  <c r="AFR7" i="35"/>
  <c r="AFR8" i="35"/>
  <c r="AFR12" i="35"/>
  <c r="AFR15" i="35"/>
  <c r="AFR10" i="34"/>
  <c r="AFR57" i="19"/>
  <c r="AFR41" i="19"/>
  <c r="AFR35" i="19"/>
  <c r="AFR20" i="35" s="1"/>
  <c r="AFR29" i="19"/>
  <c r="AFR21" i="19"/>
  <c r="AFR47" i="19" l="1"/>
  <c r="AFR48" i="19" s="1"/>
  <c r="AFR10" i="35" s="1"/>
  <c r="AFR23" i="35"/>
  <c r="AFR6" i="35"/>
  <c r="AFR3" i="35"/>
  <c r="AFR31" i="35" l="1"/>
  <c r="AFR30" i="35" s="1"/>
  <c r="AFR28" i="35"/>
  <c r="AFR11" i="35"/>
  <c r="AFR14" i="35"/>
  <c r="AFR13" i="35" s="1"/>
  <c r="AFR50" i="19"/>
  <c r="AFR27" i="35" s="1"/>
  <c r="AFQ21" i="35"/>
  <c r="AFQ22" i="35"/>
  <c r="AFQ24" i="35"/>
  <c r="AFQ25" i="35"/>
  <c r="AFQ29" i="35"/>
  <c r="AFQ32" i="35"/>
  <c r="AFQ4" i="35"/>
  <c r="AFQ5" i="35"/>
  <c r="AFQ7" i="35"/>
  <c r="AFQ8" i="35"/>
  <c r="AFQ12" i="35"/>
  <c r="AFQ15" i="35"/>
  <c r="AFQ10" i="34"/>
  <c r="AFN14" i="34"/>
  <c r="AFQ15" i="34" s="1"/>
  <c r="AFP3" i="34"/>
  <c r="AAP15" i="34"/>
  <c r="AAQ15" i="34"/>
  <c r="AAR15" i="34"/>
  <c r="AAS15" i="34"/>
  <c r="AAT15" i="34"/>
  <c r="AAU15" i="34"/>
  <c r="AAV15" i="34"/>
  <c r="AAT10" i="34"/>
  <c r="AAU10" i="34"/>
  <c r="AAV10" i="34"/>
  <c r="AAD3" i="34"/>
  <c r="AAB9" i="34"/>
  <c r="AAB3" i="19"/>
  <c r="AAD3" i="19"/>
  <c r="AFN3" i="19"/>
  <c r="AFP3" i="19"/>
  <c r="AFQ57" i="19"/>
  <c r="AFQ41" i="19"/>
  <c r="AFQ47" i="19" s="1"/>
  <c r="AFQ31" i="35" s="1"/>
  <c r="AFQ35" i="19"/>
  <c r="AFQ20" i="35" s="1"/>
  <c r="AFQ29" i="19"/>
  <c r="AFQ21" i="19"/>
  <c r="AFV4" i="34" l="1"/>
  <c r="AFU4" i="34"/>
  <c r="AFT4" i="34"/>
  <c r="AFS4" i="34"/>
  <c r="AFR4" i="34"/>
  <c r="AFQ4" i="34"/>
  <c r="AFT15" i="34"/>
  <c r="AFS15" i="34"/>
  <c r="AFR15" i="34"/>
  <c r="AGC7" i="19"/>
  <c r="AGB7" i="19"/>
  <c r="AFV6" i="19"/>
  <c r="AFU6" i="19"/>
  <c r="AFQ11" i="35"/>
  <c r="AFQ28" i="35"/>
  <c r="AFQ14" i="35"/>
  <c r="AFQ13" i="35" s="1"/>
  <c r="AGA7" i="19"/>
  <c r="AFT6" i="19"/>
  <c r="AFQ30" i="35"/>
  <c r="AFQ23" i="35"/>
  <c r="AFQ6" i="35"/>
  <c r="AFQ3" i="35"/>
  <c r="AFQ48" i="19"/>
  <c r="AFQ50" i="19"/>
  <c r="AFQ27" i="35" s="1"/>
  <c r="AFU5" i="34" l="1"/>
  <c r="AFS5" i="34"/>
  <c r="AFR5" i="34"/>
  <c r="AFT5" i="34"/>
  <c r="AFV5" i="34"/>
  <c r="AFW5" i="34"/>
  <c r="AFQ10" i="35"/>
  <c r="AFP29" i="35" l="1"/>
  <c r="AFP32" i="35"/>
  <c r="AFP21" i="35"/>
  <c r="AFP22" i="35"/>
  <c r="AFP24" i="35"/>
  <c r="AFP25" i="35"/>
  <c r="AFP12" i="35"/>
  <c r="AFP15" i="35"/>
  <c r="AFP4" i="35"/>
  <c r="AFP5" i="35"/>
  <c r="AFP7" i="35"/>
  <c r="AFP8" i="35"/>
  <c r="AFP15" i="34"/>
  <c r="AFP10" i="34"/>
  <c r="AFP4" i="34"/>
  <c r="AFQ5" i="34" l="1"/>
  <c r="AFP23" i="35"/>
  <c r="AFP6" i="35"/>
  <c r="AFP57" i="19"/>
  <c r="AFP41" i="19"/>
  <c r="AFP47" i="19" s="1"/>
  <c r="AFP35" i="19"/>
  <c r="AFP20" i="35" s="1"/>
  <c r="AFP29" i="19"/>
  <c r="AFP3" i="35" s="1"/>
  <c r="AFP21" i="19"/>
  <c r="AFP28" i="35" l="1"/>
  <c r="AFP11" i="35"/>
  <c r="AFP14" i="35"/>
  <c r="AFP13" i="35" s="1"/>
  <c r="AFP31" i="35"/>
  <c r="AFP30" i="35" s="1"/>
  <c r="AFP50" i="19"/>
  <c r="AFP27" i="35" s="1"/>
  <c r="AFP48" i="19"/>
  <c r="AFP10" i="35" s="1"/>
  <c r="AFO29" i="35"/>
  <c r="AFO32" i="35"/>
  <c r="AFO21" i="35"/>
  <c r="AFO22" i="35"/>
  <c r="AFO24" i="35"/>
  <c r="AFO25" i="35"/>
  <c r="AFO12" i="35"/>
  <c r="AFO15" i="35"/>
  <c r="ZI22" i="35"/>
  <c r="ZJ22" i="35"/>
  <c r="ZK22" i="35"/>
  <c r="ZL22" i="35"/>
  <c r="ZM22" i="35"/>
  <c r="ZN22" i="35"/>
  <c r="ZO22" i="35"/>
  <c r="ZP22" i="35"/>
  <c r="ZQ22" i="35"/>
  <c r="ZR22" i="35"/>
  <c r="ZS22" i="35"/>
  <c r="ZT22" i="35"/>
  <c r="ZU22" i="35"/>
  <c r="ZV22" i="35"/>
  <c r="ZW22" i="35"/>
  <c r="ZX22" i="35"/>
  <c r="ZY22" i="35"/>
  <c r="ZZ22" i="35"/>
  <c r="AAA22" i="35"/>
  <c r="AAB22" i="35"/>
  <c r="AAC22" i="35"/>
  <c r="AAD22" i="35"/>
  <c r="AAE22" i="35"/>
  <c r="AAF22" i="35"/>
  <c r="AAG22" i="35"/>
  <c r="AAH22" i="35"/>
  <c r="AAI22" i="35"/>
  <c r="AAJ22" i="35"/>
  <c r="AAK22" i="35"/>
  <c r="AAL22" i="35"/>
  <c r="AAM22" i="35"/>
  <c r="AAN22" i="35"/>
  <c r="AAO22" i="35"/>
  <c r="AAP22" i="35"/>
  <c r="AAQ22" i="35"/>
  <c r="AAR22" i="35"/>
  <c r="AAS22" i="35"/>
  <c r="AAT22" i="35"/>
  <c r="AAU22" i="35"/>
  <c r="AAV22" i="35"/>
  <c r="AAW22" i="35"/>
  <c r="AAX22" i="35"/>
  <c r="AAY22" i="35"/>
  <c r="AAZ22" i="35"/>
  <c r="ABA22" i="35"/>
  <c r="ABB22" i="35"/>
  <c r="ABC22" i="35"/>
  <c r="ABD22" i="35"/>
  <c r="ABE22" i="35"/>
  <c r="ABF22" i="35"/>
  <c r="ABG22" i="35"/>
  <c r="ABH22" i="35"/>
  <c r="ABI22" i="35"/>
  <c r="ABJ22" i="35"/>
  <c r="ABK22" i="35"/>
  <c r="ABL22" i="35"/>
  <c r="ABM22" i="35"/>
  <c r="ABN22" i="35"/>
  <c r="ABO22" i="35"/>
  <c r="ABP22" i="35"/>
  <c r="ABQ22" i="35"/>
  <c r="ABR22" i="35"/>
  <c r="ABS22" i="35"/>
  <c r="ABT22" i="35"/>
  <c r="ABU22" i="35"/>
  <c r="ABV22" i="35"/>
  <c r="ABW22" i="35"/>
  <c r="ABX22" i="35"/>
  <c r="ABY22" i="35"/>
  <c r="ABZ22" i="35"/>
  <c r="ACA22" i="35"/>
  <c r="ACB22" i="35"/>
  <c r="ACC22" i="35"/>
  <c r="ACD22" i="35"/>
  <c r="ACE22" i="35"/>
  <c r="ACF22" i="35"/>
  <c r="ACG22" i="35"/>
  <c r="ACH22" i="35"/>
  <c r="ACI22" i="35"/>
  <c r="ACJ22" i="35"/>
  <c r="ACK22" i="35"/>
  <c r="ACL22" i="35"/>
  <c r="ACM22" i="35"/>
  <c r="ACN22" i="35"/>
  <c r="ACO22" i="35"/>
  <c r="ACP22" i="35"/>
  <c r="ACQ22" i="35"/>
  <c r="ACR22" i="35"/>
  <c r="ACS22" i="35"/>
  <c r="ACT22" i="35"/>
  <c r="ACU22" i="35"/>
  <c r="ACV22" i="35"/>
  <c r="ACW22" i="35"/>
  <c r="ACX22" i="35"/>
  <c r="ACY22" i="35"/>
  <c r="ACZ22" i="35"/>
  <c r="ADA22" i="35"/>
  <c r="ADB22" i="35"/>
  <c r="ADC22" i="35"/>
  <c r="ADD22" i="35"/>
  <c r="ADE22" i="35"/>
  <c r="ADF22" i="35"/>
  <c r="ADG22" i="35"/>
  <c r="ADH22" i="35"/>
  <c r="ADI22" i="35"/>
  <c r="ADJ22" i="35"/>
  <c r="ADK22" i="35"/>
  <c r="ADL22" i="35"/>
  <c r="ADM22" i="35"/>
  <c r="ADN22" i="35"/>
  <c r="ADO22" i="35"/>
  <c r="ADP22" i="35"/>
  <c r="ADQ22" i="35"/>
  <c r="ADR22" i="35"/>
  <c r="ADS22" i="35"/>
  <c r="ADT22" i="35"/>
  <c r="ADU22" i="35"/>
  <c r="ADV22" i="35"/>
  <c r="ADW22" i="35"/>
  <c r="ADX22" i="35"/>
  <c r="ADY22" i="35"/>
  <c r="ADZ22" i="35"/>
  <c r="AEA22" i="35"/>
  <c r="AEB22" i="35"/>
  <c r="AEC22" i="35"/>
  <c r="AED22" i="35"/>
  <c r="AEE22" i="35"/>
  <c r="AEF22" i="35"/>
  <c r="AEG22" i="35"/>
  <c r="AEH22" i="35"/>
  <c r="AEI22" i="35"/>
  <c r="AEJ22" i="35"/>
  <c r="AEK22" i="35"/>
  <c r="AEL22" i="35"/>
  <c r="AEM22" i="35"/>
  <c r="AEN22" i="35"/>
  <c r="AEO22" i="35"/>
  <c r="AEP22" i="35"/>
  <c r="AEQ22" i="35"/>
  <c r="AER22" i="35"/>
  <c r="AES22" i="35"/>
  <c r="AET22" i="35"/>
  <c r="AEU22" i="35"/>
  <c r="AEV22" i="35"/>
  <c r="AEW22" i="35"/>
  <c r="AEX22" i="35"/>
  <c r="AEY22" i="35"/>
  <c r="AEZ22" i="35"/>
  <c r="AFA22" i="35"/>
  <c r="AFB22" i="35"/>
  <c r="AFC22" i="35"/>
  <c r="AFD22" i="35"/>
  <c r="AFE22" i="35"/>
  <c r="AFF22" i="35"/>
  <c r="AFG22" i="35"/>
  <c r="AFH22" i="35"/>
  <c r="AFI22" i="35"/>
  <c r="AFJ22" i="35"/>
  <c r="AFK22" i="35"/>
  <c r="AFL22" i="35"/>
  <c r="AFM22" i="35"/>
  <c r="ZI25" i="35"/>
  <c r="ZJ25" i="35"/>
  <c r="ZK25" i="35"/>
  <c r="ZL25" i="35"/>
  <c r="ZM25" i="35"/>
  <c r="ZN25" i="35"/>
  <c r="ZO25" i="35"/>
  <c r="ZP25" i="35"/>
  <c r="ZQ25" i="35"/>
  <c r="ZR25" i="35"/>
  <c r="ZS25" i="35"/>
  <c r="ZT25" i="35"/>
  <c r="ZU25" i="35"/>
  <c r="ZV25" i="35"/>
  <c r="ZW25" i="35"/>
  <c r="ZX25" i="35"/>
  <c r="ZY25" i="35"/>
  <c r="ZZ25" i="35"/>
  <c r="AAA25" i="35"/>
  <c r="AAB25" i="35"/>
  <c r="AAC25" i="35"/>
  <c r="AAD25" i="35"/>
  <c r="AAE25" i="35"/>
  <c r="AAF25" i="35"/>
  <c r="AAG25" i="35"/>
  <c r="AAH25" i="35"/>
  <c r="AAI25" i="35"/>
  <c r="AAJ25" i="35"/>
  <c r="AAK25" i="35"/>
  <c r="AAL25" i="35"/>
  <c r="AAM25" i="35"/>
  <c r="AAN25" i="35"/>
  <c r="AAO25" i="35"/>
  <c r="AAP25" i="35"/>
  <c r="AAQ25" i="35"/>
  <c r="AAR25" i="35"/>
  <c r="AAS25" i="35"/>
  <c r="AAT25" i="35"/>
  <c r="AAU25" i="35"/>
  <c r="AAV25" i="35"/>
  <c r="AAW25" i="35"/>
  <c r="AAX25" i="35"/>
  <c r="AAY25" i="35"/>
  <c r="AAZ25" i="35"/>
  <c r="ABA25" i="35"/>
  <c r="ABB25" i="35"/>
  <c r="ABC25" i="35"/>
  <c r="ABD25" i="35"/>
  <c r="ABE25" i="35"/>
  <c r="ABF25" i="35"/>
  <c r="ABG25" i="35"/>
  <c r="ABH25" i="35"/>
  <c r="ABI25" i="35"/>
  <c r="ABJ25" i="35"/>
  <c r="ABK25" i="35"/>
  <c r="ABL25" i="35"/>
  <c r="ABM25" i="35"/>
  <c r="ABN25" i="35"/>
  <c r="ABO25" i="35"/>
  <c r="ABP25" i="35"/>
  <c r="ABQ25" i="35"/>
  <c r="ABR25" i="35"/>
  <c r="ABS25" i="35"/>
  <c r="ABT25" i="35"/>
  <c r="ABU25" i="35"/>
  <c r="ABV25" i="35"/>
  <c r="ABW25" i="35"/>
  <c r="ABX25" i="35"/>
  <c r="ABY25" i="35"/>
  <c r="ABZ25" i="35"/>
  <c r="ACA25" i="35"/>
  <c r="ACB25" i="35"/>
  <c r="ACC25" i="35"/>
  <c r="ACD25" i="35"/>
  <c r="ACE25" i="35"/>
  <c r="ACF25" i="35"/>
  <c r="ACG25" i="35"/>
  <c r="ACH25" i="35"/>
  <c r="ACI25" i="35"/>
  <c r="ACJ25" i="35"/>
  <c r="ACK25" i="35"/>
  <c r="ACL25" i="35"/>
  <c r="ACM25" i="35"/>
  <c r="ACN25" i="35"/>
  <c r="ACO25" i="35"/>
  <c r="ACP25" i="35"/>
  <c r="ACQ25" i="35"/>
  <c r="ACR25" i="35"/>
  <c r="ACS25" i="35"/>
  <c r="ACT25" i="35"/>
  <c r="ACU25" i="35"/>
  <c r="ACV25" i="35"/>
  <c r="ACW25" i="35"/>
  <c r="ACX25" i="35"/>
  <c r="ACY25" i="35"/>
  <c r="ACZ25" i="35"/>
  <c r="ADA25" i="35"/>
  <c r="ADB25" i="35"/>
  <c r="ADC25" i="35"/>
  <c r="ADD25" i="35"/>
  <c r="ADE25" i="35"/>
  <c r="ADF25" i="35"/>
  <c r="ADG25" i="35"/>
  <c r="ADH25" i="35"/>
  <c r="ADI25" i="35"/>
  <c r="ADJ25" i="35"/>
  <c r="ADK25" i="35"/>
  <c r="ADL25" i="35"/>
  <c r="ADM25" i="35"/>
  <c r="ADN25" i="35"/>
  <c r="ADO25" i="35"/>
  <c r="ADP25" i="35"/>
  <c r="ADQ25" i="35"/>
  <c r="ADR25" i="35"/>
  <c r="ADS25" i="35"/>
  <c r="ADT25" i="35"/>
  <c r="ADU25" i="35"/>
  <c r="ADV25" i="35"/>
  <c r="ADW25" i="35"/>
  <c r="ADX25" i="35"/>
  <c r="ADY25" i="35"/>
  <c r="ADZ25" i="35"/>
  <c r="AEA25" i="35"/>
  <c r="AEB25" i="35"/>
  <c r="AEC25" i="35"/>
  <c r="AED25" i="35"/>
  <c r="AEE25" i="35"/>
  <c r="AEF25" i="35"/>
  <c r="AEG25" i="35"/>
  <c r="AEH25" i="35"/>
  <c r="AEI25" i="35"/>
  <c r="AEJ25" i="35"/>
  <c r="AEK25" i="35"/>
  <c r="AEL25" i="35"/>
  <c r="AEM25" i="35"/>
  <c r="AEN25" i="35"/>
  <c r="AEO25" i="35"/>
  <c r="AEP25" i="35"/>
  <c r="AEQ25" i="35"/>
  <c r="AER25" i="35"/>
  <c r="AES25" i="35"/>
  <c r="AET25" i="35"/>
  <c r="AEU25" i="35"/>
  <c r="AEV25" i="35"/>
  <c r="AEW25" i="35"/>
  <c r="AEX25" i="35"/>
  <c r="AEY25" i="35"/>
  <c r="AEZ25" i="35"/>
  <c r="AFA25" i="35"/>
  <c r="AFB25" i="35"/>
  <c r="AFC25" i="35"/>
  <c r="AFD25" i="35"/>
  <c r="AFE25" i="35"/>
  <c r="AFF25" i="35"/>
  <c r="AFG25" i="35"/>
  <c r="AFH25" i="35"/>
  <c r="AFI25" i="35"/>
  <c r="AFJ25" i="35"/>
  <c r="AFK25" i="35"/>
  <c r="AFL25" i="35"/>
  <c r="AFM25" i="35"/>
  <c r="ZI29" i="35"/>
  <c r="ZJ29" i="35"/>
  <c r="ZK29" i="35"/>
  <c r="ZL29" i="35"/>
  <c r="ZM29" i="35"/>
  <c r="ZN29" i="35"/>
  <c r="ZO29" i="35"/>
  <c r="ZP29" i="35"/>
  <c r="ZQ29" i="35"/>
  <c r="ZR29" i="35"/>
  <c r="ZS29" i="35"/>
  <c r="ZT29" i="35"/>
  <c r="ZU29" i="35"/>
  <c r="ZV29" i="35"/>
  <c r="ZW29" i="35"/>
  <c r="ZX29" i="35"/>
  <c r="ZY29" i="35"/>
  <c r="ZZ29" i="35"/>
  <c r="AAA29" i="35"/>
  <c r="AAB29" i="35"/>
  <c r="AAC29" i="35"/>
  <c r="AAD29" i="35"/>
  <c r="AAE29" i="35"/>
  <c r="AAF29" i="35"/>
  <c r="AAG29" i="35"/>
  <c r="AAH29" i="35"/>
  <c r="AAI29" i="35"/>
  <c r="AAJ29" i="35"/>
  <c r="AAK29" i="35"/>
  <c r="AAL29" i="35"/>
  <c r="AAM29" i="35"/>
  <c r="AAN29" i="35"/>
  <c r="AAO29" i="35"/>
  <c r="AAP29" i="35"/>
  <c r="AAQ29" i="35"/>
  <c r="AAR29" i="35"/>
  <c r="AAS29" i="35"/>
  <c r="AAT29" i="35"/>
  <c r="AAU29" i="35"/>
  <c r="AAV29" i="35"/>
  <c r="AAW29" i="35"/>
  <c r="AAX29" i="35"/>
  <c r="AAY29" i="35"/>
  <c r="AAZ29" i="35"/>
  <c r="ABA29" i="35"/>
  <c r="ABB29" i="35"/>
  <c r="ABC29" i="35"/>
  <c r="ABD29" i="35"/>
  <c r="ABE29" i="35"/>
  <c r="ABF29" i="35"/>
  <c r="ABG29" i="35"/>
  <c r="ABH29" i="35"/>
  <c r="ABI29" i="35"/>
  <c r="ABJ29" i="35"/>
  <c r="ABK29" i="35"/>
  <c r="ABL29" i="35"/>
  <c r="ABM29" i="35"/>
  <c r="ABN29" i="35"/>
  <c r="ABO29" i="35"/>
  <c r="ABP29" i="35"/>
  <c r="ABQ29" i="35"/>
  <c r="ABR29" i="35"/>
  <c r="ABS29" i="35"/>
  <c r="ABT29" i="35"/>
  <c r="ABU29" i="35"/>
  <c r="ABV29" i="35"/>
  <c r="ABW29" i="35"/>
  <c r="ABX29" i="35"/>
  <c r="ABY29" i="35"/>
  <c r="ABZ29" i="35"/>
  <c r="ACA29" i="35"/>
  <c r="ACB29" i="35"/>
  <c r="ACC29" i="35"/>
  <c r="ACD29" i="35"/>
  <c r="ACE29" i="35"/>
  <c r="ACF29" i="35"/>
  <c r="ACG29" i="35"/>
  <c r="ACH29" i="35"/>
  <c r="ACI29" i="35"/>
  <c r="ACJ29" i="35"/>
  <c r="ACK29" i="35"/>
  <c r="ACL29" i="35"/>
  <c r="ACM29" i="35"/>
  <c r="ACN29" i="35"/>
  <c r="ACO29" i="35"/>
  <c r="ACP29" i="35"/>
  <c r="ACQ29" i="35"/>
  <c r="ACR29" i="35"/>
  <c r="ACS29" i="35"/>
  <c r="ACT29" i="35"/>
  <c r="ACU29" i="35"/>
  <c r="ACV29" i="35"/>
  <c r="ACW29" i="35"/>
  <c r="ACX29" i="35"/>
  <c r="ACY29" i="35"/>
  <c r="ACZ29" i="35"/>
  <c r="ADA29" i="35"/>
  <c r="ADB29" i="35"/>
  <c r="ADC29" i="35"/>
  <c r="ADD29" i="35"/>
  <c r="ADE29" i="35"/>
  <c r="ADF29" i="35"/>
  <c r="ADG29" i="35"/>
  <c r="ADH29" i="35"/>
  <c r="ADI29" i="35"/>
  <c r="ADJ29" i="35"/>
  <c r="ADK29" i="35"/>
  <c r="ADL29" i="35"/>
  <c r="ADM29" i="35"/>
  <c r="ADN29" i="35"/>
  <c r="ADO29" i="35"/>
  <c r="ADP29" i="35"/>
  <c r="ADQ29" i="35"/>
  <c r="ADR29" i="35"/>
  <c r="ADS29" i="35"/>
  <c r="ADT29" i="35"/>
  <c r="ADU29" i="35"/>
  <c r="ADV29" i="35"/>
  <c r="ADW29" i="35"/>
  <c r="ADX29" i="35"/>
  <c r="ADY29" i="35"/>
  <c r="ADZ29" i="35"/>
  <c r="AEA29" i="35"/>
  <c r="AEB29" i="35"/>
  <c r="AEC29" i="35"/>
  <c r="AED29" i="35"/>
  <c r="AEE29" i="35"/>
  <c r="AEF29" i="35"/>
  <c r="AEG29" i="35"/>
  <c r="AEH29" i="35"/>
  <c r="AEI29" i="35"/>
  <c r="AEJ29" i="35"/>
  <c r="AEK29" i="35"/>
  <c r="AEL29" i="35"/>
  <c r="AEM29" i="35"/>
  <c r="AEN29" i="35"/>
  <c r="AEO29" i="35"/>
  <c r="AEP29" i="35"/>
  <c r="AEQ29" i="35"/>
  <c r="AER29" i="35"/>
  <c r="AES29" i="35"/>
  <c r="AET29" i="35"/>
  <c r="AEU29" i="35"/>
  <c r="AEV29" i="35"/>
  <c r="AEW29" i="35"/>
  <c r="AEX29" i="35"/>
  <c r="AEY29" i="35"/>
  <c r="AEZ29" i="35"/>
  <c r="AFA29" i="35"/>
  <c r="AFB29" i="35"/>
  <c r="AFC29" i="35"/>
  <c r="AFD29" i="35"/>
  <c r="AFE29" i="35"/>
  <c r="AFF29" i="35"/>
  <c r="AFG29" i="35"/>
  <c r="AFH29" i="35"/>
  <c r="AFI29" i="35"/>
  <c r="AFJ29" i="35"/>
  <c r="AFK29" i="35"/>
  <c r="AFL29" i="35"/>
  <c r="AFM29" i="35"/>
  <c r="ZI32" i="35"/>
  <c r="ZJ32" i="35"/>
  <c r="ZK32" i="35"/>
  <c r="ZL32" i="35"/>
  <c r="ZM32" i="35"/>
  <c r="ZN32" i="35"/>
  <c r="ZO32" i="35"/>
  <c r="ZP32" i="35"/>
  <c r="ZQ32" i="35"/>
  <c r="ZR32" i="35"/>
  <c r="ZS32" i="35"/>
  <c r="ZT32" i="35"/>
  <c r="ZU32" i="35"/>
  <c r="ZV32" i="35"/>
  <c r="ZW32" i="35"/>
  <c r="ZX32" i="35"/>
  <c r="ZY32" i="35"/>
  <c r="ZZ32" i="35"/>
  <c r="AAA32" i="35"/>
  <c r="AAB32" i="35"/>
  <c r="AAC32" i="35"/>
  <c r="AAD32" i="35"/>
  <c r="AAE32" i="35"/>
  <c r="AAF32" i="35"/>
  <c r="AAG32" i="35"/>
  <c r="AAH32" i="35"/>
  <c r="AAI32" i="35"/>
  <c r="AAJ32" i="35"/>
  <c r="AAK32" i="35"/>
  <c r="AAL32" i="35"/>
  <c r="AAM32" i="35"/>
  <c r="AAN32" i="35"/>
  <c r="AAO32" i="35"/>
  <c r="AAP32" i="35"/>
  <c r="AAQ32" i="35"/>
  <c r="AAR32" i="35"/>
  <c r="AAS32" i="35"/>
  <c r="AAT32" i="35"/>
  <c r="AAU32" i="35"/>
  <c r="AAV32" i="35"/>
  <c r="AAW32" i="35"/>
  <c r="AAX32" i="35"/>
  <c r="AAY32" i="35"/>
  <c r="AAZ32" i="35"/>
  <c r="ABA32" i="35"/>
  <c r="ABB32" i="35"/>
  <c r="ABC32" i="35"/>
  <c r="ABD32" i="35"/>
  <c r="ABE32" i="35"/>
  <c r="ABF32" i="35"/>
  <c r="ABG32" i="35"/>
  <c r="ABH32" i="35"/>
  <c r="ABI32" i="35"/>
  <c r="ABJ32" i="35"/>
  <c r="ABK32" i="35"/>
  <c r="ABL32" i="35"/>
  <c r="ABM32" i="35"/>
  <c r="ABN32" i="35"/>
  <c r="ABO32" i="35"/>
  <c r="ABP32" i="35"/>
  <c r="ABQ32" i="35"/>
  <c r="ABR32" i="35"/>
  <c r="ABS32" i="35"/>
  <c r="ABT32" i="35"/>
  <c r="ABU32" i="35"/>
  <c r="ABV32" i="35"/>
  <c r="ABW32" i="35"/>
  <c r="ABX32" i="35"/>
  <c r="ABY32" i="35"/>
  <c r="ABZ32" i="35"/>
  <c r="ACA32" i="35"/>
  <c r="ACB32" i="35"/>
  <c r="ACC32" i="35"/>
  <c r="ACD32" i="35"/>
  <c r="ACE32" i="35"/>
  <c r="ACF32" i="35"/>
  <c r="ACG32" i="35"/>
  <c r="ACH32" i="35"/>
  <c r="ACI32" i="35"/>
  <c r="ACJ32" i="35"/>
  <c r="ACK32" i="35"/>
  <c r="ACL32" i="35"/>
  <c r="ACM32" i="35"/>
  <c r="ACN32" i="35"/>
  <c r="ACO32" i="35"/>
  <c r="ACP32" i="35"/>
  <c r="ACQ32" i="35"/>
  <c r="ACR32" i="35"/>
  <c r="ACS32" i="35"/>
  <c r="ACT32" i="35"/>
  <c r="ACU32" i="35"/>
  <c r="ACV32" i="35"/>
  <c r="ACW32" i="35"/>
  <c r="ACX32" i="35"/>
  <c r="ACY32" i="35"/>
  <c r="ACZ32" i="35"/>
  <c r="ADA32" i="35"/>
  <c r="ADB32" i="35"/>
  <c r="ADC32" i="35"/>
  <c r="ADD32" i="35"/>
  <c r="ADE32" i="35"/>
  <c r="ADF32" i="35"/>
  <c r="ADG32" i="35"/>
  <c r="ADH32" i="35"/>
  <c r="ADI32" i="35"/>
  <c r="ADJ32" i="35"/>
  <c r="ADK32" i="35"/>
  <c r="ADL32" i="35"/>
  <c r="ADM32" i="35"/>
  <c r="ADN32" i="35"/>
  <c r="ADO32" i="35"/>
  <c r="ADP32" i="35"/>
  <c r="ADQ32" i="35"/>
  <c r="ADR32" i="35"/>
  <c r="ADS32" i="35"/>
  <c r="ADT32" i="35"/>
  <c r="ADU32" i="35"/>
  <c r="ADV32" i="35"/>
  <c r="ADW32" i="35"/>
  <c r="ADX32" i="35"/>
  <c r="ADY32" i="35"/>
  <c r="ADZ32" i="35"/>
  <c r="AEA32" i="35"/>
  <c r="AEB32" i="35"/>
  <c r="AEC32" i="35"/>
  <c r="AED32" i="35"/>
  <c r="AEE32" i="35"/>
  <c r="AEF32" i="35"/>
  <c r="AEG32" i="35"/>
  <c r="AEH32" i="35"/>
  <c r="AEI32" i="35"/>
  <c r="AEJ32" i="35"/>
  <c r="AEK32" i="35"/>
  <c r="AEL32" i="35"/>
  <c r="AEM32" i="35"/>
  <c r="AEN32" i="35"/>
  <c r="AEO32" i="35"/>
  <c r="AEP32" i="35"/>
  <c r="AEQ32" i="35"/>
  <c r="AER32" i="35"/>
  <c r="AES32" i="35"/>
  <c r="AET32" i="35"/>
  <c r="AEU32" i="35"/>
  <c r="AEV32" i="35"/>
  <c r="AEW32" i="35"/>
  <c r="AEX32" i="35"/>
  <c r="AEY32" i="35"/>
  <c r="AEZ32" i="35"/>
  <c r="AFA32" i="35"/>
  <c r="AFB32" i="35"/>
  <c r="AFC32" i="35"/>
  <c r="AFD32" i="35"/>
  <c r="AFE32" i="35"/>
  <c r="AFF32" i="35"/>
  <c r="AFG32" i="35"/>
  <c r="AFH32" i="35"/>
  <c r="AFI32" i="35"/>
  <c r="AFJ32" i="35"/>
  <c r="AFK32" i="35"/>
  <c r="AFL32" i="35"/>
  <c r="AFM32" i="35"/>
  <c r="B11" i="35"/>
  <c r="C11" i="35"/>
  <c r="D11" i="35"/>
  <c r="E11" i="35"/>
  <c r="F11" i="35"/>
  <c r="G11" i="35"/>
  <c r="H11" i="35"/>
  <c r="I11" i="35"/>
  <c r="J11" i="35"/>
  <c r="K11" i="35"/>
  <c r="L11" i="35"/>
  <c r="M11" i="35"/>
  <c r="N11" i="35"/>
  <c r="O11" i="35"/>
  <c r="P11" i="35"/>
  <c r="Q11" i="35"/>
  <c r="R11" i="35"/>
  <c r="S11" i="35"/>
  <c r="T11" i="35"/>
  <c r="U11" i="35"/>
  <c r="V11" i="35"/>
  <c r="W11" i="35"/>
  <c r="X11" i="35"/>
  <c r="Y11" i="35"/>
  <c r="Z11" i="35"/>
  <c r="AA11" i="35"/>
  <c r="AB11" i="35"/>
  <c r="AC11" i="35"/>
  <c r="AD11" i="35"/>
  <c r="AE11" i="35"/>
  <c r="AF11" i="35"/>
  <c r="AG11" i="35"/>
  <c r="AH11" i="35"/>
  <c r="AI11" i="35"/>
  <c r="AJ11" i="35"/>
  <c r="AK11" i="35"/>
  <c r="AL11" i="35"/>
  <c r="AM11" i="35"/>
  <c r="AN11" i="35"/>
  <c r="AO11" i="35"/>
  <c r="AP11" i="35"/>
  <c r="AQ11" i="35"/>
  <c r="AR11" i="35"/>
  <c r="AS11" i="35"/>
  <c r="AT11" i="35"/>
  <c r="AU11" i="35"/>
  <c r="AV11" i="35"/>
  <c r="AW11" i="35"/>
  <c r="AX11" i="35"/>
  <c r="AY11" i="35"/>
  <c r="AZ11" i="35"/>
  <c r="BA11" i="35"/>
  <c r="BB11" i="35"/>
  <c r="BC11" i="35"/>
  <c r="BD11" i="35"/>
  <c r="BE11" i="35"/>
  <c r="BF11" i="35"/>
  <c r="BG11" i="35"/>
  <c r="BH11" i="35"/>
  <c r="BI11" i="35"/>
  <c r="BJ11" i="35"/>
  <c r="BK11" i="35"/>
  <c r="BL11" i="35"/>
  <c r="BM11" i="35"/>
  <c r="BN11" i="35"/>
  <c r="BO11" i="35"/>
  <c r="BP11" i="35"/>
  <c r="BQ11" i="35"/>
  <c r="BR11" i="35"/>
  <c r="BS11" i="35"/>
  <c r="BT11" i="35"/>
  <c r="BU11" i="35"/>
  <c r="BV11" i="35"/>
  <c r="BW11" i="35"/>
  <c r="BX11" i="35"/>
  <c r="BY11" i="35"/>
  <c r="BZ11" i="35"/>
  <c r="CA11" i="35"/>
  <c r="CB11" i="35"/>
  <c r="CC11" i="35"/>
  <c r="CD11" i="35"/>
  <c r="CE11" i="35"/>
  <c r="CF11" i="35"/>
  <c r="CG11" i="35"/>
  <c r="CH11" i="35"/>
  <c r="CI11" i="35"/>
  <c r="CJ11" i="35"/>
  <c r="CK11" i="35"/>
  <c r="CL11" i="35"/>
  <c r="CM11" i="35"/>
  <c r="CN11" i="35"/>
  <c r="CO11" i="35"/>
  <c r="CP11" i="35"/>
  <c r="CQ11" i="35"/>
  <c r="CR11" i="35"/>
  <c r="CS11" i="35"/>
  <c r="CT11" i="35"/>
  <c r="CU11" i="35"/>
  <c r="CV11" i="35"/>
  <c r="CW11" i="35"/>
  <c r="CX11" i="35"/>
  <c r="CY11" i="35"/>
  <c r="CZ11" i="35"/>
  <c r="DA11" i="35"/>
  <c r="DB11" i="35"/>
  <c r="DC11" i="35"/>
  <c r="DD11" i="35"/>
  <c r="DE11" i="35"/>
  <c r="DF11" i="35"/>
  <c r="DG11" i="35"/>
  <c r="DH11" i="35"/>
  <c r="DI11" i="35"/>
  <c r="DJ11" i="35"/>
  <c r="DK11" i="35"/>
  <c r="DL11" i="35"/>
  <c r="DM11" i="35"/>
  <c r="DN11" i="35"/>
  <c r="DO11" i="35"/>
  <c r="DP11" i="35"/>
  <c r="DQ11" i="35"/>
  <c r="DR11" i="35"/>
  <c r="DS11" i="35"/>
  <c r="DT11" i="35"/>
  <c r="DU11" i="35"/>
  <c r="DV11" i="35"/>
  <c r="DW11" i="35"/>
  <c r="DX11" i="35"/>
  <c r="DY11" i="35"/>
  <c r="DZ11" i="35"/>
  <c r="EA11" i="35"/>
  <c r="EB11" i="35"/>
  <c r="EC11" i="35"/>
  <c r="ED11" i="35"/>
  <c r="EE11" i="35"/>
  <c r="EF11" i="35"/>
  <c r="EG11" i="35"/>
  <c r="EH11" i="35"/>
  <c r="EI11" i="35"/>
  <c r="EJ11" i="35"/>
  <c r="EK11" i="35"/>
  <c r="EL11" i="35"/>
  <c r="EM11" i="35"/>
  <c r="EN11" i="35"/>
  <c r="EO11" i="35"/>
  <c r="EP11" i="35"/>
  <c r="EQ11" i="35"/>
  <c r="ER11" i="35"/>
  <c r="ES11" i="35"/>
  <c r="ET11" i="35"/>
  <c r="EU11" i="35"/>
  <c r="EV11" i="35"/>
  <c r="EW11" i="35"/>
  <c r="EX11" i="35"/>
  <c r="EY11" i="35"/>
  <c r="EZ11" i="35"/>
  <c r="FA11" i="35"/>
  <c r="FB11" i="35"/>
  <c r="FC11" i="35"/>
  <c r="FD11" i="35"/>
  <c r="FE11" i="35"/>
  <c r="FF11" i="35"/>
  <c r="FG11" i="35"/>
  <c r="FH11" i="35"/>
  <c r="FI11" i="35"/>
  <c r="FJ11" i="35"/>
  <c r="FK11" i="35"/>
  <c r="FL11" i="35"/>
  <c r="FM11" i="35"/>
  <c r="FN11" i="35"/>
  <c r="FO11" i="35"/>
  <c r="FP11" i="35"/>
  <c r="FQ11" i="35"/>
  <c r="FR11" i="35"/>
  <c r="FS11" i="35"/>
  <c r="FT11" i="35"/>
  <c r="FU11" i="35"/>
  <c r="FV11" i="35"/>
  <c r="FW11" i="35"/>
  <c r="FX11" i="35"/>
  <c r="FY11" i="35"/>
  <c r="FZ11" i="35"/>
  <c r="GA11" i="35"/>
  <c r="GB11" i="35"/>
  <c r="GC11" i="35"/>
  <c r="GD11" i="35"/>
  <c r="GE11" i="35"/>
  <c r="GF11" i="35"/>
  <c r="GG11" i="35"/>
  <c r="GH11" i="35"/>
  <c r="GI11" i="35"/>
  <c r="GJ11" i="35"/>
  <c r="GK11" i="35"/>
  <c r="GL11" i="35"/>
  <c r="GM11" i="35"/>
  <c r="GN11" i="35"/>
  <c r="GO11" i="35"/>
  <c r="GP11" i="35"/>
  <c r="GQ11" i="35"/>
  <c r="GR11" i="35"/>
  <c r="GS11" i="35"/>
  <c r="GT11" i="35"/>
  <c r="GU11" i="35"/>
  <c r="GV11" i="35"/>
  <c r="GW11" i="35"/>
  <c r="GX11" i="35"/>
  <c r="GY11" i="35"/>
  <c r="GZ11" i="35"/>
  <c r="HA11" i="35"/>
  <c r="HB11" i="35"/>
  <c r="HC11" i="35"/>
  <c r="HD11" i="35"/>
  <c r="HE11" i="35"/>
  <c r="HF11" i="35"/>
  <c r="HG11" i="35"/>
  <c r="HH11" i="35"/>
  <c r="HI11" i="35"/>
  <c r="HJ11" i="35"/>
  <c r="HK11" i="35"/>
  <c r="HL11" i="35"/>
  <c r="HM11" i="35"/>
  <c r="HN11" i="35"/>
  <c r="HO11" i="35"/>
  <c r="HP11" i="35"/>
  <c r="HQ11" i="35"/>
  <c r="HR11" i="35"/>
  <c r="HS11" i="35"/>
  <c r="HT11" i="35"/>
  <c r="HU11" i="35"/>
  <c r="HV11" i="35"/>
  <c r="HW11" i="35"/>
  <c r="HX11" i="35"/>
  <c r="HY11" i="35"/>
  <c r="HZ11" i="35"/>
  <c r="IA11" i="35"/>
  <c r="IB11" i="35"/>
  <c r="IC11" i="35"/>
  <c r="ID11" i="35"/>
  <c r="IE11" i="35"/>
  <c r="IF11" i="35"/>
  <c r="IG11" i="35"/>
  <c r="IH11" i="35"/>
  <c r="II11" i="35"/>
  <c r="IJ11" i="35"/>
  <c r="IK11" i="35"/>
  <c r="IL11" i="35"/>
  <c r="IM11" i="35"/>
  <c r="IN11" i="35"/>
  <c r="IO11" i="35"/>
  <c r="IP11" i="35"/>
  <c r="IQ11" i="35"/>
  <c r="IR11" i="35"/>
  <c r="IS11" i="35"/>
  <c r="IT11" i="35"/>
  <c r="IU11" i="35"/>
  <c r="IV11" i="35"/>
  <c r="IW11" i="35"/>
  <c r="IX11" i="35"/>
  <c r="IY11" i="35"/>
  <c r="IZ11" i="35"/>
  <c r="JA11" i="35"/>
  <c r="JB11" i="35"/>
  <c r="JC11" i="35"/>
  <c r="JD11" i="35"/>
  <c r="JE11" i="35"/>
  <c r="JF11" i="35"/>
  <c r="JG11" i="35"/>
  <c r="JH11" i="35"/>
  <c r="JI11" i="35"/>
  <c r="JJ11" i="35"/>
  <c r="JK11" i="35"/>
  <c r="JL11" i="35"/>
  <c r="JM11" i="35"/>
  <c r="JN11" i="35"/>
  <c r="JO11" i="35"/>
  <c r="JP11" i="35"/>
  <c r="JQ11" i="35"/>
  <c r="JR11" i="35"/>
  <c r="JS11" i="35"/>
  <c r="JT11" i="35"/>
  <c r="JU11" i="35"/>
  <c r="JV11" i="35"/>
  <c r="JW11" i="35"/>
  <c r="JX11" i="35"/>
  <c r="JY11" i="35"/>
  <c r="JZ11" i="35"/>
  <c r="KA11" i="35"/>
  <c r="KB11" i="35"/>
  <c r="KC11" i="35"/>
  <c r="KD11" i="35"/>
  <c r="KE11" i="35"/>
  <c r="KF11" i="35"/>
  <c r="KG11" i="35"/>
  <c r="KH11" i="35"/>
  <c r="KI11" i="35"/>
  <c r="KJ11" i="35"/>
  <c r="KK11" i="35"/>
  <c r="KL11" i="35"/>
  <c r="KM11" i="35"/>
  <c r="KN11" i="35"/>
  <c r="KO11" i="35"/>
  <c r="KP11" i="35"/>
  <c r="KQ11" i="35"/>
  <c r="KR11" i="35"/>
  <c r="KS11" i="35"/>
  <c r="KT11" i="35"/>
  <c r="KU11" i="35"/>
  <c r="KV11" i="35"/>
  <c r="KW11" i="35"/>
  <c r="KX11" i="35"/>
  <c r="KY11" i="35"/>
  <c r="KZ11" i="35"/>
  <c r="LA11" i="35"/>
  <c r="LB11" i="35"/>
  <c r="LC11" i="35"/>
  <c r="LD11" i="35"/>
  <c r="LE11" i="35"/>
  <c r="LF11" i="35"/>
  <c r="LG11" i="35"/>
  <c r="LH11" i="35"/>
  <c r="LI11" i="35"/>
  <c r="LJ11" i="35"/>
  <c r="LK11" i="35"/>
  <c r="LL11" i="35"/>
  <c r="LM11" i="35"/>
  <c r="LN11" i="35"/>
  <c r="LO11" i="35"/>
  <c r="LP11" i="35"/>
  <c r="LQ11" i="35"/>
  <c r="LR11" i="35"/>
  <c r="LS11" i="35"/>
  <c r="LT11" i="35"/>
  <c r="LU11" i="35"/>
  <c r="LV11" i="35"/>
  <c r="LW11" i="35"/>
  <c r="LX11" i="35"/>
  <c r="LY11" i="35"/>
  <c r="LZ11" i="35"/>
  <c r="MA11" i="35"/>
  <c r="MB11" i="35"/>
  <c r="MC11" i="35"/>
  <c r="MD11" i="35"/>
  <c r="ME11" i="35"/>
  <c r="MF11" i="35"/>
  <c r="MG11" i="35"/>
  <c r="MH11" i="35"/>
  <c r="MI11" i="35"/>
  <c r="MJ11" i="35"/>
  <c r="MK11" i="35"/>
  <c r="ML11" i="35"/>
  <c r="MM11" i="35"/>
  <c r="MN11" i="35"/>
  <c r="MO11" i="35"/>
  <c r="MP11" i="35"/>
  <c r="MQ11" i="35"/>
  <c r="MR11" i="35"/>
  <c r="MS11" i="35"/>
  <c r="MT11" i="35"/>
  <c r="MU11" i="35"/>
  <c r="MV11" i="35"/>
  <c r="MW11" i="35"/>
  <c r="MX11" i="35"/>
  <c r="MY11" i="35"/>
  <c r="MZ11" i="35"/>
  <c r="NA11" i="35"/>
  <c r="NB11" i="35"/>
  <c r="NC11" i="35"/>
  <c r="ND11" i="35"/>
  <c r="NE11" i="35"/>
  <c r="NF11" i="35"/>
  <c r="NG11" i="35"/>
  <c r="NH11" i="35"/>
  <c r="NI11" i="35"/>
  <c r="NJ11" i="35"/>
  <c r="NK11" i="35"/>
  <c r="NL11" i="35"/>
  <c r="NM11" i="35"/>
  <c r="NN11" i="35"/>
  <c r="NO11" i="35"/>
  <c r="NP11" i="35"/>
  <c r="NQ11" i="35"/>
  <c r="NR11" i="35"/>
  <c r="NS11" i="35"/>
  <c r="NT11" i="35"/>
  <c r="NU11" i="35"/>
  <c r="NV11" i="35"/>
  <c r="NW11" i="35"/>
  <c r="NX11" i="35"/>
  <c r="NY11" i="35"/>
  <c r="NZ11" i="35"/>
  <c r="OA11" i="35"/>
  <c r="OB11" i="35"/>
  <c r="OC11" i="35"/>
  <c r="OD11" i="35"/>
  <c r="OE11" i="35"/>
  <c r="OF11" i="35"/>
  <c r="OG11" i="35"/>
  <c r="OH11" i="35"/>
  <c r="OI11" i="35"/>
  <c r="OJ11" i="35"/>
  <c r="OK11" i="35"/>
  <c r="OL11" i="35"/>
  <c r="AG12" i="35"/>
  <c r="AH12" i="35"/>
  <c r="AI12" i="35"/>
  <c r="AJ12" i="35"/>
  <c r="AK12" i="35"/>
  <c r="AL12" i="35"/>
  <c r="AM12" i="35"/>
  <c r="AN12" i="35"/>
  <c r="AO12" i="35"/>
  <c r="AP12" i="35"/>
  <c r="AQ12" i="35"/>
  <c r="AR12" i="35"/>
  <c r="AS12" i="35"/>
  <c r="AT12" i="35"/>
  <c r="AU12" i="35"/>
  <c r="AV12" i="35"/>
  <c r="AW12" i="35"/>
  <c r="AX12" i="35"/>
  <c r="AY12" i="35"/>
  <c r="AZ12" i="35"/>
  <c r="BA12" i="35"/>
  <c r="BB12" i="35"/>
  <c r="BC12" i="35"/>
  <c r="BD12" i="35"/>
  <c r="BE12" i="35"/>
  <c r="BF12" i="35"/>
  <c r="BG12" i="35"/>
  <c r="BH12" i="35"/>
  <c r="BI12" i="35"/>
  <c r="BJ12" i="35"/>
  <c r="BK12" i="35"/>
  <c r="BL12" i="35"/>
  <c r="BM12" i="35"/>
  <c r="BN12" i="35"/>
  <c r="BO12" i="35"/>
  <c r="BP12" i="35"/>
  <c r="BQ12" i="35"/>
  <c r="BR12" i="35"/>
  <c r="BS12" i="35"/>
  <c r="BT12" i="35"/>
  <c r="BU12" i="35"/>
  <c r="BV12" i="35"/>
  <c r="BW12" i="35"/>
  <c r="BX12" i="35"/>
  <c r="BY12" i="35"/>
  <c r="BZ12" i="35"/>
  <c r="CA12" i="35"/>
  <c r="CB12" i="35"/>
  <c r="CC12" i="35"/>
  <c r="CD12" i="35"/>
  <c r="CE12" i="35"/>
  <c r="CF12" i="35"/>
  <c r="CG12" i="35"/>
  <c r="CH12" i="35"/>
  <c r="CI12" i="35"/>
  <c r="CJ12" i="35"/>
  <c r="CK12" i="35"/>
  <c r="CL12" i="35"/>
  <c r="CM12" i="35"/>
  <c r="CN12" i="35"/>
  <c r="CO12" i="35"/>
  <c r="CP12" i="35"/>
  <c r="CQ12" i="35"/>
  <c r="CR12" i="35"/>
  <c r="CS12" i="35"/>
  <c r="CT12" i="35"/>
  <c r="CU12" i="35"/>
  <c r="CV12" i="35"/>
  <c r="CW12" i="35"/>
  <c r="CX12" i="35"/>
  <c r="CY12" i="35"/>
  <c r="CZ12" i="35"/>
  <c r="DA12" i="35"/>
  <c r="DB12" i="35"/>
  <c r="DC12" i="35"/>
  <c r="DD12" i="35"/>
  <c r="DE12" i="35"/>
  <c r="DF12" i="35"/>
  <c r="DG12" i="35"/>
  <c r="DH12" i="35"/>
  <c r="DI12" i="35"/>
  <c r="DJ12" i="35"/>
  <c r="DK12" i="35"/>
  <c r="DL12" i="35"/>
  <c r="DM12" i="35"/>
  <c r="DN12" i="35"/>
  <c r="DO12" i="35"/>
  <c r="DP12" i="35"/>
  <c r="DQ12" i="35"/>
  <c r="DR12" i="35"/>
  <c r="DS12" i="35"/>
  <c r="DT12" i="35"/>
  <c r="DU12" i="35"/>
  <c r="DV12" i="35"/>
  <c r="DW12" i="35"/>
  <c r="DX12" i="35"/>
  <c r="DY12" i="35"/>
  <c r="DZ12" i="35"/>
  <c r="EA12" i="35"/>
  <c r="EB12" i="35"/>
  <c r="EC12" i="35"/>
  <c r="ED12" i="35"/>
  <c r="EE12" i="35"/>
  <c r="EF12" i="35"/>
  <c r="EG12" i="35"/>
  <c r="EH12" i="35"/>
  <c r="EI12" i="35"/>
  <c r="EJ12" i="35"/>
  <c r="EK12" i="35"/>
  <c r="EL12" i="35"/>
  <c r="EM12" i="35"/>
  <c r="EN12" i="35"/>
  <c r="EO12" i="35"/>
  <c r="EP12" i="35"/>
  <c r="EQ12" i="35"/>
  <c r="ER12" i="35"/>
  <c r="ES12" i="35"/>
  <c r="ET12" i="35"/>
  <c r="EU12" i="35"/>
  <c r="EV12" i="35"/>
  <c r="EW12" i="35"/>
  <c r="EX12" i="35"/>
  <c r="EY12" i="35"/>
  <c r="EZ12" i="35"/>
  <c r="FA12" i="35"/>
  <c r="FB12" i="35"/>
  <c r="FC12" i="35"/>
  <c r="FD12" i="35"/>
  <c r="FE12" i="35"/>
  <c r="FF12" i="35"/>
  <c r="FG12" i="35"/>
  <c r="FH12" i="35"/>
  <c r="FI12" i="35"/>
  <c r="FJ12" i="35"/>
  <c r="FK12" i="35"/>
  <c r="FL12" i="35"/>
  <c r="FM12" i="35"/>
  <c r="FN12" i="35"/>
  <c r="FO12" i="35"/>
  <c r="FP12" i="35"/>
  <c r="FQ12" i="35"/>
  <c r="FR12" i="35"/>
  <c r="FS12" i="35"/>
  <c r="FT12" i="35"/>
  <c r="FU12" i="35"/>
  <c r="FV12" i="35"/>
  <c r="FW12" i="35"/>
  <c r="FX12" i="35"/>
  <c r="FY12" i="35"/>
  <c r="FZ12" i="35"/>
  <c r="GA12" i="35"/>
  <c r="GB12" i="35"/>
  <c r="GC12" i="35"/>
  <c r="GD12" i="35"/>
  <c r="GE12" i="35"/>
  <c r="GF12" i="35"/>
  <c r="GG12" i="35"/>
  <c r="GH12" i="35"/>
  <c r="GI12" i="35"/>
  <c r="GJ12" i="35"/>
  <c r="GK12" i="35"/>
  <c r="GL12" i="35"/>
  <c r="GM12" i="35"/>
  <c r="GN12" i="35"/>
  <c r="GO12" i="35"/>
  <c r="GP12" i="35"/>
  <c r="GQ12" i="35"/>
  <c r="GR12" i="35"/>
  <c r="GS12" i="35"/>
  <c r="GT12" i="35"/>
  <c r="GU12" i="35"/>
  <c r="GV12" i="35"/>
  <c r="GW12" i="35"/>
  <c r="GX12" i="35"/>
  <c r="GY12" i="35"/>
  <c r="GZ12" i="35"/>
  <c r="HA12" i="35"/>
  <c r="HB12" i="35"/>
  <c r="HC12" i="35"/>
  <c r="HD12" i="35"/>
  <c r="HE12" i="35"/>
  <c r="HF12" i="35"/>
  <c r="HG12" i="35"/>
  <c r="HH12" i="35"/>
  <c r="HI12" i="35"/>
  <c r="HJ12" i="35"/>
  <c r="HK12" i="35"/>
  <c r="HL12" i="35"/>
  <c r="HM12" i="35"/>
  <c r="HN12" i="35"/>
  <c r="HO12" i="35"/>
  <c r="HP12" i="35"/>
  <c r="HQ12" i="35"/>
  <c r="HR12" i="35"/>
  <c r="HS12" i="35"/>
  <c r="HT12" i="35"/>
  <c r="HU12" i="35"/>
  <c r="HV12" i="35"/>
  <c r="HW12" i="35"/>
  <c r="HX12" i="35"/>
  <c r="HY12" i="35"/>
  <c r="HZ12" i="35"/>
  <c r="IA12" i="35"/>
  <c r="IB12" i="35"/>
  <c r="IC12" i="35"/>
  <c r="ID12" i="35"/>
  <c r="IE12" i="35"/>
  <c r="IF12" i="35"/>
  <c r="IG12" i="35"/>
  <c r="IH12" i="35"/>
  <c r="II12" i="35"/>
  <c r="IJ12" i="35"/>
  <c r="IK12" i="35"/>
  <c r="IL12" i="35"/>
  <c r="IM12" i="35"/>
  <c r="IN12" i="35"/>
  <c r="IO12" i="35"/>
  <c r="IP12" i="35"/>
  <c r="IQ12" i="35"/>
  <c r="IR12" i="35"/>
  <c r="IS12" i="35"/>
  <c r="IT12" i="35"/>
  <c r="IU12" i="35"/>
  <c r="IV12" i="35"/>
  <c r="IW12" i="35"/>
  <c r="IX12" i="35"/>
  <c r="IY12" i="35"/>
  <c r="IZ12" i="35"/>
  <c r="JA12" i="35"/>
  <c r="JB12" i="35"/>
  <c r="JC12" i="35"/>
  <c r="JD12" i="35"/>
  <c r="JE12" i="35"/>
  <c r="JF12" i="35"/>
  <c r="JG12" i="35"/>
  <c r="JH12" i="35"/>
  <c r="JI12" i="35"/>
  <c r="JJ12" i="35"/>
  <c r="JK12" i="35"/>
  <c r="JL12" i="35"/>
  <c r="JM12" i="35"/>
  <c r="JN12" i="35"/>
  <c r="JO12" i="35"/>
  <c r="JP12" i="35"/>
  <c r="JQ12" i="35"/>
  <c r="JR12" i="35"/>
  <c r="JS12" i="35"/>
  <c r="JT12" i="35"/>
  <c r="JU12" i="35"/>
  <c r="JV12" i="35"/>
  <c r="JW12" i="35"/>
  <c r="JX12" i="35"/>
  <c r="JY12" i="35"/>
  <c r="JZ12" i="35"/>
  <c r="KA12" i="35"/>
  <c r="KB12" i="35"/>
  <c r="KC12" i="35"/>
  <c r="KD12" i="35"/>
  <c r="KE12" i="35"/>
  <c r="KF12" i="35"/>
  <c r="KG12" i="35"/>
  <c r="KH12" i="35"/>
  <c r="KI12" i="35"/>
  <c r="KJ12" i="35"/>
  <c r="KK12" i="35"/>
  <c r="KL12" i="35"/>
  <c r="KM12" i="35"/>
  <c r="KN12" i="35"/>
  <c r="KO12" i="35"/>
  <c r="KP12" i="35"/>
  <c r="KQ12" i="35"/>
  <c r="KR12" i="35"/>
  <c r="KS12" i="35"/>
  <c r="KT12" i="35"/>
  <c r="KU12" i="35"/>
  <c r="KV12" i="35"/>
  <c r="KW12" i="35"/>
  <c r="KX12" i="35"/>
  <c r="KY12" i="35"/>
  <c r="KZ12" i="35"/>
  <c r="LA12" i="35"/>
  <c r="LB12" i="35"/>
  <c r="LC12" i="35"/>
  <c r="LD12" i="35"/>
  <c r="LE12" i="35"/>
  <c r="LF12" i="35"/>
  <c r="LG12" i="35"/>
  <c r="LH12" i="35"/>
  <c r="LI12" i="35"/>
  <c r="LJ12" i="35"/>
  <c r="LK12" i="35"/>
  <c r="LL12" i="35"/>
  <c r="LM12" i="35"/>
  <c r="LN12" i="35"/>
  <c r="LO12" i="35"/>
  <c r="LP12" i="35"/>
  <c r="LQ12" i="35"/>
  <c r="LR12" i="35"/>
  <c r="LS12" i="35"/>
  <c r="LT12" i="35"/>
  <c r="LU12" i="35"/>
  <c r="LV12" i="35"/>
  <c r="LW12" i="35"/>
  <c r="LX12" i="35"/>
  <c r="LY12" i="35"/>
  <c r="LZ12" i="35"/>
  <c r="MA12" i="35"/>
  <c r="MB12" i="35"/>
  <c r="MC12" i="35"/>
  <c r="MD12" i="35"/>
  <c r="ME12" i="35"/>
  <c r="MF12" i="35"/>
  <c r="MG12" i="35"/>
  <c r="MH12" i="35"/>
  <c r="MI12" i="35"/>
  <c r="MJ12" i="35"/>
  <c r="MK12" i="35"/>
  <c r="ML12" i="35"/>
  <c r="MM12" i="35"/>
  <c r="MN12" i="35"/>
  <c r="MO12" i="35"/>
  <c r="MP12" i="35"/>
  <c r="MQ12" i="35"/>
  <c r="MR12" i="35"/>
  <c r="MS12" i="35"/>
  <c r="MT12" i="35"/>
  <c r="MU12" i="35"/>
  <c r="MV12" i="35"/>
  <c r="MW12" i="35"/>
  <c r="MX12" i="35"/>
  <c r="MY12" i="35"/>
  <c r="MZ12" i="35"/>
  <c r="NA12" i="35"/>
  <c r="NB12" i="35"/>
  <c r="NC12" i="35"/>
  <c r="ND12" i="35"/>
  <c r="NE12" i="35"/>
  <c r="NF12" i="35"/>
  <c r="NG12" i="35"/>
  <c r="NH12" i="35"/>
  <c r="NI12" i="35"/>
  <c r="NJ12" i="35"/>
  <c r="NK12" i="35"/>
  <c r="NL12" i="35"/>
  <c r="NM12" i="35"/>
  <c r="NN12" i="35"/>
  <c r="NO12" i="35"/>
  <c r="NP12" i="35"/>
  <c r="NQ12" i="35"/>
  <c r="NR12" i="35"/>
  <c r="NS12" i="35"/>
  <c r="NT12" i="35"/>
  <c r="NU12" i="35"/>
  <c r="NV12" i="35"/>
  <c r="NW12" i="35"/>
  <c r="NX12" i="35"/>
  <c r="NY12" i="35"/>
  <c r="NZ12" i="35"/>
  <c r="OA12" i="35"/>
  <c r="OB12" i="35"/>
  <c r="OC12" i="35"/>
  <c r="OD12" i="35"/>
  <c r="OE12" i="35"/>
  <c r="OF12" i="35"/>
  <c r="OG12" i="35"/>
  <c r="OH12" i="35"/>
  <c r="OI12" i="35"/>
  <c r="OJ12" i="35"/>
  <c r="OK12" i="35"/>
  <c r="OL12" i="35"/>
  <c r="OM12" i="35"/>
  <c r="ON12" i="35"/>
  <c r="OO12" i="35"/>
  <c r="OP12" i="35"/>
  <c r="OQ12" i="35"/>
  <c r="OR12" i="35"/>
  <c r="OS12" i="35"/>
  <c r="OT12" i="35"/>
  <c r="OU12" i="35"/>
  <c r="OV12" i="35"/>
  <c r="OW12" i="35"/>
  <c r="OX12" i="35"/>
  <c r="OY12" i="35"/>
  <c r="OZ12" i="35"/>
  <c r="PA12" i="35"/>
  <c r="PB12" i="35"/>
  <c r="PC12" i="35"/>
  <c r="PD12" i="35"/>
  <c r="PE12" i="35"/>
  <c r="PF12" i="35"/>
  <c r="PG12" i="35"/>
  <c r="PH12" i="35"/>
  <c r="PI12" i="35"/>
  <c r="PJ12" i="35"/>
  <c r="PK12" i="35"/>
  <c r="PL12" i="35"/>
  <c r="PM12" i="35"/>
  <c r="PN12" i="35"/>
  <c r="PO12" i="35"/>
  <c r="PP12" i="35"/>
  <c r="PQ12" i="35"/>
  <c r="PR12" i="35"/>
  <c r="PS12" i="35"/>
  <c r="PT12" i="35"/>
  <c r="PU12" i="35"/>
  <c r="PV12" i="35"/>
  <c r="PW12" i="35"/>
  <c r="PX12" i="35"/>
  <c r="PY12" i="35"/>
  <c r="PZ12" i="35"/>
  <c r="QA12" i="35"/>
  <c r="QB12" i="35"/>
  <c r="QC12" i="35"/>
  <c r="QD12" i="35"/>
  <c r="QE12" i="35"/>
  <c r="QF12" i="35"/>
  <c r="QG12" i="35"/>
  <c r="QH12" i="35"/>
  <c r="QI12" i="35"/>
  <c r="QJ12" i="35"/>
  <c r="QK12" i="35"/>
  <c r="QL12" i="35"/>
  <c r="QM12" i="35"/>
  <c r="QN12" i="35"/>
  <c r="QO12" i="35"/>
  <c r="QP12" i="35"/>
  <c r="QQ12" i="35"/>
  <c r="QR12" i="35"/>
  <c r="QS12" i="35"/>
  <c r="QT12" i="35"/>
  <c r="QU12" i="35"/>
  <c r="QV12" i="35"/>
  <c r="QW12" i="35"/>
  <c r="QX12" i="35"/>
  <c r="QY12" i="35"/>
  <c r="QZ12" i="35"/>
  <c r="RA12" i="35"/>
  <c r="RB12" i="35"/>
  <c r="RC12" i="35"/>
  <c r="RD12" i="35"/>
  <c r="RE12" i="35"/>
  <c r="RF12" i="35"/>
  <c r="RG12" i="35"/>
  <c r="RH12" i="35"/>
  <c r="RI12" i="35"/>
  <c r="RJ12" i="35"/>
  <c r="RK12" i="35"/>
  <c r="RL12" i="35"/>
  <c r="RM12" i="35"/>
  <c r="RN12" i="35"/>
  <c r="RO12" i="35"/>
  <c r="RP12" i="35"/>
  <c r="RQ12" i="35"/>
  <c r="RR12" i="35"/>
  <c r="RS12" i="35"/>
  <c r="RT12" i="35"/>
  <c r="RU12" i="35"/>
  <c r="RV12" i="35"/>
  <c r="RW12" i="35"/>
  <c r="RX12" i="35"/>
  <c r="RY12" i="35"/>
  <c r="RZ12" i="35"/>
  <c r="SA12" i="35"/>
  <c r="SB12" i="35"/>
  <c r="SC12" i="35"/>
  <c r="SD12" i="35"/>
  <c r="SE12" i="35"/>
  <c r="SF12" i="35"/>
  <c r="SG12" i="35"/>
  <c r="SH12" i="35"/>
  <c r="SI12" i="35"/>
  <c r="SJ12" i="35"/>
  <c r="SK12" i="35"/>
  <c r="SL12" i="35"/>
  <c r="SM12" i="35"/>
  <c r="SN12" i="35"/>
  <c r="SO12" i="35"/>
  <c r="SP12" i="35"/>
  <c r="SQ12" i="35"/>
  <c r="SR12" i="35"/>
  <c r="SS12" i="35"/>
  <c r="ST12" i="35"/>
  <c r="SU12" i="35"/>
  <c r="SV12" i="35"/>
  <c r="SW12" i="35"/>
  <c r="SX12" i="35"/>
  <c r="SY12" i="35"/>
  <c r="SZ12" i="35"/>
  <c r="TA12" i="35"/>
  <c r="TB12" i="35"/>
  <c r="TC12" i="35"/>
  <c r="TD12" i="35"/>
  <c r="TE12" i="35"/>
  <c r="TF12" i="35"/>
  <c r="TG12" i="35"/>
  <c r="TH12" i="35"/>
  <c r="TI12" i="35"/>
  <c r="TJ12" i="35"/>
  <c r="TK12" i="35"/>
  <c r="TL12" i="35"/>
  <c r="TM12" i="35"/>
  <c r="TN12" i="35"/>
  <c r="TO12" i="35"/>
  <c r="TP12" i="35"/>
  <c r="TQ12" i="35"/>
  <c r="TR12" i="35"/>
  <c r="TS12" i="35"/>
  <c r="TT12" i="35"/>
  <c r="TU12" i="35"/>
  <c r="TV12" i="35"/>
  <c r="TW12" i="35"/>
  <c r="TX12" i="35"/>
  <c r="TY12" i="35"/>
  <c r="TZ12" i="35"/>
  <c r="UA12" i="35"/>
  <c r="UB12" i="35"/>
  <c r="UC12" i="35"/>
  <c r="UD12" i="35"/>
  <c r="UE12" i="35"/>
  <c r="UF12" i="35"/>
  <c r="UG12" i="35"/>
  <c r="UH12" i="35"/>
  <c r="UI12" i="35"/>
  <c r="UJ12" i="35"/>
  <c r="UK12" i="35"/>
  <c r="UL12" i="35"/>
  <c r="UM12" i="35"/>
  <c r="UN12" i="35"/>
  <c r="UO12" i="35"/>
  <c r="UP12" i="35"/>
  <c r="UQ12" i="35"/>
  <c r="UR12" i="35"/>
  <c r="US12" i="35"/>
  <c r="UT12" i="35"/>
  <c r="UU12" i="35"/>
  <c r="UV12" i="35"/>
  <c r="UW12" i="35"/>
  <c r="UX12" i="35"/>
  <c r="UY12" i="35"/>
  <c r="UZ12" i="35"/>
  <c r="VA12" i="35"/>
  <c r="VB12" i="35"/>
  <c r="VC12" i="35"/>
  <c r="VD12" i="35"/>
  <c r="VE12" i="35"/>
  <c r="VF12" i="35"/>
  <c r="VG12" i="35"/>
  <c r="VH12" i="35"/>
  <c r="VI12" i="35"/>
  <c r="VJ12" i="35"/>
  <c r="VK12" i="35"/>
  <c r="VL12" i="35"/>
  <c r="VM12" i="35"/>
  <c r="VN12" i="35"/>
  <c r="VO12" i="35"/>
  <c r="VP12" i="35"/>
  <c r="VQ12" i="35"/>
  <c r="VR12" i="35"/>
  <c r="VS12" i="35"/>
  <c r="VT12" i="35"/>
  <c r="VU12" i="35"/>
  <c r="VV12" i="35"/>
  <c r="VW12" i="35"/>
  <c r="VX12" i="35"/>
  <c r="VY12" i="35"/>
  <c r="VZ12" i="35"/>
  <c r="WA12" i="35"/>
  <c r="WB12" i="35"/>
  <c r="WC12" i="35"/>
  <c r="WD12" i="35"/>
  <c r="WE12" i="35"/>
  <c r="WF12" i="35"/>
  <c r="WG12" i="35"/>
  <c r="WH12" i="35"/>
  <c r="WI12" i="35"/>
  <c r="WJ12" i="35"/>
  <c r="WK12" i="35"/>
  <c r="WL12" i="35"/>
  <c r="WM12" i="35"/>
  <c r="WN12" i="35"/>
  <c r="WO12" i="35"/>
  <c r="WP12" i="35"/>
  <c r="WQ12" i="35"/>
  <c r="WR12" i="35"/>
  <c r="WS12" i="35"/>
  <c r="WT12" i="35"/>
  <c r="WU12" i="35"/>
  <c r="WV12" i="35"/>
  <c r="WW12" i="35"/>
  <c r="WX12" i="35"/>
  <c r="WY12" i="35"/>
  <c r="WZ12" i="35"/>
  <c r="XA12" i="35"/>
  <c r="XB12" i="35"/>
  <c r="XC12" i="35"/>
  <c r="XD12" i="35"/>
  <c r="XE12" i="35"/>
  <c r="XF12" i="35"/>
  <c r="XG12" i="35"/>
  <c r="XH12" i="35"/>
  <c r="XI12" i="35"/>
  <c r="XJ12" i="35"/>
  <c r="XK12" i="35"/>
  <c r="XL12" i="35"/>
  <c r="XM12" i="35"/>
  <c r="XN12" i="35"/>
  <c r="XO12" i="35"/>
  <c r="XP12" i="35"/>
  <c r="XQ12" i="35"/>
  <c r="XR12" i="35"/>
  <c r="XS12" i="35"/>
  <c r="XT12" i="35"/>
  <c r="XU12" i="35"/>
  <c r="XV12" i="35"/>
  <c r="XW12" i="35"/>
  <c r="XX12" i="35"/>
  <c r="XY12" i="35"/>
  <c r="XZ12" i="35"/>
  <c r="YA12" i="35"/>
  <c r="YB12" i="35"/>
  <c r="YC12" i="35"/>
  <c r="YD12" i="35"/>
  <c r="YE12" i="35"/>
  <c r="YF12" i="35"/>
  <c r="YG12" i="35"/>
  <c r="YH12" i="35"/>
  <c r="YI12" i="35"/>
  <c r="YJ12" i="35"/>
  <c r="YK12" i="35"/>
  <c r="YL12" i="35"/>
  <c r="YM12" i="35"/>
  <c r="YN12" i="35"/>
  <c r="YO12" i="35"/>
  <c r="YP12" i="35"/>
  <c r="YQ12" i="35"/>
  <c r="YR12" i="35"/>
  <c r="YS12" i="35"/>
  <c r="YT12" i="35"/>
  <c r="YU12" i="35"/>
  <c r="YV12" i="35"/>
  <c r="YW12" i="35"/>
  <c r="YX12" i="35"/>
  <c r="YY12" i="35"/>
  <c r="YZ12" i="35"/>
  <c r="ZA12" i="35"/>
  <c r="ZB12" i="35"/>
  <c r="ZC12" i="35"/>
  <c r="ZD12" i="35"/>
  <c r="ZE12" i="35"/>
  <c r="ZF12" i="35"/>
  <c r="ZG12" i="35"/>
  <c r="ZH12" i="35"/>
  <c r="ZI12" i="35"/>
  <c r="ZJ12" i="35"/>
  <c r="ZK12" i="35"/>
  <c r="ZL12" i="35"/>
  <c r="ZM12" i="35"/>
  <c r="ZN12" i="35"/>
  <c r="ZO12" i="35"/>
  <c r="ZP12" i="35"/>
  <c r="ZQ12" i="35"/>
  <c r="ZR12" i="35"/>
  <c r="ZS12" i="35"/>
  <c r="ZT12" i="35"/>
  <c r="ZU12" i="35"/>
  <c r="ZV12" i="35"/>
  <c r="ZW12" i="35"/>
  <c r="ZX12" i="35"/>
  <c r="ZY12" i="35"/>
  <c r="ZZ12" i="35"/>
  <c r="AAA12" i="35"/>
  <c r="AAB12" i="35"/>
  <c r="AAC12" i="35"/>
  <c r="AAD12" i="35"/>
  <c r="AAE12" i="35"/>
  <c r="AAF12" i="35"/>
  <c r="AAG12" i="35"/>
  <c r="AAH12" i="35"/>
  <c r="AAI12" i="35"/>
  <c r="AAJ12" i="35"/>
  <c r="AAK12" i="35"/>
  <c r="AAL12" i="35"/>
  <c r="AAM12" i="35"/>
  <c r="AAN12" i="35"/>
  <c r="AAO12" i="35"/>
  <c r="AAP12" i="35"/>
  <c r="AAQ12" i="35"/>
  <c r="AAR12" i="35"/>
  <c r="AAS12" i="35"/>
  <c r="AAT12" i="35"/>
  <c r="AAU12" i="35"/>
  <c r="AAV12" i="35"/>
  <c r="AAW12" i="35"/>
  <c r="AAX12" i="35"/>
  <c r="AAY12" i="35"/>
  <c r="AAZ12" i="35"/>
  <c r="ABA12" i="35"/>
  <c r="ABB12" i="35"/>
  <c r="ABC12" i="35"/>
  <c r="ABD12" i="35"/>
  <c r="ABE12" i="35"/>
  <c r="ABF12" i="35"/>
  <c r="ABG12" i="35"/>
  <c r="ABH12" i="35"/>
  <c r="ABI12" i="35"/>
  <c r="ABJ12" i="35"/>
  <c r="ABK12" i="35"/>
  <c r="ABL12" i="35"/>
  <c r="ABM12" i="35"/>
  <c r="ABN12" i="35"/>
  <c r="ABO12" i="35"/>
  <c r="ABP12" i="35"/>
  <c r="ABQ12" i="35"/>
  <c r="ABR12" i="35"/>
  <c r="ABS12" i="35"/>
  <c r="ABT12" i="35"/>
  <c r="ABU12" i="35"/>
  <c r="ABV12" i="35"/>
  <c r="ABW12" i="35"/>
  <c r="ABX12" i="35"/>
  <c r="ABY12" i="35"/>
  <c r="ABZ12" i="35"/>
  <c r="ACA12" i="35"/>
  <c r="ACB12" i="35"/>
  <c r="ACC12" i="35"/>
  <c r="ACD12" i="35"/>
  <c r="ACE12" i="35"/>
  <c r="ACF12" i="35"/>
  <c r="ACG12" i="35"/>
  <c r="ACH12" i="35"/>
  <c r="ACI12" i="35"/>
  <c r="ACJ12" i="35"/>
  <c r="ACK12" i="35"/>
  <c r="ACL12" i="35"/>
  <c r="ACM12" i="35"/>
  <c r="ACN12" i="35"/>
  <c r="ACO12" i="35"/>
  <c r="ACP12" i="35"/>
  <c r="ACQ12" i="35"/>
  <c r="ACR12" i="35"/>
  <c r="ACS12" i="35"/>
  <c r="ACT12" i="35"/>
  <c r="ACU12" i="35"/>
  <c r="ACV12" i="35"/>
  <c r="ACW12" i="35"/>
  <c r="ACX12" i="35"/>
  <c r="ACY12" i="35"/>
  <c r="ACZ12" i="35"/>
  <c r="ADA12" i="35"/>
  <c r="ADB12" i="35"/>
  <c r="ADC12" i="35"/>
  <c r="ADD12" i="35"/>
  <c r="ADE12" i="35"/>
  <c r="ADF12" i="35"/>
  <c r="ADG12" i="35"/>
  <c r="ADH12" i="35"/>
  <c r="ADI12" i="35"/>
  <c r="ADJ12" i="35"/>
  <c r="ADK12" i="35"/>
  <c r="ADL12" i="35"/>
  <c r="ADM12" i="35"/>
  <c r="ADN12" i="35"/>
  <c r="ADO12" i="35"/>
  <c r="ADP12" i="35"/>
  <c r="ADQ12" i="35"/>
  <c r="ADR12" i="35"/>
  <c r="ADS12" i="35"/>
  <c r="ADT12" i="35"/>
  <c r="ADU12" i="35"/>
  <c r="ADV12" i="35"/>
  <c r="ADW12" i="35"/>
  <c r="ADX12" i="35"/>
  <c r="ADY12" i="35"/>
  <c r="ADZ12" i="35"/>
  <c r="AEA12" i="35"/>
  <c r="AEB12" i="35"/>
  <c r="AEC12" i="35"/>
  <c r="AED12" i="35"/>
  <c r="AEE12" i="35"/>
  <c r="AEF12" i="35"/>
  <c r="AEG12" i="35"/>
  <c r="AEH12" i="35"/>
  <c r="AEI12" i="35"/>
  <c r="AEJ12" i="35"/>
  <c r="AEK12" i="35"/>
  <c r="AEL12" i="35"/>
  <c r="AEM12" i="35"/>
  <c r="AEN12" i="35"/>
  <c r="AEO12" i="35"/>
  <c r="AEP12" i="35"/>
  <c r="AEQ12" i="35"/>
  <c r="AER12" i="35"/>
  <c r="AES12" i="35"/>
  <c r="AET12" i="35"/>
  <c r="AEU12" i="35"/>
  <c r="AEV12" i="35"/>
  <c r="AEW12" i="35"/>
  <c r="AEX12" i="35"/>
  <c r="AEY12" i="35"/>
  <c r="AEZ12" i="35"/>
  <c r="AFA12" i="35"/>
  <c r="AFB12" i="35"/>
  <c r="AFC12" i="35"/>
  <c r="AFD12" i="35"/>
  <c r="AFE12" i="35"/>
  <c r="AFF12" i="35"/>
  <c r="AFG12" i="35"/>
  <c r="AFH12" i="35"/>
  <c r="AFI12" i="35"/>
  <c r="AFJ12" i="35"/>
  <c r="AFK12" i="35"/>
  <c r="AFL12" i="35"/>
  <c r="AFM12" i="35"/>
  <c r="JK14" i="35"/>
  <c r="JL14" i="35"/>
  <c r="JM14" i="35"/>
  <c r="JN14" i="35"/>
  <c r="JO14" i="35"/>
  <c r="JP14" i="35"/>
  <c r="JQ14" i="35"/>
  <c r="JR14" i="35"/>
  <c r="JS14" i="35"/>
  <c r="JT14" i="35"/>
  <c r="JU14" i="35"/>
  <c r="JV14" i="35"/>
  <c r="JW14" i="35"/>
  <c r="JX14" i="35"/>
  <c r="JY14" i="35"/>
  <c r="JZ14" i="35"/>
  <c r="KA14" i="35"/>
  <c r="KB14" i="35"/>
  <c r="KC14" i="35"/>
  <c r="KD14" i="35"/>
  <c r="KE14" i="35"/>
  <c r="KF14" i="35"/>
  <c r="KG14" i="35"/>
  <c r="KH14" i="35"/>
  <c r="KI14" i="35"/>
  <c r="KJ14" i="35"/>
  <c r="KK14" i="35"/>
  <c r="KL14" i="35"/>
  <c r="KM14" i="35"/>
  <c r="KN14" i="35"/>
  <c r="KO14" i="35"/>
  <c r="KP14" i="35"/>
  <c r="KQ14" i="35"/>
  <c r="KR14" i="35"/>
  <c r="KS14" i="35"/>
  <c r="KT14" i="35"/>
  <c r="KU14" i="35"/>
  <c r="KV14" i="35"/>
  <c r="KW14" i="35"/>
  <c r="KX14" i="35"/>
  <c r="KY14" i="35"/>
  <c r="KZ14" i="35"/>
  <c r="LA14" i="35"/>
  <c r="LB14" i="35"/>
  <c r="LC14" i="35"/>
  <c r="LD14" i="35"/>
  <c r="LE14" i="35"/>
  <c r="LF14" i="35"/>
  <c r="LG14" i="35"/>
  <c r="LH14" i="35"/>
  <c r="LI14" i="35"/>
  <c r="LJ14" i="35"/>
  <c r="LK14" i="35"/>
  <c r="LL14" i="35"/>
  <c r="LM14" i="35"/>
  <c r="LN14" i="35"/>
  <c r="LO14" i="35"/>
  <c r="LP14" i="35"/>
  <c r="LQ14" i="35"/>
  <c r="LR14" i="35"/>
  <c r="LS14" i="35"/>
  <c r="LT14" i="35"/>
  <c r="LU14" i="35"/>
  <c r="LV14" i="35"/>
  <c r="LW14" i="35"/>
  <c r="LX14" i="35"/>
  <c r="LY14" i="35"/>
  <c r="LZ14" i="35"/>
  <c r="MA14" i="35"/>
  <c r="MB14" i="35"/>
  <c r="MC14" i="35"/>
  <c r="MD14" i="35"/>
  <c r="ME14" i="35"/>
  <c r="MF14" i="35"/>
  <c r="MG14" i="35"/>
  <c r="MH14" i="35"/>
  <c r="MI14" i="35"/>
  <c r="MJ14" i="35"/>
  <c r="MK14" i="35"/>
  <c r="ML14" i="35"/>
  <c r="MM14" i="35"/>
  <c r="MN14" i="35"/>
  <c r="MO14" i="35"/>
  <c r="MP14" i="35"/>
  <c r="MQ14" i="35"/>
  <c r="MR14" i="35"/>
  <c r="MS14" i="35"/>
  <c r="MT14" i="35"/>
  <c r="MU14" i="35"/>
  <c r="MV14" i="35"/>
  <c r="MW14" i="35"/>
  <c r="MX14" i="35"/>
  <c r="MY14" i="35"/>
  <c r="MZ14" i="35"/>
  <c r="NA14" i="35"/>
  <c r="NB14" i="35"/>
  <c r="NC14" i="35"/>
  <c r="ND14" i="35"/>
  <c r="NE14" i="35"/>
  <c r="NF14" i="35"/>
  <c r="NG14" i="35"/>
  <c r="NH14" i="35"/>
  <c r="NI14" i="35"/>
  <c r="NJ14" i="35"/>
  <c r="NK14" i="35"/>
  <c r="NL14" i="35"/>
  <c r="NM14" i="35"/>
  <c r="NN14" i="35"/>
  <c r="NO14" i="35"/>
  <c r="NP14" i="35"/>
  <c r="NQ14" i="35"/>
  <c r="NR14" i="35"/>
  <c r="NS14" i="35"/>
  <c r="NT14" i="35"/>
  <c r="NU14" i="35"/>
  <c r="NV14" i="35"/>
  <c r="NW14" i="35"/>
  <c r="NX14" i="35"/>
  <c r="NY14" i="35"/>
  <c r="NZ14" i="35"/>
  <c r="OA14" i="35"/>
  <c r="OB14" i="35"/>
  <c r="OC14" i="35"/>
  <c r="OD14" i="35"/>
  <c r="OE14" i="35"/>
  <c r="OF14" i="35"/>
  <c r="OG14" i="35"/>
  <c r="OH14" i="35"/>
  <c r="OI14" i="35"/>
  <c r="OJ14" i="35"/>
  <c r="OK14" i="35"/>
  <c r="OL14" i="35"/>
  <c r="JK15" i="35"/>
  <c r="JL15" i="35"/>
  <c r="JM15" i="35"/>
  <c r="JN15" i="35"/>
  <c r="JO15" i="35"/>
  <c r="JP15" i="35"/>
  <c r="JQ15" i="35"/>
  <c r="JR15" i="35"/>
  <c r="JS15" i="35"/>
  <c r="JT15" i="35"/>
  <c r="JU15" i="35"/>
  <c r="JV15" i="35"/>
  <c r="JW15" i="35"/>
  <c r="JX15" i="35"/>
  <c r="JY15" i="35"/>
  <c r="JZ15" i="35"/>
  <c r="KA15" i="35"/>
  <c r="KB15" i="35"/>
  <c r="KC15" i="35"/>
  <c r="KD15" i="35"/>
  <c r="KE15" i="35"/>
  <c r="KF15" i="35"/>
  <c r="KG15" i="35"/>
  <c r="KH15" i="35"/>
  <c r="KI15" i="35"/>
  <c r="KJ15" i="35"/>
  <c r="KK15" i="35"/>
  <c r="KL15" i="35"/>
  <c r="KM15" i="35"/>
  <c r="KN15" i="35"/>
  <c r="KO15" i="35"/>
  <c r="KP15" i="35"/>
  <c r="KQ15" i="35"/>
  <c r="KR15" i="35"/>
  <c r="KS15" i="35"/>
  <c r="KT15" i="35"/>
  <c r="KU15" i="35"/>
  <c r="KV15" i="35"/>
  <c r="KW15" i="35"/>
  <c r="KX15" i="35"/>
  <c r="KY15" i="35"/>
  <c r="KZ15" i="35"/>
  <c r="LA15" i="35"/>
  <c r="LB15" i="35"/>
  <c r="LC15" i="35"/>
  <c r="LD15" i="35"/>
  <c r="LE15" i="35"/>
  <c r="LF15" i="35"/>
  <c r="LG15" i="35"/>
  <c r="LH15" i="35"/>
  <c r="LI15" i="35"/>
  <c r="LJ15" i="35"/>
  <c r="LK15" i="35"/>
  <c r="LL15" i="35"/>
  <c r="LM15" i="35"/>
  <c r="LN15" i="35"/>
  <c r="LO15" i="35"/>
  <c r="LP15" i="35"/>
  <c r="LQ15" i="35"/>
  <c r="LR15" i="35"/>
  <c r="LS15" i="35"/>
  <c r="LT15" i="35"/>
  <c r="LU15" i="35"/>
  <c r="LV15" i="35"/>
  <c r="LW15" i="35"/>
  <c r="LX15" i="35"/>
  <c r="LY15" i="35"/>
  <c r="LZ15" i="35"/>
  <c r="MA15" i="35"/>
  <c r="MB15" i="35"/>
  <c r="MC15" i="35"/>
  <c r="MD15" i="35"/>
  <c r="ME15" i="35"/>
  <c r="MF15" i="35"/>
  <c r="MG15" i="35"/>
  <c r="MH15" i="35"/>
  <c r="MI15" i="35"/>
  <c r="MJ15" i="35"/>
  <c r="MK15" i="35"/>
  <c r="ML15" i="35"/>
  <c r="MM15" i="35"/>
  <c r="MN15" i="35"/>
  <c r="MO15" i="35"/>
  <c r="MP15" i="35"/>
  <c r="MQ15" i="35"/>
  <c r="MR15" i="35"/>
  <c r="MS15" i="35"/>
  <c r="MT15" i="35"/>
  <c r="MU15" i="35"/>
  <c r="MV15" i="35"/>
  <c r="MW15" i="35"/>
  <c r="MX15" i="35"/>
  <c r="MY15" i="35"/>
  <c r="MZ15" i="35"/>
  <c r="NA15" i="35"/>
  <c r="NB15" i="35"/>
  <c r="NC15" i="35"/>
  <c r="ND15" i="35"/>
  <c r="NE15" i="35"/>
  <c r="NF15" i="35"/>
  <c r="NG15" i="35"/>
  <c r="NH15" i="35"/>
  <c r="NI15" i="35"/>
  <c r="NJ15" i="35"/>
  <c r="NK15" i="35"/>
  <c r="NL15" i="35"/>
  <c r="NM15" i="35"/>
  <c r="NN15" i="35"/>
  <c r="NO15" i="35"/>
  <c r="NP15" i="35"/>
  <c r="NQ15" i="35"/>
  <c r="NR15" i="35"/>
  <c r="NS15" i="35"/>
  <c r="NT15" i="35"/>
  <c r="NU15" i="35"/>
  <c r="NV15" i="35"/>
  <c r="NW15" i="35"/>
  <c r="NX15" i="35"/>
  <c r="NY15" i="35"/>
  <c r="NZ15" i="35"/>
  <c r="OA15" i="35"/>
  <c r="OB15" i="35"/>
  <c r="OC15" i="35"/>
  <c r="OD15" i="35"/>
  <c r="OE15" i="35"/>
  <c r="OF15" i="35"/>
  <c r="OG15" i="35"/>
  <c r="OH15" i="35"/>
  <c r="OI15" i="35"/>
  <c r="OJ15" i="35"/>
  <c r="OK15" i="35"/>
  <c r="OL15" i="35"/>
  <c r="OM15" i="35"/>
  <c r="ON15" i="35"/>
  <c r="OO15" i="35"/>
  <c r="OP15" i="35"/>
  <c r="OQ15" i="35"/>
  <c r="OR15" i="35"/>
  <c r="OS15" i="35"/>
  <c r="OT15" i="35"/>
  <c r="OU15" i="35"/>
  <c r="OV15" i="35"/>
  <c r="OW15" i="35"/>
  <c r="OX15" i="35"/>
  <c r="OY15" i="35"/>
  <c r="OZ15" i="35"/>
  <c r="PA15" i="35"/>
  <c r="PB15" i="35"/>
  <c r="PC15" i="35"/>
  <c r="PD15" i="35"/>
  <c r="PE15" i="35"/>
  <c r="PF15" i="35"/>
  <c r="PG15" i="35"/>
  <c r="PH15" i="35"/>
  <c r="PI15" i="35"/>
  <c r="PJ15" i="35"/>
  <c r="PK15" i="35"/>
  <c r="PL15" i="35"/>
  <c r="PM15" i="35"/>
  <c r="PN15" i="35"/>
  <c r="PO15" i="35"/>
  <c r="PP15" i="35"/>
  <c r="PQ15" i="35"/>
  <c r="PR15" i="35"/>
  <c r="PS15" i="35"/>
  <c r="PT15" i="35"/>
  <c r="PU15" i="35"/>
  <c r="PV15" i="35"/>
  <c r="PW15" i="35"/>
  <c r="PX15" i="35"/>
  <c r="PY15" i="35"/>
  <c r="PZ15" i="35"/>
  <c r="QA15" i="35"/>
  <c r="QB15" i="35"/>
  <c r="QC15" i="35"/>
  <c r="QD15" i="35"/>
  <c r="QE15" i="35"/>
  <c r="QF15" i="35"/>
  <c r="QG15" i="35"/>
  <c r="QH15" i="35"/>
  <c r="QI15" i="35"/>
  <c r="QJ15" i="35"/>
  <c r="QK15" i="35"/>
  <c r="QL15" i="35"/>
  <c r="QM15" i="35"/>
  <c r="QN15" i="35"/>
  <c r="QO15" i="35"/>
  <c r="QP15" i="35"/>
  <c r="QQ15" i="35"/>
  <c r="QR15" i="35"/>
  <c r="QS15" i="35"/>
  <c r="QT15" i="35"/>
  <c r="QU15" i="35"/>
  <c r="QV15" i="35"/>
  <c r="QW15" i="35"/>
  <c r="QX15" i="35"/>
  <c r="QY15" i="35"/>
  <c r="QZ15" i="35"/>
  <c r="RA15" i="35"/>
  <c r="RB15" i="35"/>
  <c r="RC15" i="35"/>
  <c r="RD15" i="35"/>
  <c r="RE15" i="35"/>
  <c r="RF15" i="35"/>
  <c r="RG15" i="35"/>
  <c r="RH15" i="35"/>
  <c r="RI15" i="35"/>
  <c r="RJ15" i="35"/>
  <c r="RK15" i="35"/>
  <c r="RL15" i="35"/>
  <c r="RM15" i="35"/>
  <c r="RN15" i="35"/>
  <c r="RO15" i="35"/>
  <c r="RP15" i="35"/>
  <c r="RQ15" i="35"/>
  <c r="RR15" i="35"/>
  <c r="RS15" i="35"/>
  <c r="RT15" i="35"/>
  <c r="RU15" i="35"/>
  <c r="RV15" i="35"/>
  <c r="RW15" i="35"/>
  <c r="RX15" i="35"/>
  <c r="RY15" i="35"/>
  <c r="RZ15" i="35"/>
  <c r="SA15" i="35"/>
  <c r="SB15" i="35"/>
  <c r="SC15" i="35"/>
  <c r="SD15" i="35"/>
  <c r="SE15" i="35"/>
  <c r="SF15" i="35"/>
  <c r="SG15" i="35"/>
  <c r="SH15" i="35"/>
  <c r="SI15" i="35"/>
  <c r="SJ15" i="35"/>
  <c r="SK15" i="35"/>
  <c r="SL15" i="35"/>
  <c r="SM15" i="35"/>
  <c r="SN15" i="35"/>
  <c r="SO15" i="35"/>
  <c r="SP15" i="35"/>
  <c r="SQ15" i="35"/>
  <c r="SR15" i="35"/>
  <c r="SS15" i="35"/>
  <c r="ST15" i="35"/>
  <c r="SU15" i="35"/>
  <c r="SV15" i="35"/>
  <c r="SW15" i="35"/>
  <c r="SX15" i="35"/>
  <c r="SY15" i="35"/>
  <c r="SZ15" i="35"/>
  <c r="TA15" i="35"/>
  <c r="TB15" i="35"/>
  <c r="TC15" i="35"/>
  <c r="TD15" i="35"/>
  <c r="TE15" i="35"/>
  <c r="TF15" i="35"/>
  <c r="TG15" i="35"/>
  <c r="TH15" i="35"/>
  <c r="TI15" i="35"/>
  <c r="TJ15" i="35"/>
  <c r="TK15" i="35"/>
  <c r="TL15" i="35"/>
  <c r="TM15" i="35"/>
  <c r="TN15" i="35"/>
  <c r="TO15" i="35"/>
  <c r="TP15" i="35"/>
  <c r="TQ15" i="35"/>
  <c r="TR15" i="35"/>
  <c r="TS15" i="35"/>
  <c r="TT15" i="35"/>
  <c r="TU15" i="35"/>
  <c r="TV15" i="35"/>
  <c r="TW15" i="35"/>
  <c r="TX15" i="35"/>
  <c r="TY15" i="35"/>
  <c r="TZ15" i="35"/>
  <c r="UA15" i="35"/>
  <c r="UB15" i="35"/>
  <c r="UC15" i="35"/>
  <c r="UD15" i="35"/>
  <c r="UE15" i="35"/>
  <c r="UF15" i="35"/>
  <c r="UG15" i="35"/>
  <c r="UH15" i="35"/>
  <c r="UI15" i="35"/>
  <c r="UJ15" i="35"/>
  <c r="UK15" i="35"/>
  <c r="UL15" i="35"/>
  <c r="UM15" i="35"/>
  <c r="UN15" i="35"/>
  <c r="UO15" i="35"/>
  <c r="UP15" i="35"/>
  <c r="UQ15" i="35"/>
  <c r="UR15" i="35"/>
  <c r="US15" i="35"/>
  <c r="UT15" i="35"/>
  <c r="UU15" i="35"/>
  <c r="UV15" i="35"/>
  <c r="UW15" i="35"/>
  <c r="UX15" i="35"/>
  <c r="UY15" i="35"/>
  <c r="UZ15" i="35"/>
  <c r="VA15" i="35"/>
  <c r="VB15" i="35"/>
  <c r="VC15" i="35"/>
  <c r="VD15" i="35"/>
  <c r="VE15" i="35"/>
  <c r="VF15" i="35"/>
  <c r="VG15" i="35"/>
  <c r="VH15" i="35"/>
  <c r="VI15" i="35"/>
  <c r="VJ15" i="35"/>
  <c r="VK15" i="35"/>
  <c r="VL15" i="35"/>
  <c r="VM15" i="35"/>
  <c r="VN15" i="35"/>
  <c r="VO15" i="35"/>
  <c r="VP15" i="35"/>
  <c r="VQ15" i="35"/>
  <c r="VR15" i="35"/>
  <c r="VS15" i="35"/>
  <c r="VT15" i="35"/>
  <c r="VU15" i="35"/>
  <c r="VV15" i="35"/>
  <c r="VW15" i="35"/>
  <c r="VX15" i="35"/>
  <c r="VY15" i="35"/>
  <c r="VZ15" i="35"/>
  <c r="WA15" i="35"/>
  <c r="WB15" i="35"/>
  <c r="WC15" i="35"/>
  <c r="WD15" i="35"/>
  <c r="WE15" i="35"/>
  <c r="WF15" i="35"/>
  <c r="WG15" i="35"/>
  <c r="WH15" i="35"/>
  <c r="WI15" i="35"/>
  <c r="WJ15" i="35"/>
  <c r="WK15" i="35"/>
  <c r="WL15" i="35"/>
  <c r="WM15" i="35"/>
  <c r="WN15" i="35"/>
  <c r="WO15" i="35"/>
  <c r="WP15" i="35"/>
  <c r="WQ15" i="35"/>
  <c r="WR15" i="35"/>
  <c r="WS15" i="35"/>
  <c r="WT15" i="35"/>
  <c r="WU15" i="35"/>
  <c r="WV15" i="35"/>
  <c r="WW15" i="35"/>
  <c r="WX15" i="35"/>
  <c r="WY15" i="35"/>
  <c r="WZ15" i="35"/>
  <c r="XA15" i="35"/>
  <c r="XB15" i="35"/>
  <c r="XC15" i="35"/>
  <c r="XD15" i="35"/>
  <c r="XE15" i="35"/>
  <c r="XF15" i="35"/>
  <c r="XG15" i="35"/>
  <c r="XH15" i="35"/>
  <c r="XI15" i="35"/>
  <c r="XJ15" i="35"/>
  <c r="XK15" i="35"/>
  <c r="XL15" i="35"/>
  <c r="XM15" i="35"/>
  <c r="XN15" i="35"/>
  <c r="XO15" i="35"/>
  <c r="XP15" i="35"/>
  <c r="XQ15" i="35"/>
  <c r="XR15" i="35"/>
  <c r="XS15" i="35"/>
  <c r="XT15" i="35"/>
  <c r="XU15" i="35"/>
  <c r="XV15" i="35"/>
  <c r="XW15" i="35"/>
  <c r="XX15" i="35"/>
  <c r="XY15" i="35"/>
  <c r="XZ15" i="35"/>
  <c r="YA15" i="35"/>
  <c r="YB15" i="35"/>
  <c r="YC15" i="35"/>
  <c r="YD15" i="35"/>
  <c r="YE15" i="35"/>
  <c r="YF15" i="35"/>
  <c r="YG15" i="35"/>
  <c r="YH15" i="35"/>
  <c r="YI15" i="35"/>
  <c r="YJ15" i="35"/>
  <c r="YK15" i="35"/>
  <c r="YL15" i="35"/>
  <c r="YM15" i="35"/>
  <c r="YN15" i="35"/>
  <c r="YO15" i="35"/>
  <c r="YP15" i="35"/>
  <c r="YQ15" i="35"/>
  <c r="YR15" i="35"/>
  <c r="YS15" i="35"/>
  <c r="YT15" i="35"/>
  <c r="YU15" i="35"/>
  <c r="YV15" i="35"/>
  <c r="YW15" i="35"/>
  <c r="YX15" i="35"/>
  <c r="YY15" i="35"/>
  <c r="YZ15" i="35"/>
  <c r="ZA15" i="35"/>
  <c r="ZB15" i="35"/>
  <c r="ZC15" i="35"/>
  <c r="ZD15" i="35"/>
  <c r="ZE15" i="35"/>
  <c r="ZF15" i="35"/>
  <c r="ZG15" i="35"/>
  <c r="ZH15" i="35"/>
  <c r="ZI15" i="35"/>
  <c r="ZJ15" i="35"/>
  <c r="ZK15" i="35"/>
  <c r="ZL15" i="35"/>
  <c r="ZM15" i="35"/>
  <c r="ZN15" i="35"/>
  <c r="ZO15" i="35"/>
  <c r="ZP15" i="35"/>
  <c r="ZQ15" i="35"/>
  <c r="ZR15" i="35"/>
  <c r="ZS15" i="35"/>
  <c r="ZT15" i="35"/>
  <c r="ZU15" i="35"/>
  <c r="ZV15" i="35"/>
  <c r="ZW15" i="35"/>
  <c r="ZX15" i="35"/>
  <c r="ZY15" i="35"/>
  <c r="ZZ15" i="35"/>
  <c r="AAA15" i="35"/>
  <c r="AAB15" i="35"/>
  <c r="AAC15" i="35"/>
  <c r="AAD15" i="35"/>
  <c r="AAE15" i="35"/>
  <c r="AAF15" i="35"/>
  <c r="AAG15" i="35"/>
  <c r="AAH15" i="35"/>
  <c r="AAI15" i="35"/>
  <c r="AAJ15" i="35"/>
  <c r="AAK15" i="35"/>
  <c r="AAL15" i="35"/>
  <c r="AAM15" i="35"/>
  <c r="AAN15" i="35"/>
  <c r="AAO15" i="35"/>
  <c r="AAP15" i="35"/>
  <c r="AAQ15" i="35"/>
  <c r="AAR15" i="35"/>
  <c r="AAS15" i="35"/>
  <c r="AAT15" i="35"/>
  <c r="AAU15" i="35"/>
  <c r="AAV15" i="35"/>
  <c r="AAW15" i="35"/>
  <c r="AAX15" i="35"/>
  <c r="AAY15" i="35"/>
  <c r="AAZ15" i="35"/>
  <c r="ABA15" i="35"/>
  <c r="ABB15" i="35"/>
  <c r="ABC15" i="35"/>
  <c r="ABD15" i="35"/>
  <c r="ABE15" i="35"/>
  <c r="ABF15" i="35"/>
  <c r="ABG15" i="35"/>
  <c r="ABH15" i="35"/>
  <c r="ABI15" i="35"/>
  <c r="ABJ15" i="35"/>
  <c r="ABK15" i="35"/>
  <c r="ABL15" i="35"/>
  <c r="ABM15" i="35"/>
  <c r="ABN15" i="35"/>
  <c r="ABO15" i="35"/>
  <c r="ABP15" i="35"/>
  <c r="ABQ15" i="35"/>
  <c r="ABR15" i="35"/>
  <c r="ABS15" i="35"/>
  <c r="ABT15" i="35"/>
  <c r="ABU15" i="35"/>
  <c r="ABV15" i="35"/>
  <c r="ABW15" i="35"/>
  <c r="ABX15" i="35"/>
  <c r="ABY15" i="35"/>
  <c r="ABZ15" i="35"/>
  <c r="ACA15" i="35"/>
  <c r="ACB15" i="35"/>
  <c r="ACC15" i="35"/>
  <c r="ACD15" i="35"/>
  <c r="ACE15" i="35"/>
  <c r="ACF15" i="35"/>
  <c r="ACG15" i="35"/>
  <c r="ACH15" i="35"/>
  <c r="ACI15" i="35"/>
  <c r="ACJ15" i="35"/>
  <c r="ACK15" i="35"/>
  <c r="ACL15" i="35"/>
  <c r="ACM15" i="35"/>
  <c r="ACN15" i="35"/>
  <c r="ACO15" i="35"/>
  <c r="ACP15" i="35"/>
  <c r="ACQ15" i="35"/>
  <c r="ACR15" i="35"/>
  <c r="ACS15" i="35"/>
  <c r="ACT15" i="35"/>
  <c r="ACU15" i="35"/>
  <c r="ACV15" i="35"/>
  <c r="ACW15" i="35"/>
  <c r="ACX15" i="35"/>
  <c r="ACY15" i="35"/>
  <c r="ACZ15" i="35"/>
  <c r="ADA15" i="35"/>
  <c r="ADB15" i="35"/>
  <c r="ADC15" i="35"/>
  <c r="ADD15" i="35"/>
  <c r="ADE15" i="35"/>
  <c r="ADF15" i="35"/>
  <c r="ADG15" i="35"/>
  <c r="ADH15" i="35"/>
  <c r="ADI15" i="35"/>
  <c r="ADJ15" i="35"/>
  <c r="ADK15" i="35"/>
  <c r="ADL15" i="35"/>
  <c r="ADM15" i="35"/>
  <c r="ADN15" i="35"/>
  <c r="ADO15" i="35"/>
  <c r="ADP15" i="35"/>
  <c r="ADQ15" i="35"/>
  <c r="ADR15" i="35"/>
  <c r="ADS15" i="35"/>
  <c r="ADT15" i="35"/>
  <c r="ADU15" i="35"/>
  <c r="ADV15" i="35"/>
  <c r="ADW15" i="35"/>
  <c r="ADX15" i="35"/>
  <c r="ADY15" i="35"/>
  <c r="ADZ15" i="35"/>
  <c r="AEA15" i="35"/>
  <c r="AEB15" i="35"/>
  <c r="AEC15" i="35"/>
  <c r="AED15" i="35"/>
  <c r="AEE15" i="35"/>
  <c r="AEF15" i="35"/>
  <c r="AEG15" i="35"/>
  <c r="AEH15" i="35"/>
  <c r="AEI15" i="35"/>
  <c r="AEJ15" i="35"/>
  <c r="AEK15" i="35"/>
  <c r="AEL15" i="35"/>
  <c r="AEM15" i="35"/>
  <c r="AEN15" i="35"/>
  <c r="AEO15" i="35"/>
  <c r="AEP15" i="35"/>
  <c r="AEQ15" i="35"/>
  <c r="AER15" i="35"/>
  <c r="AES15" i="35"/>
  <c r="AET15" i="35"/>
  <c r="AEU15" i="35"/>
  <c r="AEV15" i="35"/>
  <c r="AEW15" i="35"/>
  <c r="AEX15" i="35"/>
  <c r="AEY15" i="35"/>
  <c r="AEZ15" i="35"/>
  <c r="AFA15" i="35"/>
  <c r="AFB15" i="35"/>
  <c r="AFC15" i="35"/>
  <c r="AFD15" i="35"/>
  <c r="AFE15" i="35"/>
  <c r="AFF15" i="35"/>
  <c r="AFG15" i="35"/>
  <c r="AFH15" i="35"/>
  <c r="AFI15" i="35"/>
  <c r="AFJ15" i="35"/>
  <c r="AFK15" i="35"/>
  <c r="AFL15" i="35"/>
  <c r="AFM15" i="35"/>
  <c r="H4" i="35"/>
  <c r="I4" i="35"/>
  <c r="J4" i="35"/>
  <c r="K4" i="35"/>
  <c r="L4" i="35"/>
  <c r="M4" i="35"/>
  <c r="N4" i="35"/>
  <c r="O4" i="35"/>
  <c r="P4" i="35"/>
  <c r="Q4" i="35"/>
  <c r="R4" i="35"/>
  <c r="S4" i="35"/>
  <c r="T4" i="35"/>
  <c r="U4" i="35"/>
  <c r="V4" i="35"/>
  <c r="W4" i="35"/>
  <c r="X4" i="35"/>
  <c r="Y4" i="35"/>
  <c r="Z4" i="35"/>
  <c r="AA4" i="35"/>
  <c r="AB4" i="35"/>
  <c r="AC4" i="35"/>
  <c r="AD4" i="35"/>
  <c r="AE4" i="35"/>
  <c r="AF4" i="35"/>
  <c r="AG4" i="35"/>
  <c r="AH4" i="35"/>
  <c r="AI4" i="35"/>
  <c r="AJ4" i="35"/>
  <c r="AK4" i="35"/>
  <c r="AL4" i="35"/>
  <c r="AM4" i="35"/>
  <c r="AN4" i="35"/>
  <c r="AO4" i="35"/>
  <c r="AP4" i="35"/>
  <c r="AQ4" i="35"/>
  <c r="AR4" i="35"/>
  <c r="AS4" i="35"/>
  <c r="AT4" i="35"/>
  <c r="AU4" i="35"/>
  <c r="AV4" i="35"/>
  <c r="AW4" i="35"/>
  <c r="AX4" i="35"/>
  <c r="AY4" i="35"/>
  <c r="AZ4" i="35"/>
  <c r="BA4" i="35"/>
  <c r="BB4" i="35"/>
  <c r="BC4" i="35"/>
  <c r="BD4" i="35"/>
  <c r="BE4" i="35"/>
  <c r="BF4" i="35"/>
  <c r="BG4" i="35"/>
  <c r="BH4" i="35"/>
  <c r="BI4" i="35"/>
  <c r="BJ4" i="35"/>
  <c r="BK4" i="35"/>
  <c r="BL4" i="35"/>
  <c r="BM4" i="35"/>
  <c r="BN4" i="35"/>
  <c r="BO4" i="35"/>
  <c r="BP4" i="35"/>
  <c r="BQ4" i="35"/>
  <c r="BR4" i="35"/>
  <c r="BS4" i="35"/>
  <c r="BT4" i="35"/>
  <c r="BU4" i="35"/>
  <c r="BV4" i="35"/>
  <c r="BW4" i="35"/>
  <c r="BX4" i="35"/>
  <c r="BY4" i="35"/>
  <c r="BZ4" i="35"/>
  <c r="CA4" i="35"/>
  <c r="CB4" i="35"/>
  <c r="CC4" i="35"/>
  <c r="CD4" i="35"/>
  <c r="CE4" i="35"/>
  <c r="CF4" i="35"/>
  <c r="CG4" i="35"/>
  <c r="CH4" i="35"/>
  <c r="CI4" i="35"/>
  <c r="CJ4" i="35"/>
  <c r="CK4" i="35"/>
  <c r="CL4" i="35"/>
  <c r="CM4" i="35"/>
  <c r="CN4" i="35"/>
  <c r="CO4" i="35"/>
  <c r="CP4" i="35"/>
  <c r="CQ4" i="35"/>
  <c r="CR4" i="35"/>
  <c r="CS4" i="35"/>
  <c r="CT4" i="35"/>
  <c r="CU4" i="35"/>
  <c r="CV4" i="35"/>
  <c r="CW4" i="35"/>
  <c r="CX4" i="35"/>
  <c r="CY4" i="35"/>
  <c r="CZ4" i="35"/>
  <c r="DA4" i="35"/>
  <c r="DB4" i="35"/>
  <c r="DC4" i="35"/>
  <c r="DD4" i="35"/>
  <c r="DE4" i="35"/>
  <c r="DF4" i="35"/>
  <c r="DG4" i="35"/>
  <c r="DH4" i="35"/>
  <c r="DI4" i="35"/>
  <c r="DJ4" i="35"/>
  <c r="DK4" i="35"/>
  <c r="DL4" i="35"/>
  <c r="DM4" i="35"/>
  <c r="DN4" i="35"/>
  <c r="DO4" i="35"/>
  <c r="DP4" i="35"/>
  <c r="DQ4" i="35"/>
  <c r="DR4" i="35"/>
  <c r="DS4" i="35"/>
  <c r="DT4" i="35"/>
  <c r="DU4" i="35"/>
  <c r="DV4" i="35"/>
  <c r="DW4" i="35"/>
  <c r="DX4" i="35"/>
  <c r="DY4" i="35"/>
  <c r="DZ4" i="35"/>
  <c r="EA4" i="35"/>
  <c r="EB4" i="35"/>
  <c r="EC4" i="35"/>
  <c r="ED4" i="35"/>
  <c r="EE4" i="35"/>
  <c r="EF4" i="35"/>
  <c r="EG4" i="35"/>
  <c r="EH4" i="35"/>
  <c r="EI4" i="35"/>
  <c r="EJ4" i="35"/>
  <c r="EK4" i="35"/>
  <c r="EL4" i="35"/>
  <c r="EM4" i="35"/>
  <c r="EN4" i="35"/>
  <c r="EO4" i="35"/>
  <c r="EP4" i="35"/>
  <c r="EQ4" i="35"/>
  <c r="ER4" i="35"/>
  <c r="ES4" i="35"/>
  <c r="ET4" i="35"/>
  <c r="EU4" i="35"/>
  <c r="EV4" i="35"/>
  <c r="EW4" i="35"/>
  <c r="EX4" i="35"/>
  <c r="EY4" i="35"/>
  <c r="EZ4" i="35"/>
  <c r="FA4" i="35"/>
  <c r="FB4" i="35"/>
  <c r="FC4" i="35"/>
  <c r="FD4" i="35"/>
  <c r="FE4" i="35"/>
  <c r="FF4" i="35"/>
  <c r="FG4" i="35"/>
  <c r="FH4" i="35"/>
  <c r="FI4" i="35"/>
  <c r="FJ4" i="35"/>
  <c r="FK4" i="35"/>
  <c r="FL4" i="35"/>
  <c r="FM4" i="35"/>
  <c r="FN4" i="35"/>
  <c r="FO4" i="35"/>
  <c r="FP4" i="35"/>
  <c r="FQ4" i="35"/>
  <c r="FR4" i="35"/>
  <c r="FS4" i="35"/>
  <c r="FT4" i="35"/>
  <c r="FU4" i="35"/>
  <c r="FV4" i="35"/>
  <c r="FW4" i="35"/>
  <c r="FX4" i="35"/>
  <c r="FY4" i="35"/>
  <c r="FZ4" i="35"/>
  <c r="GA4" i="35"/>
  <c r="GB4" i="35"/>
  <c r="GC4" i="35"/>
  <c r="GD4" i="35"/>
  <c r="GE4" i="35"/>
  <c r="GF4" i="35"/>
  <c r="GG4" i="35"/>
  <c r="GH4" i="35"/>
  <c r="GI4" i="35"/>
  <c r="GJ4" i="35"/>
  <c r="GK4" i="35"/>
  <c r="GL4" i="35"/>
  <c r="GM4" i="35"/>
  <c r="GN4" i="35"/>
  <c r="GO4" i="35"/>
  <c r="GP4" i="35"/>
  <c r="GQ4" i="35"/>
  <c r="GR4" i="35"/>
  <c r="GS4" i="35"/>
  <c r="GT4" i="35"/>
  <c r="GU4" i="35"/>
  <c r="GV4" i="35"/>
  <c r="GW4" i="35"/>
  <c r="GX4" i="35"/>
  <c r="GY4" i="35"/>
  <c r="GZ4" i="35"/>
  <c r="HA4" i="35"/>
  <c r="HB4" i="35"/>
  <c r="HC4" i="35"/>
  <c r="HD4" i="35"/>
  <c r="HE4" i="35"/>
  <c r="HF4" i="35"/>
  <c r="HG4" i="35"/>
  <c r="HH4" i="35"/>
  <c r="HI4" i="35"/>
  <c r="HJ4" i="35"/>
  <c r="HK4" i="35"/>
  <c r="HL4" i="35"/>
  <c r="HM4" i="35"/>
  <c r="HN4" i="35"/>
  <c r="HO4" i="35"/>
  <c r="HP4" i="35"/>
  <c r="HQ4" i="35"/>
  <c r="HR4" i="35"/>
  <c r="HS4" i="35"/>
  <c r="HT4" i="35"/>
  <c r="HU4" i="35"/>
  <c r="HV4" i="35"/>
  <c r="HW4" i="35"/>
  <c r="HX4" i="35"/>
  <c r="HY4" i="35"/>
  <c r="HZ4" i="35"/>
  <c r="IA4" i="35"/>
  <c r="IB4" i="35"/>
  <c r="IC4" i="35"/>
  <c r="ID4" i="35"/>
  <c r="IE4" i="35"/>
  <c r="IF4" i="35"/>
  <c r="IG4" i="35"/>
  <c r="IH4" i="35"/>
  <c r="II4" i="35"/>
  <c r="IJ4" i="35"/>
  <c r="IK4" i="35"/>
  <c r="IL4" i="35"/>
  <c r="IM4" i="35"/>
  <c r="IN4" i="35"/>
  <c r="IO4" i="35"/>
  <c r="IP4" i="35"/>
  <c r="IQ4" i="35"/>
  <c r="IR4" i="35"/>
  <c r="IS4" i="35"/>
  <c r="IT4" i="35"/>
  <c r="IU4" i="35"/>
  <c r="IV4" i="35"/>
  <c r="IW4" i="35"/>
  <c r="IX4" i="35"/>
  <c r="IY4" i="35"/>
  <c r="IZ4" i="35"/>
  <c r="JA4" i="35"/>
  <c r="JB4" i="35"/>
  <c r="JC4" i="35"/>
  <c r="JD4" i="35"/>
  <c r="JE4" i="35"/>
  <c r="JF4" i="35"/>
  <c r="JG4" i="35"/>
  <c r="JH4" i="35"/>
  <c r="JI4" i="35"/>
  <c r="JJ4" i="35"/>
  <c r="JK4" i="35"/>
  <c r="JL4" i="35"/>
  <c r="JM4" i="35"/>
  <c r="JN4" i="35"/>
  <c r="JO4" i="35"/>
  <c r="JP4" i="35"/>
  <c r="JQ4" i="35"/>
  <c r="JR4" i="35"/>
  <c r="JS4" i="35"/>
  <c r="JT4" i="35"/>
  <c r="JU4" i="35"/>
  <c r="JV4" i="35"/>
  <c r="JW4" i="35"/>
  <c r="JX4" i="35"/>
  <c r="JY4" i="35"/>
  <c r="JZ4" i="35"/>
  <c r="KA4" i="35"/>
  <c r="KB4" i="35"/>
  <c r="KC4" i="35"/>
  <c r="KD4" i="35"/>
  <c r="KE4" i="35"/>
  <c r="KF4" i="35"/>
  <c r="KG4" i="35"/>
  <c r="KH4" i="35"/>
  <c r="KI4" i="35"/>
  <c r="KJ4" i="35"/>
  <c r="KK4" i="35"/>
  <c r="KL4" i="35"/>
  <c r="KM4" i="35"/>
  <c r="KN4" i="35"/>
  <c r="KO4" i="35"/>
  <c r="KP4" i="35"/>
  <c r="KQ4" i="35"/>
  <c r="KR4" i="35"/>
  <c r="KS4" i="35"/>
  <c r="KT4" i="35"/>
  <c r="KU4" i="35"/>
  <c r="KV4" i="35"/>
  <c r="KW4" i="35"/>
  <c r="KX4" i="35"/>
  <c r="KY4" i="35"/>
  <c r="KZ4" i="35"/>
  <c r="LA4" i="35"/>
  <c r="LB4" i="35"/>
  <c r="LC4" i="35"/>
  <c r="LD4" i="35"/>
  <c r="LE4" i="35"/>
  <c r="LF4" i="35"/>
  <c r="LG4" i="35"/>
  <c r="LH4" i="35"/>
  <c r="LI4" i="35"/>
  <c r="LJ4" i="35"/>
  <c r="LK4" i="35"/>
  <c r="LL4" i="35"/>
  <c r="LM4" i="35"/>
  <c r="LN4" i="35"/>
  <c r="LO4" i="35"/>
  <c r="LP4" i="35"/>
  <c r="LQ4" i="35"/>
  <c r="LR4" i="35"/>
  <c r="LS4" i="35"/>
  <c r="LT4" i="35"/>
  <c r="LU4" i="35"/>
  <c r="LV4" i="35"/>
  <c r="LW4" i="35"/>
  <c r="LX4" i="35"/>
  <c r="LY4" i="35"/>
  <c r="LZ4" i="35"/>
  <c r="MA4" i="35"/>
  <c r="MB4" i="35"/>
  <c r="MC4" i="35"/>
  <c r="MD4" i="35"/>
  <c r="ME4" i="35"/>
  <c r="MF4" i="35"/>
  <c r="MG4" i="35"/>
  <c r="MH4" i="35"/>
  <c r="MI4" i="35"/>
  <c r="MJ4" i="35"/>
  <c r="MK4" i="35"/>
  <c r="ML4" i="35"/>
  <c r="MM4" i="35"/>
  <c r="MN4" i="35"/>
  <c r="MO4" i="35"/>
  <c r="MP4" i="35"/>
  <c r="MQ4" i="35"/>
  <c r="MR4" i="35"/>
  <c r="MS4" i="35"/>
  <c r="MT4" i="35"/>
  <c r="MU4" i="35"/>
  <c r="MV4" i="35"/>
  <c r="MW4" i="35"/>
  <c r="MX4" i="35"/>
  <c r="MY4" i="35"/>
  <c r="MZ4" i="35"/>
  <c r="NA4" i="35"/>
  <c r="NB4" i="35"/>
  <c r="NC4" i="35"/>
  <c r="ND4" i="35"/>
  <c r="NE4" i="35"/>
  <c r="NF4" i="35"/>
  <c r="NG4" i="35"/>
  <c r="NH4" i="35"/>
  <c r="NI4" i="35"/>
  <c r="NJ4" i="35"/>
  <c r="NK4" i="35"/>
  <c r="NL4" i="35"/>
  <c r="NM4" i="35"/>
  <c r="NN4" i="35"/>
  <c r="NO4" i="35"/>
  <c r="NP4" i="35"/>
  <c r="NQ4" i="35"/>
  <c r="NR4" i="35"/>
  <c r="NS4" i="35"/>
  <c r="NT4" i="35"/>
  <c r="NU4" i="35"/>
  <c r="NV4" i="35"/>
  <c r="NW4" i="35"/>
  <c r="NX4" i="35"/>
  <c r="NY4" i="35"/>
  <c r="NZ4" i="35"/>
  <c r="OA4" i="35"/>
  <c r="OB4" i="35"/>
  <c r="OC4" i="35"/>
  <c r="OD4" i="35"/>
  <c r="OE4" i="35"/>
  <c r="OF4" i="35"/>
  <c r="OG4" i="35"/>
  <c r="OH4" i="35"/>
  <c r="OI4" i="35"/>
  <c r="OJ4" i="35"/>
  <c r="OK4" i="35"/>
  <c r="OL4" i="35"/>
  <c r="D5" i="35"/>
  <c r="E5" i="35"/>
  <c r="F5" i="35"/>
  <c r="G5" i="35"/>
  <c r="H5" i="35"/>
  <c r="I5" i="35"/>
  <c r="J5" i="35"/>
  <c r="K5" i="35"/>
  <c r="L5" i="35"/>
  <c r="M5" i="35"/>
  <c r="N5" i="35"/>
  <c r="O5" i="35"/>
  <c r="P5" i="35"/>
  <c r="Q5" i="35"/>
  <c r="R5" i="35"/>
  <c r="S5" i="35"/>
  <c r="T5" i="35"/>
  <c r="U5" i="35"/>
  <c r="V5" i="35"/>
  <c r="W5" i="35"/>
  <c r="X5" i="35"/>
  <c r="Y5" i="35"/>
  <c r="Z5" i="35"/>
  <c r="AA5" i="35"/>
  <c r="AB5" i="35"/>
  <c r="AC5" i="35"/>
  <c r="AD5" i="35"/>
  <c r="AE5" i="35"/>
  <c r="AF5" i="35"/>
  <c r="AG5" i="35"/>
  <c r="AH5" i="35"/>
  <c r="AI5" i="35"/>
  <c r="AJ5" i="35"/>
  <c r="AK5" i="35"/>
  <c r="AL5" i="35"/>
  <c r="AM5" i="35"/>
  <c r="AN5" i="35"/>
  <c r="AO5" i="35"/>
  <c r="AP5" i="35"/>
  <c r="AQ5" i="35"/>
  <c r="AR5" i="35"/>
  <c r="AS5" i="35"/>
  <c r="AT5" i="35"/>
  <c r="AU5" i="35"/>
  <c r="AV5" i="35"/>
  <c r="AW5" i="35"/>
  <c r="AX5" i="35"/>
  <c r="AY5" i="35"/>
  <c r="AZ5" i="35"/>
  <c r="BA5" i="35"/>
  <c r="BB5" i="35"/>
  <c r="BC5" i="35"/>
  <c r="BD5" i="35"/>
  <c r="BE5" i="35"/>
  <c r="BF5" i="35"/>
  <c r="BG5" i="35"/>
  <c r="BH5" i="35"/>
  <c r="BI5" i="35"/>
  <c r="BJ5" i="35"/>
  <c r="BK5" i="35"/>
  <c r="BL5" i="35"/>
  <c r="BM5" i="35"/>
  <c r="BN5" i="35"/>
  <c r="BO5" i="35"/>
  <c r="BP5" i="35"/>
  <c r="BQ5" i="35"/>
  <c r="BR5" i="35"/>
  <c r="BS5" i="35"/>
  <c r="BT5" i="35"/>
  <c r="BU5" i="35"/>
  <c r="BV5" i="35"/>
  <c r="BW5" i="35"/>
  <c r="BX5" i="35"/>
  <c r="BY5" i="35"/>
  <c r="BZ5" i="35"/>
  <c r="CA5" i="35"/>
  <c r="CB5" i="35"/>
  <c r="CC5" i="35"/>
  <c r="CD5" i="35"/>
  <c r="CE5" i="35"/>
  <c r="CF5" i="35"/>
  <c r="CG5" i="35"/>
  <c r="CH5" i="35"/>
  <c r="CI5" i="35"/>
  <c r="CJ5" i="35"/>
  <c r="CK5" i="35"/>
  <c r="CL5" i="35"/>
  <c r="CM5" i="35"/>
  <c r="CN5" i="35"/>
  <c r="CO5" i="35"/>
  <c r="CP5" i="35"/>
  <c r="CQ5" i="35"/>
  <c r="CR5" i="35"/>
  <c r="CS5" i="35"/>
  <c r="CT5" i="35"/>
  <c r="CU5" i="35"/>
  <c r="CV5" i="35"/>
  <c r="CW5" i="35"/>
  <c r="CX5" i="35"/>
  <c r="CY5" i="35"/>
  <c r="CZ5" i="35"/>
  <c r="DA5" i="35"/>
  <c r="DB5" i="35"/>
  <c r="DC5" i="35"/>
  <c r="DD5" i="35"/>
  <c r="DE5" i="35"/>
  <c r="DF5" i="35"/>
  <c r="DG5" i="35"/>
  <c r="DH5" i="35"/>
  <c r="DI5" i="35"/>
  <c r="DJ5" i="35"/>
  <c r="DK5" i="35"/>
  <c r="DL5" i="35"/>
  <c r="DM5" i="35"/>
  <c r="DN5" i="35"/>
  <c r="DO5" i="35"/>
  <c r="DP5" i="35"/>
  <c r="DQ5" i="35"/>
  <c r="DR5" i="35"/>
  <c r="DS5" i="35"/>
  <c r="DT5" i="35"/>
  <c r="DU5" i="35"/>
  <c r="DV5" i="35"/>
  <c r="DW5" i="35"/>
  <c r="DX5" i="35"/>
  <c r="DY5" i="35"/>
  <c r="DZ5" i="35"/>
  <c r="EA5" i="35"/>
  <c r="EB5" i="35"/>
  <c r="EC5" i="35"/>
  <c r="ED5" i="35"/>
  <c r="EE5" i="35"/>
  <c r="EF5" i="35"/>
  <c r="EG5" i="35"/>
  <c r="EH5" i="35"/>
  <c r="EI5" i="35"/>
  <c r="EJ5" i="35"/>
  <c r="EK5" i="35"/>
  <c r="EL5" i="35"/>
  <c r="EM5" i="35"/>
  <c r="EN5" i="35"/>
  <c r="EO5" i="35"/>
  <c r="EP5" i="35"/>
  <c r="EQ5" i="35"/>
  <c r="ER5" i="35"/>
  <c r="ES5" i="35"/>
  <c r="ET5" i="35"/>
  <c r="EU5" i="35"/>
  <c r="EV5" i="35"/>
  <c r="EW5" i="35"/>
  <c r="EX5" i="35"/>
  <c r="EY5" i="35"/>
  <c r="EZ5" i="35"/>
  <c r="FA5" i="35"/>
  <c r="FB5" i="35"/>
  <c r="FC5" i="35"/>
  <c r="FD5" i="35"/>
  <c r="FE5" i="35"/>
  <c r="FF5" i="35"/>
  <c r="FG5" i="35"/>
  <c r="FH5" i="35"/>
  <c r="FI5" i="35"/>
  <c r="FJ5" i="35"/>
  <c r="FK5" i="35"/>
  <c r="FL5" i="35"/>
  <c r="FM5" i="35"/>
  <c r="FN5" i="35"/>
  <c r="FO5" i="35"/>
  <c r="FP5" i="35"/>
  <c r="FQ5" i="35"/>
  <c r="FR5" i="35"/>
  <c r="FS5" i="35"/>
  <c r="FT5" i="35"/>
  <c r="FU5" i="35"/>
  <c r="FV5" i="35"/>
  <c r="FW5" i="35"/>
  <c r="FX5" i="35"/>
  <c r="FY5" i="35"/>
  <c r="FZ5" i="35"/>
  <c r="GA5" i="35"/>
  <c r="GB5" i="35"/>
  <c r="GC5" i="35"/>
  <c r="GD5" i="35"/>
  <c r="GE5" i="35"/>
  <c r="GF5" i="35"/>
  <c r="GG5" i="35"/>
  <c r="GH5" i="35"/>
  <c r="GI5" i="35"/>
  <c r="GJ5" i="35"/>
  <c r="GK5" i="35"/>
  <c r="GL5" i="35"/>
  <c r="GM5" i="35"/>
  <c r="GN5" i="35"/>
  <c r="GO5" i="35"/>
  <c r="GP5" i="35"/>
  <c r="GQ5" i="35"/>
  <c r="GR5" i="35"/>
  <c r="GS5" i="35"/>
  <c r="GT5" i="35"/>
  <c r="GU5" i="35"/>
  <c r="GV5" i="35"/>
  <c r="GW5" i="35"/>
  <c r="GX5" i="35"/>
  <c r="GY5" i="35"/>
  <c r="GZ5" i="35"/>
  <c r="HA5" i="35"/>
  <c r="HB5" i="35"/>
  <c r="HC5" i="35"/>
  <c r="HD5" i="35"/>
  <c r="HE5" i="35"/>
  <c r="HF5" i="35"/>
  <c r="HG5" i="35"/>
  <c r="HH5" i="35"/>
  <c r="HI5" i="35"/>
  <c r="HJ5" i="35"/>
  <c r="HK5" i="35"/>
  <c r="HL5" i="35"/>
  <c r="HM5" i="35"/>
  <c r="HN5" i="35"/>
  <c r="HO5" i="35"/>
  <c r="HP5" i="35"/>
  <c r="HQ5" i="35"/>
  <c r="HR5" i="35"/>
  <c r="HS5" i="35"/>
  <c r="HT5" i="35"/>
  <c r="HU5" i="35"/>
  <c r="HV5" i="35"/>
  <c r="HW5" i="35"/>
  <c r="HX5" i="35"/>
  <c r="HY5" i="35"/>
  <c r="HZ5" i="35"/>
  <c r="IA5" i="35"/>
  <c r="IB5" i="35"/>
  <c r="IC5" i="35"/>
  <c r="ID5" i="35"/>
  <c r="IE5" i="35"/>
  <c r="IF5" i="35"/>
  <c r="IG5" i="35"/>
  <c r="IH5" i="35"/>
  <c r="II5" i="35"/>
  <c r="IJ5" i="35"/>
  <c r="IK5" i="35"/>
  <c r="IL5" i="35"/>
  <c r="IM5" i="35"/>
  <c r="IN5" i="35"/>
  <c r="IO5" i="35"/>
  <c r="IP5" i="35"/>
  <c r="IQ5" i="35"/>
  <c r="IR5" i="35"/>
  <c r="IS5" i="35"/>
  <c r="IT5" i="35"/>
  <c r="IU5" i="35"/>
  <c r="IV5" i="35"/>
  <c r="IW5" i="35"/>
  <c r="IX5" i="35"/>
  <c r="IY5" i="35"/>
  <c r="IZ5" i="35"/>
  <c r="JA5" i="35"/>
  <c r="JB5" i="35"/>
  <c r="JC5" i="35"/>
  <c r="JD5" i="35"/>
  <c r="JE5" i="35"/>
  <c r="JF5" i="35"/>
  <c r="JG5" i="35"/>
  <c r="JH5" i="35"/>
  <c r="JI5" i="35"/>
  <c r="JJ5" i="35"/>
  <c r="JK5" i="35"/>
  <c r="JL5" i="35"/>
  <c r="JM5" i="35"/>
  <c r="JN5" i="35"/>
  <c r="JO5" i="35"/>
  <c r="JP5" i="35"/>
  <c r="JQ5" i="35"/>
  <c r="JR5" i="35"/>
  <c r="JS5" i="35"/>
  <c r="JT5" i="35"/>
  <c r="JU5" i="35"/>
  <c r="JV5" i="35"/>
  <c r="JW5" i="35"/>
  <c r="JX5" i="35"/>
  <c r="JY5" i="35"/>
  <c r="JZ5" i="35"/>
  <c r="KA5" i="35"/>
  <c r="KB5" i="35"/>
  <c r="KC5" i="35"/>
  <c r="KD5" i="35"/>
  <c r="KE5" i="35"/>
  <c r="KF5" i="35"/>
  <c r="KG5" i="35"/>
  <c r="KH5" i="35"/>
  <c r="KI5" i="35"/>
  <c r="KJ5" i="35"/>
  <c r="KK5" i="35"/>
  <c r="KL5" i="35"/>
  <c r="KM5" i="35"/>
  <c r="KN5" i="35"/>
  <c r="KO5" i="35"/>
  <c r="KP5" i="35"/>
  <c r="KQ5" i="35"/>
  <c r="KR5" i="35"/>
  <c r="KS5" i="35"/>
  <c r="KT5" i="35"/>
  <c r="KU5" i="35"/>
  <c r="KV5" i="35"/>
  <c r="KW5" i="35"/>
  <c r="KX5" i="35"/>
  <c r="KY5" i="35"/>
  <c r="KZ5" i="35"/>
  <c r="LA5" i="35"/>
  <c r="LB5" i="35"/>
  <c r="LC5" i="35"/>
  <c r="LD5" i="35"/>
  <c r="LE5" i="35"/>
  <c r="LF5" i="35"/>
  <c r="LG5" i="35"/>
  <c r="LH5" i="35"/>
  <c r="LI5" i="35"/>
  <c r="LJ5" i="35"/>
  <c r="LK5" i="35"/>
  <c r="LL5" i="35"/>
  <c r="LM5" i="35"/>
  <c r="LN5" i="35"/>
  <c r="LO5" i="35"/>
  <c r="LP5" i="35"/>
  <c r="LQ5" i="35"/>
  <c r="LR5" i="35"/>
  <c r="LS5" i="35"/>
  <c r="LT5" i="35"/>
  <c r="LU5" i="35"/>
  <c r="LV5" i="35"/>
  <c r="LW5" i="35"/>
  <c r="LX5" i="35"/>
  <c r="LY5" i="35"/>
  <c r="LZ5" i="35"/>
  <c r="MA5" i="35"/>
  <c r="MB5" i="35"/>
  <c r="MC5" i="35"/>
  <c r="MD5" i="35"/>
  <c r="ME5" i="35"/>
  <c r="MF5" i="35"/>
  <c r="MG5" i="35"/>
  <c r="MH5" i="35"/>
  <c r="MI5" i="35"/>
  <c r="MJ5" i="35"/>
  <c r="MK5" i="35"/>
  <c r="ML5" i="35"/>
  <c r="MM5" i="35"/>
  <c r="MN5" i="35"/>
  <c r="MO5" i="35"/>
  <c r="MP5" i="35"/>
  <c r="MQ5" i="35"/>
  <c r="MR5" i="35"/>
  <c r="MS5" i="35"/>
  <c r="MT5" i="35"/>
  <c r="MU5" i="35"/>
  <c r="MV5" i="35"/>
  <c r="MW5" i="35"/>
  <c r="MX5" i="35"/>
  <c r="MY5" i="35"/>
  <c r="MZ5" i="35"/>
  <c r="NA5" i="35"/>
  <c r="NB5" i="35"/>
  <c r="NC5" i="35"/>
  <c r="ND5" i="35"/>
  <c r="NE5" i="35"/>
  <c r="NF5" i="35"/>
  <c r="NG5" i="35"/>
  <c r="NH5" i="35"/>
  <c r="NI5" i="35"/>
  <c r="NJ5" i="35"/>
  <c r="NK5" i="35"/>
  <c r="NL5" i="35"/>
  <c r="NM5" i="35"/>
  <c r="NN5" i="35"/>
  <c r="NO5" i="35"/>
  <c r="NP5" i="35"/>
  <c r="NQ5" i="35"/>
  <c r="NR5" i="35"/>
  <c r="NS5" i="35"/>
  <c r="NT5" i="35"/>
  <c r="NU5" i="35"/>
  <c r="NV5" i="35"/>
  <c r="NW5" i="35"/>
  <c r="NX5" i="35"/>
  <c r="NY5" i="35"/>
  <c r="NZ5" i="35"/>
  <c r="OA5" i="35"/>
  <c r="OB5" i="35"/>
  <c r="OC5" i="35"/>
  <c r="OD5" i="35"/>
  <c r="OE5" i="35"/>
  <c r="OF5" i="35"/>
  <c r="OG5" i="35"/>
  <c r="OH5" i="35"/>
  <c r="OI5" i="35"/>
  <c r="OJ5" i="35"/>
  <c r="OK5" i="35"/>
  <c r="OL5" i="35"/>
  <c r="OM5" i="35"/>
  <c r="ON5" i="35"/>
  <c r="OO5" i="35"/>
  <c r="OP5" i="35"/>
  <c r="OQ5" i="35"/>
  <c r="OR5" i="35"/>
  <c r="OS5" i="35"/>
  <c r="OT5" i="35"/>
  <c r="OU5" i="35"/>
  <c r="OV5" i="35"/>
  <c r="OW5" i="35"/>
  <c r="OX5" i="35"/>
  <c r="OY5" i="35"/>
  <c r="OZ5" i="35"/>
  <c r="PA5" i="35"/>
  <c r="PB5" i="35"/>
  <c r="PC5" i="35"/>
  <c r="PD5" i="35"/>
  <c r="PE5" i="35"/>
  <c r="PF5" i="35"/>
  <c r="PG5" i="35"/>
  <c r="PH5" i="35"/>
  <c r="PI5" i="35"/>
  <c r="PJ5" i="35"/>
  <c r="PK5" i="35"/>
  <c r="PL5" i="35"/>
  <c r="PM5" i="35"/>
  <c r="PN5" i="35"/>
  <c r="PO5" i="35"/>
  <c r="PP5" i="35"/>
  <c r="PQ5" i="35"/>
  <c r="PR5" i="35"/>
  <c r="PS5" i="35"/>
  <c r="PT5" i="35"/>
  <c r="PU5" i="35"/>
  <c r="PV5" i="35"/>
  <c r="PW5" i="35"/>
  <c r="PX5" i="35"/>
  <c r="PY5" i="35"/>
  <c r="PZ5" i="35"/>
  <c r="QA5" i="35"/>
  <c r="QB5" i="35"/>
  <c r="QC5" i="35"/>
  <c r="QD5" i="35"/>
  <c r="QE5" i="35"/>
  <c r="QF5" i="35"/>
  <c r="QG5" i="35"/>
  <c r="QH5" i="35"/>
  <c r="QI5" i="35"/>
  <c r="QJ5" i="35"/>
  <c r="QK5" i="35"/>
  <c r="QL5" i="35"/>
  <c r="QM5" i="35"/>
  <c r="QN5" i="35"/>
  <c r="QO5" i="35"/>
  <c r="QP5" i="35"/>
  <c r="QQ5" i="35"/>
  <c r="QR5" i="35"/>
  <c r="QS5" i="35"/>
  <c r="QT5" i="35"/>
  <c r="QU5" i="35"/>
  <c r="QV5" i="35"/>
  <c r="QW5" i="35"/>
  <c r="QX5" i="35"/>
  <c r="QY5" i="35"/>
  <c r="QZ5" i="35"/>
  <c r="RA5" i="35"/>
  <c r="RB5" i="35"/>
  <c r="RC5" i="35"/>
  <c r="RD5" i="35"/>
  <c r="RE5" i="35"/>
  <c r="RF5" i="35"/>
  <c r="RG5" i="35"/>
  <c r="RH5" i="35"/>
  <c r="RI5" i="35"/>
  <c r="RJ5" i="35"/>
  <c r="RK5" i="35"/>
  <c r="RL5" i="35"/>
  <c r="RM5" i="35"/>
  <c r="RN5" i="35"/>
  <c r="RO5" i="35"/>
  <c r="RP5" i="35"/>
  <c r="RQ5" i="35"/>
  <c r="RR5" i="35"/>
  <c r="RS5" i="35"/>
  <c r="RT5" i="35"/>
  <c r="RU5" i="35"/>
  <c r="RV5" i="35"/>
  <c r="RW5" i="35"/>
  <c r="RX5" i="35"/>
  <c r="RY5" i="35"/>
  <c r="RZ5" i="35"/>
  <c r="SA5" i="35"/>
  <c r="SB5" i="35"/>
  <c r="SC5" i="35"/>
  <c r="SD5" i="35"/>
  <c r="SE5" i="35"/>
  <c r="SF5" i="35"/>
  <c r="SG5" i="35"/>
  <c r="SH5" i="35"/>
  <c r="SI5" i="35"/>
  <c r="SJ5" i="35"/>
  <c r="SK5" i="35"/>
  <c r="SL5" i="35"/>
  <c r="SM5" i="35"/>
  <c r="SN5" i="35"/>
  <c r="SO5" i="35"/>
  <c r="SP5" i="35"/>
  <c r="SQ5" i="35"/>
  <c r="SR5" i="35"/>
  <c r="SS5" i="35"/>
  <c r="ST5" i="35"/>
  <c r="SU5" i="35"/>
  <c r="SV5" i="35"/>
  <c r="SW5" i="35"/>
  <c r="SX5" i="35"/>
  <c r="SY5" i="35"/>
  <c r="SZ5" i="35"/>
  <c r="TA5" i="35"/>
  <c r="TB5" i="35"/>
  <c r="TC5" i="35"/>
  <c r="TD5" i="35"/>
  <c r="TE5" i="35"/>
  <c r="TF5" i="35"/>
  <c r="TG5" i="35"/>
  <c r="TH5" i="35"/>
  <c r="TI5" i="35"/>
  <c r="TJ5" i="35"/>
  <c r="TK5" i="35"/>
  <c r="TL5" i="35"/>
  <c r="TM5" i="35"/>
  <c r="TN5" i="35"/>
  <c r="TO5" i="35"/>
  <c r="TP5" i="35"/>
  <c r="TQ5" i="35"/>
  <c r="TR5" i="35"/>
  <c r="TS5" i="35"/>
  <c r="TT5" i="35"/>
  <c r="TU5" i="35"/>
  <c r="TV5" i="35"/>
  <c r="TW5" i="35"/>
  <c r="TX5" i="35"/>
  <c r="TY5" i="35"/>
  <c r="TZ5" i="35"/>
  <c r="UA5" i="35"/>
  <c r="UB5" i="35"/>
  <c r="UC5" i="35"/>
  <c r="UD5" i="35"/>
  <c r="UE5" i="35"/>
  <c r="UF5" i="35"/>
  <c r="UG5" i="35"/>
  <c r="UH5" i="35"/>
  <c r="UI5" i="35"/>
  <c r="UJ5" i="35"/>
  <c r="UK5" i="35"/>
  <c r="UL5" i="35"/>
  <c r="UM5" i="35"/>
  <c r="UN5" i="35"/>
  <c r="UO5" i="35"/>
  <c r="UP5" i="35"/>
  <c r="UQ5" i="35"/>
  <c r="UR5" i="35"/>
  <c r="US5" i="35"/>
  <c r="UT5" i="35"/>
  <c r="UU5" i="35"/>
  <c r="UV5" i="35"/>
  <c r="UW5" i="35"/>
  <c r="UX5" i="35"/>
  <c r="UY5" i="35"/>
  <c r="UZ5" i="35"/>
  <c r="VA5" i="35"/>
  <c r="VB5" i="35"/>
  <c r="VC5" i="35"/>
  <c r="VD5" i="35"/>
  <c r="VE5" i="35"/>
  <c r="VF5" i="35"/>
  <c r="VG5" i="35"/>
  <c r="VH5" i="35"/>
  <c r="VI5" i="35"/>
  <c r="VJ5" i="35"/>
  <c r="VK5" i="35"/>
  <c r="VL5" i="35"/>
  <c r="VM5" i="35"/>
  <c r="VN5" i="35"/>
  <c r="VO5" i="35"/>
  <c r="VP5" i="35"/>
  <c r="VQ5" i="35"/>
  <c r="VR5" i="35"/>
  <c r="VS5" i="35"/>
  <c r="VT5" i="35"/>
  <c r="VU5" i="35"/>
  <c r="VV5" i="35"/>
  <c r="VW5" i="35"/>
  <c r="VX5" i="35"/>
  <c r="VY5" i="35"/>
  <c r="VZ5" i="35"/>
  <c r="WA5" i="35"/>
  <c r="WB5" i="35"/>
  <c r="WC5" i="35"/>
  <c r="WD5" i="35"/>
  <c r="WE5" i="35"/>
  <c r="WF5" i="35"/>
  <c r="WG5" i="35"/>
  <c r="WH5" i="35"/>
  <c r="WI5" i="35"/>
  <c r="WJ5" i="35"/>
  <c r="WK5" i="35"/>
  <c r="WL5" i="35"/>
  <c r="WM5" i="35"/>
  <c r="WN5" i="35"/>
  <c r="WO5" i="35"/>
  <c r="WP5" i="35"/>
  <c r="WQ5" i="35"/>
  <c r="WR5" i="35"/>
  <c r="WS5" i="35"/>
  <c r="WT5" i="35"/>
  <c r="WU5" i="35"/>
  <c r="WV5" i="35"/>
  <c r="WW5" i="35"/>
  <c r="WX5" i="35"/>
  <c r="WY5" i="35"/>
  <c r="WZ5" i="35"/>
  <c r="XA5" i="35"/>
  <c r="XB5" i="35"/>
  <c r="XC5" i="35"/>
  <c r="XD5" i="35"/>
  <c r="XE5" i="35"/>
  <c r="XF5" i="35"/>
  <c r="XG5" i="35"/>
  <c r="XH5" i="35"/>
  <c r="XI5" i="35"/>
  <c r="XJ5" i="35"/>
  <c r="XK5" i="35"/>
  <c r="XL5" i="35"/>
  <c r="XM5" i="35"/>
  <c r="XN5" i="35"/>
  <c r="XO5" i="35"/>
  <c r="XP5" i="35"/>
  <c r="XQ5" i="35"/>
  <c r="XR5" i="35"/>
  <c r="XS5" i="35"/>
  <c r="XT5" i="35"/>
  <c r="XU5" i="35"/>
  <c r="XV5" i="35"/>
  <c r="XW5" i="35"/>
  <c r="XX5" i="35"/>
  <c r="XY5" i="35"/>
  <c r="XZ5" i="35"/>
  <c r="YA5" i="35"/>
  <c r="YB5" i="35"/>
  <c r="YC5" i="35"/>
  <c r="YD5" i="35"/>
  <c r="YE5" i="35"/>
  <c r="YF5" i="35"/>
  <c r="YG5" i="35"/>
  <c r="YH5" i="35"/>
  <c r="YI5" i="35"/>
  <c r="YJ5" i="35"/>
  <c r="YK5" i="35"/>
  <c r="YL5" i="35"/>
  <c r="YM5" i="35"/>
  <c r="YN5" i="35"/>
  <c r="YO5" i="35"/>
  <c r="YP5" i="35"/>
  <c r="YQ5" i="35"/>
  <c r="YR5" i="35"/>
  <c r="YS5" i="35"/>
  <c r="YT5" i="35"/>
  <c r="YU5" i="35"/>
  <c r="YV5" i="35"/>
  <c r="YW5" i="35"/>
  <c r="YX5" i="35"/>
  <c r="YY5" i="35"/>
  <c r="YZ5" i="35"/>
  <c r="ZA5" i="35"/>
  <c r="ZB5" i="35"/>
  <c r="ZC5" i="35"/>
  <c r="ZD5" i="35"/>
  <c r="ZE5" i="35"/>
  <c r="ZF5" i="35"/>
  <c r="ZG5" i="35"/>
  <c r="ZH5" i="35"/>
  <c r="ZI5" i="35"/>
  <c r="ZJ5" i="35"/>
  <c r="ZK5" i="35"/>
  <c r="ZL5" i="35"/>
  <c r="ZM5" i="35"/>
  <c r="ZN5" i="35"/>
  <c r="ZO5" i="35"/>
  <c r="ZP5" i="35"/>
  <c r="ZQ5" i="35"/>
  <c r="ZR5" i="35"/>
  <c r="ZS5" i="35"/>
  <c r="ZT5" i="35"/>
  <c r="ZU5" i="35"/>
  <c r="ZV5" i="35"/>
  <c r="ZW5" i="35"/>
  <c r="ZX5" i="35"/>
  <c r="ZY5" i="35"/>
  <c r="ZZ5" i="35"/>
  <c r="AAA5" i="35"/>
  <c r="AAB5" i="35"/>
  <c r="AAC5" i="35"/>
  <c r="AAD5" i="35"/>
  <c r="AAE5" i="35"/>
  <c r="AAF5" i="35"/>
  <c r="AAG5" i="35"/>
  <c r="AAH5" i="35"/>
  <c r="AAI5" i="35"/>
  <c r="AAJ5" i="35"/>
  <c r="AAK5" i="35"/>
  <c r="AAL5" i="35"/>
  <c r="AAM5" i="35"/>
  <c r="AAN5" i="35"/>
  <c r="AAO5" i="35"/>
  <c r="AAP5" i="35"/>
  <c r="AAQ5" i="35"/>
  <c r="AAR5" i="35"/>
  <c r="AAS5" i="35"/>
  <c r="AAT5" i="35"/>
  <c r="AAU5" i="35"/>
  <c r="AAV5" i="35"/>
  <c r="AAW5" i="35"/>
  <c r="AAX5" i="35"/>
  <c r="AAY5" i="35"/>
  <c r="AAZ5" i="35"/>
  <c r="ABA5" i="35"/>
  <c r="ABB5" i="35"/>
  <c r="ABC5" i="35"/>
  <c r="ABD5" i="35"/>
  <c r="ABE5" i="35"/>
  <c r="ABF5" i="35"/>
  <c r="ABG5" i="35"/>
  <c r="ABH5" i="35"/>
  <c r="ABI5" i="35"/>
  <c r="ABJ5" i="35"/>
  <c r="ABK5" i="35"/>
  <c r="ABL5" i="35"/>
  <c r="ABM5" i="35"/>
  <c r="ABN5" i="35"/>
  <c r="ABO5" i="35"/>
  <c r="ABP5" i="35"/>
  <c r="ABQ5" i="35"/>
  <c r="ABR5" i="35"/>
  <c r="ABS5" i="35"/>
  <c r="ABT5" i="35"/>
  <c r="ABU5" i="35"/>
  <c r="ABV5" i="35"/>
  <c r="ABW5" i="35"/>
  <c r="ABX5" i="35"/>
  <c r="ABY5" i="35"/>
  <c r="ABZ5" i="35"/>
  <c r="ACA5" i="35"/>
  <c r="ACB5" i="35"/>
  <c r="ACC5" i="35"/>
  <c r="ACD5" i="35"/>
  <c r="ACE5" i="35"/>
  <c r="ACF5" i="35"/>
  <c r="ACG5" i="35"/>
  <c r="ACH5" i="35"/>
  <c r="ACI5" i="35"/>
  <c r="ACJ5" i="35"/>
  <c r="ACK5" i="35"/>
  <c r="ACL5" i="35"/>
  <c r="ACM5" i="35"/>
  <c r="ACN5" i="35"/>
  <c r="ACO5" i="35"/>
  <c r="ACP5" i="35"/>
  <c r="ACQ5" i="35"/>
  <c r="ACR5" i="35"/>
  <c r="ACS5" i="35"/>
  <c r="ACT5" i="35"/>
  <c r="ACU5" i="35"/>
  <c r="ACV5" i="35"/>
  <c r="ACW5" i="35"/>
  <c r="ACX5" i="35"/>
  <c r="ACY5" i="35"/>
  <c r="ACZ5" i="35"/>
  <c r="ADA5" i="35"/>
  <c r="ADB5" i="35"/>
  <c r="ADC5" i="35"/>
  <c r="ADD5" i="35"/>
  <c r="ADE5" i="35"/>
  <c r="ADF5" i="35"/>
  <c r="ADG5" i="35"/>
  <c r="ADH5" i="35"/>
  <c r="ADI5" i="35"/>
  <c r="ADJ5" i="35"/>
  <c r="ADK5" i="35"/>
  <c r="ADL5" i="35"/>
  <c r="ADM5" i="35"/>
  <c r="ADN5" i="35"/>
  <c r="ADO5" i="35"/>
  <c r="ADP5" i="35"/>
  <c r="ADQ5" i="35"/>
  <c r="ADR5" i="35"/>
  <c r="ADS5" i="35"/>
  <c r="ADT5" i="35"/>
  <c r="ADU5" i="35"/>
  <c r="ADV5" i="35"/>
  <c r="ADW5" i="35"/>
  <c r="ADX5" i="35"/>
  <c r="ADY5" i="35"/>
  <c r="ADZ5" i="35"/>
  <c r="AEA5" i="35"/>
  <c r="AEB5" i="35"/>
  <c r="AEC5" i="35"/>
  <c r="AED5" i="35"/>
  <c r="AEE5" i="35"/>
  <c r="AEF5" i="35"/>
  <c r="AEG5" i="35"/>
  <c r="AEH5" i="35"/>
  <c r="AEI5" i="35"/>
  <c r="AEJ5" i="35"/>
  <c r="AEK5" i="35"/>
  <c r="AEL5" i="35"/>
  <c r="AEM5" i="35"/>
  <c r="AEN5" i="35"/>
  <c r="AEO5" i="35"/>
  <c r="AEP5" i="35"/>
  <c r="AEQ5" i="35"/>
  <c r="AER5" i="35"/>
  <c r="AES5" i="35"/>
  <c r="AET5" i="35"/>
  <c r="AEU5" i="35"/>
  <c r="AEV5" i="35"/>
  <c r="AEW5" i="35"/>
  <c r="AEX5" i="35"/>
  <c r="AEY5" i="35"/>
  <c r="AEZ5" i="35"/>
  <c r="AFA5" i="35"/>
  <c r="AFB5" i="35"/>
  <c r="AFC5" i="35"/>
  <c r="AFD5" i="35"/>
  <c r="AFE5" i="35"/>
  <c r="AFF5" i="35"/>
  <c r="AFG5" i="35"/>
  <c r="AFH5" i="35"/>
  <c r="AFI5" i="35"/>
  <c r="AFJ5" i="35"/>
  <c r="AFK5" i="35"/>
  <c r="AFL5" i="35"/>
  <c r="AFM5" i="35"/>
  <c r="JK7" i="35"/>
  <c r="JL7" i="35"/>
  <c r="JM7" i="35"/>
  <c r="JN7" i="35"/>
  <c r="JO7" i="35"/>
  <c r="JP7" i="35"/>
  <c r="JQ7" i="35"/>
  <c r="JR7" i="35"/>
  <c r="JS7" i="35"/>
  <c r="JT7" i="35"/>
  <c r="JU7" i="35"/>
  <c r="JV7" i="35"/>
  <c r="JW7" i="35"/>
  <c r="JX7" i="35"/>
  <c r="JY7" i="35"/>
  <c r="JZ7" i="35"/>
  <c r="KA7" i="35"/>
  <c r="KB7" i="35"/>
  <c r="KC7" i="35"/>
  <c r="KD7" i="35"/>
  <c r="KE7" i="35"/>
  <c r="KF7" i="35"/>
  <c r="KG7" i="35"/>
  <c r="KH7" i="35"/>
  <c r="KI7" i="35"/>
  <c r="KJ7" i="35"/>
  <c r="KK7" i="35"/>
  <c r="KL7" i="35"/>
  <c r="KM7" i="35"/>
  <c r="KN7" i="35"/>
  <c r="KO7" i="35"/>
  <c r="KP7" i="35"/>
  <c r="KQ7" i="35"/>
  <c r="KR7" i="35"/>
  <c r="KS7" i="35"/>
  <c r="KT7" i="35"/>
  <c r="KU7" i="35"/>
  <c r="KV7" i="35"/>
  <c r="KW7" i="35"/>
  <c r="KX7" i="35"/>
  <c r="KY7" i="35"/>
  <c r="KZ7" i="35"/>
  <c r="LA7" i="35"/>
  <c r="LB7" i="35"/>
  <c r="LC7" i="35"/>
  <c r="LD7" i="35"/>
  <c r="LE7" i="35"/>
  <c r="LF7" i="35"/>
  <c r="LG7" i="35"/>
  <c r="LH7" i="35"/>
  <c r="LI7" i="35"/>
  <c r="LJ7" i="35"/>
  <c r="LK7" i="35"/>
  <c r="LL7" i="35"/>
  <c r="LM7" i="35"/>
  <c r="LN7" i="35"/>
  <c r="LO7" i="35"/>
  <c r="LP7" i="35"/>
  <c r="LQ7" i="35"/>
  <c r="LR7" i="35"/>
  <c r="LS7" i="35"/>
  <c r="LT7" i="35"/>
  <c r="LU7" i="35"/>
  <c r="LV7" i="35"/>
  <c r="LW7" i="35"/>
  <c r="LX7" i="35"/>
  <c r="LY7" i="35"/>
  <c r="LZ7" i="35"/>
  <c r="MA7" i="35"/>
  <c r="MB7" i="35"/>
  <c r="MC7" i="35"/>
  <c r="MD7" i="35"/>
  <c r="ME7" i="35"/>
  <c r="MF7" i="35"/>
  <c r="MG7" i="35"/>
  <c r="MH7" i="35"/>
  <c r="MI7" i="35"/>
  <c r="MJ7" i="35"/>
  <c r="MK7" i="35"/>
  <c r="ML7" i="35"/>
  <c r="MM7" i="35"/>
  <c r="MN7" i="35"/>
  <c r="MO7" i="35"/>
  <c r="MP7" i="35"/>
  <c r="MQ7" i="35"/>
  <c r="MR7" i="35"/>
  <c r="MS7" i="35"/>
  <c r="MT7" i="35"/>
  <c r="MU7" i="35"/>
  <c r="MV7" i="35"/>
  <c r="MW7" i="35"/>
  <c r="MX7" i="35"/>
  <c r="MY7" i="35"/>
  <c r="MZ7" i="35"/>
  <c r="NA7" i="35"/>
  <c r="NB7" i="35"/>
  <c r="NC7" i="35"/>
  <c r="ND7" i="35"/>
  <c r="NE7" i="35"/>
  <c r="NF7" i="35"/>
  <c r="NG7" i="35"/>
  <c r="NH7" i="35"/>
  <c r="NI7" i="35"/>
  <c r="NJ7" i="35"/>
  <c r="NK7" i="35"/>
  <c r="NL7" i="35"/>
  <c r="NM7" i="35"/>
  <c r="NN7" i="35"/>
  <c r="NO7" i="35"/>
  <c r="NP7" i="35"/>
  <c r="NQ7" i="35"/>
  <c r="NR7" i="35"/>
  <c r="NS7" i="35"/>
  <c r="NT7" i="35"/>
  <c r="NU7" i="35"/>
  <c r="NV7" i="35"/>
  <c r="NW7" i="35"/>
  <c r="NX7" i="35"/>
  <c r="NY7" i="35"/>
  <c r="NZ7" i="35"/>
  <c r="OA7" i="35"/>
  <c r="OB7" i="35"/>
  <c r="OC7" i="35"/>
  <c r="OD7" i="35"/>
  <c r="OE7" i="35"/>
  <c r="OF7" i="35"/>
  <c r="OG7" i="35"/>
  <c r="OH7" i="35"/>
  <c r="OI7" i="35"/>
  <c r="OJ7" i="35"/>
  <c r="OK7" i="35"/>
  <c r="OL7" i="35"/>
  <c r="JK8" i="35"/>
  <c r="JL8" i="35"/>
  <c r="JM8" i="35"/>
  <c r="JN8" i="35"/>
  <c r="JO8" i="35"/>
  <c r="JP8" i="35"/>
  <c r="JQ8" i="35"/>
  <c r="JR8" i="35"/>
  <c r="JS8" i="35"/>
  <c r="JT8" i="35"/>
  <c r="JU8" i="35"/>
  <c r="JV8" i="35"/>
  <c r="JW8" i="35"/>
  <c r="JX8" i="35"/>
  <c r="JY8" i="35"/>
  <c r="JZ8" i="35"/>
  <c r="KA8" i="35"/>
  <c r="KB8" i="35"/>
  <c r="KC8" i="35"/>
  <c r="KD8" i="35"/>
  <c r="KE8" i="35"/>
  <c r="KF8" i="35"/>
  <c r="KG8" i="35"/>
  <c r="KH8" i="35"/>
  <c r="KI8" i="35"/>
  <c r="KJ8" i="35"/>
  <c r="KK8" i="35"/>
  <c r="KL8" i="35"/>
  <c r="KM8" i="35"/>
  <c r="KN8" i="35"/>
  <c r="KO8" i="35"/>
  <c r="KP8" i="35"/>
  <c r="KQ8" i="35"/>
  <c r="KR8" i="35"/>
  <c r="KS8" i="35"/>
  <c r="KT8" i="35"/>
  <c r="KU8" i="35"/>
  <c r="KV8" i="35"/>
  <c r="KW8" i="35"/>
  <c r="KX8" i="35"/>
  <c r="KY8" i="35"/>
  <c r="KZ8" i="35"/>
  <c r="LA8" i="35"/>
  <c r="LB8" i="35"/>
  <c r="LC8" i="35"/>
  <c r="LD8" i="35"/>
  <c r="LE8" i="35"/>
  <c r="LF8" i="35"/>
  <c r="LG8" i="35"/>
  <c r="LH8" i="35"/>
  <c r="LI8" i="35"/>
  <c r="LJ8" i="35"/>
  <c r="LK8" i="35"/>
  <c r="LL8" i="35"/>
  <c r="LM8" i="35"/>
  <c r="LN8" i="35"/>
  <c r="LO8" i="35"/>
  <c r="LP8" i="35"/>
  <c r="LQ8" i="35"/>
  <c r="LR8" i="35"/>
  <c r="LS8" i="35"/>
  <c r="LT8" i="35"/>
  <c r="LU8" i="35"/>
  <c r="LV8" i="35"/>
  <c r="LW8" i="35"/>
  <c r="LX8" i="35"/>
  <c r="LY8" i="35"/>
  <c r="LZ8" i="35"/>
  <c r="MA8" i="35"/>
  <c r="MB8" i="35"/>
  <c r="MC8" i="35"/>
  <c r="MD8" i="35"/>
  <c r="ME8" i="35"/>
  <c r="MF8" i="35"/>
  <c r="MG8" i="35"/>
  <c r="MH8" i="35"/>
  <c r="MI8" i="35"/>
  <c r="MJ8" i="35"/>
  <c r="MK8" i="35"/>
  <c r="ML8" i="35"/>
  <c r="MM8" i="35"/>
  <c r="MN8" i="35"/>
  <c r="MO8" i="35"/>
  <c r="MP8" i="35"/>
  <c r="MQ8" i="35"/>
  <c r="MR8" i="35"/>
  <c r="MS8" i="35"/>
  <c r="MT8" i="35"/>
  <c r="MU8" i="35"/>
  <c r="MV8" i="35"/>
  <c r="MW8" i="35"/>
  <c r="MX8" i="35"/>
  <c r="MY8" i="35"/>
  <c r="MZ8" i="35"/>
  <c r="NA8" i="35"/>
  <c r="NB8" i="35"/>
  <c r="NC8" i="35"/>
  <c r="ND8" i="35"/>
  <c r="NE8" i="35"/>
  <c r="NF8" i="35"/>
  <c r="NG8" i="35"/>
  <c r="NH8" i="35"/>
  <c r="NI8" i="35"/>
  <c r="NJ8" i="35"/>
  <c r="NK8" i="35"/>
  <c r="NL8" i="35"/>
  <c r="NM8" i="35"/>
  <c r="NN8" i="35"/>
  <c r="NO8" i="35"/>
  <c r="NP8" i="35"/>
  <c r="NQ8" i="35"/>
  <c r="NR8" i="35"/>
  <c r="NS8" i="35"/>
  <c r="NT8" i="35"/>
  <c r="NU8" i="35"/>
  <c r="NV8" i="35"/>
  <c r="NW8" i="35"/>
  <c r="NX8" i="35"/>
  <c r="NY8" i="35"/>
  <c r="NZ8" i="35"/>
  <c r="OA8" i="35"/>
  <c r="OB8" i="35"/>
  <c r="OC8" i="35"/>
  <c r="OD8" i="35"/>
  <c r="OE8" i="35"/>
  <c r="OF8" i="35"/>
  <c r="OG8" i="35"/>
  <c r="OH8" i="35"/>
  <c r="OI8" i="35"/>
  <c r="OJ8" i="35"/>
  <c r="OK8" i="35"/>
  <c r="OL8" i="35"/>
  <c r="OM8" i="35"/>
  <c r="ON8" i="35"/>
  <c r="OO8" i="35"/>
  <c r="OP8" i="35"/>
  <c r="OQ8" i="35"/>
  <c r="OR8" i="35"/>
  <c r="OS8" i="35"/>
  <c r="OT8" i="35"/>
  <c r="OU8" i="35"/>
  <c r="OV8" i="35"/>
  <c r="OW8" i="35"/>
  <c r="OX8" i="35"/>
  <c r="OY8" i="35"/>
  <c r="OZ8" i="35"/>
  <c r="PA8" i="35"/>
  <c r="PB8" i="35"/>
  <c r="PC8" i="35"/>
  <c r="PD8" i="35"/>
  <c r="PE8" i="35"/>
  <c r="PF8" i="35"/>
  <c r="PG8" i="35"/>
  <c r="PH8" i="35"/>
  <c r="PI8" i="35"/>
  <c r="PJ8" i="35"/>
  <c r="PK8" i="35"/>
  <c r="PL8" i="35"/>
  <c r="PM8" i="35"/>
  <c r="PN8" i="35"/>
  <c r="PO8" i="35"/>
  <c r="PP8" i="35"/>
  <c r="PQ8" i="35"/>
  <c r="PR8" i="35"/>
  <c r="PS8" i="35"/>
  <c r="PT8" i="35"/>
  <c r="PU8" i="35"/>
  <c r="PV8" i="35"/>
  <c r="PW8" i="35"/>
  <c r="PX8" i="35"/>
  <c r="PY8" i="35"/>
  <c r="PZ8" i="35"/>
  <c r="QA8" i="35"/>
  <c r="QB8" i="35"/>
  <c r="QC8" i="35"/>
  <c r="QD8" i="35"/>
  <c r="QE8" i="35"/>
  <c r="QF8" i="35"/>
  <c r="QG8" i="35"/>
  <c r="QH8" i="35"/>
  <c r="QI8" i="35"/>
  <c r="QJ8" i="35"/>
  <c r="QK8" i="35"/>
  <c r="QL8" i="35"/>
  <c r="QM8" i="35"/>
  <c r="QN8" i="35"/>
  <c r="QO8" i="35"/>
  <c r="QP8" i="35"/>
  <c r="QQ8" i="35"/>
  <c r="QR8" i="35"/>
  <c r="QS8" i="35"/>
  <c r="QT8" i="35"/>
  <c r="QU8" i="35"/>
  <c r="QV8" i="35"/>
  <c r="QW8" i="35"/>
  <c r="QX8" i="35"/>
  <c r="QY8" i="35"/>
  <c r="QZ8" i="35"/>
  <c r="RA8" i="35"/>
  <c r="RB8" i="35"/>
  <c r="RC8" i="35"/>
  <c r="RD8" i="35"/>
  <c r="RE8" i="35"/>
  <c r="RF8" i="35"/>
  <c r="RG8" i="35"/>
  <c r="RH8" i="35"/>
  <c r="RI8" i="35"/>
  <c r="RJ8" i="35"/>
  <c r="RK8" i="35"/>
  <c r="RL8" i="35"/>
  <c r="RM8" i="35"/>
  <c r="RN8" i="35"/>
  <c r="RO8" i="35"/>
  <c r="RP8" i="35"/>
  <c r="RQ8" i="35"/>
  <c r="RR8" i="35"/>
  <c r="RS8" i="35"/>
  <c r="RT8" i="35"/>
  <c r="RU8" i="35"/>
  <c r="RV8" i="35"/>
  <c r="RW8" i="35"/>
  <c r="RX8" i="35"/>
  <c r="RY8" i="35"/>
  <c r="RZ8" i="35"/>
  <c r="SA8" i="35"/>
  <c r="SB8" i="35"/>
  <c r="SC8" i="35"/>
  <c r="SD8" i="35"/>
  <c r="SE8" i="35"/>
  <c r="SF8" i="35"/>
  <c r="SG8" i="35"/>
  <c r="SH8" i="35"/>
  <c r="SI8" i="35"/>
  <c r="SJ8" i="35"/>
  <c r="SK8" i="35"/>
  <c r="SL8" i="35"/>
  <c r="SM8" i="35"/>
  <c r="SN8" i="35"/>
  <c r="SO8" i="35"/>
  <c r="SP8" i="35"/>
  <c r="SQ8" i="35"/>
  <c r="SR8" i="35"/>
  <c r="SS8" i="35"/>
  <c r="ST8" i="35"/>
  <c r="SU8" i="35"/>
  <c r="SV8" i="35"/>
  <c r="SW8" i="35"/>
  <c r="SX8" i="35"/>
  <c r="SY8" i="35"/>
  <c r="SZ8" i="35"/>
  <c r="TA8" i="35"/>
  <c r="TB8" i="35"/>
  <c r="TC8" i="35"/>
  <c r="TD8" i="35"/>
  <c r="TE8" i="35"/>
  <c r="TF8" i="35"/>
  <c r="TG8" i="35"/>
  <c r="TH8" i="35"/>
  <c r="TI8" i="35"/>
  <c r="TJ8" i="35"/>
  <c r="TK8" i="35"/>
  <c r="TL8" i="35"/>
  <c r="TM8" i="35"/>
  <c r="TN8" i="35"/>
  <c r="TO8" i="35"/>
  <c r="TP8" i="35"/>
  <c r="TQ8" i="35"/>
  <c r="TR8" i="35"/>
  <c r="TS8" i="35"/>
  <c r="TT8" i="35"/>
  <c r="TU8" i="35"/>
  <c r="TV8" i="35"/>
  <c r="TW8" i="35"/>
  <c r="TX8" i="35"/>
  <c r="TY8" i="35"/>
  <c r="TZ8" i="35"/>
  <c r="UA8" i="35"/>
  <c r="UB8" i="35"/>
  <c r="UC8" i="35"/>
  <c r="UD8" i="35"/>
  <c r="UE8" i="35"/>
  <c r="UF8" i="35"/>
  <c r="UG8" i="35"/>
  <c r="UH8" i="35"/>
  <c r="UI8" i="35"/>
  <c r="UJ8" i="35"/>
  <c r="UK8" i="35"/>
  <c r="UL8" i="35"/>
  <c r="UM8" i="35"/>
  <c r="UN8" i="35"/>
  <c r="UO8" i="35"/>
  <c r="UP8" i="35"/>
  <c r="UQ8" i="35"/>
  <c r="UR8" i="35"/>
  <c r="US8" i="35"/>
  <c r="UT8" i="35"/>
  <c r="UU8" i="35"/>
  <c r="UV8" i="35"/>
  <c r="UW8" i="35"/>
  <c r="UX8" i="35"/>
  <c r="UY8" i="35"/>
  <c r="UZ8" i="35"/>
  <c r="VA8" i="35"/>
  <c r="VB8" i="35"/>
  <c r="VC8" i="35"/>
  <c r="VD8" i="35"/>
  <c r="VE8" i="35"/>
  <c r="VF8" i="35"/>
  <c r="VG8" i="35"/>
  <c r="VH8" i="35"/>
  <c r="VI8" i="35"/>
  <c r="VJ8" i="35"/>
  <c r="VK8" i="35"/>
  <c r="VL8" i="35"/>
  <c r="VM8" i="35"/>
  <c r="VN8" i="35"/>
  <c r="VO8" i="35"/>
  <c r="VP8" i="35"/>
  <c r="VQ8" i="35"/>
  <c r="VR8" i="35"/>
  <c r="VS8" i="35"/>
  <c r="VT8" i="35"/>
  <c r="VU8" i="35"/>
  <c r="VV8" i="35"/>
  <c r="VW8" i="35"/>
  <c r="VX8" i="35"/>
  <c r="VY8" i="35"/>
  <c r="VZ8" i="35"/>
  <c r="WA8" i="35"/>
  <c r="WB8" i="35"/>
  <c r="WC8" i="35"/>
  <c r="WD8" i="35"/>
  <c r="WE8" i="35"/>
  <c r="WF8" i="35"/>
  <c r="WG8" i="35"/>
  <c r="WH8" i="35"/>
  <c r="WI8" i="35"/>
  <c r="WJ8" i="35"/>
  <c r="WK8" i="35"/>
  <c r="WL8" i="35"/>
  <c r="WM8" i="35"/>
  <c r="WN8" i="35"/>
  <c r="WO8" i="35"/>
  <c r="WP8" i="35"/>
  <c r="WQ8" i="35"/>
  <c r="WR8" i="35"/>
  <c r="WS8" i="35"/>
  <c r="WT8" i="35"/>
  <c r="WU8" i="35"/>
  <c r="WV8" i="35"/>
  <c r="WW8" i="35"/>
  <c r="WX8" i="35"/>
  <c r="WY8" i="35"/>
  <c r="WZ8" i="35"/>
  <c r="XA8" i="35"/>
  <c r="XB8" i="35"/>
  <c r="XC8" i="35"/>
  <c r="XD8" i="35"/>
  <c r="XE8" i="35"/>
  <c r="XF8" i="35"/>
  <c r="XG8" i="35"/>
  <c r="XH8" i="35"/>
  <c r="XI8" i="35"/>
  <c r="XJ8" i="35"/>
  <c r="XK8" i="35"/>
  <c r="XL8" i="35"/>
  <c r="XM8" i="35"/>
  <c r="XN8" i="35"/>
  <c r="XO8" i="35"/>
  <c r="XP8" i="35"/>
  <c r="XQ8" i="35"/>
  <c r="XR8" i="35"/>
  <c r="XS8" i="35"/>
  <c r="XT8" i="35"/>
  <c r="XU8" i="35"/>
  <c r="XV8" i="35"/>
  <c r="XW8" i="35"/>
  <c r="XX8" i="35"/>
  <c r="XY8" i="35"/>
  <c r="XZ8" i="35"/>
  <c r="YA8" i="35"/>
  <c r="YB8" i="35"/>
  <c r="YC8" i="35"/>
  <c r="YD8" i="35"/>
  <c r="YE8" i="35"/>
  <c r="YF8" i="35"/>
  <c r="YG8" i="35"/>
  <c r="YH8" i="35"/>
  <c r="YI8" i="35"/>
  <c r="YJ8" i="35"/>
  <c r="YK8" i="35"/>
  <c r="YL8" i="35"/>
  <c r="YM8" i="35"/>
  <c r="YN8" i="35"/>
  <c r="YO8" i="35"/>
  <c r="YP8" i="35"/>
  <c r="YQ8" i="35"/>
  <c r="YR8" i="35"/>
  <c r="YS8" i="35"/>
  <c r="YT8" i="35"/>
  <c r="YU8" i="35"/>
  <c r="YV8" i="35"/>
  <c r="YW8" i="35"/>
  <c r="YX8" i="35"/>
  <c r="YY8" i="35"/>
  <c r="YZ8" i="35"/>
  <c r="ZA8" i="35"/>
  <c r="ZB8" i="35"/>
  <c r="ZC8" i="35"/>
  <c r="ZD8" i="35"/>
  <c r="ZE8" i="35"/>
  <c r="ZF8" i="35"/>
  <c r="ZG8" i="35"/>
  <c r="ZH8" i="35"/>
  <c r="ZI8" i="35"/>
  <c r="ZJ8" i="35"/>
  <c r="ZK8" i="35"/>
  <c r="ZL8" i="35"/>
  <c r="ZM8" i="35"/>
  <c r="ZN8" i="35"/>
  <c r="ZO8" i="35"/>
  <c r="ZP8" i="35"/>
  <c r="ZQ8" i="35"/>
  <c r="ZR8" i="35"/>
  <c r="ZS8" i="35"/>
  <c r="ZT8" i="35"/>
  <c r="ZU8" i="35"/>
  <c r="ZV8" i="35"/>
  <c r="ZW8" i="35"/>
  <c r="ZX8" i="35"/>
  <c r="ZY8" i="35"/>
  <c r="ZZ8" i="35"/>
  <c r="AAA8" i="35"/>
  <c r="AAB8" i="35"/>
  <c r="AAC8" i="35"/>
  <c r="AAD8" i="35"/>
  <c r="AAE8" i="35"/>
  <c r="AAF8" i="35"/>
  <c r="AAG8" i="35"/>
  <c r="AAH8" i="35"/>
  <c r="AAI8" i="35"/>
  <c r="AAJ8" i="35"/>
  <c r="AAK8" i="35"/>
  <c r="AAL8" i="35"/>
  <c r="AAM8" i="35"/>
  <c r="AAN8" i="35"/>
  <c r="AAO8" i="35"/>
  <c r="AAP8" i="35"/>
  <c r="AAQ8" i="35"/>
  <c r="AAR8" i="35"/>
  <c r="AAS8" i="35"/>
  <c r="AAT8" i="35"/>
  <c r="AAU8" i="35"/>
  <c r="AAV8" i="35"/>
  <c r="AAW8" i="35"/>
  <c r="AAX8" i="35"/>
  <c r="AAY8" i="35"/>
  <c r="AAZ8" i="35"/>
  <c r="ABA8" i="35"/>
  <c r="ABB8" i="35"/>
  <c r="ABC8" i="35"/>
  <c r="ABD8" i="35"/>
  <c r="ABE8" i="35"/>
  <c r="ABF8" i="35"/>
  <c r="ABG8" i="35"/>
  <c r="ABH8" i="35"/>
  <c r="ABI8" i="35"/>
  <c r="ABJ8" i="35"/>
  <c r="ABK8" i="35"/>
  <c r="ABL8" i="35"/>
  <c r="ABM8" i="35"/>
  <c r="ABN8" i="35"/>
  <c r="ABO8" i="35"/>
  <c r="ABP8" i="35"/>
  <c r="ABQ8" i="35"/>
  <c r="ABR8" i="35"/>
  <c r="ABS8" i="35"/>
  <c r="ABT8" i="35"/>
  <c r="ABU8" i="35"/>
  <c r="ABV8" i="35"/>
  <c r="ABW8" i="35"/>
  <c r="ABX8" i="35"/>
  <c r="ABY8" i="35"/>
  <c r="ABZ8" i="35"/>
  <c r="ACA8" i="35"/>
  <c r="ACB8" i="35"/>
  <c r="ACC8" i="35"/>
  <c r="ACD8" i="35"/>
  <c r="ACE8" i="35"/>
  <c r="ACF8" i="35"/>
  <c r="ACG8" i="35"/>
  <c r="ACH8" i="35"/>
  <c r="ACI8" i="35"/>
  <c r="ACJ8" i="35"/>
  <c r="ACK8" i="35"/>
  <c r="ACL8" i="35"/>
  <c r="ACM8" i="35"/>
  <c r="ACN8" i="35"/>
  <c r="ACO8" i="35"/>
  <c r="ACP8" i="35"/>
  <c r="ACQ8" i="35"/>
  <c r="ACR8" i="35"/>
  <c r="ACS8" i="35"/>
  <c r="ACT8" i="35"/>
  <c r="ACU8" i="35"/>
  <c r="ACV8" i="35"/>
  <c r="ACW8" i="35"/>
  <c r="ACX8" i="35"/>
  <c r="ACY8" i="35"/>
  <c r="ACZ8" i="35"/>
  <c r="ADA8" i="35"/>
  <c r="ADB8" i="35"/>
  <c r="ADC8" i="35"/>
  <c r="ADD8" i="35"/>
  <c r="ADE8" i="35"/>
  <c r="ADF8" i="35"/>
  <c r="ADG8" i="35"/>
  <c r="ADH8" i="35"/>
  <c r="ADI8" i="35"/>
  <c r="ADJ8" i="35"/>
  <c r="ADK8" i="35"/>
  <c r="ADL8" i="35"/>
  <c r="ADM8" i="35"/>
  <c r="ADN8" i="35"/>
  <c r="ADO8" i="35"/>
  <c r="ADP8" i="35"/>
  <c r="ADQ8" i="35"/>
  <c r="ADR8" i="35"/>
  <c r="ADS8" i="35"/>
  <c r="ADT8" i="35"/>
  <c r="ADU8" i="35"/>
  <c r="ADV8" i="35"/>
  <c r="ADW8" i="35"/>
  <c r="ADX8" i="35"/>
  <c r="ADY8" i="35"/>
  <c r="ADZ8" i="35"/>
  <c r="AEA8" i="35"/>
  <c r="AEB8" i="35"/>
  <c r="AEC8" i="35"/>
  <c r="AED8" i="35"/>
  <c r="AEE8" i="35"/>
  <c r="AEF8" i="35"/>
  <c r="AEG8" i="35"/>
  <c r="AEH8" i="35"/>
  <c r="AEI8" i="35"/>
  <c r="AEJ8" i="35"/>
  <c r="AEK8" i="35"/>
  <c r="AEL8" i="35"/>
  <c r="AEM8" i="35"/>
  <c r="AEN8" i="35"/>
  <c r="AEO8" i="35"/>
  <c r="AEP8" i="35"/>
  <c r="AEQ8" i="35"/>
  <c r="AER8" i="35"/>
  <c r="AES8" i="35"/>
  <c r="AET8" i="35"/>
  <c r="AEU8" i="35"/>
  <c r="AEV8" i="35"/>
  <c r="AEW8" i="35"/>
  <c r="AEX8" i="35"/>
  <c r="AEY8" i="35"/>
  <c r="AEZ8" i="35"/>
  <c r="AFA8" i="35"/>
  <c r="AFB8" i="35"/>
  <c r="AFC8" i="35"/>
  <c r="AFD8" i="35"/>
  <c r="AFE8" i="35"/>
  <c r="AFF8" i="35"/>
  <c r="AFG8" i="35"/>
  <c r="AFH8" i="35"/>
  <c r="AFI8" i="35"/>
  <c r="AFJ8" i="35"/>
  <c r="AFK8" i="35"/>
  <c r="AFL8" i="35"/>
  <c r="AFM8" i="35"/>
  <c r="AFO4" i="35"/>
  <c r="AFO5" i="35"/>
  <c r="AFO7" i="35"/>
  <c r="AFO8" i="35"/>
  <c r="AFN32" i="35"/>
  <c r="AFN29" i="35"/>
  <c r="AFN12" i="35"/>
  <c r="AFN25" i="35"/>
  <c r="AFN8" i="35"/>
  <c r="AFN22" i="35"/>
  <c r="AFN5" i="35"/>
  <c r="AFN15" i="35"/>
  <c r="OK6" i="35" l="1"/>
  <c r="NU13" i="35"/>
  <c r="NI13" i="35"/>
  <c r="MO13" i="35"/>
  <c r="JY13" i="35"/>
  <c r="KU6" i="35"/>
  <c r="MD13" i="35"/>
  <c r="MC13" i="35"/>
  <c r="NS13" i="35"/>
  <c r="MY13" i="35"/>
  <c r="KY13" i="35"/>
  <c r="JW13" i="35"/>
  <c r="MX13" i="35"/>
  <c r="LB13" i="35"/>
  <c r="AFO6" i="35"/>
  <c r="AFO23" i="35"/>
  <c r="OB13" i="35"/>
  <c r="NP13" i="35"/>
  <c r="MV13" i="35"/>
  <c r="MJ13" i="35"/>
  <c r="LX13" i="35"/>
  <c r="LT13" i="35"/>
  <c r="OJ13" i="35"/>
  <c r="NX13" i="35"/>
  <c r="NL13" i="35"/>
  <c r="ND13" i="35"/>
  <c r="MN13" i="35"/>
  <c r="MF13" i="35"/>
  <c r="LL13" i="35"/>
  <c r="OE13" i="35"/>
  <c r="MM13" i="35"/>
  <c r="LO13" i="35"/>
  <c r="KM13" i="35"/>
  <c r="JK13" i="35"/>
  <c r="OL13" i="35"/>
  <c r="OH13" i="35"/>
  <c r="OD13" i="35"/>
  <c r="NZ13" i="35"/>
  <c r="NV13" i="35"/>
  <c r="NR13" i="35"/>
  <c r="NN13" i="35"/>
  <c r="NJ13" i="35"/>
  <c r="NF13" i="35"/>
  <c r="NB13" i="35"/>
  <c r="MT13" i="35"/>
  <c r="MP13" i="35"/>
  <c r="ML13" i="35"/>
  <c r="MH13" i="35"/>
  <c r="LZ13" i="35"/>
  <c r="LV13" i="35"/>
  <c r="LR13" i="35"/>
  <c r="LN13" i="35"/>
  <c r="LJ13" i="35"/>
  <c r="LF13" i="35"/>
  <c r="KX13" i="35"/>
  <c r="KT13" i="35"/>
  <c r="KP13" i="35"/>
  <c r="KL13" i="35"/>
  <c r="KH13" i="35"/>
  <c r="KD13" i="35"/>
  <c r="JZ13" i="35"/>
  <c r="JV13" i="35"/>
  <c r="JR13" i="35"/>
  <c r="JN13" i="35"/>
  <c r="OF13" i="35"/>
  <c r="NT13" i="35"/>
  <c r="NH13" i="35"/>
  <c r="MZ13" i="35"/>
  <c r="MR13" i="35"/>
  <c r="MB13" i="35"/>
  <c r="LP13" i="35"/>
  <c r="OK13" i="35"/>
  <c r="OG13" i="35"/>
  <c r="OC13" i="35"/>
  <c r="NY13" i="35"/>
  <c r="NQ13" i="35"/>
  <c r="NE13" i="35"/>
  <c r="MS13" i="35"/>
  <c r="LU13" i="35"/>
  <c r="LI13" i="35"/>
  <c r="KS13" i="35"/>
  <c r="KG13" i="35"/>
  <c r="JQ13" i="35"/>
  <c r="LH13" i="35"/>
  <c r="LD13" i="35"/>
  <c r="KZ13" i="35"/>
  <c r="KV13" i="35"/>
  <c r="KR13" i="35"/>
  <c r="KN13" i="35"/>
  <c r="KJ13" i="35"/>
  <c r="KF13" i="35"/>
  <c r="KB13" i="35"/>
  <c r="JX13" i="35"/>
  <c r="JT13" i="35"/>
  <c r="JP13" i="35"/>
  <c r="JL13" i="35"/>
  <c r="OI13" i="35"/>
  <c r="OA13" i="35"/>
  <c r="NW13" i="35"/>
  <c r="NO13" i="35"/>
  <c r="NK13" i="35"/>
  <c r="NG13" i="35"/>
  <c r="NC13" i="35"/>
  <c r="MU13" i="35"/>
  <c r="MQ13" i="35"/>
  <c r="MI13" i="35"/>
  <c r="ME13" i="35"/>
  <c r="MA13" i="35"/>
  <c r="LW13" i="35"/>
  <c r="LS13" i="35"/>
  <c r="LK13" i="35"/>
  <c r="LG13" i="35"/>
  <c r="LC13" i="35"/>
  <c r="KU13" i="35"/>
  <c r="KQ13" i="35"/>
  <c r="KI13" i="35"/>
  <c r="KE13" i="35"/>
  <c r="KA13" i="35"/>
  <c r="JS13" i="35"/>
  <c r="JO13" i="35"/>
  <c r="NM13" i="35"/>
  <c r="NA13" i="35"/>
  <c r="MW13" i="35"/>
  <c r="MK13" i="35"/>
  <c r="MG13" i="35"/>
  <c r="LY13" i="35"/>
  <c r="LQ13" i="35"/>
  <c r="LM13" i="35"/>
  <c r="LE13" i="35"/>
  <c r="LA13" i="35"/>
  <c r="KW13" i="35"/>
  <c r="KO13" i="35"/>
  <c r="KK13" i="35"/>
  <c r="KC13" i="35"/>
  <c r="JU13" i="35"/>
  <c r="JM13" i="35"/>
  <c r="LW6" i="35"/>
  <c r="MT6" i="35"/>
  <c r="JR6" i="35"/>
  <c r="OJ6" i="35"/>
  <c r="OF6" i="35"/>
  <c r="OB6" i="35"/>
  <c r="NX6" i="35"/>
  <c r="NT6" i="35"/>
  <c r="NP6" i="35"/>
  <c r="NL6" i="35"/>
  <c r="NH6" i="35"/>
  <c r="ND6" i="35"/>
  <c r="MZ6" i="35"/>
  <c r="MV6" i="35"/>
  <c r="MR6" i="35"/>
  <c r="MN6" i="35"/>
  <c r="MJ6" i="35"/>
  <c r="MF6" i="35"/>
  <c r="MB6" i="35"/>
  <c r="LX6" i="35"/>
  <c r="LT6" i="35"/>
  <c r="LP6" i="35"/>
  <c r="LL6" i="35"/>
  <c r="LH6" i="35"/>
  <c r="LD6" i="35"/>
  <c r="KZ6" i="35"/>
  <c r="KV6" i="35"/>
  <c r="KR6" i="35"/>
  <c r="KN6" i="35"/>
  <c r="KJ6" i="35"/>
  <c r="KF6" i="35"/>
  <c r="KB6" i="35"/>
  <c r="JX6" i="35"/>
  <c r="JT6" i="35"/>
  <c r="JP6" i="35"/>
  <c r="JL6" i="35"/>
  <c r="OI6" i="35"/>
  <c r="OE6" i="35"/>
  <c r="OA6" i="35"/>
  <c r="NW6" i="35"/>
  <c r="NS6" i="35"/>
  <c r="NO6" i="35"/>
  <c r="NK6" i="35"/>
  <c r="NG6" i="35"/>
  <c r="NC6" i="35"/>
  <c r="MY6" i="35"/>
  <c r="MU6" i="35"/>
  <c r="MQ6" i="35"/>
  <c r="MM6" i="35"/>
  <c r="MI6" i="35"/>
  <c r="ME6" i="35"/>
  <c r="MA6" i="35"/>
  <c r="LS6" i="35"/>
  <c r="LO6" i="35"/>
  <c r="LK6" i="35"/>
  <c r="LG6" i="35"/>
  <c r="LC6" i="35"/>
  <c r="KY6" i="35"/>
  <c r="KQ6" i="35"/>
  <c r="KM6" i="35"/>
  <c r="KI6" i="35"/>
  <c r="KE6" i="35"/>
  <c r="KA6" i="35"/>
  <c r="JW6" i="35"/>
  <c r="JS6" i="35"/>
  <c r="JO6" i="35"/>
  <c r="JK6" i="35"/>
  <c r="OL6" i="35"/>
  <c r="OH6" i="35"/>
  <c r="OD6" i="35"/>
  <c r="NZ6" i="35"/>
  <c r="NV6" i="35"/>
  <c r="NR6" i="35"/>
  <c r="NN6" i="35"/>
  <c r="NJ6" i="35"/>
  <c r="NF6" i="35"/>
  <c r="NB6" i="35"/>
  <c r="MX6" i="35"/>
  <c r="MP6" i="35"/>
  <c r="ML6" i="35"/>
  <c r="MH6" i="35"/>
  <c r="MD6" i="35"/>
  <c r="LZ6" i="35"/>
  <c r="LV6" i="35"/>
  <c r="LR6" i="35"/>
  <c r="LN6" i="35"/>
  <c r="LJ6" i="35"/>
  <c r="LF6" i="35"/>
  <c r="LB6" i="35"/>
  <c r="KX6" i="35"/>
  <c r="KT6" i="35"/>
  <c r="KP6" i="35"/>
  <c r="KL6" i="35"/>
  <c r="KH6" i="35"/>
  <c r="KD6" i="35"/>
  <c r="JZ6" i="35"/>
  <c r="JV6" i="35"/>
  <c r="JN6" i="35"/>
  <c r="OG6" i="35"/>
  <c r="OC6" i="35"/>
  <c r="NY6" i="35"/>
  <c r="NU6" i="35"/>
  <c r="NQ6" i="35"/>
  <c r="NM6" i="35"/>
  <c r="NI6" i="35"/>
  <c r="NE6" i="35"/>
  <c r="NA6" i="35"/>
  <c r="MW6" i="35"/>
  <c r="MS6" i="35"/>
  <c r="MO6" i="35"/>
  <c r="MK6" i="35"/>
  <c r="MG6" i="35"/>
  <c r="MC6" i="35"/>
  <c r="LY6" i="35"/>
  <c r="LU6" i="35"/>
  <c r="LQ6" i="35"/>
  <c r="LM6" i="35"/>
  <c r="LI6" i="35"/>
  <c r="LE6" i="35"/>
  <c r="LA6" i="35"/>
  <c r="KW6" i="35"/>
  <c r="KS6" i="35"/>
  <c r="KO6" i="35"/>
  <c r="KK6" i="35"/>
  <c r="KG6" i="35"/>
  <c r="KC6" i="35"/>
  <c r="JY6" i="35"/>
  <c r="JU6" i="35"/>
  <c r="JQ6" i="35"/>
  <c r="JM6" i="35"/>
  <c r="AFO57" i="19" l="1"/>
  <c r="AAD14" i="34" l="1"/>
  <c r="AEL14" i="34"/>
  <c r="AAE3" i="19" l="1"/>
  <c r="AEL3" i="19"/>
  <c r="AFM3" i="19"/>
  <c r="AFZ7" i="19" l="1"/>
  <c r="AFY7" i="19"/>
  <c r="AFS6" i="19"/>
  <c r="AFS7" i="19"/>
  <c r="AFW7" i="19"/>
  <c r="AFX7" i="19"/>
  <c r="AFR6" i="19"/>
  <c r="AFR7" i="19"/>
  <c r="AFQ6" i="19"/>
  <c r="AFQ7" i="19"/>
  <c r="AFU7" i="19"/>
  <c r="AFV7" i="19"/>
  <c r="AFT7" i="19"/>
  <c r="AFP6" i="19"/>
  <c r="AFO41" i="19"/>
  <c r="AFO35" i="19"/>
  <c r="AFO20" i="35" s="1"/>
  <c r="AFO15" i="34"/>
  <c r="AFO10" i="34"/>
  <c r="AFO4" i="34"/>
  <c r="AFO29" i="19"/>
  <c r="AFO21" i="19"/>
  <c r="AFO6" i="19"/>
  <c r="AFP5" i="34" l="1"/>
  <c r="AFO47" i="19"/>
  <c r="AFO50" i="19" s="1"/>
  <c r="AFO27" i="35" s="1"/>
  <c r="AFO3" i="35"/>
  <c r="AFL15" i="34"/>
  <c r="AFK15" i="34"/>
  <c r="AFJ15" i="34"/>
  <c r="AFI15" i="34"/>
  <c r="AFH15" i="34"/>
  <c r="AFG15" i="34"/>
  <c r="AFF15" i="34"/>
  <c r="AFE15" i="34"/>
  <c r="AFD15" i="34"/>
  <c r="AFC15" i="34"/>
  <c r="AFB15" i="34"/>
  <c r="AFA15" i="34"/>
  <c r="AEZ15" i="34"/>
  <c r="AEY15" i="34"/>
  <c r="AEX15" i="34"/>
  <c r="AEW15" i="34"/>
  <c r="AEV15" i="34"/>
  <c r="AEU15" i="34"/>
  <c r="AET15" i="34"/>
  <c r="AES15" i="34"/>
  <c r="AER15" i="34"/>
  <c r="AEQ15" i="34"/>
  <c r="AEP15" i="34"/>
  <c r="AEO15" i="34"/>
  <c r="AEN15" i="34"/>
  <c r="AEM15" i="34"/>
  <c r="AEL15" i="34"/>
  <c r="AEK15" i="34"/>
  <c r="AEB15" i="34"/>
  <c r="AEA15" i="34"/>
  <c r="ADZ15" i="34"/>
  <c r="ADY15" i="34"/>
  <c r="ADX15" i="34"/>
  <c r="ADW15" i="34"/>
  <c r="ADV15" i="34"/>
  <c r="ADU15" i="34"/>
  <c r="ADT15" i="34"/>
  <c r="ADS15" i="34"/>
  <c r="ADE15" i="34"/>
  <c r="ADD15" i="34"/>
  <c r="ADC15" i="34"/>
  <c r="ADB15" i="34"/>
  <c r="ADA15" i="34"/>
  <c r="ACZ15" i="34"/>
  <c r="ACY15" i="34"/>
  <c r="ACX15" i="34"/>
  <c r="ACW15" i="34"/>
  <c r="ACV15" i="34"/>
  <c r="ACU15" i="34"/>
  <c r="ACT15" i="34"/>
  <c r="ACS15" i="34"/>
  <c r="ACR15" i="34"/>
  <c r="ACQ15" i="34"/>
  <c r="ACP15" i="34"/>
  <c r="ACO15" i="34"/>
  <c r="ACN15" i="34"/>
  <c r="ACM15" i="34"/>
  <c r="ACL15" i="34"/>
  <c r="ACK15" i="34"/>
  <c r="ACJ15" i="34"/>
  <c r="ACA15" i="34"/>
  <c r="ABZ15" i="34"/>
  <c r="ABY15" i="34"/>
  <c r="ABX15" i="34"/>
  <c r="ABW15" i="34"/>
  <c r="AAN15" i="34"/>
  <c r="ZX15" i="34"/>
  <c r="ZW15" i="34"/>
  <c r="ZV15" i="34"/>
  <c r="ZU15" i="34"/>
  <c r="ZT15" i="34"/>
  <c r="ZS15" i="34"/>
  <c r="ZR15" i="34"/>
  <c r="ZQ15" i="34"/>
  <c r="ZP15" i="34"/>
  <c r="ZO15" i="34"/>
  <c r="ZN15" i="34"/>
  <c r="ZM15" i="34"/>
  <c r="ZL15" i="34"/>
  <c r="ZK15" i="34"/>
  <c r="ZJ15" i="34"/>
  <c r="ZI15" i="34"/>
  <c r="ZH15" i="34"/>
  <c r="ZG15" i="34"/>
  <c r="ZF15" i="34"/>
  <c r="ZE15" i="34"/>
  <c r="ZD15" i="34"/>
  <c r="ZC15" i="34"/>
  <c r="ZB15" i="34"/>
  <c r="ZA15" i="34"/>
  <c r="YZ15" i="34"/>
  <c r="YY15" i="34"/>
  <c r="YX15" i="34"/>
  <c r="YW15" i="34"/>
  <c r="YV15" i="34"/>
  <c r="YU15" i="34"/>
  <c r="YT15" i="34"/>
  <c r="YS15" i="34"/>
  <c r="YR15" i="34"/>
  <c r="YQ15" i="34"/>
  <c r="YP15" i="34"/>
  <c r="YO15" i="34"/>
  <c r="YN15" i="34"/>
  <c r="YM15" i="34"/>
  <c r="YL15" i="34"/>
  <c r="YK15" i="34"/>
  <c r="YJ15" i="34"/>
  <c r="YI15" i="34"/>
  <c r="YH15" i="34"/>
  <c r="YG15" i="34"/>
  <c r="YF15" i="34"/>
  <c r="YE15" i="34"/>
  <c r="YD15" i="34"/>
  <c r="YC15" i="34"/>
  <c r="YB15" i="34"/>
  <c r="YA15" i="34"/>
  <c r="XZ15" i="34"/>
  <c r="XY15" i="34"/>
  <c r="XX15" i="34"/>
  <c r="XW15" i="34"/>
  <c r="XV15" i="34"/>
  <c r="XU15" i="34"/>
  <c r="XT15" i="34"/>
  <c r="XS15" i="34"/>
  <c r="XR15" i="34"/>
  <c r="XQ15" i="34"/>
  <c r="XP15" i="34"/>
  <c r="XO15" i="34"/>
  <c r="XN15" i="34"/>
  <c r="XM15" i="34"/>
  <c r="XL15" i="34"/>
  <c r="XK15" i="34"/>
  <c r="XJ15" i="34"/>
  <c r="XI15" i="34"/>
  <c r="XH15" i="34"/>
  <c r="XG15" i="34"/>
  <c r="XF15" i="34"/>
  <c r="XE15" i="34"/>
  <c r="XD15" i="34"/>
  <c r="XC15" i="34"/>
  <c r="XB15" i="34"/>
  <c r="XA15" i="34"/>
  <c r="WZ15" i="34"/>
  <c r="WY15" i="34"/>
  <c r="WX15" i="34"/>
  <c r="WW15" i="34"/>
  <c r="WV15" i="34"/>
  <c r="WU15" i="34"/>
  <c r="WT15" i="34"/>
  <c r="WS15" i="34"/>
  <c r="WR15" i="34"/>
  <c r="WQ15" i="34"/>
  <c r="WP15" i="34"/>
  <c r="WO15" i="34"/>
  <c r="WN15" i="34"/>
  <c r="WM15" i="34"/>
  <c r="WL15" i="34"/>
  <c r="WK15" i="34"/>
  <c r="WJ15" i="34"/>
  <c r="WI15" i="34"/>
  <c r="WH15" i="34"/>
  <c r="WG15" i="34"/>
  <c r="WF15" i="34"/>
  <c r="WE15" i="34"/>
  <c r="WD15" i="34"/>
  <c r="WC15" i="34"/>
  <c r="WB15" i="34"/>
  <c r="WA15" i="34"/>
  <c r="VZ15" i="34"/>
  <c r="VY15" i="34"/>
  <c r="VX15" i="34"/>
  <c r="VW15" i="34"/>
  <c r="VV15" i="34"/>
  <c r="VU15" i="34"/>
  <c r="VT15" i="34"/>
  <c r="VS15" i="34"/>
  <c r="VR15" i="34"/>
  <c r="VQ15" i="34"/>
  <c r="VP15" i="34"/>
  <c r="VO15" i="34"/>
  <c r="VN15" i="34"/>
  <c r="VM15" i="34"/>
  <c r="VL15" i="34"/>
  <c r="VK15" i="34"/>
  <c r="VJ15" i="34"/>
  <c r="VI15" i="34"/>
  <c r="VH15" i="34"/>
  <c r="VG15" i="34"/>
  <c r="VF15" i="34"/>
  <c r="VE15" i="34"/>
  <c r="VD15" i="34"/>
  <c r="VC15" i="34"/>
  <c r="VB15" i="34"/>
  <c r="VA15" i="34"/>
  <c r="UZ15" i="34"/>
  <c r="UY15" i="34"/>
  <c r="UX15" i="34"/>
  <c r="UW15" i="34"/>
  <c r="UV15" i="34"/>
  <c r="UU15" i="34"/>
  <c r="UT15" i="34"/>
  <c r="US15" i="34"/>
  <c r="UR15" i="34"/>
  <c r="UQ15" i="34"/>
  <c r="UP15" i="34"/>
  <c r="UO15" i="34"/>
  <c r="UN15" i="34"/>
  <c r="UM15" i="34"/>
  <c r="UL15" i="34"/>
  <c r="UK15" i="34"/>
  <c r="UJ15" i="34"/>
  <c r="UI15" i="34"/>
  <c r="UH15" i="34"/>
  <c r="UG15" i="34"/>
  <c r="UF15" i="34"/>
  <c r="UE15" i="34"/>
  <c r="UD15" i="34"/>
  <c r="UC15" i="34"/>
  <c r="UB15" i="34"/>
  <c r="UA15" i="34"/>
  <c r="TZ15" i="34"/>
  <c r="TY15" i="34"/>
  <c r="TX15" i="34"/>
  <c r="TW15" i="34"/>
  <c r="TV15" i="34"/>
  <c r="TU15" i="34"/>
  <c r="TT15" i="34"/>
  <c r="TS15" i="34"/>
  <c r="TR15" i="34"/>
  <c r="TQ15" i="34"/>
  <c r="TP15" i="34"/>
  <c r="TO15" i="34"/>
  <c r="TN15" i="34"/>
  <c r="TM15" i="34"/>
  <c r="TL15" i="34"/>
  <c r="TK15" i="34"/>
  <c r="TJ15" i="34"/>
  <c r="TI15" i="34"/>
  <c r="TH15" i="34"/>
  <c r="TG15" i="34"/>
  <c r="TF15" i="34"/>
  <c r="TE15" i="34"/>
  <c r="TD15" i="34"/>
  <c r="TC15" i="34"/>
  <c r="TB15" i="34"/>
  <c r="TA15" i="34"/>
  <c r="SZ15" i="34"/>
  <c r="SY15" i="34"/>
  <c r="SX15" i="34"/>
  <c r="SW15" i="34"/>
  <c r="SV15" i="34"/>
  <c r="SU15" i="34"/>
  <c r="ST15" i="34"/>
  <c r="SS15" i="34"/>
  <c r="SR15" i="34"/>
  <c r="SQ15" i="34"/>
  <c r="SP15" i="34"/>
  <c r="SO15" i="34"/>
  <c r="SN15" i="34"/>
  <c r="SM15" i="34"/>
  <c r="SL15" i="34"/>
  <c r="SK15" i="34"/>
  <c r="SJ15" i="34"/>
  <c r="SI15" i="34"/>
  <c r="SH15" i="34"/>
  <c r="SG15" i="34"/>
  <c r="SF15" i="34"/>
  <c r="SE15" i="34"/>
  <c r="SD15" i="34"/>
  <c r="SC15" i="34"/>
  <c r="SB15" i="34"/>
  <c r="SA15" i="34"/>
  <c r="RZ15" i="34"/>
  <c r="RY15" i="34"/>
  <c r="RX15" i="34"/>
  <c r="RW15" i="34"/>
  <c r="RV15" i="34"/>
  <c r="RU15" i="34"/>
  <c r="RT15" i="34"/>
  <c r="RS15" i="34"/>
  <c r="RR15" i="34"/>
  <c r="RQ15" i="34"/>
  <c r="RP15" i="34"/>
  <c r="RO15" i="34"/>
  <c r="RN15" i="34"/>
  <c r="RM15" i="34"/>
  <c r="RL15" i="34"/>
  <c r="RK15" i="34"/>
  <c r="RJ15" i="34"/>
  <c r="RI15" i="34"/>
  <c r="RH15" i="34"/>
  <c r="RG15" i="34"/>
  <c r="RF15" i="34"/>
  <c r="RE15" i="34"/>
  <c r="RD15" i="34"/>
  <c r="RC15" i="34"/>
  <c r="RB15" i="34"/>
  <c r="RA15" i="34"/>
  <c r="QZ15" i="34"/>
  <c r="QY15" i="34"/>
  <c r="QX15" i="34"/>
  <c r="QW15" i="34"/>
  <c r="QV15" i="34"/>
  <c r="QU15" i="34"/>
  <c r="QT15" i="34"/>
  <c r="QS15" i="34"/>
  <c r="QR15" i="34"/>
  <c r="QQ15" i="34"/>
  <c r="QP15" i="34"/>
  <c r="QO15" i="34"/>
  <c r="QN15" i="34"/>
  <c r="QM15" i="34"/>
  <c r="QL15" i="34"/>
  <c r="QK15" i="34"/>
  <c r="QJ15" i="34"/>
  <c r="QI15" i="34"/>
  <c r="QH15" i="34"/>
  <c r="QG15" i="34"/>
  <c r="QF15" i="34"/>
  <c r="QE15" i="34"/>
  <c r="QD15" i="34"/>
  <c r="QC15" i="34"/>
  <c r="QB15" i="34"/>
  <c r="QA15" i="34"/>
  <c r="PZ15" i="34"/>
  <c r="PY15" i="34"/>
  <c r="PX15" i="34"/>
  <c r="PW15" i="34"/>
  <c r="PV15" i="34"/>
  <c r="PU15" i="34"/>
  <c r="PT15" i="34"/>
  <c r="PS15" i="34"/>
  <c r="PR15" i="34"/>
  <c r="PQ15" i="34"/>
  <c r="PP15" i="34"/>
  <c r="PO15" i="34"/>
  <c r="PN15" i="34"/>
  <c r="PM15" i="34"/>
  <c r="PL15" i="34"/>
  <c r="PK15" i="34"/>
  <c r="PJ15" i="34"/>
  <c r="PI15" i="34"/>
  <c r="PH15" i="34"/>
  <c r="PG15" i="34"/>
  <c r="PF15" i="34"/>
  <c r="PE15" i="34"/>
  <c r="PD15" i="34"/>
  <c r="PC15" i="34"/>
  <c r="PB15" i="34"/>
  <c r="PA15" i="34"/>
  <c r="OZ15" i="34"/>
  <c r="OY15" i="34"/>
  <c r="OX15" i="34"/>
  <c r="OW15" i="34"/>
  <c r="OV15" i="34"/>
  <c r="OU15" i="34"/>
  <c r="OT15" i="34"/>
  <c r="OS15" i="34"/>
  <c r="OR15" i="34"/>
  <c r="OQ15" i="34"/>
  <c r="OP15" i="34"/>
  <c r="OO15" i="34"/>
  <c r="ON15" i="34"/>
  <c r="OM15" i="34"/>
  <c r="OL15" i="34"/>
  <c r="OK15" i="34"/>
  <c r="OJ15" i="34"/>
  <c r="OI15" i="34"/>
  <c r="OH15" i="34"/>
  <c r="OG15" i="34"/>
  <c r="OF15" i="34"/>
  <c r="OE15" i="34"/>
  <c r="OD15" i="34"/>
  <c r="OC15" i="34"/>
  <c r="OB15" i="34"/>
  <c r="OA15" i="34"/>
  <c r="NZ15" i="34"/>
  <c r="NY15" i="34"/>
  <c r="NX15" i="34"/>
  <c r="NW15" i="34"/>
  <c r="NV15" i="34"/>
  <c r="NU15" i="34"/>
  <c r="NT15" i="34"/>
  <c r="NS15" i="34"/>
  <c r="NR15" i="34"/>
  <c r="NQ15" i="34"/>
  <c r="NP15" i="34"/>
  <c r="NO15" i="34"/>
  <c r="NN15" i="34"/>
  <c r="NM15" i="34"/>
  <c r="NL15" i="34"/>
  <c r="NK15" i="34"/>
  <c r="NJ15" i="34"/>
  <c r="NI15" i="34"/>
  <c r="NH15" i="34"/>
  <c r="NG15" i="34"/>
  <c r="NF15" i="34"/>
  <c r="NE15" i="34"/>
  <c r="ND15" i="34"/>
  <c r="NC15" i="34"/>
  <c r="NB15" i="34"/>
  <c r="NA15" i="34"/>
  <c r="MZ15" i="34"/>
  <c r="MY15" i="34"/>
  <c r="MX15" i="34"/>
  <c r="MW15" i="34"/>
  <c r="MV15" i="34"/>
  <c r="MU15" i="34"/>
  <c r="MT15" i="34"/>
  <c r="MS15" i="34"/>
  <c r="MR15" i="34"/>
  <c r="MQ15" i="34"/>
  <c r="MP15" i="34"/>
  <c r="MO15" i="34"/>
  <c r="MN15" i="34"/>
  <c r="MM15" i="34"/>
  <c r="ML15" i="34"/>
  <c r="MK15" i="34"/>
  <c r="MJ15" i="34"/>
  <c r="MI15" i="34"/>
  <c r="MH15" i="34"/>
  <c r="MG15" i="34"/>
  <c r="MF15" i="34"/>
  <c r="ME15" i="34"/>
  <c r="MD15" i="34"/>
  <c r="MC15" i="34"/>
  <c r="MB15" i="34"/>
  <c r="MA15" i="34"/>
  <c r="LZ15" i="34"/>
  <c r="LY15" i="34"/>
  <c r="LX15" i="34"/>
  <c r="LW15" i="34"/>
  <c r="LV15" i="34"/>
  <c r="LU15" i="34"/>
  <c r="LT15" i="34"/>
  <c r="LS15" i="34"/>
  <c r="LR15" i="34"/>
  <c r="LQ15" i="34"/>
  <c r="LP15" i="34"/>
  <c r="LO15" i="34"/>
  <c r="LN15" i="34"/>
  <c r="LM15" i="34"/>
  <c r="LL15" i="34"/>
  <c r="LK15" i="34"/>
  <c r="LJ15" i="34"/>
  <c r="LI15" i="34"/>
  <c r="LH15" i="34"/>
  <c r="LG15" i="34"/>
  <c r="LF15" i="34"/>
  <c r="LE15" i="34"/>
  <c r="LD15" i="34"/>
  <c r="LC15" i="34"/>
  <c r="LB15" i="34"/>
  <c r="LA15" i="34"/>
  <c r="KZ15" i="34"/>
  <c r="KY15" i="34"/>
  <c r="KX15" i="34"/>
  <c r="KW15" i="34"/>
  <c r="KV15" i="34"/>
  <c r="KU15" i="34"/>
  <c r="KT15" i="34"/>
  <c r="KS15" i="34"/>
  <c r="KR15" i="34"/>
  <c r="KQ15" i="34"/>
  <c r="KP15" i="34"/>
  <c r="KO15" i="34"/>
  <c r="KN15" i="34"/>
  <c r="KM15" i="34"/>
  <c r="KL15" i="34"/>
  <c r="KK15" i="34"/>
  <c r="KJ15" i="34"/>
  <c r="KI15" i="34"/>
  <c r="KH15" i="34"/>
  <c r="KG15" i="34"/>
  <c r="KF15" i="34"/>
  <c r="KE15" i="34"/>
  <c r="KD15" i="34"/>
  <c r="KC15" i="34"/>
  <c r="KB15" i="34"/>
  <c r="KA15" i="34"/>
  <c r="JZ15" i="34"/>
  <c r="JY15" i="34"/>
  <c r="JX15" i="34"/>
  <c r="JW15" i="34"/>
  <c r="JV15" i="34"/>
  <c r="JU15" i="34"/>
  <c r="JT15" i="34"/>
  <c r="JS15" i="34"/>
  <c r="JR15" i="34"/>
  <c r="JQ15" i="34"/>
  <c r="JP15" i="34"/>
  <c r="JO15" i="34"/>
  <c r="JN15" i="34"/>
  <c r="JM15" i="34"/>
  <c r="JL15" i="34"/>
  <c r="JK15" i="34"/>
  <c r="JJ15" i="34"/>
  <c r="JI15" i="34"/>
  <c r="JH15" i="34"/>
  <c r="JG15" i="34"/>
  <c r="JF15" i="34"/>
  <c r="JE15" i="34"/>
  <c r="JD15" i="34"/>
  <c r="JC15" i="34"/>
  <c r="JB15" i="34"/>
  <c r="JA15" i="34"/>
  <c r="IZ15" i="34"/>
  <c r="IY15" i="34"/>
  <c r="IX15" i="34"/>
  <c r="IW15" i="34"/>
  <c r="IV15" i="34"/>
  <c r="IU15" i="34"/>
  <c r="IT15" i="34"/>
  <c r="IS15" i="34"/>
  <c r="IR15" i="34"/>
  <c r="IQ15" i="34"/>
  <c r="IP15" i="34"/>
  <c r="IO15" i="34"/>
  <c r="IN15" i="34"/>
  <c r="IM15" i="34"/>
  <c r="IL15" i="34"/>
  <c r="IK15" i="34"/>
  <c r="IJ15" i="34"/>
  <c r="II15" i="34"/>
  <c r="IH15" i="34"/>
  <c r="IG15" i="34"/>
  <c r="IF15" i="34"/>
  <c r="IE15" i="34"/>
  <c r="ID15" i="34"/>
  <c r="IC15" i="34"/>
  <c r="IB15" i="34"/>
  <c r="IA15" i="34"/>
  <c r="HZ15" i="34"/>
  <c r="HY15" i="34"/>
  <c r="HX15" i="34"/>
  <c r="HW15" i="34"/>
  <c r="HV15" i="34"/>
  <c r="HU15" i="34"/>
  <c r="HT15" i="34"/>
  <c r="HS15" i="34"/>
  <c r="HR15" i="34"/>
  <c r="HQ15" i="34"/>
  <c r="HP15" i="34"/>
  <c r="HO15" i="34"/>
  <c r="HN15" i="34"/>
  <c r="HM15" i="34"/>
  <c r="HL15" i="34"/>
  <c r="HK15" i="34"/>
  <c r="HJ15" i="34"/>
  <c r="HI15" i="34"/>
  <c r="HH15" i="34"/>
  <c r="HG15" i="34"/>
  <c r="HF15" i="34"/>
  <c r="HE15" i="34"/>
  <c r="HD15" i="34"/>
  <c r="HC15" i="34"/>
  <c r="HB15" i="34"/>
  <c r="HA15" i="34"/>
  <c r="GZ15" i="34"/>
  <c r="GY15" i="34"/>
  <c r="GX15" i="34"/>
  <c r="GW15" i="34"/>
  <c r="GV15" i="34"/>
  <c r="GU15" i="34"/>
  <c r="GT15" i="34"/>
  <c r="GS15" i="34"/>
  <c r="GR15" i="34"/>
  <c r="GQ15" i="34"/>
  <c r="GP15" i="34"/>
  <c r="GO15" i="34"/>
  <c r="GN15" i="34"/>
  <c r="GM15" i="34"/>
  <c r="GL15" i="34"/>
  <c r="GK15" i="34"/>
  <c r="GJ15" i="34"/>
  <c r="GI15" i="34"/>
  <c r="GH15" i="34"/>
  <c r="GG15" i="34"/>
  <c r="GF15" i="34"/>
  <c r="GE15" i="34"/>
  <c r="GD15" i="34"/>
  <c r="GC15" i="34"/>
  <c r="GB15" i="34"/>
  <c r="GA15" i="34"/>
  <c r="FZ15" i="34"/>
  <c r="FY15" i="34"/>
  <c r="FX15" i="34"/>
  <c r="FW15" i="34"/>
  <c r="FV15" i="34"/>
  <c r="FU15" i="34"/>
  <c r="FT15" i="34"/>
  <c r="FS15" i="34"/>
  <c r="FR15" i="34"/>
  <c r="FQ15" i="34"/>
  <c r="FP15" i="34"/>
  <c r="FO15" i="34"/>
  <c r="FN15" i="34"/>
  <c r="FM15" i="34"/>
  <c r="FL15" i="34"/>
  <c r="FK15" i="34"/>
  <c r="FJ15" i="34"/>
  <c r="FI15" i="34"/>
  <c r="FH15" i="34"/>
  <c r="FG15" i="34"/>
  <c r="FF15" i="34"/>
  <c r="FE15" i="34"/>
  <c r="FD15" i="34"/>
  <c r="FC15" i="34"/>
  <c r="FB15" i="34"/>
  <c r="FA15" i="34"/>
  <c r="EZ15" i="34"/>
  <c r="EY15" i="34"/>
  <c r="EX15" i="34"/>
  <c r="EW15" i="34"/>
  <c r="EV15" i="34"/>
  <c r="EU15" i="34"/>
  <c r="ET15" i="34"/>
  <c r="ES15" i="34"/>
  <c r="ER15" i="34"/>
  <c r="EQ15" i="34"/>
  <c r="EP15" i="34"/>
  <c r="EO15" i="34"/>
  <c r="EN15" i="34"/>
  <c r="EM15" i="34"/>
  <c r="EL15" i="34"/>
  <c r="EK15" i="34"/>
  <c r="EJ15" i="34"/>
  <c r="EI15" i="34"/>
  <c r="EH15" i="34"/>
  <c r="EG15" i="34"/>
  <c r="EF15" i="34"/>
  <c r="EE15" i="34"/>
  <c r="ED15" i="34"/>
  <c r="EC15" i="34"/>
  <c r="EB15" i="34"/>
  <c r="EA15" i="34"/>
  <c r="DZ15" i="34"/>
  <c r="DY15" i="34"/>
  <c r="DX15" i="34"/>
  <c r="DW15" i="34"/>
  <c r="DV15" i="34"/>
  <c r="DU15" i="34"/>
  <c r="DT15" i="34"/>
  <c r="DS15" i="34"/>
  <c r="DR15" i="34"/>
  <c r="DQ15" i="34"/>
  <c r="DP15" i="34"/>
  <c r="DO15" i="34"/>
  <c r="DN15" i="34"/>
  <c r="DM15" i="34"/>
  <c r="DL15" i="34"/>
  <c r="DK15" i="34"/>
  <c r="DJ15" i="34"/>
  <c r="DI15" i="34"/>
  <c r="DH15" i="34"/>
  <c r="DG15" i="34"/>
  <c r="DF15" i="34"/>
  <c r="DE15" i="34"/>
  <c r="DD15" i="34"/>
  <c r="DC15" i="34"/>
  <c r="DB15" i="34"/>
  <c r="DA15" i="34"/>
  <c r="CZ15" i="34"/>
  <c r="CY15" i="34"/>
  <c r="CX15" i="34"/>
  <c r="CW15" i="34"/>
  <c r="CV15" i="34"/>
  <c r="CU15" i="34"/>
  <c r="CT15" i="34"/>
  <c r="CS15" i="34"/>
  <c r="CR15" i="34"/>
  <c r="CQ15" i="34"/>
  <c r="CP15" i="34"/>
  <c r="CO15" i="34"/>
  <c r="CN15" i="34"/>
  <c r="CM15" i="34"/>
  <c r="CL15" i="34"/>
  <c r="CK15" i="34"/>
  <c r="CJ15" i="34"/>
  <c r="CI15" i="34"/>
  <c r="CH15" i="34"/>
  <c r="CG15" i="34"/>
  <c r="CF15" i="34"/>
  <c r="CE15" i="34"/>
  <c r="CD15" i="34"/>
  <c r="CC15" i="34"/>
  <c r="CB15" i="34"/>
  <c r="CA15" i="34"/>
  <c r="BZ15" i="34"/>
  <c r="BY15" i="34"/>
  <c r="BX15" i="34"/>
  <c r="BW15" i="34"/>
  <c r="BV15" i="34"/>
  <c r="BU15" i="34"/>
  <c r="BT15" i="34"/>
  <c r="BS15" i="34"/>
  <c r="BR15" i="34"/>
  <c r="BQ15" i="34"/>
  <c r="BP15" i="34"/>
  <c r="BO15" i="34"/>
  <c r="BN15" i="34"/>
  <c r="BM15" i="34"/>
  <c r="BL15" i="34"/>
  <c r="BK15" i="34"/>
  <c r="BJ15" i="34"/>
  <c r="BI15" i="34"/>
  <c r="BH15" i="34"/>
  <c r="BG15" i="34"/>
  <c r="BF15" i="34"/>
  <c r="BE15" i="34"/>
  <c r="BD15" i="34"/>
  <c r="BC15" i="34"/>
  <c r="BB15" i="34"/>
  <c r="BA15" i="34"/>
  <c r="AZ15" i="34"/>
  <c r="AY15" i="34"/>
  <c r="AX15" i="34"/>
  <c r="AW15" i="34"/>
  <c r="AV15" i="34"/>
  <c r="AU15" i="34"/>
  <c r="AT15" i="34"/>
  <c r="AS15" i="34"/>
  <c r="AR15" i="34"/>
  <c r="AQ15" i="34"/>
  <c r="AP15" i="34"/>
  <c r="AO15" i="34"/>
  <c r="AN15" i="34"/>
  <c r="AM15" i="34"/>
  <c r="AL15" i="34"/>
  <c r="AK15" i="34"/>
  <c r="AJ15" i="34"/>
  <c r="AI15" i="34"/>
  <c r="AH15" i="34"/>
  <c r="AG15" i="34"/>
  <c r="AF15" i="34"/>
  <c r="AE15" i="34"/>
  <c r="AD15" i="34"/>
  <c r="AC15" i="34"/>
  <c r="AB15" i="34"/>
  <c r="AA15" i="34"/>
  <c r="Z15" i="34"/>
  <c r="Y15" i="34"/>
  <c r="X15" i="34"/>
  <c r="W15" i="34"/>
  <c r="V15" i="34"/>
  <c r="U15" i="34"/>
  <c r="T15" i="34"/>
  <c r="S15" i="34"/>
  <c r="R15" i="34"/>
  <c r="Q15" i="34"/>
  <c r="P15" i="34"/>
  <c r="O15" i="34"/>
  <c r="N15" i="34"/>
  <c r="M15" i="34"/>
  <c r="L15" i="34"/>
  <c r="K15" i="34"/>
  <c r="J15" i="34"/>
  <c r="I15" i="34"/>
  <c r="H15" i="34"/>
  <c r="AFN15" i="34"/>
  <c r="AED14" i="34"/>
  <c r="AEJ15" i="34" s="1"/>
  <c r="ADL14" i="34"/>
  <c r="ADR15" i="34" s="1"/>
  <c r="ADF14" i="34"/>
  <c r="ADJ15" i="34" s="1"/>
  <c r="ACC14" i="34"/>
  <c r="ACI15" i="34" s="1"/>
  <c r="ACB14" i="34"/>
  <c r="ABP14" i="34"/>
  <c r="ABV15" i="34" s="1"/>
  <c r="ABO14" i="34"/>
  <c r="ABN14" i="34"/>
  <c r="ABJ14" i="34"/>
  <c r="ABG14" i="34"/>
  <c r="ABF14" i="34"/>
  <c r="ABE14" i="34"/>
  <c r="ABC14" i="34"/>
  <c r="ABB14" i="34"/>
  <c r="AAX14" i="34"/>
  <c r="AAW14" i="34"/>
  <c r="AAO15" i="34"/>
  <c r="AAM15" i="34"/>
  <c r="AAE14" i="34"/>
  <c r="AAK15" i="34" s="1"/>
  <c r="AAC14" i="34"/>
  <c r="AAB14" i="34"/>
  <c r="AAA14" i="34"/>
  <c r="ZY14" i="34"/>
  <c r="AFN10" i="34"/>
  <c r="AFM10" i="34"/>
  <c r="AFL10" i="34"/>
  <c r="AFK10" i="34"/>
  <c r="AFJ10" i="34"/>
  <c r="AEY10" i="34"/>
  <c r="AEX10" i="34"/>
  <c r="AEW10" i="34"/>
  <c r="AEV10" i="34"/>
  <c r="AEU10" i="34"/>
  <c r="AET10" i="34"/>
  <c r="AES10" i="34"/>
  <c r="AER10" i="34"/>
  <c r="AEQ10" i="34"/>
  <c r="AEI10" i="34"/>
  <c r="AEH10" i="34"/>
  <c r="AEG10" i="34"/>
  <c r="ADY10" i="34"/>
  <c r="ADQ10" i="34"/>
  <c r="ADP10" i="34"/>
  <c r="ACJ10" i="34"/>
  <c r="ACI10" i="34"/>
  <c r="ACH10" i="34"/>
  <c r="ACG10" i="34"/>
  <c r="ACF10" i="34"/>
  <c r="ACE10" i="34"/>
  <c r="ACD10" i="34"/>
  <c r="ACC10" i="34"/>
  <c r="ACB10" i="34"/>
  <c r="ACA10" i="34"/>
  <c r="ABZ10" i="34"/>
  <c r="ABY10" i="34"/>
  <c r="ABX10" i="34"/>
  <c r="AAW10" i="34"/>
  <c r="AAL10" i="34"/>
  <c r="AAK10" i="34"/>
  <c r="ZX10" i="34"/>
  <c r="ZW10" i="34"/>
  <c r="ZV10" i="34"/>
  <c r="ZU10" i="34"/>
  <c r="ZT10" i="34"/>
  <c r="ZS10" i="34"/>
  <c r="ZR10" i="34"/>
  <c r="ZQ10" i="34"/>
  <c r="ZP10" i="34"/>
  <c r="ZO10" i="34"/>
  <c r="ZN10" i="34"/>
  <c r="ZM10" i="34"/>
  <c r="ZL10" i="34"/>
  <c r="ZK10" i="34"/>
  <c r="ZJ10" i="34"/>
  <c r="ZI10" i="34"/>
  <c r="ZH10" i="34"/>
  <c r="ZG10" i="34"/>
  <c r="ZF10" i="34"/>
  <c r="ZE10" i="34"/>
  <c r="ZD10" i="34"/>
  <c r="ZC10" i="34"/>
  <c r="ZB10" i="34"/>
  <c r="ZA10" i="34"/>
  <c r="YZ10" i="34"/>
  <c r="YY10" i="34"/>
  <c r="YX10" i="34"/>
  <c r="YW10" i="34"/>
  <c r="YV10" i="34"/>
  <c r="YU10" i="34"/>
  <c r="YT10" i="34"/>
  <c r="YS10" i="34"/>
  <c r="YR10" i="34"/>
  <c r="YQ10" i="34"/>
  <c r="YP10" i="34"/>
  <c r="YO10" i="34"/>
  <c r="YN10" i="34"/>
  <c r="YM10" i="34"/>
  <c r="YL10" i="34"/>
  <c r="YK10" i="34"/>
  <c r="YJ10" i="34"/>
  <c r="YI10" i="34"/>
  <c r="YH10" i="34"/>
  <c r="YG10" i="34"/>
  <c r="YF10" i="34"/>
  <c r="YE10" i="34"/>
  <c r="YD10" i="34"/>
  <c r="YC10" i="34"/>
  <c r="YB10" i="34"/>
  <c r="YA10" i="34"/>
  <c r="XZ10" i="34"/>
  <c r="XY10" i="34"/>
  <c r="XX10" i="34"/>
  <c r="XW10" i="34"/>
  <c r="XV10" i="34"/>
  <c r="XU10" i="34"/>
  <c r="XT10" i="34"/>
  <c r="XS10" i="34"/>
  <c r="XR10" i="34"/>
  <c r="XQ10" i="34"/>
  <c r="XP10" i="34"/>
  <c r="XO10" i="34"/>
  <c r="XN10" i="34"/>
  <c r="XM10" i="34"/>
  <c r="XL10" i="34"/>
  <c r="XK10" i="34"/>
  <c r="XJ10" i="34"/>
  <c r="XI10" i="34"/>
  <c r="XH10" i="34"/>
  <c r="XG10" i="34"/>
  <c r="XF10" i="34"/>
  <c r="XE10" i="34"/>
  <c r="XD10" i="34"/>
  <c r="XC10" i="34"/>
  <c r="XB10" i="34"/>
  <c r="XA10" i="34"/>
  <c r="WZ10" i="34"/>
  <c r="WY10" i="34"/>
  <c r="WX10" i="34"/>
  <c r="WW10" i="34"/>
  <c r="WV10" i="34"/>
  <c r="WU10" i="34"/>
  <c r="WT10" i="34"/>
  <c r="WS10" i="34"/>
  <c r="WR10" i="34"/>
  <c r="WQ10" i="34"/>
  <c r="WP10" i="34"/>
  <c r="WO10" i="34"/>
  <c r="WN10" i="34"/>
  <c r="WM10" i="34"/>
  <c r="WL10" i="34"/>
  <c r="WK10" i="34"/>
  <c r="WJ10" i="34"/>
  <c r="WI10" i="34"/>
  <c r="WH10" i="34"/>
  <c r="WG10" i="34"/>
  <c r="WF10" i="34"/>
  <c r="WE10" i="34"/>
  <c r="WD10" i="34"/>
  <c r="WC10" i="34"/>
  <c r="WB10" i="34"/>
  <c r="WA10" i="34"/>
  <c r="VZ10" i="34"/>
  <c r="VY10" i="34"/>
  <c r="VX10" i="34"/>
  <c r="VW10" i="34"/>
  <c r="VV10" i="34"/>
  <c r="VU10" i="34"/>
  <c r="VT10" i="34"/>
  <c r="VS10" i="34"/>
  <c r="VR10" i="34"/>
  <c r="VQ10" i="34"/>
  <c r="VP10" i="34"/>
  <c r="VO10" i="34"/>
  <c r="VN10" i="34"/>
  <c r="VM10" i="34"/>
  <c r="VL10" i="34"/>
  <c r="VK10" i="34"/>
  <c r="VJ10" i="34"/>
  <c r="VI10" i="34"/>
  <c r="VH10" i="34"/>
  <c r="VG10" i="34"/>
  <c r="VF10" i="34"/>
  <c r="VE10" i="34"/>
  <c r="VD10" i="34"/>
  <c r="VC10" i="34"/>
  <c r="VB10" i="34"/>
  <c r="VA10" i="34"/>
  <c r="UZ10" i="34"/>
  <c r="UY10" i="34"/>
  <c r="UX10" i="34"/>
  <c r="UW10" i="34"/>
  <c r="UV10" i="34"/>
  <c r="UU10" i="34"/>
  <c r="UT10" i="34"/>
  <c r="US10" i="34"/>
  <c r="UR10" i="34"/>
  <c r="UQ10" i="34"/>
  <c r="UP10" i="34"/>
  <c r="UO10" i="34"/>
  <c r="UN10" i="34"/>
  <c r="UM10" i="34"/>
  <c r="UL10" i="34"/>
  <c r="UK10" i="34"/>
  <c r="UJ10" i="34"/>
  <c r="UI10" i="34"/>
  <c r="UH10" i="34"/>
  <c r="UG10" i="34"/>
  <c r="UF10" i="34"/>
  <c r="UE10" i="34"/>
  <c r="UD10" i="34"/>
  <c r="UC10" i="34"/>
  <c r="UB10" i="34"/>
  <c r="UA10" i="34"/>
  <c r="TZ10" i="34"/>
  <c r="TY10" i="34"/>
  <c r="TX10" i="34"/>
  <c r="TW10" i="34"/>
  <c r="TV10" i="34"/>
  <c r="TU10" i="34"/>
  <c r="TT10" i="34"/>
  <c r="TS10" i="34"/>
  <c r="TR10" i="34"/>
  <c r="TQ10" i="34"/>
  <c r="TP10" i="34"/>
  <c r="TO10" i="34"/>
  <c r="TN10" i="34"/>
  <c r="TM10" i="34"/>
  <c r="TL10" i="34"/>
  <c r="TK10" i="34"/>
  <c r="TJ10" i="34"/>
  <c r="TI10" i="34"/>
  <c r="TH10" i="34"/>
  <c r="TG10" i="34"/>
  <c r="TF10" i="34"/>
  <c r="TE10" i="34"/>
  <c r="TD10" i="34"/>
  <c r="TC10" i="34"/>
  <c r="TB10" i="34"/>
  <c r="TA10" i="34"/>
  <c r="SZ10" i="34"/>
  <c r="SY10" i="34"/>
  <c r="SX10" i="34"/>
  <c r="SW10" i="34"/>
  <c r="SV10" i="34"/>
  <c r="SU10" i="34"/>
  <c r="ST10" i="34"/>
  <c r="SS10" i="34"/>
  <c r="SR10" i="34"/>
  <c r="SQ10" i="34"/>
  <c r="SP10" i="34"/>
  <c r="SO10" i="34"/>
  <c r="SN10" i="34"/>
  <c r="SM10" i="34"/>
  <c r="SL10" i="34"/>
  <c r="SK10" i="34"/>
  <c r="SJ10" i="34"/>
  <c r="SI10" i="34"/>
  <c r="SH10" i="34"/>
  <c r="SG10" i="34"/>
  <c r="SF10" i="34"/>
  <c r="SE10" i="34"/>
  <c r="SD10" i="34"/>
  <c r="SC10" i="34"/>
  <c r="SB10" i="34"/>
  <c r="SA10" i="34"/>
  <c r="RZ10" i="34"/>
  <c r="RY10" i="34"/>
  <c r="RX10" i="34"/>
  <c r="RW10" i="34"/>
  <c r="RV10" i="34"/>
  <c r="RU10" i="34"/>
  <c r="RT10" i="34"/>
  <c r="RS10" i="34"/>
  <c r="RR10" i="34"/>
  <c r="RQ10" i="34"/>
  <c r="RP10" i="34"/>
  <c r="RO10" i="34"/>
  <c r="RN10" i="34"/>
  <c r="RM10" i="34"/>
  <c r="RL10" i="34"/>
  <c r="RK10" i="34"/>
  <c r="RJ10" i="34"/>
  <c r="RI10" i="34"/>
  <c r="RH10" i="34"/>
  <c r="RG10" i="34"/>
  <c r="RF10" i="34"/>
  <c r="RE10" i="34"/>
  <c r="RD10" i="34"/>
  <c r="RC10" i="34"/>
  <c r="RB10" i="34"/>
  <c r="RA10" i="34"/>
  <c r="QZ10" i="34"/>
  <c r="QY10" i="34"/>
  <c r="QX10" i="34"/>
  <c r="QW10" i="34"/>
  <c r="QV10" i="34"/>
  <c r="QU10" i="34"/>
  <c r="QT10" i="34"/>
  <c r="QS10" i="34"/>
  <c r="QR10" i="34"/>
  <c r="QQ10" i="34"/>
  <c r="QP10" i="34"/>
  <c r="QO10" i="34"/>
  <c r="QN10" i="34"/>
  <c r="QM10" i="34"/>
  <c r="QL10" i="34"/>
  <c r="QK10" i="34"/>
  <c r="QJ10" i="34"/>
  <c r="QI10" i="34"/>
  <c r="QH10" i="34"/>
  <c r="QG10" i="34"/>
  <c r="QF10" i="34"/>
  <c r="QE10" i="34"/>
  <c r="QD10" i="34"/>
  <c r="QC10" i="34"/>
  <c r="QB10" i="34"/>
  <c r="QA10" i="34"/>
  <c r="PZ10" i="34"/>
  <c r="PY10" i="34"/>
  <c r="PX10" i="34"/>
  <c r="PW10" i="34"/>
  <c r="PV10" i="34"/>
  <c r="PU10" i="34"/>
  <c r="PT10" i="34"/>
  <c r="PS10" i="34"/>
  <c r="PR10" i="34"/>
  <c r="PQ10" i="34"/>
  <c r="PP10" i="34"/>
  <c r="PO10" i="34"/>
  <c r="PN10" i="34"/>
  <c r="PM10" i="34"/>
  <c r="PL10" i="34"/>
  <c r="PK10" i="34"/>
  <c r="PJ10" i="34"/>
  <c r="PI10" i="34"/>
  <c r="PH10" i="34"/>
  <c r="PG10" i="34"/>
  <c r="PF10" i="34"/>
  <c r="PE10" i="34"/>
  <c r="PD10" i="34"/>
  <c r="PC10" i="34"/>
  <c r="PB10" i="34"/>
  <c r="PA10" i="34"/>
  <c r="OZ10" i="34"/>
  <c r="OY10" i="34"/>
  <c r="OX10" i="34"/>
  <c r="OW10" i="34"/>
  <c r="OV10" i="34"/>
  <c r="OU10" i="34"/>
  <c r="OT10" i="34"/>
  <c r="OS10" i="34"/>
  <c r="OR10" i="34"/>
  <c r="OQ10" i="34"/>
  <c r="OP10" i="34"/>
  <c r="OO10" i="34"/>
  <c r="ON10" i="34"/>
  <c r="OM10" i="34"/>
  <c r="OL10" i="34"/>
  <c r="OK10" i="34"/>
  <c r="OJ10" i="34"/>
  <c r="OI10" i="34"/>
  <c r="OH10" i="34"/>
  <c r="OG10" i="34"/>
  <c r="OF10" i="34"/>
  <c r="OE10" i="34"/>
  <c r="OD10" i="34"/>
  <c r="OC10" i="34"/>
  <c r="OB10" i="34"/>
  <c r="OA10" i="34"/>
  <c r="NZ10" i="34"/>
  <c r="NY10" i="34"/>
  <c r="NX10" i="34"/>
  <c r="NW10" i="34"/>
  <c r="NV10" i="34"/>
  <c r="NU10" i="34"/>
  <c r="NT10" i="34"/>
  <c r="NS10" i="34"/>
  <c r="NR10" i="34"/>
  <c r="NQ10" i="34"/>
  <c r="NP10" i="34"/>
  <c r="NO10" i="34"/>
  <c r="NN10" i="34"/>
  <c r="NM10" i="34"/>
  <c r="NL10" i="34"/>
  <c r="NK10" i="34"/>
  <c r="NJ10" i="34"/>
  <c r="NI10" i="34"/>
  <c r="NH10" i="34"/>
  <c r="NG10" i="34"/>
  <c r="NF10" i="34"/>
  <c r="NE10" i="34"/>
  <c r="ND10" i="34"/>
  <c r="NC10" i="34"/>
  <c r="NB10" i="34"/>
  <c r="NA10" i="34"/>
  <c r="MZ10" i="34"/>
  <c r="MY10" i="34"/>
  <c r="MX10" i="34"/>
  <c r="MW10" i="34"/>
  <c r="MV10" i="34"/>
  <c r="MU10" i="34"/>
  <c r="MT10" i="34"/>
  <c r="MS10" i="34"/>
  <c r="MR10" i="34"/>
  <c r="MQ10" i="34"/>
  <c r="MP10" i="34"/>
  <c r="MO10" i="34"/>
  <c r="MN10" i="34"/>
  <c r="MM10" i="34"/>
  <c r="ML10" i="34"/>
  <c r="MK10" i="34"/>
  <c r="MJ10" i="34"/>
  <c r="MI10" i="34"/>
  <c r="MH10" i="34"/>
  <c r="MG10" i="34"/>
  <c r="MF10" i="34"/>
  <c r="ME10" i="34"/>
  <c r="MD10" i="34"/>
  <c r="MC10" i="34"/>
  <c r="MB10" i="34"/>
  <c r="MA10" i="34"/>
  <c r="LZ10" i="34"/>
  <c r="LY10" i="34"/>
  <c r="LX10" i="34"/>
  <c r="LW10" i="34"/>
  <c r="LV10" i="34"/>
  <c r="LU10" i="34"/>
  <c r="LT10" i="34"/>
  <c r="LS10" i="34"/>
  <c r="LR10" i="34"/>
  <c r="LQ10" i="34"/>
  <c r="LP10" i="34"/>
  <c r="LO10" i="34"/>
  <c r="LN10" i="34"/>
  <c r="LM10" i="34"/>
  <c r="LL10" i="34"/>
  <c r="LK10" i="34"/>
  <c r="LJ10" i="34"/>
  <c r="LI10" i="34"/>
  <c r="LH10" i="34"/>
  <c r="LG10" i="34"/>
  <c r="LF10" i="34"/>
  <c r="LE10" i="34"/>
  <c r="LD10" i="34"/>
  <c r="LC10" i="34"/>
  <c r="LB10" i="34"/>
  <c r="LA10" i="34"/>
  <c r="KZ10" i="34"/>
  <c r="KY10" i="34"/>
  <c r="KX10" i="34"/>
  <c r="KW10" i="34"/>
  <c r="KV10" i="34"/>
  <c r="KU10" i="34"/>
  <c r="KT10" i="34"/>
  <c r="KS10" i="34"/>
  <c r="KR10" i="34"/>
  <c r="KQ10" i="34"/>
  <c r="KP10" i="34"/>
  <c r="KO10" i="34"/>
  <c r="KN10" i="34"/>
  <c r="KM10" i="34"/>
  <c r="KL10" i="34"/>
  <c r="KK10" i="34"/>
  <c r="KJ10" i="34"/>
  <c r="KI10" i="34"/>
  <c r="KH10" i="34"/>
  <c r="KG10" i="34"/>
  <c r="KF10" i="34"/>
  <c r="KE10" i="34"/>
  <c r="KD10" i="34"/>
  <c r="KC10" i="34"/>
  <c r="KB10" i="34"/>
  <c r="KA10" i="34"/>
  <c r="JZ10" i="34"/>
  <c r="JY10" i="34"/>
  <c r="JX10" i="34"/>
  <c r="JW10" i="34"/>
  <c r="JV10" i="34"/>
  <c r="JU10" i="34"/>
  <c r="JT10" i="34"/>
  <c r="JS10" i="34"/>
  <c r="JR10" i="34"/>
  <c r="JQ10" i="34"/>
  <c r="JP10" i="34"/>
  <c r="JO10" i="34"/>
  <c r="JN10" i="34"/>
  <c r="JM10" i="34"/>
  <c r="JL10" i="34"/>
  <c r="JK10" i="34"/>
  <c r="JJ10" i="34"/>
  <c r="JI10" i="34"/>
  <c r="JH10" i="34"/>
  <c r="JG10" i="34"/>
  <c r="JF10" i="34"/>
  <c r="JE10" i="34"/>
  <c r="JD10" i="34"/>
  <c r="JC10" i="34"/>
  <c r="JB10" i="34"/>
  <c r="JA10" i="34"/>
  <c r="IZ10" i="34"/>
  <c r="IY10" i="34"/>
  <c r="IX10" i="34"/>
  <c r="IW10" i="34"/>
  <c r="IV10" i="34"/>
  <c r="IU10" i="34"/>
  <c r="IT10" i="34"/>
  <c r="IS10" i="34"/>
  <c r="IR10" i="34"/>
  <c r="IQ10" i="34"/>
  <c r="IP10" i="34"/>
  <c r="IO10" i="34"/>
  <c r="IN10" i="34"/>
  <c r="IM10" i="34"/>
  <c r="IL10" i="34"/>
  <c r="IK10" i="34"/>
  <c r="IJ10" i="34"/>
  <c r="II10" i="34"/>
  <c r="IH10" i="34"/>
  <c r="IG10" i="34"/>
  <c r="IF10" i="34"/>
  <c r="IE10" i="34"/>
  <c r="ID10" i="34"/>
  <c r="IC10" i="34"/>
  <c r="IB10" i="34"/>
  <c r="IA10" i="34"/>
  <c r="HZ10" i="34"/>
  <c r="HY10" i="34"/>
  <c r="HX10" i="34"/>
  <c r="HW10" i="34"/>
  <c r="HV10" i="34"/>
  <c r="HU10" i="34"/>
  <c r="HT10" i="34"/>
  <c r="HS10" i="34"/>
  <c r="HR10" i="34"/>
  <c r="HQ10" i="34"/>
  <c r="HP10" i="34"/>
  <c r="HO10" i="34"/>
  <c r="HN10" i="34"/>
  <c r="HM10" i="34"/>
  <c r="HL10" i="34"/>
  <c r="HK10" i="34"/>
  <c r="HJ10" i="34"/>
  <c r="HI10" i="34"/>
  <c r="HH10" i="34"/>
  <c r="HG10" i="34"/>
  <c r="HF10" i="34"/>
  <c r="HE10" i="34"/>
  <c r="HD10" i="34"/>
  <c r="HC10" i="34"/>
  <c r="HB10" i="34"/>
  <c r="HA10" i="34"/>
  <c r="GZ10" i="34"/>
  <c r="GY10" i="34"/>
  <c r="GX10" i="34"/>
  <c r="GW10" i="34"/>
  <c r="GV10" i="34"/>
  <c r="GU10" i="34"/>
  <c r="GT10" i="34"/>
  <c r="GS10" i="34"/>
  <c r="GR10" i="34"/>
  <c r="GQ10" i="34"/>
  <c r="GP10" i="34"/>
  <c r="GO10" i="34"/>
  <c r="GN10" i="34"/>
  <c r="GM10" i="34"/>
  <c r="GL10" i="34"/>
  <c r="GK10" i="34"/>
  <c r="GJ10" i="34"/>
  <c r="GI10" i="34"/>
  <c r="GH10" i="34"/>
  <c r="GG10" i="34"/>
  <c r="GF10" i="34"/>
  <c r="GE10" i="34"/>
  <c r="GD10" i="34"/>
  <c r="GC10" i="34"/>
  <c r="GB10" i="34"/>
  <c r="GA10" i="34"/>
  <c r="FZ10" i="34"/>
  <c r="FY10" i="34"/>
  <c r="FX10" i="34"/>
  <c r="FW10" i="34"/>
  <c r="FV10" i="34"/>
  <c r="FU10" i="34"/>
  <c r="FT10" i="34"/>
  <c r="FS10" i="34"/>
  <c r="FR10" i="34"/>
  <c r="FQ10" i="34"/>
  <c r="FP10" i="34"/>
  <c r="FO10" i="34"/>
  <c r="FN10" i="34"/>
  <c r="FM10" i="34"/>
  <c r="FL10" i="34"/>
  <c r="FK10" i="34"/>
  <c r="FJ10" i="34"/>
  <c r="FI10" i="34"/>
  <c r="FH10" i="34"/>
  <c r="FG10" i="34"/>
  <c r="FF10" i="34"/>
  <c r="FE10" i="34"/>
  <c r="FD10" i="34"/>
  <c r="FC10" i="34"/>
  <c r="FB10" i="34"/>
  <c r="FA10" i="34"/>
  <c r="EZ10" i="34"/>
  <c r="EY10" i="34"/>
  <c r="EX10" i="34"/>
  <c r="EW10" i="34"/>
  <c r="EV10" i="34"/>
  <c r="EU10" i="34"/>
  <c r="ET10" i="34"/>
  <c r="ES10" i="34"/>
  <c r="ER10" i="34"/>
  <c r="EQ10" i="34"/>
  <c r="EP10" i="34"/>
  <c r="EO10" i="34"/>
  <c r="EN10" i="34"/>
  <c r="EM10" i="34"/>
  <c r="EL10" i="34"/>
  <c r="EK10" i="34"/>
  <c r="EJ10" i="34"/>
  <c r="EI10" i="34"/>
  <c r="EH10" i="34"/>
  <c r="EG10" i="34"/>
  <c r="EF10" i="34"/>
  <c r="EE10" i="34"/>
  <c r="ED10" i="34"/>
  <c r="EC10" i="34"/>
  <c r="EB10" i="34"/>
  <c r="EA10" i="34"/>
  <c r="DZ10" i="34"/>
  <c r="DY10" i="34"/>
  <c r="DX10" i="34"/>
  <c r="DW10" i="34"/>
  <c r="DV10" i="34"/>
  <c r="DU10" i="34"/>
  <c r="DT10" i="34"/>
  <c r="DS10" i="34"/>
  <c r="DR10" i="34"/>
  <c r="DQ10" i="34"/>
  <c r="DP10" i="34"/>
  <c r="DO10" i="34"/>
  <c r="DN10" i="34"/>
  <c r="DM10" i="34"/>
  <c r="DL10" i="34"/>
  <c r="DK10" i="34"/>
  <c r="DJ10" i="34"/>
  <c r="DI10" i="34"/>
  <c r="DH10" i="34"/>
  <c r="DG10" i="34"/>
  <c r="DF10" i="34"/>
  <c r="DE10" i="34"/>
  <c r="DD10" i="34"/>
  <c r="DC10" i="34"/>
  <c r="DB10" i="34"/>
  <c r="DA10" i="34"/>
  <c r="CZ10" i="34"/>
  <c r="CY10" i="34"/>
  <c r="CX10" i="34"/>
  <c r="CW10" i="34"/>
  <c r="CV10" i="34"/>
  <c r="CU10" i="34"/>
  <c r="CT10" i="34"/>
  <c r="CS10" i="34"/>
  <c r="CR10" i="34"/>
  <c r="CQ10" i="34"/>
  <c r="CP10" i="34"/>
  <c r="CO10" i="34"/>
  <c r="CN10" i="34"/>
  <c r="CM10" i="34"/>
  <c r="CL10" i="34"/>
  <c r="CK10" i="34"/>
  <c r="CJ10" i="34"/>
  <c r="CI10" i="34"/>
  <c r="CH10" i="34"/>
  <c r="CG10" i="34"/>
  <c r="CF10" i="34"/>
  <c r="CE10" i="34"/>
  <c r="CD10" i="34"/>
  <c r="CC10" i="34"/>
  <c r="CB10" i="34"/>
  <c r="CA10" i="34"/>
  <c r="BZ10" i="34"/>
  <c r="BY10" i="34"/>
  <c r="BX10" i="34"/>
  <c r="BW10" i="34"/>
  <c r="BV10" i="34"/>
  <c r="BU10" i="34"/>
  <c r="BT10" i="34"/>
  <c r="BS10" i="34"/>
  <c r="BR10" i="34"/>
  <c r="BQ10" i="34"/>
  <c r="BP10" i="34"/>
  <c r="BO10" i="34"/>
  <c r="BN10" i="34"/>
  <c r="BM10" i="34"/>
  <c r="BL10" i="34"/>
  <c r="BK10" i="34"/>
  <c r="BJ10" i="34"/>
  <c r="BI10" i="34"/>
  <c r="BH10" i="34"/>
  <c r="BG10" i="34"/>
  <c r="BF10" i="34"/>
  <c r="BE10" i="34"/>
  <c r="BD10" i="34"/>
  <c r="BC10" i="34"/>
  <c r="BB10" i="34"/>
  <c r="BA10" i="34"/>
  <c r="AZ10" i="34"/>
  <c r="AY10" i="34"/>
  <c r="AX10" i="34"/>
  <c r="AW10" i="34"/>
  <c r="AV10" i="34"/>
  <c r="AU10" i="34"/>
  <c r="AT10" i="34"/>
  <c r="AS10" i="34"/>
  <c r="AR10" i="34"/>
  <c r="AQ10" i="34"/>
  <c r="AP10" i="34"/>
  <c r="AO10" i="34"/>
  <c r="AN10" i="34"/>
  <c r="AM10" i="34"/>
  <c r="AL10" i="34"/>
  <c r="AK10" i="34"/>
  <c r="AJ10" i="34"/>
  <c r="AI10" i="34"/>
  <c r="AH10" i="34"/>
  <c r="AG10" i="34"/>
  <c r="AF10" i="34"/>
  <c r="AE10" i="34"/>
  <c r="AD10" i="34"/>
  <c r="AC10" i="34"/>
  <c r="AB10" i="34"/>
  <c r="AA10" i="34"/>
  <c r="Z10" i="34"/>
  <c r="Y10" i="34"/>
  <c r="X10" i="34"/>
  <c r="W10" i="34"/>
  <c r="V10" i="34"/>
  <c r="U10" i="34"/>
  <c r="T10" i="34"/>
  <c r="S10" i="34"/>
  <c r="R10" i="34"/>
  <c r="Q10" i="34"/>
  <c r="P10" i="34"/>
  <c r="O10" i="34"/>
  <c r="N10" i="34"/>
  <c r="M10" i="34"/>
  <c r="L10" i="34"/>
  <c r="K10" i="34"/>
  <c r="J10" i="34"/>
  <c r="I10" i="34"/>
  <c r="H10" i="34"/>
  <c r="AFC9" i="34"/>
  <c r="AFG10" i="34" s="1"/>
  <c r="AEZ9" i="34"/>
  <c r="AEJ9" i="34"/>
  <c r="AEM10" i="34" s="1"/>
  <c r="ADZ9" i="34"/>
  <c r="AEE10" i="34" s="1"/>
  <c r="ADR9" i="34"/>
  <c r="ADW10" i="34" s="1"/>
  <c r="ADI9" i="34"/>
  <c r="ADO10" i="34" s="1"/>
  <c r="ADE9" i="34"/>
  <c r="ADB9" i="34"/>
  <c r="ACV9" i="34"/>
  <c r="ACT9" i="34"/>
  <c r="ACO9" i="34"/>
  <c r="ACK9" i="34"/>
  <c r="ABQ9" i="34"/>
  <c r="ABW10" i="34" s="1"/>
  <c r="ABO9" i="34"/>
  <c r="ABM9" i="34"/>
  <c r="ABL9" i="34"/>
  <c r="ABF9" i="34"/>
  <c r="ABK10" i="34" s="1"/>
  <c r="ABD9" i="34"/>
  <c r="ABC9" i="34"/>
  <c r="ABB9" i="34"/>
  <c r="AAZ9" i="34"/>
  <c r="AAX9" i="34"/>
  <c r="AAM9" i="34"/>
  <c r="AAD9" i="34"/>
  <c r="AAJ10" i="34" s="1"/>
  <c r="AAC9" i="34"/>
  <c r="ZY9" i="34"/>
  <c r="AAB10" i="34" s="1"/>
  <c r="AAI10" i="34" l="1"/>
  <c r="ADB10" i="34"/>
  <c r="AAH15" i="34"/>
  <c r="ABI15" i="34"/>
  <c r="ABN15" i="34"/>
  <c r="ACH15" i="34"/>
  <c r="AEH15" i="34"/>
  <c r="ABF10" i="34"/>
  <c r="ABS10" i="34"/>
  <c r="ACU10" i="34"/>
  <c r="ADK10" i="34"/>
  <c r="AAE15" i="34"/>
  <c r="ABD15" i="34"/>
  <c r="ABL15" i="34"/>
  <c r="ABU15" i="34"/>
  <c r="AAF10" i="34"/>
  <c r="ABC10" i="34"/>
  <c r="ABG10" i="34"/>
  <c r="ABJ10" i="34"/>
  <c r="ABO10" i="34"/>
  <c r="ABU10" i="34"/>
  <c r="ACQ10" i="34"/>
  <c r="ACY10" i="34"/>
  <c r="ADG10" i="34"/>
  <c r="AFC10" i="34"/>
  <c r="ABL10" i="34"/>
  <c r="ACV10" i="34"/>
  <c r="ADD10" i="34"/>
  <c r="ADT10" i="34"/>
  <c r="AEF10" i="34"/>
  <c r="AFD10" i="34"/>
  <c r="AAF15" i="34"/>
  <c r="AAI15" i="34"/>
  <c r="ABB15" i="34"/>
  <c r="ABF15" i="34"/>
  <c r="ABJ15" i="34"/>
  <c r="ABM15" i="34"/>
  <c r="ABR15" i="34"/>
  <c r="AAY15" i="34"/>
  <c r="ADK15" i="34"/>
  <c r="AEI15" i="34"/>
  <c r="AAN10" i="34"/>
  <c r="AAQ10" i="34"/>
  <c r="AAS10" i="34"/>
  <c r="AAP10" i="34"/>
  <c r="AAR10" i="34"/>
  <c r="ABD10" i="34"/>
  <c r="AAG10" i="34"/>
  <c r="AAZ10" i="34"/>
  <c r="ABT10" i="34"/>
  <c r="ACN10" i="34"/>
  <c r="ACZ10" i="34"/>
  <c r="ADL10" i="34"/>
  <c r="ADX10" i="34"/>
  <c r="AEB10" i="34"/>
  <c r="AEZ10" i="34"/>
  <c r="AFH10" i="34"/>
  <c r="ABO15" i="34"/>
  <c r="ACE15" i="34"/>
  <c r="ADG15" i="34"/>
  <c r="AEE15" i="34"/>
  <c r="AFO31" i="35"/>
  <c r="AFO30" i="35" s="1"/>
  <c r="AFO14" i="35"/>
  <c r="AFO13" i="35" s="1"/>
  <c r="AFO28" i="35"/>
  <c r="AFO11" i="35"/>
  <c r="AFO48" i="19"/>
  <c r="AFO10" i="35" s="1"/>
  <c r="AAO10" i="34"/>
  <c r="ABH10" i="34"/>
  <c r="ABP10" i="34"/>
  <c r="AEJ10" i="34"/>
  <c r="AAB15" i="34"/>
  <c r="AAJ15" i="34"/>
  <c r="ABC15" i="34"/>
  <c r="ADO15" i="34"/>
  <c r="ZZ10" i="34"/>
  <c r="AAD10" i="34"/>
  <c r="AAH10" i="34"/>
  <c r="ABA10" i="34"/>
  <c r="ABE10" i="34"/>
  <c r="ABI10" i="34"/>
  <c r="ABM10" i="34"/>
  <c r="ABQ10" i="34"/>
  <c r="ACK10" i="34"/>
  <c r="ACO10" i="34"/>
  <c r="ACS10" i="34"/>
  <c r="ACW10" i="34"/>
  <c r="ADA10" i="34"/>
  <c r="ADE10" i="34"/>
  <c r="ADI10" i="34"/>
  <c r="ADM10" i="34"/>
  <c r="ADU10" i="34"/>
  <c r="AEC10" i="34"/>
  <c r="AEK10" i="34"/>
  <c r="AEO10" i="34"/>
  <c r="AFA10" i="34"/>
  <c r="AFE10" i="34"/>
  <c r="AFI10" i="34"/>
  <c r="ZY15" i="34"/>
  <c r="AAC15" i="34"/>
  <c r="AAG15" i="34"/>
  <c r="AAZ15" i="34"/>
  <c r="ABH15" i="34"/>
  <c r="ABP15" i="34"/>
  <c r="ABT15" i="34"/>
  <c r="ACB15" i="34"/>
  <c r="ACF15" i="34"/>
  <c r="ADH15" i="34"/>
  <c r="ADL15" i="34"/>
  <c r="ADP15" i="34"/>
  <c r="AEF15" i="34"/>
  <c r="ZY10" i="34"/>
  <c r="ACR10" i="34"/>
  <c r="ADH10" i="34"/>
  <c r="ABK15" i="34"/>
  <c r="ABS15" i="34"/>
  <c r="AAA10" i="34"/>
  <c r="AAE10" i="34"/>
  <c r="AAM10" i="34"/>
  <c r="AAX10" i="34"/>
  <c r="ABB10" i="34"/>
  <c r="ABN10" i="34"/>
  <c r="ABR10" i="34"/>
  <c r="ABV10" i="34"/>
  <c r="ACL10" i="34"/>
  <c r="ACP10" i="34"/>
  <c r="ACT10" i="34"/>
  <c r="ACX10" i="34"/>
  <c r="ADF10" i="34"/>
  <c r="ADJ10" i="34"/>
  <c r="ADN10" i="34"/>
  <c r="ADR10" i="34"/>
  <c r="ADV10" i="34"/>
  <c r="ADZ10" i="34"/>
  <c r="AED10" i="34"/>
  <c r="AEL10" i="34"/>
  <c r="AEP10" i="34"/>
  <c r="AFB10" i="34"/>
  <c r="AFF10" i="34"/>
  <c r="ZZ15" i="34"/>
  <c r="AAD15" i="34"/>
  <c r="AAL15" i="34"/>
  <c r="AAW15" i="34"/>
  <c r="ABA15" i="34"/>
  <c r="ABE15" i="34"/>
  <c r="ABQ15" i="34"/>
  <c r="ACC15" i="34"/>
  <c r="ACG15" i="34"/>
  <c r="ADI15" i="34"/>
  <c r="ADM15" i="34"/>
  <c r="ADQ15" i="34"/>
  <c r="AEC15" i="34"/>
  <c r="AEG15" i="34"/>
  <c r="AFM15" i="34"/>
  <c r="AAC10" i="34"/>
  <c r="AEN10" i="34"/>
  <c r="ABG15" i="34"/>
  <c r="AAY10" i="34"/>
  <c r="ACM10" i="34"/>
  <c r="ADC10" i="34"/>
  <c r="ADS10" i="34"/>
  <c r="AEA10" i="34"/>
  <c r="AAA15" i="34"/>
  <c r="AAX15" i="34"/>
  <c r="ACD15" i="34"/>
  <c r="ADF15" i="34"/>
  <c r="ADN15" i="34"/>
  <c r="AED15" i="34"/>
  <c r="AFN4" i="34" l="1"/>
  <c r="AFN57" i="19"/>
  <c r="AFN41" i="19"/>
  <c r="AFN47" i="19" s="1"/>
  <c r="AFN28" i="19"/>
  <c r="AFN19" i="19"/>
  <c r="AFN21" i="19" s="1"/>
  <c r="AFN6" i="19"/>
  <c r="AFO5" i="34" l="1"/>
  <c r="AFN35" i="19"/>
  <c r="AFN20" i="35" s="1"/>
  <c r="AFN21" i="35"/>
  <c r="AFN4" i="35"/>
  <c r="AFN24" i="35"/>
  <c r="AFN23" i="35" s="1"/>
  <c r="AFN7" i="35"/>
  <c r="AFN6" i="35" s="1"/>
  <c r="AFN29" i="19"/>
  <c r="AFN3" i="35" s="1"/>
  <c r="AFN28" i="35"/>
  <c r="AFN11" i="35"/>
  <c r="AFN31" i="35"/>
  <c r="AFN30" i="35" s="1"/>
  <c r="AFN14" i="35"/>
  <c r="AFN13" i="35" s="1"/>
  <c r="AFN48" i="19"/>
  <c r="AFN10" i="35" s="1"/>
  <c r="AFN50" i="19"/>
  <c r="AFN27" i="35" s="1"/>
  <c r="AEZ3" i="34"/>
  <c r="AAC3" i="19" l="1"/>
  <c r="AFM4" i="34"/>
  <c r="AFM6" i="19"/>
  <c r="AFM57" i="19"/>
  <c r="AFM41" i="19"/>
  <c r="AFM47" i="19" s="1"/>
  <c r="AFM28" i="19"/>
  <c r="AFM19" i="19"/>
  <c r="AFM21" i="19" s="1"/>
  <c r="AFN5" i="34" l="1"/>
  <c r="AFM35" i="19"/>
  <c r="AFM20" i="35" s="1"/>
  <c r="AFM24" i="35"/>
  <c r="AFM23" i="35" s="1"/>
  <c r="AFM21" i="35"/>
  <c r="AFM4" i="35"/>
  <c r="AFM7" i="35"/>
  <c r="AFM6" i="35" s="1"/>
  <c r="AFM28" i="35"/>
  <c r="AFM31" i="35"/>
  <c r="AFM30" i="35" s="1"/>
  <c r="AFM11" i="35"/>
  <c r="AFM14" i="35"/>
  <c r="AFM13" i="35" s="1"/>
  <c r="AFM29" i="19"/>
  <c r="AFM3" i="35" s="1"/>
  <c r="AFM48" i="19"/>
  <c r="AFM10" i="35" s="1"/>
  <c r="AFM50" i="19"/>
  <c r="AFM27" i="35" s="1"/>
  <c r="AEX3" i="19"/>
  <c r="AFL4" i="34" l="1"/>
  <c r="AFL57" i="19"/>
  <c r="AFM5" i="34" l="1"/>
  <c r="AFL41" i="19"/>
  <c r="AFL47" i="19" s="1"/>
  <c r="AFL28" i="19"/>
  <c r="AFL19" i="19"/>
  <c r="AFL21" i="19" s="1"/>
  <c r="AFL6" i="19"/>
  <c r="AFL35" i="19" l="1"/>
  <c r="AFL20" i="35" s="1"/>
  <c r="AFL21" i="35"/>
  <c r="AFL24" i="35"/>
  <c r="AFL23" i="35" s="1"/>
  <c r="AFL4" i="35"/>
  <c r="AFL7" i="35"/>
  <c r="AFL6" i="35" s="1"/>
  <c r="AFL50" i="19"/>
  <c r="AFL27" i="35" s="1"/>
  <c r="AFL28" i="35"/>
  <c r="AFL31" i="35"/>
  <c r="AFL30" i="35" s="1"/>
  <c r="AFL11" i="35"/>
  <c r="AFL14" i="35"/>
  <c r="AFL13" i="35" s="1"/>
  <c r="AFL29" i="19"/>
  <c r="AFL3" i="35" s="1"/>
  <c r="AFL48" i="19"/>
  <c r="AFL10" i="35" s="1"/>
  <c r="AFK57" i="19"/>
  <c r="AFK41" i="19"/>
  <c r="AFK47" i="19" s="1"/>
  <c r="AFK28" i="19"/>
  <c r="AFK19" i="19"/>
  <c r="AFK21" i="19" s="1"/>
  <c r="AFK6" i="19"/>
  <c r="AFK4" i="34"/>
  <c r="AFL5" i="34" l="1"/>
  <c r="AFK29" i="19"/>
  <c r="AFK3" i="35" s="1"/>
  <c r="AFK21" i="35"/>
  <c r="AFK24" i="35"/>
  <c r="AFK23" i="35" s="1"/>
  <c r="AFK7" i="35"/>
  <c r="AFK6" i="35" s="1"/>
  <c r="AFK4" i="35"/>
  <c r="AFK28" i="35"/>
  <c r="AFK31" i="35"/>
  <c r="AFK30" i="35" s="1"/>
  <c r="AFK11" i="35"/>
  <c r="AFK14" i="35"/>
  <c r="AFK13" i="35" s="1"/>
  <c r="AFK48" i="19"/>
  <c r="AFK10" i="35" s="1"/>
  <c r="AFK50" i="19"/>
  <c r="AFK27" i="35" s="1"/>
  <c r="AFK35" i="19"/>
  <c r="AFK20" i="35" s="1"/>
  <c r="AFG19" i="19"/>
  <c r="AFH19" i="19"/>
  <c r="AFI19" i="19"/>
  <c r="AFJ19" i="19"/>
  <c r="AFJ4" i="34" l="1"/>
  <c r="AFJ57" i="19"/>
  <c r="AFJ41" i="19"/>
  <c r="AFJ47" i="19" s="1"/>
  <c r="AFJ28" i="19"/>
  <c r="AFJ21" i="19"/>
  <c r="AFJ6" i="19"/>
  <c r="AFK5" i="34" l="1"/>
  <c r="AFJ29" i="19"/>
  <c r="AFJ3" i="35" s="1"/>
  <c r="AFJ24" i="35"/>
  <c r="AFJ23" i="35" s="1"/>
  <c r="AFJ21" i="35"/>
  <c r="AFJ4" i="35"/>
  <c r="AFJ7" i="35"/>
  <c r="AFJ6" i="35" s="1"/>
  <c r="AFJ50" i="19"/>
  <c r="AFJ27" i="35" s="1"/>
  <c r="AFJ28" i="35"/>
  <c r="AFJ31" i="35"/>
  <c r="AFJ30" i="35" s="1"/>
  <c r="AFJ11" i="35"/>
  <c r="AFJ14" i="35"/>
  <c r="AFJ13" i="35" s="1"/>
  <c r="AFJ35" i="19"/>
  <c r="AFJ20" i="35" s="1"/>
  <c r="AFJ48" i="19"/>
  <c r="AFJ10" i="35" s="1"/>
  <c r="AFI4" i="34"/>
  <c r="AFI57" i="19"/>
  <c r="AFI41" i="19"/>
  <c r="AFI47" i="19" s="1"/>
  <c r="AFI28" i="19"/>
  <c r="AFI21" i="19"/>
  <c r="AFJ5" i="34" l="1"/>
  <c r="AFI50" i="19"/>
  <c r="AFI27" i="35" s="1"/>
  <c r="AFI28" i="35"/>
  <c r="AFI31" i="35"/>
  <c r="AFI30" i="35" s="1"/>
  <c r="AFI11" i="35"/>
  <c r="AFI14" i="35"/>
  <c r="AFI13" i="35" s="1"/>
  <c r="AFI29" i="19"/>
  <c r="AFI3" i="35" s="1"/>
  <c r="AFI24" i="35"/>
  <c r="AFI23" i="35" s="1"/>
  <c r="AFI21" i="35"/>
  <c r="AFI4" i="35"/>
  <c r="AFI7" i="35"/>
  <c r="AFI6" i="35" s="1"/>
  <c r="AFI35" i="19"/>
  <c r="AFI20" i="35" s="1"/>
  <c r="AFI48" i="19"/>
  <c r="AFI10" i="35" s="1"/>
  <c r="AFH4" i="34"/>
  <c r="AFI5" i="34" l="1"/>
  <c r="AFH57" i="19"/>
  <c r="AFH41" i="19"/>
  <c r="AFH47" i="19" s="1"/>
  <c r="AFH28" i="19"/>
  <c r="AFH21" i="19"/>
  <c r="AFH28" i="35" l="1"/>
  <c r="AFH31" i="35"/>
  <c r="AFH30" i="35" s="1"/>
  <c r="AFH11" i="35"/>
  <c r="AFH14" i="35"/>
  <c r="AFH13" i="35" s="1"/>
  <c r="AFH35" i="19"/>
  <c r="AFH20" i="35" s="1"/>
  <c r="AFH21" i="35"/>
  <c r="AFH24" i="35"/>
  <c r="AFH23" i="35" s="1"/>
  <c r="AFH4" i="35"/>
  <c r="AFH7" i="35"/>
  <c r="AFH6" i="35" s="1"/>
  <c r="AFH50" i="19"/>
  <c r="AFH27" i="35" s="1"/>
  <c r="AFH48" i="19"/>
  <c r="AFH10" i="35" s="1"/>
  <c r="AFH29" i="19"/>
  <c r="AFH3" i="35" s="1"/>
  <c r="AFG4" i="34"/>
  <c r="AFH5" i="34" s="1"/>
  <c r="AFG57" i="19"/>
  <c r="AFG41" i="19"/>
  <c r="AFG47" i="19" s="1"/>
  <c r="AFG28" i="19"/>
  <c r="AFG21" i="19"/>
  <c r="AFG50" i="19" l="1"/>
  <c r="AFG27" i="35" s="1"/>
  <c r="AFG28" i="35"/>
  <c r="AFG31" i="35"/>
  <c r="AFG30" i="35" s="1"/>
  <c r="AFG11" i="35"/>
  <c r="AFG14" i="35"/>
  <c r="AFG13" i="35" s="1"/>
  <c r="AFG35" i="19"/>
  <c r="AFG20" i="35" s="1"/>
  <c r="AFG21" i="35"/>
  <c r="AFG24" i="35"/>
  <c r="AFG23" i="35" s="1"/>
  <c r="AFG7" i="35"/>
  <c r="AFG6" i="35" s="1"/>
  <c r="AFG4" i="35"/>
  <c r="AFG29" i="19"/>
  <c r="AFG3" i="35" s="1"/>
  <c r="AFG48" i="19"/>
  <c r="AFG10" i="35" s="1"/>
  <c r="AFF4" i="34"/>
  <c r="AFF57" i="19"/>
  <c r="AFF41" i="19"/>
  <c r="AFF47" i="19" s="1"/>
  <c r="AFF28" i="19"/>
  <c r="AFF19" i="19"/>
  <c r="AFF21" i="19" s="1"/>
  <c r="AFF29" i="19" l="1"/>
  <c r="AFF3" i="35" s="1"/>
  <c r="AFF24" i="35"/>
  <c r="AFF23" i="35" s="1"/>
  <c r="AFF21" i="35"/>
  <c r="AFF4" i="35"/>
  <c r="AFF7" i="35"/>
  <c r="AFF6" i="35" s="1"/>
  <c r="AFF28" i="35"/>
  <c r="AFF31" i="35"/>
  <c r="AFF30" i="35" s="1"/>
  <c r="AFF11" i="35"/>
  <c r="AFF14" i="35"/>
  <c r="AFF13" i="35" s="1"/>
  <c r="AFG5" i="34"/>
  <c r="AFF35" i="19"/>
  <c r="AFF20" i="35" s="1"/>
  <c r="AFF48" i="19"/>
  <c r="AFF10" i="35" s="1"/>
  <c r="AFF50" i="19"/>
  <c r="AFF27" i="35" s="1"/>
  <c r="AFE4" i="34" l="1"/>
  <c r="AFE57" i="19"/>
  <c r="AFE41" i="19"/>
  <c r="AFE47" i="19" s="1"/>
  <c r="AFE28" i="19"/>
  <c r="AFE19" i="19"/>
  <c r="AFE29" i="19" l="1"/>
  <c r="AFE3" i="35" s="1"/>
  <c r="AFE24" i="35"/>
  <c r="AFE23" i="35" s="1"/>
  <c r="AFE21" i="35"/>
  <c r="AFE4" i="35"/>
  <c r="AFE7" i="35"/>
  <c r="AFE6" i="35" s="1"/>
  <c r="AFE28" i="35"/>
  <c r="AFE31" i="35"/>
  <c r="AFE30" i="35" s="1"/>
  <c r="AFE11" i="35"/>
  <c r="AFE14" i="35"/>
  <c r="AFE13" i="35" s="1"/>
  <c r="AFF5" i="34"/>
  <c r="AFE21" i="19"/>
  <c r="AFE48" i="19"/>
  <c r="AFE10" i="35" s="1"/>
  <c r="AFE50" i="19"/>
  <c r="AFE27" i="35" s="1"/>
  <c r="AFE35" i="19"/>
  <c r="AFE20" i="35" s="1"/>
  <c r="AFC3" i="19"/>
  <c r="AFO7" i="19" l="1"/>
  <c r="AFP7" i="19"/>
  <c r="AFN7" i="19"/>
  <c r="AFI6" i="19"/>
  <c r="AFH6" i="19"/>
  <c r="AFG6" i="19"/>
  <c r="AFD4" i="34"/>
  <c r="AFD57" i="19"/>
  <c r="AFD41" i="19"/>
  <c r="AFD47" i="19" s="1"/>
  <c r="AFD28" i="19"/>
  <c r="AFD19" i="19"/>
  <c r="AFD21" i="19" s="1"/>
  <c r="AFD28" i="35" l="1"/>
  <c r="AFD31" i="35"/>
  <c r="AFD30" i="35" s="1"/>
  <c r="AFD11" i="35"/>
  <c r="AFD14" i="35"/>
  <c r="AFD13" i="35" s="1"/>
  <c r="AFD29" i="19"/>
  <c r="AFD3" i="35" s="1"/>
  <c r="AFD21" i="35"/>
  <c r="AFD24" i="35"/>
  <c r="AFD23" i="35" s="1"/>
  <c r="AFD4" i="35"/>
  <c r="AFD7" i="35"/>
  <c r="AFD6" i="35" s="1"/>
  <c r="AFE5" i="34"/>
  <c r="AFD35" i="19"/>
  <c r="AFD20" i="35" s="1"/>
  <c r="AFD48" i="19"/>
  <c r="AFD10" i="35" s="1"/>
  <c r="AFD50" i="19"/>
  <c r="AFD27" i="35" s="1"/>
  <c r="AFC4" i="34"/>
  <c r="AFC57" i="19"/>
  <c r="AFC41" i="19"/>
  <c r="AFC47" i="19" s="1"/>
  <c r="AFC28" i="19"/>
  <c r="AFC19" i="19"/>
  <c r="AFC21" i="19" s="1"/>
  <c r="AFC48" i="19" l="1"/>
  <c r="AFC10" i="35" s="1"/>
  <c r="AFC28" i="35"/>
  <c r="AFC31" i="35"/>
  <c r="AFC30" i="35" s="1"/>
  <c r="AFC11" i="35"/>
  <c r="AFC14" i="35"/>
  <c r="AFC13" i="35" s="1"/>
  <c r="AFC29" i="19"/>
  <c r="AFC3" i="35" s="1"/>
  <c r="AFC21" i="35"/>
  <c r="AFC24" i="35"/>
  <c r="AFC23" i="35" s="1"/>
  <c r="AFC7" i="35"/>
  <c r="AFC6" i="35" s="1"/>
  <c r="AFC4" i="35"/>
  <c r="AFD5" i="34"/>
  <c r="AFC50" i="19"/>
  <c r="AFC27" i="35" s="1"/>
  <c r="AFC35" i="19"/>
  <c r="AFC20" i="35" s="1"/>
  <c r="AFB4" i="34"/>
  <c r="AFB57" i="19"/>
  <c r="AFB28" i="19"/>
  <c r="AFB41" i="19"/>
  <c r="AFB47" i="19" s="1"/>
  <c r="AFA19" i="19"/>
  <c r="AFB19" i="19"/>
  <c r="AFB21" i="19" s="1"/>
  <c r="AFB29" i="19" l="1"/>
  <c r="AFB3" i="35" s="1"/>
  <c r="AFB24" i="35"/>
  <c r="AFB23" i="35" s="1"/>
  <c r="AFB21" i="35"/>
  <c r="AFB4" i="35"/>
  <c r="AFB7" i="35"/>
  <c r="AFB6" i="35" s="1"/>
  <c r="AFB28" i="35"/>
  <c r="AFB31" i="35"/>
  <c r="AFB30" i="35" s="1"/>
  <c r="AFB11" i="35"/>
  <c r="AFB14" i="35"/>
  <c r="AFB13" i="35" s="1"/>
  <c r="AFC5" i="34"/>
  <c r="AFB35" i="19"/>
  <c r="AFB20" i="35" s="1"/>
  <c r="AFB48" i="19"/>
  <c r="AFB10" i="35" s="1"/>
  <c r="AFB50" i="19"/>
  <c r="AFB27" i="35" s="1"/>
  <c r="AET3" i="34"/>
  <c r="AFA4" i="34"/>
  <c r="AFB5" i="34" s="1"/>
  <c r="AET3" i="19"/>
  <c r="AEZ3" i="19"/>
  <c r="AFA6" i="19" s="1"/>
  <c r="AFA57" i="19"/>
  <c r="AFA41" i="19"/>
  <c r="AFA47" i="19" s="1"/>
  <c r="AFA28" i="19"/>
  <c r="AFA21" i="19"/>
  <c r="AFA35" i="19" l="1"/>
  <c r="AFA20" i="35" s="1"/>
  <c r="AFA24" i="35"/>
  <c r="AFA23" i="35" s="1"/>
  <c r="AFA21" i="35"/>
  <c r="AFA4" i="35"/>
  <c r="AFA7" i="35"/>
  <c r="AFA6" i="35" s="1"/>
  <c r="AFG7" i="19"/>
  <c r="AFM7" i="19"/>
  <c r="AFJ7" i="19"/>
  <c r="AFL7" i="19"/>
  <c r="AFK7" i="19"/>
  <c r="AFF6" i="19"/>
  <c r="AFF7" i="19"/>
  <c r="AFE6" i="19"/>
  <c r="AFE7" i="19"/>
  <c r="AFI7" i="19"/>
  <c r="AFH7" i="19"/>
  <c r="AFD6" i="19"/>
  <c r="AFD7" i="19"/>
  <c r="AFC6" i="19"/>
  <c r="AFC7" i="19"/>
  <c r="AFB7" i="19"/>
  <c r="AFB6" i="19"/>
  <c r="AFA28" i="35"/>
  <c r="AFA31" i="35"/>
  <c r="AFA30" i="35" s="1"/>
  <c r="AFA11" i="35"/>
  <c r="AFA14" i="35"/>
  <c r="AFA13" i="35" s="1"/>
  <c r="AFA29" i="19"/>
  <c r="AFA3" i="35" s="1"/>
  <c r="AFA48" i="19"/>
  <c r="AFA10" i="35" s="1"/>
  <c r="AFA50" i="19"/>
  <c r="AFA27" i="35" s="1"/>
  <c r="AEZ4" i="34"/>
  <c r="AEZ57" i="19"/>
  <c r="AEZ41" i="19"/>
  <c r="AEZ47" i="19" s="1"/>
  <c r="AEZ28" i="19"/>
  <c r="AEZ19" i="19"/>
  <c r="AEZ21" i="19" s="1"/>
  <c r="AEZ6" i="19"/>
  <c r="AEZ29" i="19" l="1"/>
  <c r="AEZ3" i="35" s="1"/>
  <c r="AEZ21" i="35"/>
  <c r="AEZ24" i="35"/>
  <c r="AEZ23" i="35" s="1"/>
  <c r="AEZ4" i="35"/>
  <c r="AEZ7" i="35"/>
  <c r="AEZ6" i="35" s="1"/>
  <c r="AEZ28" i="35"/>
  <c r="AEZ31" i="35"/>
  <c r="AEZ30" i="35" s="1"/>
  <c r="AEZ11" i="35"/>
  <c r="AEZ14" i="35"/>
  <c r="AEZ13" i="35" s="1"/>
  <c r="AFA5" i="34"/>
  <c r="AEZ35" i="19"/>
  <c r="AEZ20" i="35" s="1"/>
  <c r="AEZ50" i="19"/>
  <c r="AEZ27" i="35" s="1"/>
  <c r="AEZ48" i="19"/>
  <c r="AEZ10" i="35" s="1"/>
  <c r="AEY4" i="34"/>
  <c r="AEY57" i="19"/>
  <c r="AEY41" i="19"/>
  <c r="AEY47" i="19" s="1"/>
  <c r="AEY28" i="19"/>
  <c r="AEY19" i="19"/>
  <c r="AEY21" i="19" s="1"/>
  <c r="AEY6" i="19"/>
  <c r="AEY28" i="35" l="1"/>
  <c r="AEY31" i="35"/>
  <c r="AEY30" i="35" s="1"/>
  <c r="AEY11" i="35"/>
  <c r="AEY14" i="35"/>
  <c r="AEY13" i="35" s="1"/>
  <c r="AEY29" i="19"/>
  <c r="AEY3" i="35" s="1"/>
  <c r="AEY21" i="35"/>
  <c r="AEY24" i="35"/>
  <c r="AEY23" i="35" s="1"/>
  <c r="AEY7" i="35"/>
  <c r="AEY6" i="35" s="1"/>
  <c r="AEY4" i="35"/>
  <c r="AEZ5" i="34"/>
  <c r="AEY35" i="19"/>
  <c r="AEY20" i="35" s="1"/>
  <c r="AEY48" i="19"/>
  <c r="AEY10" i="35" s="1"/>
  <c r="AEY50" i="19"/>
  <c r="AEY27" i="35" s="1"/>
  <c r="AEX4" i="34"/>
  <c r="AEX57" i="19"/>
  <c r="AEX41" i="19"/>
  <c r="AEX47" i="19" s="1"/>
  <c r="AEX28" i="19"/>
  <c r="AEX19" i="19"/>
  <c r="AEX21" i="19" s="1"/>
  <c r="AEX6" i="19"/>
  <c r="AEX48" i="19" l="1"/>
  <c r="AEX10" i="35" s="1"/>
  <c r="AEX28" i="35"/>
  <c r="AEX31" i="35"/>
  <c r="AEX30" i="35" s="1"/>
  <c r="AEX11" i="35"/>
  <c r="AEX14" i="35"/>
  <c r="AEX13" i="35" s="1"/>
  <c r="AEX29" i="19"/>
  <c r="AEX3" i="35" s="1"/>
  <c r="AEX24" i="35"/>
  <c r="AEX23" i="35" s="1"/>
  <c r="AEX21" i="35"/>
  <c r="AEX4" i="35"/>
  <c r="AEX7" i="35"/>
  <c r="AEX6" i="35" s="1"/>
  <c r="AEY5" i="34"/>
  <c r="AEX35" i="19"/>
  <c r="AEX20" i="35" s="1"/>
  <c r="AEX50" i="19"/>
  <c r="AEX27" i="35" s="1"/>
  <c r="AEW28" i="19"/>
  <c r="AEW24" i="35" l="1"/>
  <c r="AEW23" i="35" s="1"/>
  <c r="AEW21" i="35"/>
  <c r="AEW4" i="35"/>
  <c r="AEW7" i="35"/>
  <c r="AEW6" i="35" s="1"/>
  <c r="AEW4" i="34"/>
  <c r="AEW57" i="19"/>
  <c r="AEW41" i="19"/>
  <c r="AEW47" i="19" s="1"/>
  <c r="AEW29" i="19"/>
  <c r="AEW3" i="35" s="1"/>
  <c r="AEW19" i="19"/>
  <c r="AEW21" i="19" s="1"/>
  <c r="AEW6" i="19"/>
  <c r="AEW28" i="35" l="1"/>
  <c r="AEW31" i="35"/>
  <c r="AEW30" i="35" s="1"/>
  <c r="AEW11" i="35"/>
  <c r="AEW14" i="35"/>
  <c r="AEW13" i="35" s="1"/>
  <c r="AEX5" i="34"/>
  <c r="AEW35" i="19"/>
  <c r="AEW20" i="35" s="1"/>
  <c r="AEW48" i="19"/>
  <c r="AEW10" i="35" s="1"/>
  <c r="AEW50" i="19"/>
  <c r="AEW27" i="35" s="1"/>
  <c r="AEV4" i="34"/>
  <c r="AEV57" i="19"/>
  <c r="AEV41" i="19"/>
  <c r="AEV47" i="19" s="1"/>
  <c r="AEV28" i="19"/>
  <c r="AEV19" i="19"/>
  <c r="AEV21" i="19" s="1"/>
  <c r="AEV6" i="19"/>
  <c r="AEV29" i="19" l="1"/>
  <c r="AEV3" i="35" s="1"/>
  <c r="AEV21" i="35"/>
  <c r="AEV24" i="35"/>
  <c r="AEV23" i="35" s="1"/>
  <c r="AEV4" i="35"/>
  <c r="AEV7" i="35"/>
  <c r="AEV6" i="35" s="1"/>
  <c r="AEV28" i="35"/>
  <c r="AEV31" i="35"/>
  <c r="AEV30" i="35" s="1"/>
  <c r="AEV11" i="35"/>
  <c r="AEV14" i="35"/>
  <c r="AEV13" i="35" s="1"/>
  <c r="AEW5" i="34"/>
  <c r="AEV35" i="19"/>
  <c r="AEV20" i="35" s="1"/>
  <c r="AEV50" i="19"/>
  <c r="AEV27" i="35" s="1"/>
  <c r="AEV48" i="19"/>
  <c r="AEV10" i="35" s="1"/>
  <c r="AEU4" i="34"/>
  <c r="AEU57" i="19"/>
  <c r="AEU41" i="19"/>
  <c r="AEU47" i="19" s="1"/>
  <c r="AEU28" i="19"/>
  <c r="AEU29" i="19" s="1"/>
  <c r="AEU3" i="35" s="1"/>
  <c r="AEU19" i="19"/>
  <c r="AEU21" i="19" s="1"/>
  <c r="AEU6" i="19"/>
  <c r="AEU48" i="19" l="1"/>
  <c r="AEU10" i="35" s="1"/>
  <c r="AEU28" i="35"/>
  <c r="AEU31" i="35"/>
  <c r="AEU30" i="35" s="1"/>
  <c r="AEU11" i="35"/>
  <c r="AEU14" i="35"/>
  <c r="AEU13" i="35" s="1"/>
  <c r="AEU35" i="19"/>
  <c r="AEU20" i="35" s="1"/>
  <c r="AEU21" i="35"/>
  <c r="AEU24" i="35"/>
  <c r="AEU23" i="35" s="1"/>
  <c r="AEU7" i="35"/>
  <c r="AEU6" i="35" s="1"/>
  <c r="AEU4" i="35"/>
  <c r="AEV5" i="34"/>
  <c r="AEU50" i="19"/>
  <c r="AEU27" i="35" s="1"/>
  <c r="AET57" i="19"/>
  <c r="AET41" i="19"/>
  <c r="AET47" i="19" s="1"/>
  <c r="AET28" i="19"/>
  <c r="AET19" i="19"/>
  <c r="AET21" i="19" s="1"/>
  <c r="AET29" i="19" l="1"/>
  <c r="AET3" i="35" s="1"/>
  <c r="AET24" i="35"/>
  <c r="AET23" i="35" s="1"/>
  <c r="AET21" i="35"/>
  <c r="AET4" i="35"/>
  <c r="AET7" i="35"/>
  <c r="AET6" i="35" s="1"/>
  <c r="AET50" i="19"/>
  <c r="AET27" i="35" s="1"/>
  <c r="AET28" i="35"/>
  <c r="AET31" i="35"/>
  <c r="AET30" i="35" s="1"/>
  <c r="AET11" i="35"/>
  <c r="AET14" i="35"/>
  <c r="AET13" i="35" s="1"/>
  <c r="AET35" i="19"/>
  <c r="AET20" i="35" s="1"/>
  <c r="AET48" i="19"/>
  <c r="AET10" i="35" s="1"/>
  <c r="AES57" i="19"/>
  <c r="AES41" i="19"/>
  <c r="AES47" i="19" s="1"/>
  <c r="AES28" i="19"/>
  <c r="AES19" i="19"/>
  <c r="AES21" i="19" s="1"/>
  <c r="AES28" i="35" l="1"/>
  <c r="AES31" i="35"/>
  <c r="AES30" i="35" s="1"/>
  <c r="AES11" i="35"/>
  <c r="AES14" i="35"/>
  <c r="AES13" i="35" s="1"/>
  <c r="AES29" i="19"/>
  <c r="AES3" i="35" s="1"/>
  <c r="AES24" i="35"/>
  <c r="AES23" i="35" s="1"/>
  <c r="AES21" i="35"/>
  <c r="AES4" i="35"/>
  <c r="AES7" i="35"/>
  <c r="AES6" i="35" s="1"/>
  <c r="AES35" i="19"/>
  <c r="AES20" i="35" s="1"/>
  <c r="AES48" i="19"/>
  <c r="AES10" i="35" s="1"/>
  <c r="AES50" i="19"/>
  <c r="AES27" i="35" s="1"/>
  <c r="AEQ28" i="19"/>
  <c r="AER28" i="19"/>
  <c r="AER21" i="35" l="1"/>
  <c r="AER24" i="35"/>
  <c r="AER23" i="35" s="1"/>
  <c r="AER4" i="35"/>
  <c r="AER7" i="35"/>
  <c r="AER6" i="35" s="1"/>
  <c r="AEQ21" i="35"/>
  <c r="AEQ24" i="35"/>
  <c r="AEQ23" i="35" s="1"/>
  <c r="AEQ7" i="35"/>
  <c r="AEQ6" i="35" s="1"/>
  <c r="AEQ4" i="35"/>
  <c r="AER57" i="19"/>
  <c r="AER41" i="19"/>
  <c r="AER47" i="19" s="1"/>
  <c r="AER35" i="19"/>
  <c r="AER20" i="35" s="1"/>
  <c r="AER29" i="19"/>
  <c r="AER3" i="35" s="1"/>
  <c r="AER19" i="19"/>
  <c r="AER21" i="19" s="1"/>
  <c r="AER28" i="35" l="1"/>
  <c r="AER31" i="35"/>
  <c r="AER30" i="35" s="1"/>
  <c r="AER11" i="35"/>
  <c r="AER14" i="35"/>
  <c r="AER13" i="35" s="1"/>
  <c r="AER48" i="19"/>
  <c r="AER10" i="35" s="1"/>
  <c r="AER50" i="19"/>
  <c r="AER27" i="35" s="1"/>
  <c r="AEQ19" i="19" l="1"/>
  <c r="AEQ57" i="19" l="1"/>
  <c r="AEQ41" i="19"/>
  <c r="AEQ47" i="19" s="1"/>
  <c r="AEQ35" i="19"/>
  <c r="AEQ20" i="35" s="1"/>
  <c r="AEQ29" i="19"/>
  <c r="AEQ3" i="35" s="1"/>
  <c r="AEQ21" i="19"/>
  <c r="AEN3" i="34"/>
  <c r="AEQ4" i="34" s="1"/>
  <c r="AEN3" i="19"/>
  <c r="AET4" i="34" l="1"/>
  <c r="AES4" i="34"/>
  <c r="AER4" i="34"/>
  <c r="AER5" i="34" s="1"/>
  <c r="AFA7" i="19"/>
  <c r="AEZ7" i="19"/>
  <c r="AEY7" i="19"/>
  <c r="AET6" i="19"/>
  <c r="AES6" i="19"/>
  <c r="AER6" i="19"/>
  <c r="AEQ48" i="19"/>
  <c r="AEQ10" i="35" s="1"/>
  <c r="AEQ28" i="35"/>
  <c r="AEQ31" i="35"/>
  <c r="AEQ30" i="35" s="1"/>
  <c r="AEQ11" i="35"/>
  <c r="AEQ14" i="35"/>
  <c r="AEQ13" i="35" s="1"/>
  <c r="AEQ50" i="19"/>
  <c r="AEQ27" i="35" s="1"/>
  <c r="AEP4" i="34"/>
  <c r="AEQ5" i="34" s="1"/>
  <c r="AEP57" i="19"/>
  <c r="AEP41" i="19"/>
  <c r="AEP47" i="19" s="1"/>
  <c r="AEP28" i="19"/>
  <c r="AEP19" i="19"/>
  <c r="AEP21" i="19" s="1"/>
  <c r="AEU5" i="34" l="1"/>
  <c r="AET5" i="34"/>
  <c r="AES5" i="34"/>
  <c r="AEP50" i="19"/>
  <c r="AEP27" i="35" s="1"/>
  <c r="AEP28" i="35"/>
  <c r="AEP31" i="35"/>
  <c r="AEP30" i="35" s="1"/>
  <c r="AEP11" i="35"/>
  <c r="AEP14" i="35"/>
  <c r="AEP13" i="35" s="1"/>
  <c r="AEP35" i="19"/>
  <c r="AEP20" i="35" s="1"/>
  <c r="AEP24" i="35"/>
  <c r="AEP23" i="35" s="1"/>
  <c r="AEP21" i="35"/>
  <c r="AEP4" i="35"/>
  <c r="AEP7" i="35"/>
  <c r="AEP6" i="35" s="1"/>
  <c r="AEP48" i="19"/>
  <c r="AEP10" i="35" s="1"/>
  <c r="AEP29" i="19"/>
  <c r="AEP3" i="35" s="1"/>
  <c r="AEO4" i="34"/>
  <c r="AEO57" i="19"/>
  <c r="AEO41" i="19"/>
  <c r="AEO47" i="19" s="1"/>
  <c r="AEO28" i="19"/>
  <c r="AEO19" i="19"/>
  <c r="AEO21" i="19" s="1"/>
  <c r="AEO29" i="19" l="1"/>
  <c r="AEO3" i="35" s="1"/>
  <c r="AEO24" i="35"/>
  <c r="AEO23" i="35" s="1"/>
  <c r="AEO21" i="35"/>
  <c r="AEO4" i="35"/>
  <c r="AEO7" i="35"/>
  <c r="AEO6" i="35" s="1"/>
  <c r="AEO50" i="19"/>
  <c r="AEO27" i="35" s="1"/>
  <c r="AEO28" i="35"/>
  <c r="AEO31" i="35"/>
  <c r="AEO30" i="35" s="1"/>
  <c r="AEO14" i="35"/>
  <c r="AEO13" i="35" s="1"/>
  <c r="AEO11" i="35"/>
  <c r="AEP5" i="34"/>
  <c r="AEO35" i="19"/>
  <c r="AEO20" i="35" s="1"/>
  <c r="AEO48" i="19"/>
  <c r="AEO10" i="35" s="1"/>
  <c r="AEN4" i="34"/>
  <c r="AEO5" i="34" s="1"/>
  <c r="AEN41" i="19" l="1"/>
  <c r="AEN47" i="19" s="1"/>
  <c r="AEN48" i="19" s="1"/>
  <c r="AEN10" i="35" s="1"/>
  <c r="AEN28" i="19"/>
  <c r="AEN19" i="19"/>
  <c r="AEN21" i="19" s="1"/>
  <c r="AEN57" i="19"/>
  <c r="AEN50" i="19" l="1"/>
  <c r="AEN27" i="35" s="1"/>
  <c r="AEN35" i="19"/>
  <c r="AEN20" i="35" s="1"/>
  <c r="AEN21" i="35"/>
  <c r="AEN24" i="35"/>
  <c r="AEN23" i="35" s="1"/>
  <c r="AEN4" i="35"/>
  <c r="AEN7" i="35"/>
  <c r="AEN6" i="35" s="1"/>
  <c r="AEN28" i="35"/>
  <c r="AEN31" i="35"/>
  <c r="AEN30" i="35" s="1"/>
  <c r="AEN11" i="35"/>
  <c r="AEN14" i="35"/>
  <c r="AEN13" i="35" s="1"/>
  <c r="AEN29" i="19"/>
  <c r="AEN3" i="35" s="1"/>
  <c r="AEK41" i="19"/>
  <c r="AEL41" i="19"/>
  <c r="AEM41" i="19"/>
  <c r="AEK3" i="19" l="1"/>
  <c r="AEX7" i="19" l="1"/>
  <c r="AEQ6" i="19"/>
  <c r="AEM4" i="34"/>
  <c r="AEM57" i="19"/>
  <c r="AEM47" i="19"/>
  <c r="AEM28" i="19"/>
  <c r="AEM19" i="19"/>
  <c r="AEM21" i="19" s="1"/>
  <c r="AEN5" i="34" l="1"/>
  <c r="AEM35" i="19"/>
  <c r="AEM20" i="35" s="1"/>
  <c r="AEM21" i="35"/>
  <c r="AEM24" i="35"/>
  <c r="AEM23" i="35" s="1"/>
  <c r="AEM7" i="35"/>
  <c r="AEM6" i="35" s="1"/>
  <c r="AEM4" i="35"/>
  <c r="AEM48" i="19"/>
  <c r="AEM10" i="35" s="1"/>
  <c r="AEM28" i="35"/>
  <c r="AEM31" i="35"/>
  <c r="AEM30" i="35" s="1"/>
  <c r="AEM11" i="35"/>
  <c r="AEM14" i="35"/>
  <c r="AEM13" i="35" s="1"/>
  <c r="AEM29" i="19"/>
  <c r="AEM3" i="35" s="1"/>
  <c r="AEM50" i="19"/>
  <c r="AEM27" i="35" s="1"/>
  <c r="AED3" i="19"/>
  <c r="ADZ3" i="19"/>
  <c r="ZY3" i="19"/>
  <c r="AEL4" i="34" l="1"/>
  <c r="AEL57" i="19"/>
  <c r="AEL47" i="19"/>
  <c r="AEL28" i="19"/>
  <c r="AEL19" i="19"/>
  <c r="AEL21" i="19" s="1"/>
  <c r="AEM5" i="34" l="1"/>
  <c r="AEL48" i="19"/>
  <c r="AEL10" i="35" s="1"/>
  <c r="AEL28" i="35"/>
  <c r="AEL31" i="35"/>
  <c r="AEL30" i="35" s="1"/>
  <c r="AEL11" i="35"/>
  <c r="AEL14" i="35"/>
  <c r="AEL13" i="35" s="1"/>
  <c r="AEL29" i="19"/>
  <c r="AEL3" i="35" s="1"/>
  <c r="AEL24" i="35"/>
  <c r="AEL23" i="35" s="1"/>
  <c r="AEL21" i="35"/>
  <c r="AEL4" i="35"/>
  <c r="AEL7" i="35"/>
  <c r="AEL6" i="35" s="1"/>
  <c r="AEL35" i="19"/>
  <c r="AEL20" i="35" s="1"/>
  <c r="AEL50" i="19"/>
  <c r="AEL27" i="35" s="1"/>
  <c r="AEK4" i="34"/>
  <c r="AEL5" i="34" l="1"/>
  <c r="AEJ3" i="19"/>
  <c r="AEW7" i="19" l="1"/>
  <c r="AEV7" i="19"/>
  <c r="AEP6" i="19"/>
  <c r="AEO6" i="19"/>
  <c r="AEH3" i="19"/>
  <c r="AEP7" i="19" s="1"/>
  <c r="AEU7" i="19" l="1"/>
  <c r="AET7" i="19"/>
  <c r="AER7" i="19"/>
  <c r="AES7" i="19"/>
  <c r="AEN7" i="19"/>
  <c r="AEN6" i="19"/>
  <c r="AEM6" i="19"/>
  <c r="AEM7" i="19"/>
  <c r="AEQ7" i="19"/>
  <c r="AEL6" i="19"/>
  <c r="AEL7" i="19"/>
  <c r="AEO7" i="19"/>
  <c r="AEK28" i="19"/>
  <c r="AEK19" i="19"/>
  <c r="AEK21" i="19" s="1"/>
  <c r="ACM3" i="19"/>
  <c r="AEK57" i="19"/>
  <c r="AEK47" i="19"/>
  <c r="AEK6" i="19"/>
  <c r="AEK7" i="19"/>
  <c r="AEK48" i="19" l="1"/>
  <c r="AEK10" i="35" s="1"/>
  <c r="AEK28" i="35"/>
  <c r="AEK31" i="35"/>
  <c r="AEK30" i="35" s="1"/>
  <c r="AEK11" i="35"/>
  <c r="AEK14" i="35"/>
  <c r="AEK13" i="35" s="1"/>
  <c r="AEK35" i="19"/>
  <c r="AEK20" i="35" s="1"/>
  <c r="AEK24" i="35"/>
  <c r="AEK23" i="35" s="1"/>
  <c r="AEK21" i="35"/>
  <c r="AEK4" i="35"/>
  <c r="AEK7" i="35"/>
  <c r="AEK6" i="35" s="1"/>
  <c r="AEK50" i="19"/>
  <c r="AEK27" i="35" s="1"/>
  <c r="AEK29" i="19"/>
  <c r="AEK3" i="35" s="1"/>
  <c r="AEJ28" i="19"/>
  <c r="AEJ21" i="35" l="1"/>
  <c r="AEJ24" i="35"/>
  <c r="AEJ23" i="35" s="1"/>
  <c r="AEJ4" i="35"/>
  <c r="AEJ7" i="35"/>
  <c r="AEJ6" i="35" s="1"/>
  <c r="AEJ4" i="34"/>
  <c r="AEJ57" i="19"/>
  <c r="AEJ41" i="19"/>
  <c r="AEJ47" i="19" s="1"/>
  <c r="AEJ35" i="19"/>
  <c r="AEJ20" i="35" s="1"/>
  <c r="AEJ29" i="19"/>
  <c r="AEJ3" i="35" s="1"/>
  <c r="AEJ19" i="19"/>
  <c r="AEJ21" i="19" s="1"/>
  <c r="AEJ7" i="19"/>
  <c r="AEJ6" i="19"/>
  <c r="AEK5" i="34" l="1"/>
  <c r="AEJ28" i="35"/>
  <c r="AEJ31" i="35"/>
  <c r="AEJ30" i="35" s="1"/>
  <c r="AEJ11" i="35"/>
  <c r="AEJ14" i="35"/>
  <c r="AEJ13" i="35" s="1"/>
  <c r="AEJ50" i="19"/>
  <c r="AEJ27" i="35" s="1"/>
  <c r="AEJ48" i="19"/>
  <c r="AEJ10" i="35" s="1"/>
  <c r="AEI4" i="34"/>
  <c r="AEI57" i="19"/>
  <c r="AEI41" i="19"/>
  <c r="AEI47" i="19" s="1"/>
  <c r="AEI28" i="19"/>
  <c r="AEI19" i="19"/>
  <c r="AEI21" i="19" s="1"/>
  <c r="AEI6" i="19"/>
  <c r="AEI7" i="19"/>
  <c r="AEJ5" i="34" l="1"/>
  <c r="AEI29" i="19"/>
  <c r="AEI3" i="35" s="1"/>
  <c r="AEI21" i="35"/>
  <c r="AEI24" i="35"/>
  <c r="AEI23" i="35" s="1"/>
  <c r="AEI7" i="35"/>
  <c r="AEI6" i="35" s="1"/>
  <c r="AEI4" i="35"/>
  <c r="AEI28" i="35"/>
  <c r="AEI31" i="35"/>
  <c r="AEI30" i="35" s="1"/>
  <c r="AEI11" i="35"/>
  <c r="AEI14" i="35"/>
  <c r="AEI13" i="35" s="1"/>
  <c r="AEI35" i="19"/>
  <c r="AEI20" i="35" s="1"/>
  <c r="AEI48" i="19"/>
  <c r="AEI10" i="35" s="1"/>
  <c r="AEI50" i="19"/>
  <c r="AEI27" i="35" s="1"/>
  <c r="AEH4" i="34" l="1"/>
  <c r="AEH57" i="19"/>
  <c r="AEH41" i="19"/>
  <c r="AEH47" i="19" s="1"/>
  <c r="AEH28" i="19"/>
  <c r="AEH19" i="19"/>
  <c r="AEH21" i="19" s="1"/>
  <c r="AEH6" i="19"/>
  <c r="AEH7" i="19"/>
  <c r="AEI5" i="34" l="1"/>
  <c r="AEH29" i="19"/>
  <c r="AEH3" i="35" s="1"/>
  <c r="AEH24" i="35"/>
  <c r="AEH23" i="35" s="1"/>
  <c r="AEH21" i="35"/>
  <c r="AEH4" i="35"/>
  <c r="AEH7" i="35"/>
  <c r="AEH6" i="35" s="1"/>
  <c r="AEH35" i="19"/>
  <c r="AEH20" i="35" s="1"/>
  <c r="AEH28" i="35"/>
  <c r="AEH31" i="35"/>
  <c r="AEH30" i="35" s="1"/>
  <c r="AEH11" i="35"/>
  <c r="AEH14" i="35"/>
  <c r="AEH13" i="35" s="1"/>
  <c r="AEH48" i="19"/>
  <c r="AEH10" i="35" s="1"/>
  <c r="AEH50" i="19"/>
  <c r="AEH27" i="35" s="1"/>
  <c r="AEG4" i="34"/>
  <c r="AEG57" i="19"/>
  <c r="AEG41" i="19"/>
  <c r="AEG47" i="19" s="1"/>
  <c r="AEG28" i="19"/>
  <c r="AEG19" i="19"/>
  <c r="AEG21" i="19" s="1"/>
  <c r="AEG6" i="19"/>
  <c r="AEG7" i="19"/>
  <c r="AAT3" i="19"/>
  <c r="AEH5" i="34" l="1"/>
  <c r="AEG48" i="19"/>
  <c r="AEG10" i="35" s="1"/>
  <c r="AEG28" i="35"/>
  <c r="AEG31" i="35"/>
  <c r="AEG30" i="35" s="1"/>
  <c r="AEG14" i="35"/>
  <c r="AEG13" i="35" s="1"/>
  <c r="AEG11" i="35"/>
  <c r="AEG50" i="19"/>
  <c r="AEG27" i="35" s="1"/>
  <c r="AEG29" i="19"/>
  <c r="AEG3" i="35" s="1"/>
  <c r="AEG24" i="35"/>
  <c r="AEG23" i="35" s="1"/>
  <c r="AEG21" i="35"/>
  <c r="AEG4" i="35"/>
  <c r="AEG7" i="35"/>
  <c r="AEG6" i="35" s="1"/>
  <c r="AEG35" i="19"/>
  <c r="AEG20" i="35" s="1"/>
  <c r="AEF57" i="19"/>
  <c r="AEF41" i="19"/>
  <c r="AEF47" i="19" s="1"/>
  <c r="AEF28" i="19"/>
  <c r="AEF19" i="19"/>
  <c r="AEF21" i="19" s="1"/>
  <c r="AEF6" i="19"/>
  <c r="AEF7" i="19"/>
  <c r="AEF28" i="35" l="1"/>
  <c r="AEF31" i="35"/>
  <c r="AEF30" i="35" s="1"/>
  <c r="AEF11" i="35"/>
  <c r="AEF14" i="35"/>
  <c r="AEF13" i="35" s="1"/>
  <c r="AEF29" i="19"/>
  <c r="AEF3" i="35" s="1"/>
  <c r="AEF21" i="35"/>
  <c r="AEF24" i="35"/>
  <c r="AEF23" i="35" s="1"/>
  <c r="AEF4" i="35"/>
  <c r="AEF7" i="35"/>
  <c r="AEF6" i="35" s="1"/>
  <c r="AEF48" i="19"/>
  <c r="AEF10" i="35" s="1"/>
  <c r="AEF50" i="19"/>
  <c r="AEF27" i="35" s="1"/>
  <c r="AEF35" i="19"/>
  <c r="AEF20" i="35" s="1"/>
  <c r="ABB3" i="19"/>
  <c r="AAZ3" i="19"/>
  <c r="AEE57" i="19"/>
  <c r="AEE41" i="19"/>
  <c r="AEE47" i="19" s="1"/>
  <c r="AEE28" i="19"/>
  <c r="AEE19" i="19"/>
  <c r="AEE21" i="19" s="1"/>
  <c r="AEE6" i="19"/>
  <c r="AEE29" i="19" l="1"/>
  <c r="AEE3" i="35" s="1"/>
  <c r="AEE21" i="35"/>
  <c r="AEE24" i="35"/>
  <c r="AEE23" i="35" s="1"/>
  <c r="AEE7" i="35"/>
  <c r="AEE6" i="35" s="1"/>
  <c r="AEE4" i="35"/>
  <c r="AEE48" i="19"/>
  <c r="AEE10" i="35" s="1"/>
  <c r="AEE28" i="35"/>
  <c r="AEE31" i="35"/>
  <c r="AEE30" i="35" s="1"/>
  <c r="AEE11" i="35"/>
  <c r="AEE14" i="35"/>
  <c r="AEE13" i="35" s="1"/>
  <c r="AEE35" i="19"/>
  <c r="AEE20" i="35" s="1"/>
  <c r="AEE50" i="19"/>
  <c r="AEE27" i="35" s="1"/>
  <c r="ADR3" i="19"/>
  <c r="AEE7" i="19" s="1"/>
  <c r="AED57" i="19" l="1"/>
  <c r="AED41" i="19"/>
  <c r="AED47" i="19" s="1"/>
  <c r="AED28" i="19"/>
  <c r="AED19" i="19"/>
  <c r="AED21" i="19" s="1"/>
  <c r="AED6" i="19"/>
  <c r="AED7" i="19"/>
  <c r="AED29" i="19" l="1"/>
  <c r="AED3" i="35" s="1"/>
  <c r="AED24" i="35"/>
  <c r="AED23" i="35" s="1"/>
  <c r="AED21" i="35"/>
  <c r="AED4" i="35"/>
  <c r="AED7" i="35"/>
  <c r="AED6" i="35" s="1"/>
  <c r="AED28" i="35"/>
  <c r="AED31" i="35"/>
  <c r="AED30" i="35" s="1"/>
  <c r="AED11" i="35"/>
  <c r="AED14" i="35"/>
  <c r="AED13" i="35" s="1"/>
  <c r="AED35" i="19"/>
  <c r="AED20" i="35" s="1"/>
  <c r="AED48" i="19"/>
  <c r="AED10" i="35" s="1"/>
  <c r="AED50" i="19"/>
  <c r="AED27" i="35" s="1"/>
  <c r="AEC41" i="19"/>
  <c r="AEB41" i="19"/>
  <c r="AEC57" i="19" l="1"/>
  <c r="AEC47" i="19"/>
  <c r="AEC48" i="19" s="1"/>
  <c r="AEC10" i="35" s="1"/>
  <c r="AEC28" i="19"/>
  <c r="AEC19" i="19"/>
  <c r="AEC21" i="19" s="1"/>
  <c r="AEC6" i="19"/>
  <c r="AEC7" i="19"/>
  <c r="AEC50" i="19" l="1"/>
  <c r="AEC27" i="35" s="1"/>
  <c r="AEC28" i="35"/>
  <c r="AEC31" i="35"/>
  <c r="AEC30" i="35" s="1"/>
  <c r="AEC11" i="35"/>
  <c r="AEC14" i="35"/>
  <c r="AEC13" i="35" s="1"/>
  <c r="AEC29" i="19"/>
  <c r="AEC3" i="35" s="1"/>
  <c r="AEC24" i="35"/>
  <c r="AEC23" i="35" s="1"/>
  <c r="AEC21" i="35"/>
  <c r="AEC4" i="35"/>
  <c r="AEC7" i="35"/>
  <c r="AEC6" i="35" s="1"/>
  <c r="AEC35" i="19"/>
  <c r="AEC20" i="35" s="1"/>
  <c r="ADS3" i="34"/>
  <c r="AEB57" i="19"/>
  <c r="AEB47" i="19"/>
  <c r="AEB28" i="19"/>
  <c r="AEB19" i="19"/>
  <c r="AEB21" i="19" s="1"/>
  <c r="AEB6" i="19"/>
  <c r="AEB7" i="19"/>
  <c r="AEB29" i="19" l="1"/>
  <c r="AEB3" i="35" s="1"/>
  <c r="AEB21" i="35"/>
  <c r="AEB24" i="35"/>
  <c r="AEB23" i="35" s="1"/>
  <c r="AEB4" i="35"/>
  <c r="AEB7" i="35"/>
  <c r="AEB6" i="35" s="1"/>
  <c r="AEB48" i="19"/>
  <c r="AEB10" i="35" s="1"/>
  <c r="AEB28" i="35"/>
  <c r="AEB31" i="35"/>
  <c r="AEB30" i="35" s="1"/>
  <c r="AEB11" i="35"/>
  <c r="AEB14" i="35"/>
  <c r="AEB13" i="35" s="1"/>
  <c r="AEB50" i="19"/>
  <c r="AEB27" i="35" s="1"/>
  <c r="AEB35" i="19"/>
  <c r="AEB20" i="35" s="1"/>
  <c r="ADZ3" i="34" l="1"/>
  <c r="AEF4" i="34" l="1"/>
  <c r="AEE4" i="34"/>
  <c r="AED4" i="34"/>
  <c r="AEC4" i="34"/>
  <c r="AEB4" i="34"/>
  <c r="AEA4" i="34"/>
  <c r="AEA57" i="19"/>
  <c r="AEA41" i="19"/>
  <c r="AEA47" i="19" s="1"/>
  <c r="AEA28" i="19"/>
  <c r="AEA19" i="19"/>
  <c r="AEA21" i="19" s="1"/>
  <c r="AEA6" i="19"/>
  <c r="AEA7" i="19"/>
  <c r="AEC5" i="34" l="1"/>
  <c r="AEE5" i="34"/>
  <c r="AEB5" i="34"/>
  <c r="AED5" i="34"/>
  <c r="AEG5" i="34"/>
  <c r="AEF5" i="34"/>
  <c r="AEA29" i="19"/>
  <c r="AEA3" i="35" s="1"/>
  <c r="AEA21" i="35"/>
  <c r="AEA24" i="35"/>
  <c r="AEA23" i="35" s="1"/>
  <c r="AEA7" i="35"/>
  <c r="AEA6" i="35" s="1"/>
  <c r="AEA4" i="35"/>
  <c r="AEA48" i="19"/>
  <c r="AEA10" i="35" s="1"/>
  <c r="AEA28" i="35"/>
  <c r="AEA31" i="35"/>
  <c r="AEA30" i="35" s="1"/>
  <c r="AEA11" i="35"/>
  <c r="AEA14" i="35"/>
  <c r="AEA13" i="35" s="1"/>
  <c r="AEA35" i="19"/>
  <c r="AEA20" i="35" s="1"/>
  <c r="AEA50" i="19"/>
  <c r="AEA27" i="35" s="1"/>
  <c r="ADZ4" i="34"/>
  <c r="AEA5" i="34" s="1"/>
  <c r="ADZ57" i="19"/>
  <c r="ADZ41" i="19"/>
  <c r="ADZ47" i="19" s="1"/>
  <c r="ADZ50" i="19" s="1"/>
  <c r="ADZ27" i="35" s="1"/>
  <c r="ADZ28" i="19"/>
  <c r="ADZ19" i="19"/>
  <c r="ADZ21" i="19" s="1"/>
  <c r="ADZ6" i="19"/>
  <c r="ADZ48" i="19" l="1"/>
  <c r="ADZ10" i="35" s="1"/>
  <c r="ADZ28" i="35"/>
  <c r="ADZ31" i="35"/>
  <c r="ADZ30" i="35" s="1"/>
  <c r="ADZ11" i="35"/>
  <c r="ADZ14" i="35"/>
  <c r="ADZ13" i="35" s="1"/>
  <c r="ADZ35" i="19"/>
  <c r="ADZ20" i="35" s="1"/>
  <c r="ADZ24" i="35"/>
  <c r="ADZ23" i="35" s="1"/>
  <c r="ADZ21" i="35"/>
  <c r="ADZ4" i="35"/>
  <c r="ADZ7" i="35"/>
  <c r="ADZ6" i="35" s="1"/>
  <c r="ADZ29" i="19"/>
  <c r="ADZ3" i="35" s="1"/>
  <c r="ADY4" i="34" l="1"/>
  <c r="ADY57" i="19"/>
  <c r="ADY41" i="19"/>
  <c r="ADY47" i="19" s="1"/>
  <c r="ADY28" i="19"/>
  <c r="ADY19" i="19"/>
  <c r="ADY21" i="19" s="1"/>
  <c r="ADY6" i="19"/>
  <c r="ADY28" i="35" l="1"/>
  <c r="ADY31" i="35"/>
  <c r="ADY30" i="35" s="1"/>
  <c r="ADY14" i="35"/>
  <c r="ADY13" i="35" s="1"/>
  <c r="ADY11" i="35"/>
  <c r="ADY29" i="19"/>
  <c r="ADY3" i="35" s="1"/>
  <c r="ADY24" i="35"/>
  <c r="ADY23" i="35" s="1"/>
  <c r="ADY21" i="35"/>
  <c r="ADY4" i="35"/>
  <c r="ADY7" i="35"/>
  <c r="ADY6" i="35" s="1"/>
  <c r="ADZ5" i="34"/>
  <c r="ADY35" i="19"/>
  <c r="ADY20" i="35" s="1"/>
  <c r="ADY50" i="19"/>
  <c r="ADY27" i="35" s="1"/>
  <c r="ADY48" i="19"/>
  <c r="ADY10" i="35" s="1"/>
  <c r="ADX4" i="34"/>
  <c r="ADX57" i="19"/>
  <c r="ADX28" i="19"/>
  <c r="ADX35" i="19" s="1"/>
  <c r="ADX20" i="35" s="1"/>
  <c r="ADX41" i="19"/>
  <c r="ADX47" i="19" s="1"/>
  <c r="ADX19" i="19"/>
  <c r="ADX21" i="19" s="1"/>
  <c r="ADX6" i="19"/>
  <c r="ADX48" i="19" l="1"/>
  <c r="ADX10" i="35" s="1"/>
  <c r="ADX28" i="35"/>
  <c r="ADX31" i="35"/>
  <c r="ADX30" i="35" s="1"/>
  <c r="ADX11" i="35"/>
  <c r="ADX14" i="35"/>
  <c r="ADX13" i="35" s="1"/>
  <c r="ADX29" i="19"/>
  <c r="ADX3" i="35" s="1"/>
  <c r="ADX21" i="35"/>
  <c r="ADX24" i="35"/>
  <c r="ADX23" i="35" s="1"/>
  <c r="ADX4" i="35"/>
  <c r="ADX7" i="35"/>
  <c r="ADX6" i="35" s="1"/>
  <c r="ADY5" i="34"/>
  <c r="ADX50" i="19"/>
  <c r="ADX27" i="35" s="1"/>
  <c r="ADW4" i="34" l="1"/>
  <c r="ADW57" i="19"/>
  <c r="ADW41" i="19"/>
  <c r="ADW47" i="19" s="1"/>
  <c r="ADW28" i="19"/>
  <c r="ADW19" i="19"/>
  <c r="ADW21" i="19" s="1"/>
  <c r="ADW6" i="19"/>
  <c r="ADW35" i="19" l="1"/>
  <c r="ADW20" i="35" s="1"/>
  <c r="ADW21" i="35"/>
  <c r="ADW24" i="35"/>
  <c r="ADW23" i="35" s="1"/>
  <c r="ADW7" i="35"/>
  <c r="ADW6" i="35" s="1"/>
  <c r="ADW4" i="35"/>
  <c r="ADW50" i="19"/>
  <c r="ADW27" i="35" s="1"/>
  <c r="ADW28" i="35"/>
  <c r="ADW31" i="35"/>
  <c r="ADW30" i="35" s="1"/>
  <c r="ADW11" i="35"/>
  <c r="ADW14" i="35"/>
  <c r="ADW13" i="35" s="1"/>
  <c r="ADX5" i="34"/>
  <c r="ADW48" i="19"/>
  <c r="ADW10" i="35" s="1"/>
  <c r="ADW29" i="19"/>
  <c r="ADW3" i="35" s="1"/>
  <c r="ADV19" i="19" l="1"/>
  <c r="ADV57" i="19" l="1"/>
  <c r="ADV41" i="19"/>
  <c r="ADV47" i="19" s="1"/>
  <c r="ADV28" i="19"/>
  <c r="ADV21" i="19"/>
  <c r="ADV6" i="19"/>
  <c r="ADV4" i="34"/>
  <c r="ADV28" i="35" l="1"/>
  <c r="ADV31" i="35"/>
  <c r="ADV30" i="35" s="1"/>
  <c r="ADV11" i="35"/>
  <c r="ADV14" i="35"/>
  <c r="ADV13" i="35" s="1"/>
  <c r="ADV35" i="19"/>
  <c r="ADV20" i="35" s="1"/>
  <c r="ADV24" i="35"/>
  <c r="ADV23" i="35" s="1"/>
  <c r="ADV21" i="35"/>
  <c r="ADV4" i="35"/>
  <c r="ADV7" i="35"/>
  <c r="ADV6" i="35" s="1"/>
  <c r="ADW5" i="34"/>
  <c r="ADV29" i="19"/>
  <c r="ADV3" i="35" s="1"/>
  <c r="ADV50" i="19"/>
  <c r="ADV27" i="35" s="1"/>
  <c r="ADV48" i="19"/>
  <c r="ADV10" i="35" s="1"/>
  <c r="ADU57" i="19"/>
  <c r="ADU4" i="34"/>
  <c r="ADV5" i="34" l="1"/>
  <c r="ADU65" i="19"/>
  <c r="ADU41" i="19"/>
  <c r="ADU47" i="19" s="1"/>
  <c r="ADU28" i="19"/>
  <c r="ADU19" i="19"/>
  <c r="ADU21" i="19" s="1"/>
  <c r="ADU6" i="19"/>
  <c r="AAU3" i="19"/>
  <c r="ADU29" i="19" l="1"/>
  <c r="ADU3" i="35" s="1"/>
  <c r="ADU24" i="35"/>
  <c r="ADU23" i="35" s="1"/>
  <c r="ADU21" i="35"/>
  <c r="ADU4" i="35"/>
  <c r="ADU7" i="35"/>
  <c r="ADU6" i="35" s="1"/>
  <c r="ADU48" i="19"/>
  <c r="ADU10" i="35" s="1"/>
  <c r="ADU28" i="35"/>
  <c r="ADU31" i="35"/>
  <c r="ADU30" i="35" s="1"/>
  <c r="ADU11" i="35"/>
  <c r="ADU14" i="35"/>
  <c r="ADU13" i="35" s="1"/>
  <c r="ADU50" i="19"/>
  <c r="ADU27" i="35" s="1"/>
  <c r="ADU35" i="19"/>
  <c r="ADU20" i="35" s="1"/>
  <c r="ADT4" i="34" l="1"/>
  <c r="ADU5" i="34" s="1"/>
  <c r="ADT65" i="19"/>
  <c r="ADT57" i="19"/>
  <c r="ADT41" i="19"/>
  <c r="ADT47" i="19" s="1"/>
  <c r="ADT28" i="19"/>
  <c r="ADT19" i="19"/>
  <c r="ADT21" i="19" s="1"/>
  <c r="ADT6" i="19"/>
  <c r="ADT48" i="19" l="1"/>
  <c r="ADT10" i="35" s="1"/>
  <c r="ADT28" i="35"/>
  <c r="ADT31" i="35"/>
  <c r="ADT30" i="35" s="1"/>
  <c r="ADT11" i="35"/>
  <c r="ADT14" i="35"/>
  <c r="ADT13" i="35" s="1"/>
  <c r="ADT35" i="19"/>
  <c r="ADT20" i="35" s="1"/>
  <c r="ADT21" i="35"/>
  <c r="ADT24" i="35"/>
  <c r="ADT23" i="35" s="1"/>
  <c r="ADT4" i="35"/>
  <c r="ADT7" i="35"/>
  <c r="ADT6" i="35" s="1"/>
  <c r="ADT50" i="19"/>
  <c r="ADT27" i="35" s="1"/>
  <c r="ADT29" i="19"/>
  <c r="ADT3" i="35" s="1"/>
  <c r="ADE19" i="19"/>
  <c r="ADF19" i="19"/>
  <c r="ADG19" i="19"/>
  <c r="ADH19" i="19"/>
  <c r="ADI19" i="19"/>
  <c r="ADJ19" i="19"/>
  <c r="ADK19" i="19"/>
  <c r="ADL19" i="19"/>
  <c r="ADM19" i="19"/>
  <c r="ADN19" i="19"/>
  <c r="ADO19" i="19"/>
  <c r="ADP19" i="19"/>
  <c r="ADQ19" i="19"/>
  <c r="ADR19" i="19"/>
  <c r="ADS19" i="19"/>
  <c r="ADS65" i="19" l="1"/>
  <c r="ADS57" i="19"/>
  <c r="ADS41" i="19"/>
  <c r="ADS47" i="19" s="1"/>
  <c r="ADS28" i="19"/>
  <c r="ADS29" i="19" s="1"/>
  <c r="ADS3" i="35" s="1"/>
  <c r="ADS21" i="19"/>
  <c r="ADS28" i="35" l="1"/>
  <c r="ADS31" i="35"/>
  <c r="ADS30" i="35" s="1"/>
  <c r="ADS11" i="35"/>
  <c r="ADS14" i="35"/>
  <c r="ADS13" i="35" s="1"/>
  <c r="ADS35" i="19"/>
  <c r="ADS20" i="35" s="1"/>
  <c r="ADS21" i="35"/>
  <c r="ADS24" i="35"/>
  <c r="ADS23" i="35" s="1"/>
  <c r="ADS7" i="35"/>
  <c r="ADS6" i="35" s="1"/>
  <c r="ADS4" i="35"/>
  <c r="ADS48" i="19"/>
  <c r="ADS10" i="35" s="1"/>
  <c r="ADS50" i="19"/>
  <c r="ADS27" i="35" s="1"/>
  <c r="ADM3" i="34"/>
  <c r="ADS4" i="34" s="1"/>
  <c r="ADT5" i="34" s="1"/>
  <c r="ADM3" i="19"/>
  <c r="ADZ7" i="19" l="1"/>
  <c r="ADS6" i="19"/>
  <c r="ADR4" i="34"/>
  <c r="ADS5" i="34" s="1"/>
  <c r="ADR65" i="19"/>
  <c r="ADR57" i="19"/>
  <c r="ADR41" i="19"/>
  <c r="ADR47" i="19" s="1"/>
  <c r="ADR28" i="19"/>
  <c r="ADR21" i="19"/>
  <c r="ADR28" i="35" l="1"/>
  <c r="ADR31" i="35"/>
  <c r="ADR30" i="35" s="1"/>
  <c r="ADR11" i="35"/>
  <c r="ADR14" i="35"/>
  <c r="ADR13" i="35" s="1"/>
  <c r="ADR35" i="19"/>
  <c r="ADR20" i="35" s="1"/>
  <c r="ADR24" i="35"/>
  <c r="ADR23" i="35" s="1"/>
  <c r="ADR21" i="35"/>
  <c r="ADR4" i="35"/>
  <c r="ADR7" i="35"/>
  <c r="ADR6" i="35" s="1"/>
  <c r="ADR29" i="19"/>
  <c r="ADR3" i="35" s="1"/>
  <c r="ADR48" i="19"/>
  <c r="ADR10" i="35" s="1"/>
  <c r="ADR50" i="19"/>
  <c r="ADR27" i="35" s="1"/>
  <c r="ADQ4" i="34"/>
  <c r="ADQ65" i="19"/>
  <c r="ADQ57" i="19"/>
  <c r="ADQ41" i="19"/>
  <c r="ADQ47" i="19" s="1"/>
  <c r="ADQ28" i="19"/>
  <c r="ADQ21" i="19"/>
  <c r="ADQ28" i="35" l="1"/>
  <c r="ADQ31" i="35"/>
  <c r="ADQ30" i="35" s="1"/>
  <c r="ADQ11" i="35"/>
  <c r="ADQ14" i="35"/>
  <c r="ADQ13" i="35" s="1"/>
  <c r="ADQ29" i="19"/>
  <c r="ADQ3" i="35" s="1"/>
  <c r="ADQ24" i="35"/>
  <c r="ADQ23" i="35" s="1"/>
  <c r="ADQ21" i="35"/>
  <c r="ADQ4" i="35"/>
  <c r="ADQ7" i="35"/>
  <c r="ADQ6" i="35" s="1"/>
  <c r="ADR5" i="34"/>
  <c r="ADQ35" i="19"/>
  <c r="ADQ20" i="35" s="1"/>
  <c r="ADQ50" i="19"/>
  <c r="ADQ27" i="35" s="1"/>
  <c r="ADQ48" i="19"/>
  <c r="ADQ10" i="35" s="1"/>
  <c r="ADP65" i="19"/>
  <c r="ADP57" i="19"/>
  <c r="ADP41" i="19"/>
  <c r="ADP47" i="19" s="1"/>
  <c r="ADP28" i="19"/>
  <c r="ADP21" i="19"/>
  <c r="ADP48" i="19" l="1"/>
  <c r="ADP10" i="35" s="1"/>
  <c r="ADP28" i="35"/>
  <c r="ADP31" i="35"/>
  <c r="ADP30" i="35" s="1"/>
  <c r="ADP11" i="35"/>
  <c r="ADP14" i="35"/>
  <c r="ADP13" i="35" s="1"/>
  <c r="ADP29" i="19"/>
  <c r="ADP3" i="35" s="1"/>
  <c r="ADP21" i="35"/>
  <c r="ADP24" i="35"/>
  <c r="ADP23" i="35" s="1"/>
  <c r="ADP4" i="35"/>
  <c r="ADP7" i="35"/>
  <c r="ADP6" i="35" s="1"/>
  <c r="ADP50" i="19"/>
  <c r="ADP27" i="35" s="1"/>
  <c r="ADP35" i="19"/>
  <c r="ADP20" i="35" s="1"/>
  <c r="ADO65" i="19"/>
  <c r="ADO57" i="19"/>
  <c r="ADO41" i="19"/>
  <c r="ADO47" i="19" s="1"/>
  <c r="ADO28" i="19"/>
  <c r="ADO21" i="19"/>
  <c r="ADO29" i="19" l="1"/>
  <c r="ADO3" i="35" s="1"/>
  <c r="ADO21" i="35"/>
  <c r="ADO24" i="35"/>
  <c r="ADO23" i="35" s="1"/>
  <c r="ADO7" i="35"/>
  <c r="ADO6" i="35" s="1"/>
  <c r="ADO4" i="35"/>
  <c r="ADO48" i="19"/>
  <c r="ADO10" i="35" s="1"/>
  <c r="ADO28" i="35"/>
  <c r="ADO31" i="35"/>
  <c r="ADO30" i="35" s="1"/>
  <c r="ADO11" i="35"/>
  <c r="ADO14" i="35"/>
  <c r="ADO13" i="35" s="1"/>
  <c r="ADO50" i="19"/>
  <c r="ADO27" i="35" s="1"/>
  <c r="ADO35" i="19"/>
  <c r="ADO20" i="35" s="1"/>
  <c r="ADL3" i="19" l="1"/>
  <c r="ADN65" i="19"/>
  <c r="ADN57" i="19"/>
  <c r="ADN41" i="19"/>
  <c r="ADN47" i="19" s="1"/>
  <c r="ADN28" i="19"/>
  <c r="ADN21" i="19"/>
  <c r="ADN28" i="35" l="1"/>
  <c r="ADN31" i="35"/>
  <c r="ADN30" i="35" s="1"/>
  <c r="ADN11" i="35"/>
  <c r="ADN14" i="35"/>
  <c r="ADN13" i="35" s="1"/>
  <c r="ADY7" i="19"/>
  <c r="ADX7" i="19"/>
  <c r="ADN35" i="19"/>
  <c r="ADN20" i="35" s="1"/>
  <c r="ADN24" i="35"/>
  <c r="ADN23" i="35" s="1"/>
  <c r="ADN21" i="35"/>
  <c r="ADN4" i="35"/>
  <c r="ADN7" i="35"/>
  <c r="ADN6" i="35" s="1"/>
  <c r="ADR6" i="19"/>
  <c r="ADQ6" i="19"/>
  <c r="ADN50" i="19"/>
  <c r="ADN27" i="35" s="1"/>
  <c r="ADN48" i="19"/>
  <c r="ADN10" i="35" s="1"/>
  <c r="ADN29" i="19"/>
  <c r="ADN3" i="35" s="1"/>
  <c r="ADM65" i="19" l="1"/>
  <c r="ADM57" i="19"/>
  <c r="ADM41" i="19"/>
  <c r="ADM47" i="19" s="1"/>
  <c r="ADM28" i="19"/>
  <c r="ADM21" i="19"/>
  <c r="ADM35" i="19" l="1"/>
  <c r="ADM20" i="35" s="1"/>
  <c r="ADM24" i="35"/>
  <c r="ADM23" i="35" s="1"/>
  <c r="ADM21" i="35"/>
  <c r="ADM4" i="35"/>
  <c r="ADM7" i="35"/>
  <c r="ADM6" i="35" s="1"/>
  <c r="ADM48" i="19"/>
  <c r="ADM10" i="35" s="1"/>
  <c r="ADM28" i="35"/>
  <c r="ADM31" i="35"/>
  <c r="ADM30" i="35" s="1"/>
  <c r="ADM11" i="35"/>
  <c r="ADM14" i="35"/>
  <c r="ADM13" i="35" s="1"/>
  <c r="ADM29" i="19"/>
  <c r="ADM3" i="35" s="1"/>
  <c r="ADM50" i="19"/>
  <c r="ADM27" i="35" s="1"/>
  <c r="ADJ3" i="34"/>
  <c r="ADL4" i="34" s="1"/>
  <c r="ADJ3" i="19"/>
  <c r="ADW7" i="19" s="1"/>
  <c r="ADL65" i="19"/>
  <c r="ADL57" i="19"/>
  <c r="ADL41" i="19"/>
  <c r="ADL47" i="19" s="1"/>
  <c r="ADL28" i="19"/>
  <c r="ADL21" i="19"/>
  <c r="ADP4" i="34" l="1"/>
  <c r="ADO4" i="34"/>
  <c r="ADN4" i="34"/>
  <c r="ADM4" i="34"/>
  <c r="ADM5" i="34" s="1"/>
  <c r="ADL28" i="35"/>
  <c r="ADL31" i="35"/>
  <c r="ADL30" i="35" s="1"/>
  <c r="ADL11" i="35"/>
  <c r="ADL14" i="35"/>
  <c r="ADL13" i="35" s="1"/>
  <c r="ADL29" i="19"/>
  <c r="ADL3" i="35" s="1"/>
  <c r="ADL21" i="35"/>
  <c r="ADL24" i="35"/>
  <c r="ADL23" i="35" s="1"/>
  <c r="ADL4" i="35"/>
  <c r="ADL7" i="35"/>
  <c r="ADL6" i="35" s="1"/>
  <c r="ADP6" i="19"/>
  <c r="ADL48" i="19"/>
  <c r="ADL10" i="35" s="1"/>
  <c r="ADL50" i="19"/>
  <c r="ADL27" i="35" s="1"/>
  <c r="ADL35" i="19"/>
  <c r="ADL20" i="35" s="1"/>
  <c r="ADK4" i="34"/>
  <c r="ADK65" i="19"/>
  <c r="ADK57" i="19"/>
  <c r="ADK41" i="19"/>
  <c r="ADK47" i="19" s="1"/>
  <c r="ADK28" i="19"/>
  <c r="ADK21" i="19"/>
  <c r="ADO5" i="34" l="1"/>
  <c r="ADN5" i="34"/>
  <c r="ADQ5" i="34"/>
  <c r="ADP5" i="34"/>
  <c r="ADK29" i="19"/>
  <c r="ADK3" i="35" s="1"/>
  <c r="ADK21" i="35"/>
  <c r="ADK24" i="35"/>
  <c r="ADK23" i="35" s="1"/>
  <c r="ADK7" i="35"/>
  <c r="ADK6" i="35" s="1"/>
  <c r="ADK4" i="35"/>
  <c r="ADK28" i="35"/>
  <c r="ADK31" i="35"/>
  <c r="ADK30" i="35" s="1"/>
  <c r="ADK11" i="35"/>
  <c r="ADK14" i="35"/>
  <c r="ADK13" i="35" s="1"/>
  <c r="ADK48" i="19"/>
  <c r="ADK10" i="35" s="1"/>
  <c r="ADK50" i="19"/>
  <c r="ADK27" i="35" s="1"/>
  <c r="ADL5" i="34"/>
  <c r="ADK35" i="19"/>
  <c r="ADK20" i="35" s="1"/>
  <c r="ACX3" i="34"/>
  <c r="ADI3" i="19"/>
  <c r="ADV7" i="19" s="1"/>
  <c r="ADH3" i="19"/>
  <c r="ADF3" i="19"/>
  <c r="ACX3" i="19"/>
  <c r="ADU7" i="19" l="1"/>
  <c r="ADT7" i="19"/>
  <c r="ADS7" i="19"/>
  <c r="ADO6" i="19"/>
  <c r="ADL6" i="19"/>
  <c r="ADN6" i="19"/>
  <c r="ADM6" i="19"/>
  <c r="ADI65" i="19"/>
  <c r="ADJ65" i="19"/>
  <c r="ADJ57" i="19"/>
  <c r="ADJ41" i="19"/>
  <c r="ADJ47" i="19" s="1"/>
  <c r="ADJ28" i="19"/>
  <c r="ADJ21" i="19"/>
  <c r="ADJ28" i="35" l="1"/>
  <c r="ADJ31" i="35"/>
  <c r="ADJ30" i="35" s="1"/>
  <c r="ADJ11" i="35"/>
  <c r="ADJ14" i="35"/>
  <c r="ADJ13" i="35" s="1"/>
  <c r="ADJ35" i="19"/>
  <c r="ADJ20" i="35" s="1"/>
  <c r="ADJ24" i="35"/>
  <c r="ADJ23" i="35" s="1"/>
  <c r="ADJ21" i="35"/>
  <c r="ADJ4" i="35"/>
  <c r="ADJ7" i="35"/>
  <c r="ADJ6" i="35" s="1"/>
  <c r="ADJ48" i="19"/>
  <c r="ADJ10" i="35" s="1"/>
  <c r="ADJ50" i="19"/>
  <c r="ADJ27" i="35" s="1"/>
  <c r="ADJ29" i="19"/>
  <c r="ADJ3" i="35" s="1"/>
  <c r="ADI57" i="19"/>
  <c r="ADI41" i="19"/>
  <c r="ADI47" i="19" s="1"/>
  <c r="ADI28" i="19"/>
  <c r="ADI21" i="19"/>
  <c r="ADI29" i="19" l="1"/>
  <c r="ADI3" i="35" s="1"/>
  <c r="ADI24" i="35"/>
  <c r="ADI23" i="35" s="1"/>
  <c r="ADI21" i="35"/>
  <c r="ADI4" i="35"/>
  <c r="ADI7" i="35"/>
  <c r="ADI6" i="35" s="1"/>
  <c r="ADI28" i="35"/>
  <c r="ADI31" i="35"/>
  <c r="ADI30" i="35" s="1"/>
  <c r="ADI11" i="35"/>
  <c r="ADI14" i="35"/>
  <c r="ADI13" i="35" s="1"/>
  <c r="ADI48" i="19"/>
  <c r="ADI10" i="35" s="1"/>
  <c r="ADI50" i="19"/>
  <c r="ADI27" i="35" s="1"/>
  <c r="ADI35" i="19"/>
  <c r="ADI20" i="35" s="1"/>
  <c r="ADH65" i="19"/>
  <c r="ADH57" i="19"/>
  <c r="ADH41" i="19"/>
  <c r="ADH47" i="19" s="1"/>
  <c r="ADH28" i="19"/>
  <c r="ADH21" i="19"/>
  <c r="ADD3" i="34"/>
  <c r="ADH4" i="34" s="1"/>
  <c r="ADD3" i="19"/>
  <c r="ADJ4" i="34" l="1"/>
  <c r="ADI4" i="34"/>
  <c r="ADI5" i="34" s="1"/>
  <c r="ADH28" i="35"/>
  <c r="ADH31" i="35"/>
  <c r="ADH30" i="35" s="1"/>
  <c r="ADH11" i="35"/>
  <c r="ADH14" i="35"/>
  <c r="ADH13" i="35" s="1"/>
  <c r="ADH35" i="19"/>
  <c r="ADH20" i="35" s="1"/>
  <c r="ADH21" i="35"/>
  <c r="ADH24" i="35"/>
  <c r="ADH23" i="35" s="1"/>
  <c r="ADH4" i="35"/>
  <c r="ADH7" i="35"/>
  <c r="ADH6" i="35" s="1"/>
  <c r="ADH50" i="19"/>
  <c r="ADH27" i="35" s="1"/>
  <c r="ADH48" i="19"/>
  <c r="ADH10" i="35" s="1"/>
  <c r="ADH29" i="19"/>
  <c r="ADH3" i="35" s="1"/>
  <c r="ADK5" i="34" l="1"/>
  <c r="ADJ5" i="34"/>
  <c r="ADE3" i="19"/>
  <c r="ADR7" i="19" l="1"/>
  <c r="ADK6" i="19"/>
  <c r="ADP7" i="19"/>
  <c r="ADJ6" i="19"/>
  <c r="ADQ7" i="19"/>
  <c r="ADI6" i="19"/>
  <c r="ADG4" i="34"/>
  <c r="ADH5" i="34" s="1"/>
  <c r="ADG65" i="19"/>
  <c r="ADG57" i="19"/>
  <c r="ADG41" i="19"/>
  <c r="ADG47" i="19" s="1"/>
  <c r="ADG28" i="19"/>
  <c r="ADG21" i="19"/>
  <c r="ADG35" i="19" l="1"/>
  <c r="ADG20" i="35" s="1"/>
  <c r="ADG21" i="35"/>
  <c r="ADG24" i="35"/>
  <c r="ADG23" i="35" s="1"/>
  <c r="ADG7" i="35"/>
  <c r="ADG6" i="35" s="1"/>
  <c r="ADG4" i="35"/>
  <c r="ADG28" i="35"/>
  <c r="ADG31" i="35"/>
  <c r="ADG30" i="35" s="1"/>
  <c r="ADG11" i="35"/>
  <c r="ADG14" i="35"/>
  <c r="ADG13" i="35" s="1"/>
  <c r="ADG29" i="19"/>
  <c r="ADG3" i="35" s="1"/>
  <c r="ADG50" i="19"/>
  <c r="ADG27" i="35" s="1"/>
  <c r="ADG48" i="19"/>
  <c r="ADG10" i="35" s="1"/>
  <c r="ADF4" i="34" l="1"/>
  <c r="ADF21" i="19"/>
  <c r="ADF65" i="19"/>
  <c r="ADF57" i="19"/>
  <c r="ADF41" i="19"/>
  <c r="ADF47" i="19" s="1"/>
  <c r="ADF28" i="19"/>
  <c r="ADF29" i="19" l="1"/>
  <c r="ADF3" i="35" s="1"/>
  <c r="ADF24" i="35"/>
  <c r="ADF23" i="35" s="1"/>
  <c r="ADF21" i="35"/>
  <c r="ADF4" i="35"/>
  <c r="ADF7" i="35"/>
  <c r="ADF6" i="35" s="1"/>
  <c r="ADF28" i="35"/>
  <c r="ADF31" i="35"/>
  <c r="ADF30" i="35" s="1"/>
  <c r="ADF11" i="35"/>
  <c r="ADF14" i="35"/>
  <c r="ADF13" i="35" s="1"/>
  <c r="ADG5" i="34"/>
  <c r="ADF35" i="19"/>
  <c r="ADF20" i="35" s="1"/>
  <c r="ADF48" i="19"/>
  <c r="ADF10" i="35" s="1"/>
  <c r="ADF50" i="19"/>
  <c r="ADF27" i="35" s="1"/>
  <c r="ADE65" i="19"/>
  <c r="ADE57" i="19"/>
  <c r="ADD28" i="19"/>
  <c r="ADE28" i="19"/>
  <c r="ADE41" i="19"/>
  <c r="ADE47" i="19" s="1"/>
  <c r="ADE21" i="19"/>
  <c r="ADE48" i="19" l="1"/>
  <c r="ADE10" i="35" s="1"/>
  <c r="ADE28" i="35"/>
  <c r="ADE31" i="35"/>
  <c r="ADE30" i="35" s="1"/>
  <c r="ADE11" i="35"/>
  <c r="ADE14" i="35"/>
  <c r="ADE13" i="35" s="1"/>
  <c r="ADE50" i="19"/>
  <c r="ADE27" i="35" s="1"/>
  <c r="ADE29" i="19"/>
  <c r="ADE3" i="35" s="1"/>
  <c r="ADE24" i="35"/>
  <c r="ADE23" i="35" s="1"/>
  <c r="ADE21" i="35"/>
  <c r="ADE4" i="35"/>
  <c r="ADE7" i="35"/>
  <c r="ADE6" i="35" s="1"/>
  <c r="ADE35" i="19"/>
  <c r="ADE20" i="35" s="1"/>
  <c r="ADD21" i="35"/>
  <c r="ADD24" i="35"/>
  <c r="ADD23" i="35" s="1"/>
  <c r="ADD4" i="35"/>
  <c r="ADD7" i="35"/>
  <c r="ADD6" i="35" s="1"/>
  <c r="ADD65" i="19"/>
  <c r="ADD57" i="19"/>
  <c r="ADD41" i="19"/>
  <c r="ADD47" i="19" s="1"/>
  <c r="ADD35" i="19"/>
  <c r="ADD20" i="35" s="1"/>
  <c r="ADD19" i="19"/>
  <c r="ADD21" i="19" s="1"/>
  <c r="ADD28" i="35" l="1"/>
  <c r="ADD31" i="35"/>
  <c r="ADD30" i="35" s="1"/>
  <c r="ADD11" i="35"/>
  <c r="ADD14" i="35"/>
  <c r="ADD13" i="35" s="1"/>
  <c r="ADD50" i="19"/>
  <c r="ADD27" i="35" s="1"/>
  <c r="ADD48" i="19"/>
  <c r="ADD10" i="35" s="1"/>
  <c r="ADD29" i="19"/>
  <c r="ADD3" i="35" s="1"/>
  <c r="ADC65" i="19"/>
  <c r="ADC57" i="19"/>
  <c r="ADC41" i="19"/>
  <c r="ADC47" i="19" s="1"/>
  <c r="ADC28" i="19"/>
  <c r="ADC19" i="19"/>
  <c r="ADC21" i="19" s="1"/>
  <c r="ADC29" i="19" l="1"/>
  <c r="ADC3" i="35" s="1"/>
  <c r="ADC21" i="35"/>
  <c r="ADC24" i="35"/>
  <c r="ADC23" i="35" s="1"/>
  <c r="ADC7" i="35"/>
  <c r="ADC6" i="35" s="1"/>
  <c r="ADC4" i="35"/>
  <c r="ADC28" i="35"/>
  <c r="ADC31" i="35"/>
  <c r="ADC30" i="35" s="1"/>
  <c r="ADC11" i="35"/>
  <c r="ADC14" i="35"/>
  <c r="ADC13" i="35" s="1"/>
  <c r="ADC48" i="19"/>
  <c r="ADC10" i="35" s="1"/>
  <c r="ADC50" i="19"/>
  <c r="ADC27" i="35" s="1"/>
  <c r="ADC35" i="19"/>
  <c r="ADC20" i="35" s="1"/>
  <c r="ADB3" i="19" l="1"/>
  <c r="ADM7" i="19" l="1"/>
  <c r="ADO7" i="19"/>
  <c r="ADN7" i="19"/>
  <c r="ADH6" i="19"/>
  <c r="ADG6" i="19"/>
  <c r="ADF6" i="19"/>
  <c r="ADB65" i="19"/>
  <c r="ADB57" i="19"/>
  <c r="ADB41" i="19"/>
  <c r="ADB47" i="19" s="1"/>
  <c r="ADB28" i="19"/>
  <c r="ADB19" i="19"/>
  <c r="ADB21" i="19" s="1"/>
  <c r="ADB28" i="35" l="1"/>
  <c r="ADB31" i="35"/>
  <c r="ADB30" i="35" s="1"/>
  <c r="ADB11" i="35"/>
  <c r="ADB14" i="35"/>
  <c r="ADB13" i="35" s="1"/>
  <c r="ADB29" i="19"/>
  <c r="ADB3" i="35" s="1"/>
  <c r="ADB24" i="35"/>
  <c r="ADB23" i="35" s="1"/>
  <c r="ADB21" i="35"/>
  <c r="ADB4" i="35"/>
  <c r="ADB7" i="35"/>
  <c r="ADB6" i="35" s="1"/>
  <c r="ADB35" i="19"/>
  <c r="ADB20" i="35" s="1"/>
  <c r="ADB50" i="19"/>
  <c r="ADB27" i="35" s="1"/>
  <c r="ADB48" i="19"/>
  <c r="ADB10" i="35" s="1"/>
  <c r="ADA65" i="19" l="1"/>
  <c r="ADA57" i="19"/>
  <c r="ADA41" i="19"/>
  <c r="ADA47" i="19" s="1"/>
  <c r="ADA28" i="19"/>
  <c r="ADA19" i="19"/>
  <c r="ADA21" i="19" s="1"/>
  <c r="ADA35" i="19" l="1"/>
  <c r="ADA20" i="35" s="1"/>
  <c r="ADA24" i="35"/>
  <c r="ADA23" i="35" s="1"/>
  <c r="ADA21" i="35"/>
  <c r="ADA4" i="35"/>
  <c r="ADA7" i="35"/>
  <c r="ADA6" i="35" s="1"/>
  <c r="ADA48" i="19"/>
  <c r="ADA10" i="35" s="1"/>
  <c r="ADA28" i="35"/>
  <c r="ADA31" i="35"/>
  <c r="ADA30" i="35" s="1"/>
  <c r="ADA11" i="35"/>
  <c r="ADA14" i="35"/>
  <c r="ADA13" i="35" s="1"/>
  <c r="ADA29" i="19"/>
  <c r="ADA3" i="35" s="1"/>
  <c r="ADA50" i="19"/>
  <c r="ADA27" i="35" s="1"/>
  <c r="ACY3" i="34"/>
  <c r="ADE4" i="34" l="1"/>
  <c r="ADD4" i="34"/>
  <c r="ADC4" i="34"/>
  <c r="ACY3" i="19"/>
  <c r="ACV3" i="19"/>
  <c r="ACT3" i="19"/>
  <c r="ACO3" i="19"/>
  <c r="ADD5" i="34" l="1"/>
  <c r="ADF5" i="34"/>
  <c r="ADE5" i="34"/>
  <c r="ADG7" i="19"/>
  <c r="ADF7" i="19"/>
  <c r="ADI7" i="19"/>
  <c r="ADH7" i="19"/>
  <c r="ADB6" i="19"/>
  <c r="ADB7" i="19"/>
  <c r="ADA6" i="19"/>
  <c r="ADA7" i="19"/>
  <c r="ADL7" i="19"/>
  <c r="ADJ7" i="19"/>
  <c r="ADK7" i="19"/>
  <c r="ADE6" i="19"/>
  <c r="ADE7" i="19"/>
  <c r="ADD7" i="19"/>
  <c r="ADD6" i="19"/>
  <c r="ADC7" i="19"/>
  <c r="ADC6" i="19"/>
  <c r="ACZ65" i="19"/>
  <c r="ACZ57" i="19"/>
  <c r="ACZ41" i="19"/>
  <c r="ACZ47" i="19" s="1"/>
  <c r="ACZ28" i="19"/>
  <c r="ACZ19" i="19"/>
  <c r="ACZ21" i="19" s="1"/>
  <c r="ACZ6" i="19"/>
  <c r="ACZ7" i="19"/>
  <c r="ACZ29" i="19" l="1"/>
  <c r="ACZ3" i="35" s="1"/>
  <c r="ACZ21" i="35"/>
  <c r="ACZ24" i="35"/>
  <c r="ACZ23" i="35" s="1"/>
  <c r="ACZ4" i="35"/>
  <c r="ACZ7" i="35"/>
  <c r="ACZ6" i="35" s="1"/>
  <c r="ACZ28" i="35"/>
  <c r="ACZ31" i="35"/>
  <c r="ACZ30" i="35" s="1"/>
  <c r="ACZ11" i="35"/>
  <c r="ACZ14" i="35"/>
  <c r="ACZ13" i="35" s="1"/>
  <c r="ACZ35" i="19"/>
  <c r="ACZ20" i="35" s="1"/>
  <c r="ACZ48" i="19"/>
  <c r="ACZ10" i="35" s="1"/>
  <c r="ACZ50" i="19"/>
  <c r="ACZ27" i="35" s="1"/>
  <c r="ACY65" i="19"/>
  <c r="ACY57" i="19"/>
  <c r="ACY41" i="19"/>
  <c r="ACY47" i="19" s="1"/>
  <c r="ACY28" i="19"/>
  <c r="ACY19" i="19"/>
  <c r="ACY21" i="19" s="1"/>
  <c r="ACY6" i="19"/>
  <c r="ACY7" i="19"/>
  <c r="ACY48" i="19" l="1"/>
  <c r="ACY10" i="35" s="1"/>
  <c r="ACY28" i="35"/>
  <c r="ACY31" i="35"/>
  <c r="ACY30" i="35" s="1"/>
  <c r="ACY11" i="35"/>
  <c r="ACY14" i="35"/>
  <c r="ACY13" i="35" s="1"/>
  <c r="ACY35" i="19"/>
  <c r="ACY20" i="35" s="1"/>
  <c r="ACY21" i="35"/>
  <c r="ACY24" i="35"/>
  <c r="ACY23" i="35" s="1"/>
  <c r="ACY7" i="35"/>
  <c r="ACY6" i="35" s="1"/>
  <c r="ACY4" i="35"/>
  <c r="ACY29" i="19"/>
  <c r="ACY3" i="35" s="1"/>
  <c r="ACY50" i="19"/>
  <c r="ACY27" i="35" s="1"/>
  <c r="ACX65" i="19"/>
  <c r="ACX57" i="19"/>
  <c r="ACX41" i="19"/>
  <c r="ACX47" i="19" s="1"/>
  <c r="ACX28" i="19"/>
  <c r="ACX19" i="19"/>
  <c r="ACX21" i="19" s="1"/>
  <c r="ACX6" i="19"/>
  <c r="ACX29" i="19" l="1"/>
  <c r="ACX3" i="35" s="1"/>
  <c r="ACX24" i="35"/>
  <c r="ACX23" i="35" s="1"/>
  <c r="ACX21" i="35"/>
  <c r="ACX4" i="35"/>
  <c r="ACX7" i="35"/>
  <c r="ACX6" i="35" s="1"/>
  <c r="ACX28" i="35"/>
  <c r="ACX31" i="35"/>
  <c r="ACX30" i="35" s="1"/>
  <c r="ACX11" i="35"/>
  <c r="ACX14" i="35"/>
  <c r="ACX13" i="35" s="1"/>
  <c r="ACX50" i="19"/>
  <c r="ACX27" i="35" s="1"/>
  <c r="ACX48" i="19"/>
  <c r="ACX10" i="35" s="1"/>
  <c r="ACX35" i="19"/>
  <c r="ACX20" i="35" s="1"/>
  <c r="ACW65" i="19"/>
  <c r="ACW57" i="19"/>
  <c r="ACW41" i="19"/>
  <c r="ACW47" i="19" s="1"/>
  <c r="ACW28" i="19"/>
  <c r="ACW19" i="19"/>
  <c r="ACW21" i="19" s="1"/>
  <c r="ACW6" i="19"/>
  <c r="ACW48" i="19" l="1"/>
  <c r="ACW10" i="35" s="1"/>
  <c r="ACW28" i="35"/>
  <c r="ACW31" i="35"/>
  <c r="ACW30" i="35" s="1"/>
  <c r="ACW11" i="35"/>
  <c r="ACW14" i="35"/>
  <c r="ACW13" i="35" s="1"/>
  <c r="ACW35" i="19"/>
  <c r="ACW20" i="35" s="1"/>
  <c r="ACW24" i="35"/>
  <c r="ACW23" i="35" s="1"/>
  <c r="ACW21" i="35"/>
  <c r="ACW4" i="35"/>
  <c r="ACW7" i="35"/>
  <c r="ACW6" i="35" s="1"/>
  <c r="ACW29" i="19"/>
  <c r="ACW3" i="35" s="1"/>
  <c r="ACW50" i="19"/>
  <c r="ACW27" i="35" s="1"/>
  <c r="ACV3" i="34" l="1"/>
  <c r="ADB4" i="34" l="1"/>
  <c r="ADA4" i="34"/>
  <c r="ACZ4" i="34"/>
  <c r="ACY4" i="34"/>
  <c r="ACX4" i="34"/>
  <c r="ACW4" i="34"/>
  <c r="ACV4" i="34"/>
  <c r="ACV65" i="19"/>
  <c r="ACV57" i="19"/>
  <c r="ACV41" i="19"/>
  <c r="ACV47" i="19" s="1"/>
  <c r="ACV28" i="19"/>
  <c r="ACV19" i="19"/>
  <c r="ACV21" i="19" s="1"/>
  <c r="ACV6" i="19"/>
  <c r="ACW5" i="34" l="1"/>
  <c r="ACY5" i="34"/>
  <c r="ACX5" i="34"/>
  <c r="ADA5" i="34"/>
  <c r="ACZ5" i="34"/>
  <c r="ADB5" i="34"/>
  <c r="ADC5" i="34"/>
  <c r="ACV28" i="35"/>
  <c r="ACV31" i="35"/>
  <c r="ACV30" i="35" s="1"/>
  <c r="ACV11" i="35"/>
  <c r="ACV14" i="35"/>
  <c r="ACV13" i="35" s="1"/>
  <c r="ACV29" i="19"/>
  <c r="ACV3" i="35" s="1"/>
  <c r="ACV21" i="35"/>
  <c r="ACV24" i="35"/>
  <c r="ACV23" i="35" s="1"/>
  <c r="ACV4" i="35"/>
  <c r="ACV7" i="35"/>
  <c r="ACV6" i="35" s="1"/>
  <c r="ACV35" i="19"/>
  <c r="ACV20" i="35" s="1"/>
  <c r="ACV48" i="19"/>
  <c r="ACV10" i="35" s="1"/>
  <c r="ACV50" i="19"/>
  <c r="ACV27" i="35" s="1"/>
  <c r="ACU4" i="34"/>
  <c r="ACV5" i="34" s="1"/>
  <c r="ACU65" i="19"/>
  <c r="ACU57" i="19"/>
  <c r="ACU41" i="19"/>
  <c r="ACU47" i="19" s="1"/>
  <c r="ACU28" i="19"/>
  <c r="ACU19" i="19"/>
  <c r="ACU21" i="19" s="1"/>
  <c r="ACU6" i="19"/>
  <c r="ACU48" i="19" l="1"/>
  <c r="ACU10" i="35" s="1"/>
  <c r="ACU28" i="35"/>
  <c r="ACU31" i="35"/>
  <c r="ACU30" i="35" s="1"/>
  <c r="ACU11" i="35"/>
  <c r="ACU14" i="35"/>
  <c r="ACU13" i="35" s="1"/>
  <c r="ACU35" i="19"/>
  <c r="ACU20" i="35" s="1"/>
  <c r="ACU21" i="35"/>
  <c r="ACU24" i="35"/>
  <c r="ACU23" i="35" s="1"/>
  <c r="ACU7" i="35"/>
  <c r="ACU6" i="35" s="1"/>
  <c r="ACU4" i="35"/>
  <c r="ACU29" i="19"/>
  <c r="ACU3" i="35" s="1"/>
  <c r="ACU50" i="19"/>
  <c r="ACU27" i="35" s="1"/>
  <c r="ACT4" i="34"/>
  <c r="ACT65" i="19"/>
  <c r="ACT57" i="19"/>
  <c r="ACT41" i="19"/>
  <c r="ACT47" i="19" s="1"/>
  <c r="ACT28" i="19"/>
  <c r="ACT19" i="19"/>
  <c r="ACT21" i="19" s="1"/>
  <c r="ACT6" i="19"/>
  <c r="ACU5" i="34" l="1"/>
  <c r="ACT29" i="19"/>
  <c r="ACT3" i="35" s="1"/>
  <c r="ACT24" i="35"/>
  <c r="ACT23" i="35" s="1"/>
  <c r="ACT21" i="35"/>
  <c r="ACT4" i="35"/>
  <c r="ACT7" i="35"/>
  <c r="ACT6" i="35" s="1"/>
  <c r="ACT28" i="35"/>
  <c r="ACT31" i="35"/>
  <c r="ACT30" i="35" s="1"/>
  <c r="ACT11" i="35"/>
  <c r="ACT14" i="35"/>
  <c r="ACT13" i="35" s="1"/>
  <c r="ACT35" i="19"/>
  <c r="ACT20" i="35" s="1"/>
  <c r="ACT48" i="19"/>
  <c r="ACT10" i="35" s="1"/>
  <c r="ACT50" i="19"/>
  <c r="ACT27" i="35" s="1"/>
  <c r="ACS4" i="34"/>
  <c r="ACS65" i="19"/>
  <c r="ACS57" i="19"/>
  <c r="ACS41" i="19"/>
  <c r="ACS47" i="19" s="1"/>
  <c r="ACS28" i="19"/>
  <c r="ACS19" i="19"/>
  <c r="ACS21" i="19" s="1"/>
  <c r="ACS6" i="19"/>
  <c r="ACT5" i="34" l="1"/>
  <c r="ACS28" i="35"/>
  <c r="ACS31" i="35"/>
  <c r="ACS30" i="35" s="1"/>
  <c r="ACS11" i="35"/>
  <c r="ACS14" i="35"/>
  <c r="ACS13" i="35" s="1"/>
  <c r="ACS29" i="19"/>
  <c r="ACS3" i="35" s="1"/>
  <c r="ACS24" i="35"/>
  <c r="ACS23" i="35" s="1"/>
  <c r="ACS21" i="35"/>
  <c r="ACS4" i="35"/>
  <c r="ACS7" i="35"/>
  <c r="ACS6" i="35" s="1"/>
  <c r="ACS48" i="19"/>
  <c r="ACS10" i="35" s="1"/>
  <c r="ACS50" i="19"/>
  <c r="ACS27" i="35" s="1"/>
  <c r="ACS35" i="19"/>
  <c r="ACS20" i="35" s="1"/>
  <c r="ACR19" i="19"/>
  <c r="ACR28" i="19"/>
  <c r="ACR21" i="35" l="1"/>
  <c r="ACR24" i="35"/>
  <c r="ACR23" i="35" s="1"/>
  <c r="ACR4" i="35"/>
  <c r="ACR7" i="35"/>
  <c r="ACR6" i="35" s="1"/>
  <c r="ACR4" i="34"/>
  <c r="ACR65" i="19"/>
  <c r="ACR57" i="19"/>
  <c r="ACR41" i="19"/>
  <c r="ACR47" i="19" s="1"/>
  <c r="ACR35" i="19"/>
  <c r="ACR20" i="35" s="1"/>
  <c r="ACR29" i="19"/>
  <c r="ACR3" i="35" s="1"/>
  <c r="ACR21" i="19"/>
  <c r="ACR6" i="19"/>
  <c r="ACS5" i="34" l="1"/>
  <c r="ACR28" i="35"/>
  <c r="ACR31" i="35"/>
  <c r="ACR30" i="35" s="1"/>
  <c r="ACR11" i="35"/>
  <c r="ACR14" i="35"/>
  <c r="ACR13" i="35" s="1"/>
  <c r="ACR50" i="19"/>
  <c r="ACR27" i="35" s="1"/>
  <c r="ACR48" i="19"/>
  <c r="ACR10" i="35" s="1"/>
  <c r="ACQ65" i="19"/>
  <c r="ACQ57" i="19"/>
  <c r="ACQ41" i="19"/>
  <c r="ACQ47" i="19" s="1"/>
  <c r="ACQ28" i="19"/>
  <c r="ACQ19" i="19"/>
  <c r="ACQ21" i="19" s="1"/>
  <c r="ACQ29" i="19" l="1"/>
  <c r="ACQ3" i="35" s="1"/>
  <c r="ACQ21" i="35"/>
  <c r="ACQ24" i="35"/>
  <c r="ACQ23" i="35" s="1"/>
  <c r="ACQ7" i="35"/>
  <c r="ACQ6" i="35" s="1"/>
  <c r="ACQ4" i="35"/>
  <c r="ACQ28" i="35"/>
  <c r="ACQ31" i="35"/>
  <c r="ACQ30" i="35" s="1"/>
  <c r="ACQ11" i="35"/>
  <c r="ACQ14" i="35"/>
  <c r="ACQ13" i="35" s="1"/>
  <c r="ACQ48" i="19"/>
  <c r="ACQ10" i="35" s="1"/>
  <c r="ACQ50" i="19"/>
  <c r="ACQ27" i="35" s="1"/>
  <c r="ACQ35" i="19"/>
  <c r="ACQ20" i="35" s="1"/>
  <c r="ACP65" i="19"/>
  <c r="ACP57" i="19"/>
  <c r="ACP41" i="19"/>
  <c r="ACP47" i="19" s="1"/>
  <c r="ACP28" i="19"/>
  <c r="ACP19" i="19"/>
  <c r="ACP21" i="19" s="1"/>
  <c r="ACP29" i="19" l="1"/>
  <c r="ACP3" i="35" s="1"/>
  <c r="ACP24" i="35"/>
  <c r="ACP23" i="35" s="1"/>
  <c r="ACP21" i="35"/>
  <c r="ACP4" i="35"/>
  <c r="ACP7" i="35"/>
  <c r="ACP6" i="35" s="1"/>
  <c r="ACP28" i="35"/>
  <c r="ACP31" i="35"/>
  <c r="ACP30" i="35" s="1"/>
  <c r="ACP11" i="35"/>
  <c r="ACP14" i="35"/>
  <c r="ACP13" i="35" s="1"/>
  <c r="ACP35" i="19"/>
  <c r="ACP20" i="35" s="1"/>
  <c r="ACP48" i="19"/>
  <c r="ACP10" i="35" s="1"/>
  <c r="ACP50" i="19"/>
  <c r="ACP27" i="35" s="1"/>
  <c r="ACO65" i="19"/>
  <c r="ACO57" i="19"/>
  <c r="ACO41" i="19"/>
  <c r="ACO47" i="19" s="1"/>
  <c r="ACO28" i="19"/>
  <c r="ACO29" i="19" s="1"/>
  <c r="ACO3" i="35" s="1"/>
  <c r="ACO19" i="19"/>
  <c r="ACO21" i="19" s="1"/>
  <c r="ACO24" i="35" l="1"/>
  <c r="ACO23" i="35" s="1"/>
  <c r="ACO21" i="35"/>
  <c r="ACO4" i="35"/>
  <c r="ACO7" i="35"/>
  <c r="ACO6" i="35" s="1"/>
  <c r="ACO28" i="35"/>
  <c r="ACO31" i="35"/>
  <c r="ACO30" i="35" s="1"/>
  <c r="ACO11" i="35"/>
  <c r="ACO14" i="35"/>
  <c r="ACO13" i="35" s="1"/>
  <c r="ACO35" i="19"/>
  <c r="ACO20" i="35" s="1"/>
  <c r="ACO48" i="19"/>
  <c r="ACO10" i="35" s="1"/>
  <c r="ACO50" i="19"/>
  <c r="ACO27" i="35" s="1"/>
  <c r="ACN65" i="19"/>
  <c r="ACN57" i="19"/>
  <c r="ACN41" i="19"/>
  <c r="ACN47" i="19" s="1"/>
  <c r="ACN28" i="19"/>
  <c r="ACN19" i="19"/>
  <c r="ACN21" i="19" s="1"/>
  <c r="ACN29" i="19" l="1"/>
  <c r="ACN3" i="35" s="1"/>
  <c r="ACN21" i="35"/>
  <c r="ACN24" i="35"/>
  <c r="ACN23" i="35" s="1"/>
  <c r="ACN4" i="35"/>
  <c r="ACN7" i="35"/>
  <c r="ACN6" i="35" s="1"/>
  <c r="ACN28" i="35"/>
  <c r="ACN31" i="35"/>
  <c r="ACN30" i="35" s="1"/>
  <c r="ACN11" i="35"/>
  <c r="ACN14" i="35"/>
  <c r="ACN13" i="35" s="1"/>
  <c r="ACN35" i="19"/>
  <c r="ACN20" i="35" s="1"/>
  <c r="ACN48" i="19"/>
  <c r="ACN10" i="35" s="1"/>
  <c r="ACN50" i="19"/>
  <c r="ACN27" i="35" s="1"/>
  <c r="ACM65" i="19"/>
  <c r="ACM57" i="19"/>
  <c r="ACM41" i="19"/>
  <c r="ACM47" i="19" s="1"/>
  <c r="ACM28" i="19"/>
  <c r="ACM19" i="19"/>
  <c r="ACM21" i="19" s="1"/>
  <c r="ACM29" i="19" l="1"/>
  <c r="ACM3" i="35" s="1"/>
  <c r="ACM21" i="35"/>
  <c r="ACM24" i="35"/>
  <c r="ACM23" i="35" s="1"/>
  <c r="ACM7" i="35"/>
  <c r="ACM6" i="35" s="1"/>
  <c r="ACM4" i="35"/>
  <c r="ACM28" i="35"/>
  <c r="ACM31" i="35"/>
  <c r="ACM30" i="35" s="1"/>
  <c r="ACM11" i="35"/>
  <c r="ACM14" i="35"/>
  <c r="ACM13" i="35" s="1"/>
  <c r="ACM35" i="19"/>
  <c r="ACM20" i="35" s="1"/>
  <c r="ACM48" i="19"/>
  <c r="ACM10" i="35" s="1"/>
  <c r="ACM50" i="19"/>
  <c r="ACM27" i="35" s="1"/>
  <c r="ACL65" i="19"/>
  <c r="ACL57" i="19"/>
  <c r="ACL41" i="19"/>
  <c r="ACL47" i="19" s="1"/>
  <c r="ACL28" i="19"/>
  <c r="ACL19" i="19"/>
  <c r="ACL21" i="19" s="1"/>
  <c r="ACL35" i="19" l="1"/>
  <c r="ACL20" i="35" s="1"/>
  <c r="ACL24" i="35"/>
  <c r="ACL23" i="35" s="1"/>
  <c r="ACL21" i="35"/>
  <c r="ACL4" i="35"/>
  <c r="ACL7" i="35"/>
  <c r="ACL6" i="35" s="1"/>
  <c r="ACL28" i="35"/>
  <c r="ACL31" i="35"/>
  <c r="ACL30" i="35" s="1"/>
  <c r="ACL11" i="35"/>
  <c r="ACL14" i="35"/>
  <c r="ACL13" i="35" s="1"/>
  <c r="ACL50" i="19"/>
  <c r="ACL27" i="35" s="1"/>
  <c r="ACL48" i="19"/>
  <c r="ACL10" i="35" s="1"/>
  <c r="ACL29" i="19"/>
  <c r="ACL3" i="35" s="1"/>
  <c r="ACK3" i="34"/>
  <c r="ACK3" i="19"/>
  <c r="ACL6" i="19" s="1"/>
  <c r="ACQ4" i="34" l="1"/>
  <c r="ACP4" i="34"/>
  <c r="ACO4" i="34"/>
  <c r="ACN4" i="34"/>
  <c r="ACM4" i="34"/>
  <c r="ACL4" i="34"/>
  <c r="ACX7" i="19"/>
  <c r="ACW7" i="19"/>
  <c r="ACV7" i="19"/>
  <c r="ACU7" i="19"/>
  <c r="ACT7" i="19"/>
  <c r="ACS7" i="19"/>
  <c r="ACQ6" i="19"/>
  <c r="ACP6" i="19"/>
  <c r="ACO6" i="19"/>
  <c r="ACN6" i="19"/>
  <c r="ACM6" i="19"/>
  <c r="ACK4" i="34"/>
  <c r="ACK65" i="19"/>
  <c r="ACK57" i="19"/>
  <c r="ACK41" i="19"/>
  <c r="ACK47" i="19" s="1"/>
  <c r="ACK28" i="19"/>
  <c r="ACK19" i="19"/>
  <c r="ACK21" i="19" s="1"/>
  <c r="ACN5" i="34" l="1"/>
  <c r="ACP5" i="34"/>
  <c r="ACL5" i="34"/>
  <c r="ACM5" i="34"/>
  <c r="ACO5" i="34"/>
  <c r="ACR5" i="34"/>
  <c r="ACQ5" i="34"/>
  <c r="ACK29" i="19"/>
  <c r="ACK3" i="35" s="1"/>
  <c r="ACK24" i="35"/>
  <c r="ACK23" i="35" s="1"/>
  <c r="ACK21" i="35"/>
  <c r="ACK4" i="35"/>
  <c r="ACK7" i="35"/>
  <c r="ACK6" i="35" s="1"/>
  <c r="ACK28" i="35"/>
  <c r="ACK31" i="35"/>
  <c r="ACK30" i="35" s="1"/>
  <c r="ACK11" i="35"/>
  <c r="ACK14" i="35"/>
  <c r="ACK13" i="35" s="1"/>
  <c r="ACK35" i="19"/>
  <c r="ACK20" i="35" s="1"/>
  <c r="ACK48" i="19"/>
  <c r="ACK10" i="35" s="1"/>
  <c r="ACK50" i="19"/>
  <c r="ACK27" i="35" s="1"/>
  <c r="ACJ19" i="19"/>
  <c r="ACJ21" i="19" s="1"/>
  <c r="ACJ4" i="34"/>
  <c r="ACJ65" i="19"/>
  <c r="ACJ57" i="19"/>
  <c r="ACJ28" i="19"/>
  <c r="ACJ41" i="19"/>
  <c r="ACJ47" i="19" s="1"/>
  <c r="ACK5" i="34" l="1"/>
  <c r="ACJ29" i="19"/>
  <c r="ACJ3" i="35" s="1"/>
  <c r="ACJ21" i="35"/>
  <c r="ACJ24" i="35"/>
  <c r="ACJ23" i="35" s="1"/>
  <c r="ACJ4" i="35"/>
  <c r="ACJ7" i="35"/>
  <c r="ACJ6" i="35" s="1"/>
  <c r="ACJ48" i="19"/>
  <c r="ACJ10" i="35" s="1"/>
  <c r="ACJ28" i="35"/>
  <c r="ACJ31" i="35"/>
  <c r="ACJ30" i="35" s="1"/>
  <c r="ACJ11" i="35"/>
  <c r="ACJ14" i="35"/>
  <c r="ACJ13" i="35" s="1"/>
  <c r="ACJ35" i="19"/>
  <c r="ACJ20" i="35" s="1"/>
  <c r="ACJ50" i="19"/>
  <c r="ACJ27" i="35" s="1"/>
  <c r="ACI41" i="19" l="1"/>
  <c r="ACI65" i="19" l="1"/>
  <c r="ACI57" i="19"/>
  <c r="ACI47" i="19"/>
  <c r="ACI48" i="19" l="1"/>
  <c r="ACI10" i="35" s="1"/>
  <c r="ACI28" i="35"/>
  <c r="ACI31" i="35"/>
  <c r="ACI30" i="35" s="1"/>
  <c r="ACI11" i="35"/>
  <c r="ACI14" i="35"/>
  <c r="ACI13" i="35" s="1"/>
  <c r="ACI50" i="19"/>
  <c r="ACI27" i="35" s="1"/>
  <c r="ACI4" i="34"/>
  <c r="ACJ5" i="34" l="1"/>
  <c r="ACI28" i="19"/>
  <c r="ACI19" i="19"/>
  <c r="ACI21" i="19" s="1"/>
  <c r="ACI29" i="19" l="1"/>
  <c r="ACI3" i="35" s="1"/>
  <c r="ACI21" i="35"/>
  <c r="ACI24" i="35"/>
  <c r="ACI23" i="35" s="1"/>
  <c r="ACI7" i="35"/>
  <c r="ACI6" i="35" s="1"/>
  <c r="ACI4" i="35"/>
  <c r="ACI35" i="19"/>
  <c r="ACI20" i="35" s="1"/>
  <c r="ACH4" i="34"/>
  <c r="ACH57" i="19"/>
  <c r="ACH65" i="19"/>
  <c r="ACH41" i="19"/>
  <c r="ACH47" i="19" s="1"/>
  <c r="ACH28" i="19"/>
  <c r="ACH19" i="19"/>
  <c r="ACH21" i="19" s="1"/>
  <c r="ACI5" i="34" l="1"/>
  <c r="ACH29" i="19"/>
  <c r="ACH3" i="35" s="1"/>
  <c r="ACH24" i="35"/>
  <c r="ACH23" i="35" s="1"/>
  <c r="ACH21" i="35"/>
  <c r="ACH4" i="35"/>
  <c r="ACH7" i="35"/>
  <c r="ACH6" i="35" s="1"/>
  <c r="ACH28" i="35"/>
  <c r="ACH31" i="35"/>
  <c r="ACH30" i="35" s="1"/>
  <c r="ACH11" i="35"/>
  <c r="ACH14" i="35"/>
  <c r="ACH13" i="35" s="1"/>
  <c r="ACH48" i="19"/>
  <c r="ACH10" i="35" s="1"/>
  <c r="ACH50" i="19"/>
  <c r="ACH27" i="35" s="1"/>
  <c r="ACH35" i="19"/>
  <c r="ACH20" i="35" s="1"/>
  <c r="AAQ3" i="19" l="1"/>
  <c r="ACG65" i="19" l="1"/>
  <c r="ACG57" i="19"/>
  <c r="ACG28" i="19"/>
  <c r="ACG41" i="19"/>
  <c r="ACG47" i="19" s="1"/>
  <c r="ACG19" i="19"/>
  <c r="ACG21" i="19" s="1"/>
  <c r="ACG4" i="34"/>
  <c r="ACH5" i="34" l="1"/>
  <c r="ACG28" i="35"/>
  <c r="ACG31" i="35"/>
  <c r="ACG30" i="35" s="1"/>
  <c r="ACG11" i="35"/>
  <c r="ACG14" i="35"/>
  <c r="ACG13" i="35" s="1"/>
  <c r="ACG29" i="19"/>
  <c r="ACG3" i="35" s="1"/>
  <c r="ACG24" i="35"/>
  <c r="ACG23" i="35" s="1"/>
  <c r="ACG21" i="35"/>
  <c r="ACG4" i="35"/>
  <c r="ACG7" i="35"/>
  <c r="ACG6" i="35" s="1"/>
  <c r="ACG48" i="19"/>
  <c r="ACG10" i="35" s="1"/>
  <c r="ACG50" i="19"/>
  <c r="ACG27" i="35" s="1"/>
  <c r="ACG35" i="19"/>
  <c r="ACG20" i="35" s="1"/>
  <c r="ACE3" i="19"/>
  <c r="ACC3" i="19"/>
  <c r="ACR7" i="19" l="1"/>
  <c r="ACK6" i="19"/>
  <c r="ACQ7" i="19"/>
  <c r="ACJ6" i="19"/>
  <c r="ACP7" i="19"/>
  <c r="ACI6" i="19"/>
  <c r="ACF4" i="34"/>
  <c r="ACF65" i="19"/>
  <c r="ACF57" i="19"/>
  <c r="ACF41" i="19"/>
  <c r="ACF47" i="19" s="1"/>
  <c r="ACF28" i="19"/>
  <c r="ACF19" i="19"/>
  <c r="ACF21" i="19" s="1"/>
  <c r="ACG5" i="34" l="1"/>
  <c r="ACF48" i="19"/>
  <c r="ACF10" i="35" s="1"/>
  <c r="ACF28" i="35"/>
  <c r="ACF31" i="35"/>
  <c r="ACF30" i="35" s="1"/>
  <c r="ACF11" i="35"/>
  <c r="ACF14" i="35"/>
  <c r="ACF13" i="35" s="1"/>
  <c r="ACF29" i="19"/>
  <c r="ACF3" i="35" s="1"/>
  <c r="ACF21" i="35"/>
  <c r="ACF24" i="35"/>
  <c r="ACF23" i="35" s="1"/>
  <c r="ACF4" i="35"/>
  <c r="ACF7" i="35"/>
  <c r="ACF6" i="35" s="1"/>
  <c r="ACF35" i="19"/>
  <c r="ACF20" i="35" s="1"/>
  <c r="ACF50" i="19"/>
  <c r="ACF27" i="35" s="1"/>
  <c r="ACE4" i="34" l="1"/>
  <c r="ACE65" i="19"/>
  <c r="ACE57" i="19"/>
  <c r="ACE41" i="19"/>
  <c r="ACE47" i="19" s="1"/>
  <c r="ACE28" i="19"/>
  <c r="ACE19" i="19"/>
  <c r="ACE21" i="19" s="1"/>
  <c r="ACF5" i="34" l="1"/>
  <c r="ACE29" i="19"/>
  <c r="ACE3" i="35" s="1"/>
  <c r="ACE21" i="35"/>
  <c r="ACE24" i="35"/>
  <c r="ACE23" i="35" s="1"/>
  <c r="ACE7" i="35"/>
  <c r="ACE6" i="35" s="1"/>
  <c r="ACE4" i="35"/>
  <c r="ACE48" i="19"/>
  <c r="ACE10" i="35" s="1"/>
  <c r="ACE28" i="35"/>
  <c r="ACE31" i="35"/>
  <c r="ACE30" i="35" s="1"/>
  <c r="ACE11" i="35"/>
  <c r="ACE14" i="35"/>
  <c r="ACE13" i="35" s="1"/>
  <c r="ACE35" i="19"/>
  <c r="ACE20" i="35" s="1"/>
  <c r="ACE50" i="19"/>
  <c r="ACE27" i="35" s="1"/>
  <c r="ACD4" i="34" l="1"/>
  <c r="ACB3" i="19"/>
  <c r="ACD6" i="19" s="1"/>
  <c r="ABQ3" i="19"/>
  <c r="ABP3" i="19"/>
  <c r="ABN3" i="19"/>
  <c r="ABL3" i="19"/>
  <c r="ABF3" i="19"/>
  <c r="AAM3" i="19"/>
  <c r="AAA3" i="19"/>
  <c r="ACD65" i="19"/>
  <c r="ACD57" i="19"/>
  <c r="ACD41" i="19"/>
  <c r="ACD47" i="19" s="1"/>
  <c r="ACD28" i="19"/>
  <c r="ACD19" i="19"/>
  <c r="ACD21" i="19" s="1"/>
  <c r="ACE5" i="34" l="1"/>
  <c r="ACD29" i="19"/>
  <c r="ACD3" i="35" s="1"/>
  <c r="ACD24" i="35"/>
  <c r="ACD23" i="35" s="1"/>
  <c r="ACD21" i="35"/>
  <c r="ACD4" i="35"/>
  <c r="ACD7" i="35"/>
  <c r="ACD6" i="35" s="1"/>
  <c r="ACD28" i="35"/>
  <c r="ACD31" i="35"/>
  <c r="ACD30" i="35" s="1"/>
  <c r="ACD11" i="35"/>
  <c r="ACD14" i="35"/>
  <c r="ACD13" i="35" s="1"/>
  <c r="ACL7" i="19"/>
  <c r="ACN7" i="19"/>
  <c r="ACM7" i="19"/>
  <c r="ACO7" i="19"/>
  <c r="ACH7" i="19"/>
  <c r="ACH6" i="19"/>
  <c r="ACG6" i="19"/>
  <c r="ACG7" i="19"/>
  <c r="ACJ7" i="19"/>
  <c r="ACK7" i="19"/>
  <c r="ACF6" i="19"/>
  <c r="ACF7" i="19"/>
  <c r="ACI7" i="19"/>
  <c r="ACE7" i="19"/>
  <c r="ACE6" i="19"/>
  <c r="ACD7" i="19"/>
  <c r="ACD35" i="19"/>
  <c r="ACD20" i="35" s="1"/>
  <c r="ACD48" i="19"/>
  <c r="ACD10" i="35" s="1"/>
  <c r="ACD50" i="19"/>
  <c r="ACD27" i="35" s="1"/>
  <c r="ACC4" i="34" l="1"/>
  <c r="ACC65" i="19"/>
  <c r="ACC57" i="19"/>
  <c r="ACC41" i="19"/>
  <c r="ACC47" i="19" s="1"/>
  <c r="ACC28" i="19"/>
  <c r="ACC19" i="19"/>
  <c r="ACC21" i="19" s="1"/>
  <c r="ACC6" i="19"/>
  <c r="ACC7" i="19"/>
  <c r="ACD5" i="34" l="1"/>
  <c r="ACC28" i="35"/>
  <c r="ACC31" i="35"/>
  <c r="ACC30" i="35" s="1"/>
  <c r="ACC11" i="35"/>
  <c r="ACC14" i="35"/>
  <c r="ACC13" i="35" s="1"/>
  <c r="ACC29" i="19"/>
  <c r="ACC3" i="35" s="1"/>
  <c r="ACC24" i="35"/>
  <c r="ACC23" i="35" s="1"/>
  <c r="ACC21" i="35"/>
  <c r="ACC4" i="35"/>
  <c r="ACC7" i="35"/>
  <c r="ACC6" i="35" s="1"/>
  <c r="ACC35" i="19"/>
  <c r="ACC20" i="35" s="1"/>
  <c r="ACC48" i="19"/>
  <c r="ACC10" i="35" s="1"/>
  <c r="ACC50" i="19"/>
  <c r="ACC27" i="35" s="1"/>
  <c r="ABN3" i="34"/>
  <c r="ABG3" i="34"/>
  <c r="ABM3" i="19"/>
  <c r="ABG3" i="19"/>
  <c r="ACB4" i="34" l="1"/>
  <c r="ACB65" i="19"/>
  <c r="ACB57" i="19"/>
  <c r="ACB41" i="19"/>
  <c r="ACB47" i="19" s="1"/>
  <c r="ACB19" i="19"/>
  <c r="ACB21" i="19" s="1"/>
  <c r="ACB28" i="19"/>
  <c r="ACB6" i="19"/>
  <c r="ACC5" i="34" l="1"/>
  <c r="ACB29" i="19"/>
  <c r="ACB3" i="35" s="1"/>
  <c r="ACB21" i="35"/>
  <c r="ACB24" i="35"/>
  <c r="ACB23" i="35" s="1"/>
  <c r="ACB4" i="35"/>
  <c r="ACB7" i="35"/>
  <c r="ACB6" i="35" s="1"/>
  <c r="ACB48" i="19"/>
  <c r="ACB10" i="35" s="1"/>
  <c r="ACB28" i="35"/>
  <c r="ACB31" i="35"/>
  <c r="ACB30" i="35" s="1"/>
  <c r="ACB11" i="35"/>
  <c r="ACB14" i="35"/>
  <c r="ACB13" i="35" s="1"/>
  <c r="ACB50" i="19"/>
  <c r="ACB27" i="35" s="1"/>
  <c r="ACB35" i="19"/>
  <c r="ACB20" i="35" s="1"/>
  <c r="ACA4" i="34"/>
  <c r="ACA65" i="19"/>
  <c r="ACA57" i="19"/>
  <c r="ACA41" i="19"/>
  <c r="ACA47" i="19" s="1"/>
  <c r="ACA28" i="19"/>
  <c r="ACA19" i="19"/>
  <c r="ACA21" i="19" s="1"/>
  <c r="ABK3" i="19"/>
  <c r="ACA6" i="19"/>
  <c r="ACB5" i="34" l="1"/>
  <c r="ACA29" i="19"/>
  <c r="ACA3" i="35" s="1"/>
  <c r="ACA21" i="35"/>
  <c r="ACA24" i="35"/>
  <c r="ACA23" i="35" s="1"/>
  <c r="ACA7" i="35"/>
  <c r="ACA6" i="35" s="1"/>
  <c r="ACA4" i="35"/>
  <c r="ACA48" i="19"/>
  <c r="ACA10" i="35" s="1"/>
  <c r="ACA28" i="35"/>
  <c r="ACA31" i="35"/>
  <c r="ACA30" i="35" s="1"/>
  <c r="ACA11" i="35"/>
  <c r="ACA14" i="35"/>
  <c r="ACA13" i="35" s="1"/>
  <c r="ACA50" i="19"/>
  <c r="ACA27" i="35" s="1"/>
  <c r="ACA35" i="19"/>
  <c r="ACA20" i="35" s="1"/>
  <c r="ABE3" i="34" l="1"/>
  <c r="ABJ3" i="19"/>
  <c r="ABE3" i="19"/>
  <c r="ABD3" i="19"/>
  <c r="ABZ65" i="19" l="1"/>
  <c r="ABZ57" i="19"/>
  <c r="ABZ41" i="19"/>
  <c r="ABZ47" i="19" s="1"/>
  <c r="ABZ28" i="19"/>
  <c r="ABZ19" i="19"/>
  <c r="ABZ21" i="19" s="1"/>
  <c r="ABZ6" i="19"/>
  <c r="ABZ4" i="34"/>
  <c r="ACA5" i="34" l="1"/>
  <c r="ABZ50" i="19"/>
  <c r="ABZ27" i="35" s="1"/>
  <c r="ABZ28" i="35"/>
  <c r="ABZ31" i="35"/>
  <c r="ABZ30" i="35" s="1"/>
  <c r="ABZ11" i="35"/>
  <c r="ABZ14" i="35"/>
  <c r="ABZ13" i="35" s="1"/>
  <c r="ABZ48" i="19"/>
  <c r="ABZ10" i="35" s="1"/>
  <c r="ABZ29" i="19"/>
  <c r="ABZ3" i="35" s="1"/>
  <c r="ABZ24" i="35"/>
  <c r="ABZ23" i="35" s="1"/>
  <c r="ABZ21" i="35"/>
  <c r="ABZ4" i="35"/>
  <c r="ABZ7" i="35"/>
  <c r="ABZ6" i="35" s="1"/>
  <c r="ABZ35" i="19"/>
  <c r="ABZ20" i="35" s="1"/>
  <c r="ABY4" i="34"/>
  <c r="ABY65" i="19"/>
  <c r="ABY57" i="19"/>
  <c r="ABY41" i="19"/>
  <c r="ABY47" i="19" s="1"/>
  <c r="ABY28" i="19"/>
  <c r="ABY19" i="19"/>
  <c r="ABY21" i="19" s="1"/>
  <c r="ABY6" i="19"/>
  <c r="ABZ5" i="34" l="1"/>
  <c r="ABY28" i="35"/>
  <c r="ABY31" i="35"/>
  <c r="ABY30" i="35" s="1"/>
  <c r="ABY11" i="35"/>
  <c r="ABY14" i="35"/>
  <c r="ABY13" i="35" s="1"/>
  <c r="ABY29" i="19"/>
  <c r="ABY3" i="35" s="1"/>
  <c r="ABY24" i="35"/>
  <c r="ABY23" i="35" s="1"/>
  <c r="ABY21" i="35"/>
  <c r="ABY4" i="35"/>
  <c r="ABY7" i="35"/>
  <c r="ABY6" i="35" s="1"/>
  <c r="ABY48" i="19"/>
  <c r="ABY10" i="35" s="1"/>
  <c r="ABY50" i="19"/>
  <c r="ABY27" i="35" s="1"/>
  <c r="ABY35" i="19"/>
  <c r="ABY20" i="35" s="1"/>
  <c r="ABX4" i="34" l="1"/>
  <c r="ABX65" i="19"/>
  <c r="ABX57" i="19"/>
  <c r="ABX41" i="19"/>
  <c r="ABX47" i="19" s="1"/>
  <c r="ABX28" i="19"/>
  <c r="ABX19" i="19"/>
  <c r="ABX21" i="19" s="1"/>
  <c r="ABX6" i="19"/>
  <c r="ABY5" i="34" l="1"/>
  <c r="ABX28" i="35"/>
  <c r="ABX31" i="35"/>
  <c r="ABX30" i="35" s="1"/>
  <c r="ABX11" i="35"/>
  <c r="ABX14" i="35"/>
  <c r="ABX13" i="35" s="1"/>
  <c r="ABX29" i="19"/>
  <c r="ABX3" i="35" s="1"/>
  <c r="ABX21" i="35"/>
  <c r="ABX24" i="35"/>
  <c r="ABX23" i="35" s="1"/>
  <c r="ABX4" i="35"/>
  <c r="ABX7" i="35"/>
  <c r="ABX6" i="35" s="1"/>
  <c r="ABX35" i="19"/>
  <c r="ABX20" i="35" s="1"/>
  <c r="ABX48" i="19"/>
  <c r="ABX10" i="35" s="1"/>
  <c r="ABX50" i="19"/>
  <c r="ABX27" i="35" s="1"/>
  <c r="ABH3" i="34"/>
  <c r="ABF3" i="34"/>
  <c r="ABH3" i="19"/>
  <c r="ABW4" i="34" l="1"/>
  <c r="ABB3" i="34"/>
  <c r="ABW65" i="19"/>
  <c r="ABW57" i="19"/>
  <c r="ABW41" i="19"/>
  <c r="ABW47" i="19" s="1"/>
  <c r="ABW28" i="19"/>
  <c r="ABW19" i="19"/>
  <c r="ABW6" i="19"/>
  <c r="ABX5" i="34" l="1"/>
  <c r="ABW48" i="19"/>
  <c r="ABW10" i="35" s="1"/>
  <c r="ABW28" i="35"/>
  <c r="ABW31" i="35"/>
  <c r="ABW30" i="35" s="1"/>
  <c r="ABW11" i="35"/>
  <c r="ABW14" i="35"/>
  <c r="ABW13" i="35" s="1"/>
  <c r="ABW35" i="19"/>
  <c r="ABW20" i="35" s="1"/>
  <c r="ABW21" i="35"/>
  <c r="ABW24" i="35"/>
  <c r="ABW23" i="35" s="1"/>
  <c r="ABW7" i="35"/>
  <c r="ABW6" i="35" s="1"/>
  <c r="ABW4" i="35"/>
  <c r="ABW21" i="19"/>
  <c r="ABW50" i="19"/>
  <c r="ABW27" i="35" s="1"/>
  <c r="ABW29" i="19"/>
  <c r="ABW3" i="35" s="1"/>
  <c r="ABV4" i="34"/>
  <c r="ABW5" i="34" l="1"/>
  <c r="ABV65" i="19"/>
  <c r="ABV57" i="19"/>
  <c r="ABV28" i="19"/>
  <c r="ABV19" i="19"/>
  <c r="ABV21" i="19" s="1"/>
  <c r="ABV6" i="19"/>
  <c r="ABV29" i="19" l="1"/>
  <c r="ABV3" i="35" s="1"/>
  <c r="ABV24" i="35"/>
  <c r="ABV23" i="35" s="1"/>
  <c r="ABV21" i="35"/>
  <c r="ABV4" i="35"/>
  <c r="ABV7" i="35"/>
  <c r="ABV6" i="35" s="1"/>
  <c r="ABV35" i="19"/>
  <c r="ABV20" i="35" s="1"/>
  <c r="ABU4" i="34"/>
  <c r="ABV5" i="34" s="1"/>
  <c r="ABU65" i="19"/>
  <c r="ABU57" i="19"/>
  <c r="ABU41" i="19"/>
  <c r="ABU47" i="19" s="1"/>
  <c r="ABU28" i="19"/>
  <c r="ABU19" i="19"/>
  <c r="ABU21" i="19" s="1"/>
  <c r="ABU29" i="19" l="1"/>
  <c r="ABU3" i="35" s="1"/>
  <c r="ABU24" i="35"/>
  <c r="ABU23" i="35" s="1"/>
  <c r="ABU21" i="35"/>
  <c r="ABU4" i="35"/>
  <c r="ABU7" i="35"/>
  <c r="ABU6" i="35" s="1"/>
  <c r="ABU28" i="35"/>
  <c r="ABU31" i="35"/>
  <c r="ABU30" i="35" s="1"/>
  <c r="ABU11" i="35"/>
  <c r="ABU14" i="35"/>
  <c r="ABU13" i="35" s="1"/>
  <c r="ABU35" i="19"/>
  <c r="ABU20" i="35" s="1"/>
  <c r="ABU48" i="19"/>
  <c r="ABU10" i="35" s="1"/>
  <c r="ABU50" i="19"/>
  <c r="ABU27" i="35" s="1"/>
  <c r="ABC3" i="34"/>
  <c r="ABO3" i="19"/>
  <c r="ABJ6" i="19"/>
  <c r="ABC3" i="19"/>
  <c r="ABI6" i="19" s="1"/>
  <c r="ACB7" i="19" l="1"/>
  <c r="ACA7" i="19"/>
  <c r="ABZ7" i="19"/>
  <c r="ABY7" i="19"/>
  <c r="ABX7" i="19"/>
  <c r="ABW7" i="19"/>
  <c r="ABV7" i="19"/>
  <c r="ABU6" i="19"/>
  <c r="ABU7" i="19"/>
  <c r="ABS19" i="19"/>
  <c r="ABT19" i="19"/>
  <c r="ABT21" i="19" s="1"/>
  <c r="ABT4" i="34"/>
  <c r="ABT65" i="19"/>
  <c r="ABT57" i="19"/>
  <c r="ABT41" i="19"/>
  <c r="ABT47" i="19" s="1"/>
  <c r="ABT28" i="19"/>
  <c r="ABT6" i="19"/>
  <c r="ABT7" i="19"/>
  <c r="ABT29" i="19" l="1"/>
  <c r="ABT3" i="35" s="1"/>
  <c r="ABT21" i="35"/>
  <c r="ABT24" i="35"/>
  <c r="ABT23" i="35" s="1"/>
  <c r="ABT4" i="35"/>
  <c r="ABT7" i="35"/>
  <c r="ABT6" i="35" s="1"/>
  <c r="ABT28" i="35"/>
  <c r="ABT31" i="35"/>
  <c r="ABT30" i="35" s="1"/>
  <c r="ABT11" i="35"/>
  <c r="ABT14" i="35"/>
  <c r="ABT13" i="35" s="1"/>
  <c r="ABU5" i="34"/>
  <c r="ABT35" i="19"/>
  <c r="ABT20" i="35" s="1"/>
  <c r="ABT48" i="19"/>
  <c r="ABT10" i="35" s="1"/>
  <c r="ABT50" i="19"/>
  <c r="ABT27" i="35" s="1"/>
  <c r="ABS4" i="34" l="1"/>
  <c r="ABT5" i="34" s="1"/>
  <c r="ABS65" i="19"/>
  <c r="ABS57" i="19"/>
  <c r="ABS41" i="19"/>
  <c r="ABS47" i="19" s="1"/>
  <c r="ABS28" i="19"/>
  <c r="ABS21" i="19"/>
  <c r="ABS6" i="19"/>
  <c r="ABS7" i="19"/>
  <c r="ABS48" i="19" l="1"/>
  <c r="ABS10" i="35" s="1"/>
  <c r="ABS28" i="35"/>
  <c r="ABS31" i="35"/>
  <c r="ABS30" i="35" s="1"/>
  <c r="ABS11" i="35"/>
  <c r="ABS14" i="35"/>
  <c r="ABS13" i="35" s="1"/>
  <c r="ABS29" i="19"/>
  <c r="ABS3" i="35" s="1"/>
  <c r="ABS21" i="35"/>
  <c r="ABS24" i="35"/>
  <c r="ABS23" i="35" s="1"/>
  <c r="ABS7" i="35"/>
  <c r="ABS6" i="35" s="1"/>
  <c r="ABS4" i="35"/>
  <c r="ABS35" i="19"/>
  <c r="ABS20" i="35" s="1"/>
  <c r="ABS50" i="19"/>
  <c r="ABS27" i="35" s="1"/>
  <c r="ABR19" i="19"/>
  <c r="AAY3" i="34" l="1"/>
  <c r="ABR4" i="34" l="1"/>
  <c r="ABS5" i="34" s="1"/>
  <c r="ABR65" i="19"/>
  <c r="ABR57" i="19"/>
  <c r="ABR41" i="19"/>
  <c r="ABR47" i="19" s="1"/>
  <c r="ABR28" i="19"/>
  <c r="ABR21" i="19"/>
  <c r="ABR6" i="19"/>
  <c r="ABR7" i="19"/>
  <c r="ABR28" i="35" l="1"/>
  <c r="ABR31" i="35"/>
  <c r="ABR30" i="35" s="1"/>
  <c r="ABR11" i="35"/>
  <c r="ABR14" i="35"/>
  <c r="ABR13" i="35" s="1"/>
  <c r="ABR29" i="19"/>
  <c r="ABR3" i="35" s="1"/>
  <c r="ABR24" i="35"/>
  <c r="ABR23" i="35" s="1"/>
  <c r="ABR21" i="35"/>
  <c r="ABR4" i="35"/>
  <c r="ABR7" i="35"/>
  <c r="ABR6" i="35" s="1"/>
  <c r="ABR48" i="19"/>
  <c r="ABR10" i="35" s="1"/>
  <c r="ABR50" i="19"/>
  <c r="ABR27" i="35" s="1"/>
  <c r="ABR35" i="19"/>
  <c r="ABR20" i="35" s="1"/>
  <c r="ABQ4" i="34" l="1"/>
  <c r="ABQ65" i="19"/>
  <c r="ABQ57" i="19"/>
  <c r="ABQ41" i="19"/>
  <c r="ABQ47" i="19" s="1"/>
  <c r="ABQ28" i="19"/>
  <c r="ABQ19" i="19"/>
  <c r="ABQ21" i="19" s="1"/>
  <c r="ABQ6" i="19"/>
  <c r="ABQ7" i="19"/>
  <c r="ABQ28" i="35" l="1"/>
  <c r="ABQ31" i="35"/>
  <c r="ABQ30" i="35" s="1"/>
  <c r="ABQ11" i="35"/>
  <c r="ABQ14" i="35"/>
  <c r="ABQ13" i="35" s="1"/>
  <c r="ABQ29" i="19"/>
  <c r="ABQ3" i="35" s="1"/>
  <c r="ABQ24" i="35"/>
  <c r="ABQ23" i="35" s="1"/>
  <c r="ABQ21" i="35"/>
  <c r="ABQ4" i="35"/>
  <c r="ABQ7" i="35"/>
  <c r="ABQ6" i="35" s="1"/>
  <c r="ABR5" i="34"/>
  <c r="ABQ48" i="19"/>
  <c r="ABQ10" i="35" s="1"/>
  <c r="ABQ50" i="19"/>
  <c r="ABQ27" i="35" s="1"/>
  <c r="ABQ35" i="19"/>
  <c r="ABQ20" i="35" s="1"/>
  <c r="ABP4" i="34"/>
  <c r="AAW3" i="34"/>
  <c r="AAT3" i="34"/>
  <c r="AAS3" i="34"/>
  <c r="ABQ5" i="34" l="1"/>
  <c r="ABP65" i="19"/>
  <c r="ABP57" i="19"/>
  <c r="ABP41" i="19"/>
  <c r="ABP47" i="19" s="1"/>
  <c r="ABP28" i="19"/>
  <c r="ABP19" i="19"/>
  <c r="ABP21" i="19" s="1"/>
  <c r="AAW3" i="19"/>
  <c r="AAV3" i="19"/>
  <c r="AAS3" i="19"/>
  <c r="ABP6" i="19"/>
  <c r="ABP7" i="19"/>
  <c r="ABP28" i="35" l="1"/>
  <c r="ABP31" i="35"/>
  <c r="ABP30" i="35" s="1"/>
  <c r="ABP11" i="35"/>
  <c r="ABP14" i="35"/>
  <c r="ABP13" i="35" s="1"/>
  <c r="ABP29" i="19"/>
  <c r="ABP3" i="35" s="1"/>
  <c r="ABP21" i="35"/>
  <c r="ABP24" i="35"/>
  <c r="ABP23" i="35" s="1"/>
  <c r="ABP4" i="35"/>
  <c r="ABP7" i="35"/>
  <c r="ABP6" i="35" s="1"/>
  <c r="ABP48" i="19"/>
  <c r="ABP10" i="35" s="1"/>
  <c r="ABP50" i="19"/>
  <c r="ABP27" i="35" s="1"/>
  <c r="ABP35" i="19"/>
  <c r="ABP20" i="35" s="1"/>
  <c r="ABO4" i="34"/>
  <c r="ABP5" i="34" s="1"/>
  <c r="ABO65" i="19" l="1"/>
  <c r="ABO57" i="19"/>
  <c r="ABO41" i="19"/>
  <c r="ABO47" i="19" s="1"/>
  <c r="ABO28" i="19"/>
  <c r="ABO19" i="19"/>
  <c r="ABO21" i="19" s="1"/>
  <c r="ABO6" i="19"/>
  <c r="ABO7" i="19"/>
  <c r="ABO29" i="19" l="1"/>
  <c r="ABO3" i="35" s="1"/>
  <c r="ABO21" i="35"/>
  <c r="ABO24" i="35"/>
  <c r="ABO23" i="35" s="1"/>
  <c r="ABO7" i="35"/>
  <c r="ABO6" i="35" s="1"/>
  <c r="ABO4" i="35"/>
  <c r="ABO48" i="19"/>
  <c r="ABO10" i="35" s="1"/>
  <c r="ABO28" i="35"/>
  <c r="ABO31" i="35"/>
  <c r="ABO30" i="35" s="1"/>
  <c r="ABO11" i="35"/>
  <c r="ABO14" i="35"/>
  <c r="ABO13" i="35" s="1"/>
  <c r="ABO50" i="19"/>
  <c r="ABO27" i="35" s="1"/>
  <c r="ABO35" i="19"/>
  <c r="ABO20" i="35" s="1"/>
  <c r="ABN4" i="34"/>
  <c r="ABO5" i="34" s="1"/>
  <c r="ABN65" i="19"/>
  <c r="ABN57" i="19"/>
  <c r="ABN28" i="19"/>
  <c r="ABN41" i="19"/>
  <c r="ABN47" i="19" s="1"/>
  <c r="ABN19" i="19"/>
  <c r="ABN21" i="19" s="1"/>
  <c r="ABN6" i="19"/>
  <c r="ABN7" i="19"/>
  <c r="ABN29" i="19" l="1"/>
  <c r="ABN3" i="35" s="1"/>
  <c r="ABN24" i="35"/>
  <c r="ABN23" i="35" s="1"/>
  <c r="ABN21" i="35"/>
  <c r="ABN4" i="35"/>
  <c r="ABN7" i="35"/>
  <c r="ABN6" i="35" s="1"/>
  <c r="ABN48" i="19"/>
  <c r="ABN10" i="35" s="1"/>
  <c r="ABN28" i="35"/>
  <c r="ABN31" i="35"/>
  <c r="ABN30" i="35" s="1"/>
  <c r="ABN11" i="35"/>
  <c r="ABN14" i="35"/>
  <c r="ABN13" i="35" s="1"/>
  <c r="ABN35" i="19"/>
  <c r="ABN20" i="35" s="1"/>
  <c r="ABN50" i="19"/>
  <c r="ABN27" i="35" s="1"/>
  <c r="ABM4" i="34"/>
  <c r="ABM65" i="19"/>
  <c r="ABM57" i="19"/>
  <c r="ABM41" i="19"/>
  <c r="ABM47" i="19" s="1"/>
  <c r="ABM28" i="19"/>
  <c r="ABM19" i="19"/>
  <c r="ABM21" i="19" s="1"/>
  <c r="ABM6" i="19"/>
  <c r="ABM7" i="19"/>
  <c r="ABM28" i="35" l="1"/>
  <c r="ABM31" i="35"/>
  <c r="ABM30" i="35" s="1"/>
  <c r="ABM11" i="35"/>
  <c r="ABM14" i="35"/>
  <c r="ABM13" i="35" s="1"/>
  <c r="ABM29" i="19"/>
  <c r="ABM3" i="35" s="1"/>
  <c r="ABM24" i="35"/>
  <c r="ABM23" i="35" s="1"/>
  <c r="ABM21" i="35"/>
  <c r="ABM4" i="35"/>
  <c r="ABM7" i="35"/>
  <c r="ABM6" i="35" s="1"/>
  <c r="ABN5" i="34"/>
  <c r="ABM48" i="19"/>
  <c r="ABM10" i="35" s="1"/>
  <c r="ABM50" i="19"/>
  <c r="ABM27" i="35" s="1"/>
  <c r="ABM35" i="19"/>
  <c r="ABM20" i="35" s="1"/>
  <c r="ABL65" i="19"/>
  <c r="ABL57" i="19"/>
  <c r="ABL41" i="19"/>
  <c r="ABL47" i="19" s="1"/>
  <c r="ABL28" i="19"/>
  <c r="ABL28" i="35" l="1"/>
  <c r="ABL31" i="35"/>
  <c r="ABL30" i="35" s="1"/>
  <c r="ABL11" i="35"/>
  <c r="ABL14" i="35"/>
  <c r="ABL13" i="35" s="1"/>
  <c r="ABL29" i="19"/>
  <c r="ABL3" i="35" s="1"/>
  <c r="ABL21" i="35"/>
  <c r="ABL24" i="35"/>
  <c r="ABL23" i="35" s="1"/>
  <c r="ABL4" i="35"/>
  <c r="ABL7" i="35"/>
  <c r="ABL6" i="35" s="1"/>
  <c r="ABL48" i="19"/>
  <c r="ABL10" i="35" s="1"/>
  <c r="ABL50" i="19"/>
  <c r="ABL27" i="35" s="1"/>
  <c r="ABL35" i="19"/>
  <c r="ABL20" i="35" s="1"/>
  <c r="AAR3" i="19"/>
  <c r="ABL4" i="34" l="1"/>
  <c r="ABM5" i="34" s="1"/>
  <c r="ABL19" i="19"/>
  <c r="ABL21" i="19" s="1"/>
  <c r="ABL6" i="19"/>
  <c r="ABL7" i="19"/>
  <c r="ABK65" i="19" l="1"/>
  <c r="ABK57" i="19" l="1"/>
  <c r="ABK41" i="19"/>
  <c r="ABK47" i="19" s="1"/>
  <c r="ABK28" i="19"/>
  <c r="ABK19" i="19"/>
  <c r="ABK21" i="19" s="1"/>
  <c r="ABK4" i="34"/>
  <c r="ZZ3" i="19"/>
  <c r="ABK6" i="19"/>
  <c r="ABK7" i="19"/>
  <c r="ABK48" i="19" l="1"/>
  <c r="ABK10" i="35" s="1"/>
  <c r="ABK28" i="35"/>
  <c r="ABK31" i="35"/>
  <c r="ABK30" i="35" s="1"/>
  <c r="ABK11" i="35"/>
  <c r="ABK14" i="35"/>
  <c r="ABK13" i="35" s="1"/>
  <c r="ABK35" i="19"/>
  <c r="ABK20" i="35" s="1"/>
  <c r="ABK21" i="35"/>
  <c r="ABK24" i="35"/>
  <c r="ABK23" i="35" s="1"/>
  <c r="ABK7" i="35"/>
  <c r="ABK6" i="35" s="1"/>
  <c r="ABK4" i="35"/>
  <c r="ABL5" i="34"/>
  <c r="ABK29" i="19"/>
  <c r="ABK3" i="35" s="1"/>
  <c r="ABK50" i="19"/>
  <c r="ABK27" i="35" s="1"/>
  <c r="ABJ4" i="34" l="1"/>
  <c r="ABJ65" i="19"/>
  <c r="ABJ57" i="19"/>
  <c r="ABJ41" i="19"/>
  <c r="ABJ47" i="19" s="1"/>
  <c r="ABJ28" i="19"/>
  <c r="ABJ19" i="19"/>
  <c r="ABJ21" i="19" s="1"/>
  <c r="ABJ7" i="19"/>
  <c r="ABJ48" i="19" l="1"/>
  <c r="ABJ10" i="35" s="1"/>
  <c r="ABJ28" i="35"/>
  <c r="ABJ31" i="35"/>
  <c r="ABJ30" i="35" s="1"/>
  <c r="ABJ11" i="35"/>
  <c r="ABJ14" i="35"/>
  <c r="ABJ13" i="35" s="1"/>
  <c r="ABJ35" i="19"/>
  <c r="ABJ20" i="35" s="1"/>
  <c r="ABJ24" i="35"/>
  <c r="ABJ23" i="35" s="1"/>
  <c r="ABJ21" i="35"/>
  <c r="ABJ4" i="35"/>
  <c r="ABJ7" i="35"/>
  <c r="ABJ6" i="35" s="1"/>
  <c r="ABK5" i="34"/>
  <c r="ABJ50" i="19"/>
  <c r="ABJ27" i="35" s="1"/>
  <c r="ABJ29" i="19"/>
  <c r="ABJ3" i="35" s="1"/>
  <c r="ABI4" i="34" l="1"/>
  <c r="ABI65" i="19"/>
  <c r="ABI57" i="19"/>
  <c r="ABI41" i="19"/>
  <c r="ABI47" i="19" s="1"/>
  <c r="ABI28" i="19"/>
  <c r="ABI19" i="19"/>
  <c r="ABI21" i="19" s="1"/>
  <c r="ABI7" i="19"/>
  <c r="ABI28" i="35" l="1"/>
  <c r="ABI31" i="35"/>
  <c r="ABI30" i="35" s="1"/>
  <c r="ABI11" i="35"/>
  <c r="ABI14" i="35"/>
  <c r="ABI13" i="35" s="1"/>
  <c r="ABI29" i="19"/>
  <c r="ABI3" i="35" s="1"/>
  <c r="ABI24" i="35"/>
  <c r="ABI23" i="35" s="1"/>
  <c r="ABI21" i="35"/>
  <c r="ABI4" i="35"/>
  <c r="ABI7" i="35"/>
  <c r="ABI6" i="35" s="1"/>
  <c r="ABJ5" i="34"/>
  <c r="ABI35" i="19"/>
  <c r="ABI20" i="35" s="1"/>
  <c r="ABI50" i="19"/>
  <c r="ABI27" i="35" s="1"/>
  <c r="ABI48" i="19"/>
  <c r="ABI10" i="35" s="1"/>
  <c r="ABH19" i="19"/>
  <c r="ABH21" i="19" s="1"/>
  <c r="ABH4" i="34"/>
  <c r="ABH65" i="19"/>
  <c r="ABH57" i="19"/>
  <c r="ABH41" i="19"/>
  <c r="ABH47" i="19" s="1"/>
  <c r="ABH28" i="19"/>
  <c r="ABH6" i="19"/>
  <c r="ABH7" i="19"/>
  <c r="ABH29" i="19" l="1"/>
  <c r="ABH3" i="35" s="1"/>
  <c r="ABH21" i="35"/>
  <c r="ABH24" i="35"/>
  <c r="ABH23" i="35" s="1"/>
  <c r="ABH4" i="35"/>
  <c r="ABH7" i="35"/>
  <c r="ABH6" i="35" s="1"/>
  <c r="ABH48" i="19"/>
  <c r="ABH10" i="35" s="1"/>
  <c r="ABH28" i="35"/>
  <c r="ABH31" i="35"/>
  <c r="ABH30" i="35" s="1"/>
  <c r="ABH11" i="35"/>
  <c r="ABH14" i="35"/>
  <c r="ABH13" i="35" s="1"/>
  <c r="ABI5" i="34"/>
  <c r="ABH50" i="19"/>
  <c r="ABH27" i="35" s="1"/>
  <c r="ABH35" i="19"/>
  <c r="ABH20" i="35" s="1"/>
  <c r="ABG4" i="34" l="1"/>
  <c r="ABH5" i="34" s="1"/>
  <c r="ABG65" i="19"/>
  <c r="ABG57" i="19"/>
  <c r="ABG41" i="19"/>
  <c r="ABG47" i="19" s="1"/>
  <c r="ABG28" i="19"/>
  <c r="ABG19" i="19"/>
  <c r="ABG21" i="19" s="1"/>
  <c r="ABG6" i="19"/>
  <c r="ABG7" i="19"/>
  <c r="ABG28" i="35" l="1"/>
  <c r="ABG31" i="35"/>
  <c r="ABG30" i="35" s="1"/>
  <c r="ABG11" i="35"/>
  <c r="ABG14" i="35"/>
  <c r="ABG13" i="35" s="1"/>
  <c r="ABG29" i="19"/>
  <c r="ABG3" i="35" s="1"/>
  <c r="ABG21" i="35"/>
  <c r="ABG24" i="35"/>
  <c r="ABG23" i="35" s="1"/>
  <c r="ABG7" i="35"/>
  <c r="ABG6" i="35" s="1"/>
  <c r="ABG4" i="35"/>
  <c r="ABG35" i="19"/>
  <c r="ABG20" i="35" s="1"/>
  <c r="ABG48" i="19"/>
  <c r="ABG10" i="35" s="1"/>
  <c r="ABG50" i="19"/>
  <c r="ABG27" i="35" s="1"/>
  <c r="ABF4" i="34"/>
  <c r="ABG5" i="34" s="1"/>
  <c r="ABF65" i="19"/>
  <c r="ABF57" i="19"/>
  <c r="ABF41" i="19"/>
  <c r="ABF47" i="19" s="1"/>
  <c r="ABF28" i="19"/>
  <c r="ABF19" i="19"/>
  <c r="ABF21" i="19" s="1"/>
  <c r="ABF7" i="19"/>
  <c r="ABF6" i="19"/>
  <c r="ABF28" i="35" l="1"/>
  <c r="ABF31" i="35"/>
  <c r="ABF30" i="35" s="1"/>
  <c r="ABF11" i="35"/>
  <c r="ABF14" i="35"/>
  <c r="ABF13" i="35" s="1"/>
  <c r="ABF35" i="19"/>
  <c r="ABF20" i="35" s="1"/>
  <c r="ABF24" i="35"/>
  <c r="ABF23" i="35" s="1"/>
  <c r="ABF21" i="35"/>
  <c r="ABF4" i="35"/>
  <c r="ABF7" i="35"/>
  <c r="ABF6" i="35" s="1"/>
  <c r="ABF29" i="19"/>
  <c r="ABF3" i="35" s="1"/>
  <c r="ABF50" i="19"/>
  <c r="ABF27" i="35" s="1"/>
  <c r="ABF48" i="19"/>
  <c r="ABF10" i="35" s="1"/>
  <c r="ABE4" i="34" l="1"/>
  <c r="ABB19" i="19"/>
  <c r="ABC19" i="19"/>
  <c r="ABD19" i="19"/>
  <c r="ABE19" i="19"/>
  <c r="ABE21" i="19" s="1"/>
  <c r="ABE65" i="19"/>
  <c r="ABE57" i="19"/>
  <c r="ABE41" i="19"/>
  <c r="ABE47" i="19" s="1"/>
  <c r="ABE28" i="19"/>
  <c r="ABE6" i="19"/>
  <c r="ABE7" i="19"/>
  <c r="ABE28" i="35" l="1"/>
  <c r="ABE31" i="35"/>
  <c r="ABE30" i="35" s="1"/>
  <c r="ABE11" i="35"/>
  <c r="ABE14" i="35"/>
  <c r="ABE13" i="35" s="1"/>
  <c r="ABE29" i="19"/>
  <c r="ABE3" i="35" s="1"/>
  <c r="ABE24" i="35"/>
  <c r="ABE23" i="35" s="1"/>
  <c r="ABE21" i="35"/>
  <c r="ABE4" i="35"/>
  <c r="ABE7" i="35"/>
  <c r="ABE6" i="35" s="1"/>
  <c r="ABF5" i="34"/>
  <c r="ABE48" i="19"/>
  <c r="ABE10" i="35" s="1"/>
  <c r="ABE50" i="19"/>
  <c r="ABE27" i="35" s="1"/>
  <c r="ABE35" i="19"/>
  <c r="ABE20" i="35" s="1"/>
  <c r="ABD4" i="34"/>
  <c r="ABE5" i="34" s="1"/>
  <c r="ABD65" i="19"/>
  <c r="ABD57" i="19"/>
  <c r="ABD41" i="19"/>
  <c r="ABD47" i="19" s="1"/>
  <c r="ABD28" i="19"/>
  <c r="ABD21" i="19"/>
  <c r="ABD7" i="19"/>
  <c r="ABD6" i="19"/>
  <c r="ABD29" i="19" l="1"/>
  <c r="ABD3" i="35" s="1"/>
  <c r="ABD21" i="35"/>
  <c r="ABD24" i="35"/>
  <c r="ABD23" i="35" s="1"/>
  <c r="ABD4" i="35"/>
  <c r="ABD7" i="35"/>
  <c r="ABD6" i="35" s="1"/>
  <c r="ABD48" i="19"/>
  <c r="ABD10" i="35" s="1"/>
  <c r="ABD28" i="35"/>
  <c r="ABD31" i="35"/>
  <c r="ABD30" i="35" s="1"/>
  <c r="ABD11" i="35"/>
  <c r="ABD14" i="35"/>
  <c r="ABD13" i="35" s="1"/>
  <c r="ABD50" i="19"/>
  <c r="ABD27" i="35" s="1"/>
  <c r="ABD35" i="19"/>
  <c r="ABD20" i="35" s="1"/>
  <c r="ABC4" i="34"/>
  <c r="ABC65" i="19"/>
  <c r="ABC57" i="19"/>
  <c r="ABC28" i="19"/>
  <c r="ABC41" i="19"/>
  <c r="ABC47" i="19" s="1"/>
  <c r="ABC21" i="19"/>
  <c r="ABC6" i="19"/>
  <c r="ABC7" i="19"/>
  <c r="ABC29" i="19" l="1"/>
  <c r="ABC3" i="35" s="1"/>
  <c r="ABC21" i="35"/>
  <c r="ABC24" i="35"/>
  <c r="ABC23" i="35" s="1"/>
  <c r="ABC7" i="35"/>
  <c r="ABC6" i="35" s="1"/>
  <c r="ABC4" i="35"/>
  <c r="ABC28" i="35"/>
  <c r="ABC31" i="35"/>
  <c r="ABC30" i="35" s="1"/>
  <c r="ABC11" i="35"/>
  <c r="ABC14" i="35"/>
  <c r="ABC13" i="35" s="1"/>
  <c r="ABD5" i="34"/>
  <c r="ABC50" i="19"/>
  <c r="ABC27" i="35" s="1"/>
  <c r="ABC48" i="19"/>
  <c r="ABC10" i="35" s="1"/>
  <c r="ABC35" i="19"/>
  <c r="ABC20" i="35" s="1"/>
  <c r="ABB4" i="34"/>
  <c r="ABC5" i="34" s="1"/>
  <c r="ABB65" i="19"/>
  <c r="ABB57" i="19"/>
  <c r="ABB41" i="19"/>
  <c r="ABB47" i="19" s="1"/>
  <c r="ABB28" i="19"/>
  <c r="ABA19" i="19"/>
  <c r="ABB21" i="19"/>
  <c r="ABA6" i="19"/>
  <c r="ABB6" i="19"/>
  <c r="ABA7" i="19"/>
  <c r="ABB7" i="19"/>
  <c r="ABB29" i="19" l="1"/>
  <c r="ABB3" i="35" s="1"/>
  <c r="ABB24" i="35"/>
  <c r="ABB23" i="35" s="1"/>
  <c r="ABB21" i="35"/>
  <c r="ABB4" i="35"/>
  <c r="ABB7" i="35"/>
  <c r="ABB6" i="35" s="1"/>
  <c r="ABB28" i="35"/>
  <c r="ABB31" i="35"/>
  <c r="ABB30" i="35" s="1"/>
  <c r="ABB11" i="35"/>
  <c r="ABB14" i="35"/>
  <c r="ABB13" i="35" s="1"/>
  <c r="ABB48" i="19"/>
  <c r="ABB10" i="35" s="1"/>
  <c r="ABB50" i="19"/>
  <c r="ABB27" i="35" s="1"/>
  <c r="ABB35" i="19"/>
  <c r="ABB20" i="35" s="1"/>
  <c r="ABA4" i="34" l="1"/>
  <c r="ABA65" i="19"/>
  <c r="ABA57" i="19"/>
  <c r="ABA41" i="19"/>
  <c r="ABA47" i="19" s="1"/>
  <c r="ABA28" i="19"/>
  <c r="ABA21" i="19"/>
  <c r="ABA48" i="19" l="1"/>
  <c r="ABA10" i="35" s="1"/>
  <c r="ABA28" i="35"/>
  <c r="ABA31" i="35"/>
  <c r="ABA30" i="35" s="1"/>
  <c r="ABA11" i="35"/>
  <c r="ABA14" i="35"/>
  <c r="ABA13" i="35" s="1"/>
  <c r="ABA35" i="19"/>
  <c r="ABA20" i="35" s="1"/>
  <c r="ABA24" i="35"/>
  <c r="ABA23" i="35" s="1"/>
  <c r="ABA21" i="35"/>
  <c r="ABA4" i="35"/>
  <c r="ABA7" i="35"/>
  <c r="ABA6" i="35" s="1"/>
  <c r="ABB5" i="34"/>
  <c r="ABA29" i="19"/>
  <c r="ABA3" i="35" s="1"/>
  <c r="ABA50" i="19"/>
  <c r="ABA27" i="35" s="1"/>
  <c r="AAZ4" i="34" l="1"/>
  <c r="ABA5" i="34" s="1"/>
  <c r="AAZ65" i="19"/>
  <c r="AAZ57" i="19"/>
  <c r="AAZ41" i="19"/>
  <c r="AAZ47" i="19" s="1"/>
  <c r="AAZ28" i="19"/>
  <c r="AAZ19" i="19"/>
  <c r="AAZ21" i="19" s="1"/>
  <c r="AAZ6" i="19"/>
  <c r="AAZ7" i="19"/>
  <c r="AAZ28" i="35" l="1"/>
  <c r="AAZ31" i="35"/>
  <c r="AAZ30" i="35" s="1"/>
  <c r="AAZ11" i="35"/>
  <c r="AAZ14" i="35"/>
  <c r="AAZ13" i="35" s="1"/>
  <c r="AAZ35" i="19"/>
  <c r="AAZ20" i="35" s="1"/>
  <c r="AAZ21" i="35"/>
  <c r="AAZ24" i="35"/>
  <c r="AAZ23" i="35" s="1"/>
  <c r="AAZ4" i="35"/>
  <c r="AAZ7" i="35"/>
  <c r="AAZ6" i="35" s="1"/>
  <c r="AAZ48" i="19"/>
  <c r="AAZ10" i="35" s="1"/>
  <c r="AAZ50" i="19"/>
  <c r="AAZ27" i="35" s="1"/>
  <c r="AAZ29" i="19"/>
  <c r="AAZ3" i="35" s="1"/>
  <c r="AAY4" i="34"/>
  <c r="AAZ5" i="34" s="1"/>
  <c r="AAY65" i="19" l="1"/>
  <c r="AAY57" i="19"/>
  <c r="AAY41" i="19"/>
  <c r="AAY47" i="19" s="1"/>
  <c r="AAY28" i="19"/>
  <c r="AAY19" i="19"/>
  <c r="AAY21" i="19" s="1"/>
  <c r="AAY6" i="19"/>
  <c r="AAY7" i="19"/>
  <c r="AAY29" i="19" l="1"/>
  <c r="AAY3" i="35" s="1"/>
  <c r="AAY21" i="35"/>
  <c r="AAY24" i="35"/>
  <c r="AAY23" i="35" s="1"/>
  <c r="AAY7" i="35"/>
  <c r="AAY6" i="35" s="1"/>
  <c r="AAY4" i="35"/>
  <c r="AAY48" i="19"/>
  <c r="AAY10" i="35" s="1"/>
  <c r="AAY28" i="35"/>
  <c r="AAY31" i="35"/>
  <c r="AAY30" i="35" s="1"/>
  <c r="AAY11" i="35"/>
  <c r="AAY14" i="35"/>
  <c r="AAY13" i="35" s="1"/>
  <c r="AAY50" i="19"/>
  <c r="AAY27" i="35" s="1"/>
  <c r="AAY35" i="19"/>
  <c r="AAY20" i="35" s="1"/>
  <c r="AAX19" i="19"/>
  <c r="AAX4" i="34" l="1"/>
  <c r="AAY5" i="34" s="1"/>
  <c r="AAX65" i="19"/>
  <c r="AAX57" i="19"/>
  <c r="AAX41" i="19"/>
  <c r="AAX47" i="19" s="1"/>
  <c r="AAX28" i="19"/>
  <c r="AAX21" i="19"/>
  <c r="AAX6" i="19"/>
  <c r="AAX7" i="19"/>
  <c r="AAX28" i="35" l="1"/>
  <c r="AAX31" i="35"/>
  <c r="AAX30" i="35" s="1"/>
  <c r="AAX11" i="35"/>
  <c r="AAX14" i="35"/>
  <c r="AAX13" i="35" s="1"/>
  <c r="AAX29" i="19"/>
  <c r="AAX3" i="35" s="1"/>
  <c r="AAX24" i="35"/>
  <c r="AAX23" i="35" s="1"/>
  <c r="AAX21" i="35"/>
  <c r="AAX4" i="35"/>
  <c r="AAX7" i="35"/>
  <c r="AAX6" i="35" s="1"/>
  <c r="AAX48" i="19"/>
  <c r="AAX10" i="35" s="1"/>
  <c r="AAX50" i="19"/>
  <c r="AAX27" i="35" s="1"/>
  <c r="AAX35" i="19"/>
  <c r="AAX20" i="35" s="1"/>
  <c r="AAW19" i="19"/>
  <c r="AAW21" i="19" s="1"/>
  <c r="AAW4" i="34" l="1"/>
  <c r="AAX5" i="34" s="1"/>
  <c r="AAW41" i="19"/>
  <c r="AAW47" i="19" s="1"/>
  <c r="AAW28" i="19"/>
  <c r="AAW6" i="19"/>
  <c r="AAW7" i="19"/>
  <c r="AAW29" i="19" l="1"/>
  <c r="AAW3" i="35" s="1"/>
  <c r="AAW24" i="35"/>
  <c r="AAW23" i="35" s="1"/>
  <c r="AAW21" i="35"/>
  <c r="AAW4" i="35"/>
  <c r="AAW7" i="35"/>
  <c r="AAW6" i="35" s="1"/>
  <c r="AAW28" i="35"/>
  <c r="AAW31" i="35"/>
  <c r="AAW30" i="35" s="1"/>
  <c r="AAW11" i="35"/>
  <c r="AAW14" i="35"/>
  <c r="AAW13" i="35" s="1"/>
  <c r="AAW48" i="19"/>
  <c r="AAW10" i="35" s="1"/>
  <c r="AAW50" i="19"/>
  <c r="AAW27" i="35" s="1"/>
  <c r="AAW35" i="19"/>
  <c r="AAW20" i="35" s="1"/>
  <c r="AAW57" i="19"/>
  <c r="AAW65" i="19"/>
  <c r="AAV4" i="34" l="1"/>
  <c r="AAW5" i="34" s="1"/>
  <c r="AAV65" i="19"/>
  <c r="AAV57" i="19"/>
  <c r="AAV41" i="19"/>
  <c r="AAV47" i="19" s="1"/>
  <c r="AAV28" i="19"/>
  <c r="AAV19" i="19"/>
  <c r="AAV21" i="19" s="1"/>
  <c r="AAV6" i="19"/>
  <c r="AAV7" i="19"/>
  <c r="AAV48" i="19" l="1"/>
  <c r="AAV10" i="35" s="1"/>
  <c r="AAV28" i="35"/>
  <c r="AAV31" i="35"/>
  <c r="AAV30" i="35" s="1"/>
  <c r="AAV11" i="35"/>
  <c r="AAV14" i="35"/>
  <c r="AAV13" i="35" s="1"/>
  <c r="AAV29" i="19"/>
  <c r="AAV3" i="35" s="1"/>
  <c r="AAV21" i="35"/>
  <c r="AAV24" i="35"/>
  <c r="AAV23" i="35" s="1"/>
  <c r="AAV4" i="35"/>
  <c r="AAV7" i="35"/>
  <c r="AAV6" i="35" s="1"/>
  <c r="AAV50" i="19"/>
  <c r="AAV27" i="35" s="1"/>
  <c r="AAV35" i="19"/>
  <c r="AAV20" i="35" s="1"/>
  <c r="AAQ7" i="19"/>
  <c r="AAP7" i="19"/>
  <c r="AAU28" i="19"/>
  <c r="AAR19" i="19"/>
  <c r="AAS19" i="19"/>
  <c r="AAT19" i="19"/>
  <c r="AAU19" i="19"/>
  <c r="AAU21" i="19" s="1"/>
  <c r="AAU29" i="19" l="1"/>
  <c r="AAU3" i="35" s="1"/>
  <c r="AAU21" i="35"/>
  <c r="AAU24" i="35"/>
  <c r="AAU23" i="35" s="1"/>
  <c r="AAU7" i="35"/>
  <c r="AAU6" i="35" s="1"/>
  <c r="AAU4" i="35"/>
  <c r="AAU65" i="19"/>
  <c r="AAU57" i="19"/>
  <c r="AAU41" i="19"/>
  <c r="AAU47" i="19" s="1"/>
  <c r="AAU35" i="19"/>
  <c r="AAU20" i="35" s="1"/>
  <c r="AAU6" i="19"/>
  <c r="AAU7" i="19"/>
  <c r="AAU4" i="34"/>
  <c r="AAU48" i="19" l="1"/>
  <c r="AAU10" i="35" s="1"/>
  <c r="AAU28" i="35"/>
  <c r="AAU31" i="35"/>
  <c r="AAU30" i="35" s="1"/>
  <c r="AAU11" i="35"/>
  <c r="AAU14" i="35"/>
  <c r="AAU13" i="35" s="1"/>
  <c r="AAV5" i="34"/>
  <c r="AAU50" i="19"/>
  <c r="AAU27" i="35" s="1"/>
  <c r="AAT4" i="34"/>
  <c r="AAU5" i="34" s="1"/>
  <c r="AAT65" i="19"/>
  <c r="AAT57" i="19"/>
  <c r="AAT41" i="19"/>
  <c r="AAT47" i="19" s="1"/>
  <c r="AAT28" i="19"/>
  <c r="AAT21" i="19"/>
  <c r="AAT6" i="19"/>
  <c r="AAT7" i="19"/>
  <c r="AAT50" i="19" l="1"/>
  <c r="AAT27" i="35" s="1"/>
  <c r="AAT28" i="35"/>
  <c r="AAT31" i="35"/>
  <c r="AAT30" i="35" s="1"/>
  <c r="AAT11" i="35"/>
  <c r="AAT14" i="35"/>
  <c r="AAT13" i="35" s="1"/>
  <c r="AAT29" i="19"/>
  <c r="AAT3" i="35" s="1"/>
  <c r="AAT24" i="35"/>
  <c r="AAT23" i="35" s="1"/>
  <c r="AAT21" i="35"/>
  <c r="AAT4" i="35"/>
  <c r="AAT7" i="35"/>
  <c r="AAT6" i="35" s="1"/>
  <c r="AAT48" i="19"/>
  <c r="AAT10" i="35" s="1"/>
  <c r="AAT35" i="19"/>
  <c r="AAT20" i="35" s="1"/>
  <c r="AAS4" i="34"/>
  <c r="AAT5" i="34" s="1"/>
  <c r="AAS65" i="19"/>
  <c r="AAS57" i="19"/>
  <c r="AAS41" i="19" l="1"/>
  <c r="AAS47" i="19" s="1"/>
  <c r="AAS28" i="19"/>
  <c r="AAS21" i="19"/>
  <c r="AAS28" i="35" l="1"/>
  <c r="AAS31" i="35"/>
  <c r="AAS30" i="35" s="1"/>
  <c r="AAS11" i="35"/>
  <c r="AAS14" i="35"/>
  <c r="AAS13" i="35" s="1"/>
  <c r="AAS29" i="19"/>
  <c r="AAS3" i="35" s="1"/>
  <c r="AAS24" i="35"/>
  <c r="AAS23" i="35" s="1"/>
  <c r="AAS21" i="35"/>
  <c r="AAS4" i="35"/>
  <c r="AAS7" i="35"/>
  <c r="AAS6" i="35" s="1"/>
  <c r="AAS50" i="19"/>
  <c r="AAS27" i="35" s="1"/>
  <c r="AAS48" i="19"/>
  <c r="AAS10" i="35" s="1"/>
  <c r="AAS35" i="19"/>
  <c r="AAS20" i="35" s="1"/>
  <c r="AAS6" i="19"/>
  <c r="AAS7" i="19"/>
  <c r="YH4" i="34" l="1"/>
  <c r="YH6" i="19"/>
  <c r="YH7" i="19"/>
  <c r="YH21" i="19"/>
  <c r="YH28" i="19"/>
  <c r="YH41" i="19"/>
  <c r="YH47" i="19" s="1"/>
  <c r="YH57" i="19"/>
  <c r="YH48" i="19" l="1"/>
  <c r="YH10" i="35" s="1"/>
  <c r="YH11" i="35"/>
  <c r="YH14" i="35"/>
  <c r="YH13" i="35" s="1"/>
  <c r="YH29" i="19"/>
  <c r="YH3" i="35" s="1"/>
  <c r="YH4" i="35"/>
  <c r="YH7" i="35"/>
  <c r="YH6" i="35" s="1"/>
  <c r="AAR28" i="19"/>
  <c r="AAR35" i="19" l="1"/>
  <c r="AAR20" i="35" s="1"/>
  <c r="AAR21" i="35"/>
  <c r="AAR24" i="35"/>
  <c r="AAR23" i="35" s="1"/>
  <c r="AAR4" i="35"/>
  <c r="AAR7" i="35"/>
  <c r="AAR6" i="35" s="1"/>
  <c r="AAR4" i="34"/>
  <c r="AAS5" i="34" s="1"/>
  <c r="AAR65" i="19"/>
  <c r="AAR57" i="19" l="1"/>
  <c r="AAR41" i="19"/>
  <c r="AAR47" i="19" s="1"/>
  <c r="AAR29" i="19"/>
  <c r="AAR3" i="35" s="1"/>
  <c r="AAR21" i="19"/>
  <c r="AAR6" i="19"/>
  <c r="AAR7" i="19"/>
  <c r="AAR50" i="19" l="1"/>
  <c r="AAR27" i="35" s="1"/>
  <c r="AAR28" i="35"/>
  <c r="AAR31" i="35"/>
  <c r="AAR30" i="35" s="1"/>
  <c r="AAR11" i="35"/>
  <c r="AAR14" i="35"/>
  <c r="AAR13" i="35" s="1"/>
  <c r="AAR48" i="19"/>
  <c r="AAR10" i="35" s="1"/>
  <c r="BC48" i="19"/>
  <c r="BC10" i="35" s="1"/>
  <c r="BD48" i="19"/>
  <c r="BD10" i="35" s="1"/>
  <c r="BE48" i="19"/>
  <c r="BE10" i="35" s="1"/>
  <c r="BF48" i="19"/>
  <c r="BF10" i="35" s="1"/>
  <c r="BG48" i="19"/>
  <c r="BG10" i="35" s="1"/>
  <c r="BH48" i="19"/>
  <c r="BH10" i="35" s="1"/>
  <c r="BI48" i="19"/>
  <c r="BI10" i="35" s="1"/>
  <c r="BJ48" i="19"/>
  <c r="BJ10" i="35" s="1"/>
  <c r="BK48" i="19"/>
  <c r="BK10" i="35" s="1"/>
  <c r="BL48" i="19"/>
  <c r="BL10" i="35" s="1"/>
  <c r="BM48" i="19"/>
  <c r="BM10" i="35" s="1"/>
  <c r="BN48" i="19"/>
  <c r="BN10" i="35" s="1"/>
  <c r="BO48" i="19"/>
  <c r="BO10" i="35" s="1"/>
  <c r="BP48" i="19"/>
  <c r="BP10" i="35" s="1"/>
  <c r="BQ48" i="19"/>
  <c r="BQ10" i="35" s="1"/>
  <c r="BR48" i="19"/>
  <c r="BR10" i="35" s="1"/>
  <c r="BS48" i="19"/>
  <c r="BS10" i="35" s="1"/>
  <c r="BT48" i="19"/>
  <c r="BT10" i="35" s="1"/>
  <c r="BU48" i="19"/>
  <c r="BU10" i="35" s="1"/>
  <c r="BV48" i="19"/>
  <c r="BV10" i="35" s="1"/>
  <c r="BW48" i="19"/>
  <c r="BW10" i="35" s="1"/>
  <c r="BX48" i="19"/>
  <c r="BX10" i="35" s="1"/>
  <c r="BY48" i="19"/>
  <c r="BY10" i="35" s="1"/>
  <c r="BZ48" i="19"/>
  <c r="BZ10" i="35" s="1"/>
  <c r="CA48" i="19"/>
  <c r="CA10" i="35" s="1"/>
  <c r="CB48" i="19"/>
  <c r="CB10" i="35" s="1"/>
  <c r="CC48" i="19"/>
  <c r="CC10" i="35" s="1"/>
  <c r="CD48" i="19"/>
  <c r="CD10" i="35" s="1"/>
  <c r="CE48" i="19"/>
  <c r="CE10" i="35" s="1"/>
  <c r="CF48" i="19"/>
  <c r="CF10" i="35" s="1"/>
  <c r="CG48" i="19"/>
  <c r="CG10" i="35" s="1"/>
  <c r="CH48" i="19"/>
  <c r="CH10" i="35" s="1"/>
  <c r="CI48" i="19"/>
  <c r="CI10" i="35" s="1"/>
  <c r="CJ48" i="19"/>
  <c r="CJ10" i="35" s="1"/>
  <c r="CK48" i="19"/>
  <c r="CK10" i="35" s="1"/>
  <c r="CL48" i="19"/>
  <c r="CL10" i="35" s="1"/>
  <c r="CM48" i="19"/>
  <c r="CM10" i="35" s="1"/>
  <c r="CN48" i="19"/>
  <c r="CN10" i="35" s="1"/>
  <c r="CO48" i="19"/>
  <c r="CO10" i="35" s="1"/>
  <c r="CP48" i="19"/>
  <c r="CP10" i="35" s="1"/>
  <c r="CQ48" i="19"/>
  <c r="CQ10" i="35" s="1"/>
  <c r="CR48" i="19"/>
  <c r="CR10" i="35" s="1"/>
  <c r="CS48" i="19"/>
  <c r="CS10" i="35" s="1"/>
  <c r="CT48" i="19"/>
  <c r="CT10" i="35" s="1"/>
  <c r="CU48" i="19"/>
  <c r="CU10" i="35" s="1"/>
  <c r="CV48" i="19"/>
  <c r="CV10" i="35" s="1"/>
  <c r="CW48" i="19"/>
  <c r="CW10" i="35" s="1"/>
  <c r="CX48" i="19"/>
  <c r="CX10" i="35" s="1"/>
  <c r="CY48" i="19"/>
  <c r="CY10" i="35" s="1"/>
  <c r="CZ48" i="19"/>
  <c r="CZ10" i="35" s="1"/>
  <c r="DA48" i="19"/>
  <c r="DA10" i="35" s="1"/>
  <c r="DB48" i="19"/>
  <c r="DB10" i="35" s="1"/>
  <c r="DC48" i="19"/>
  <c r="DC10" i="35" s="1"/>
  <c r="DD48" i="19"/>
  <c r="DD10" i="35" s="1"/>
  <c r="DE48" i="19"/>
  <c r="DE10" i="35" s="1"/>
  <c r="DF48" i="19"/>
  <c r="DF10" i="35" s="1"/>
  <c r="DG48" i="19"/>
  <c r="DG10" i="35" s="1"/>
  <c r="DH48" i="19"/>
  <c r="DH10" i="35" s="1"/>
  <c r="DI48" i="19"/>
  <c r="DI10" i="35" s="1"/>
  <c r="DJ48" i="19"/>
  <c r="DJ10" i="35" s="1"/>
  <c r="DK48" i="19"/>
  <c r="DK10" i="35" s="1"/>
  <c r="DL48" i="19"/>
  <c r="DL10" i="35" s="1"/>
  <c r="DM48" i="19"/>
  <c r="DM10" i="35" s="1"/>
  <c r="DN48" i="19"/>
  <c r="DN10" i="35" s="1"/>
  <c r="DO48" i="19"/>
  <c r="DO10" i="35" s="1"/>
  <c r="DP48" i="19"/>
  <c r="DP10" i="35" s="1"/>
  <c r="DQ48" i="19"/>
  <c r="DQ10" i="35" s="1"/>
  <c r="DR48" i="19"/>
  <c r="DR10" i="35" s="1"/>
  <c r="DS48" i="19"/>
  <c r="DS10" i="35" s="1"/>
  <c r="DT48" i="19"/>
  <c r="DT10" i="35" s="1"/>
  <c r="DU48" i="19"/>
  <c r="DU10" i="35" s="1"/>
  <c r="DV48" i="19"/>
  <c r="DV10" i="35" s="1"/>
  <c r="DW48" i="19"/>
  <c r="DW10" i="35" s="1"/>
  <c r="DX48" i="19"/>
  <c r="DX10" i="35" s="1"/>
  <c r="DY48" i="19"/>
  <c r="DY10" i="35" s="1"/>
  <c r="DZ48" i="19"/>
  <c r="DZ10" i="35" s="1"/>
  <c r="EA48" i="19"/>
  <c r="EA10" i="35" s="1"/>
  <c r="EB48" i="19"/>
  <c r="EB10" i="35" s="1"/>
  <c r="EC48" i="19"/>
  <c r="EC10" i="35" s="1"/>
  <c r="ED48" i="19"/>
  <c r="ED10" i="35" s="1"/>
  <c r="EE48" i="19"/>
  <c r="EE10" i="35" s="1"/>
  <c r="EF48" i="19"/>
  <c r="EF10" i="35" s="1"/>
  <c r="EG48" i="19"/>
  <c r="EG10" i="35" s="1"/>
  <c r="EH48" i="19"/>
  <c r="EH10" i="35" s="1"/>
  <c r="EI48" i="19"/>
  <c r="EI10" i="35" s="1"/>
  <c r="EJ48" i="19"/>
  <c r="EJ10" i="35" s="1"/>
  <c r="EK48" i="19"/>
  <c r="EK10" i="35" s="1"/>
  <c r="EL48" i="19"/>
  <c r="EL10" i="35" s="1"/>
  <c r="EM48" i="19"/>
  <c r="EM10" i="35" s="1"/>
  <c r="EN48" i="19"/>
  <c r="EN10" i="35" s="1"/>
  <c r="EO48" i="19"/>
  <c r="EO10" i="35" s="1"/>
  <c r="EP48" i="19"/>
  <c r="EP10" i="35" s="1"/>
  <c r="EQ48" i="19"/>
  <c r="EQ10" i="35" s="1"/>
  <c r="ER48" i="19"/>
  <c r="ER10" i="35" s="1"/>
  <c r="ES48" i="19"/>
  <c r="ES10" i="35" s="1"/>
  <c r="ET48" i="19"/>
  <c r="ET10" i="35" s="1"/>
  <c r="EU48" i="19"/>
  <c r="EU10" i="35" s="1"/>
  <c r="EV48" i="19"/>
  <c r="EV10" i="35" s="1"/>
  <c r="EW48" i="19"/>
  <c r="EW10" i="35" s="1"/>
  <c r="EX48" i="19"/>
  <c r="EX10" i="35" s="1"/>
  <c r="EY48" i="19"/>
  <c r="EY10" i="35" s="1"/>
  <c r="EZ48" i="19"/>
  <c r="EZ10" i="35" s="1"/>
  <c r="FA48" i="19"/>
  <c r="FA10" i="35" s="1"/>
  <c r="FB48" i="19"/>
  <c r="FB10" i="35" s="1"/>
  <c r="FC48" i="19"/>
  <c r="FC10" i="35" s="1"/>
  <c r="FD48" i="19"/>
  <c r="FD10" i="35" s="1"/>
  <c r="FE48" i="19"/>
  <c r="FE10" i="35" s="1"/>
  <c r="FF48" i="19"/>
  <c r="FF10" i="35" s="1"/>
  <c r="FG48" i="19"/>
  <c r="FG10" i="35" s="1"/>
  <c r="FH48" i="19"/>
  <c r="FH10" i="35" s="1"/>
  <c r="FI48" i="19"/>
  <c r="FI10" i="35" s="1"/>
  <c r="FJ48" i="19"/>
  <c r="FJ10" i="35" s="1"/>
  <c r="FK48" i="19"/>
  <c r="FK10" i="35" s="1"/>
  <c r="FL48" i="19"/>
  <c r="FL10" i="35" s="1"/>
  <c r="FM48" i="19"/>
  <c r="FM10" i="35" s="1"/>
  <c r="FN48" i="19"/>
  <c r="FN10" i="35" s="1"/>
  <c r="FO48" i="19"/>
  <c r="FO10" i="35" s="1"/>
  <c r="FP48" i="19"/>
  <c r="FP10" i="35" s="1"/>
  <c r="FQ48" i="19"/>
  <c r="FQ10" i="35" s="1"/>
  <c r="FR48" i="19"/>
  <c r="FR10" i="35" s="1"/>
  <c r="FS48" i="19"/>
  <c r="FS10" i="35" s="1"/>
  <c r="FT48" i="19"/>
  <c r="FT10" i="35" s="1"/>
  <c r="FU48" i="19"/>
  <c r="FU10" i="35" s="1"/>
  <c r="FV48" i="19"/>
  <c r="FV10" i="35" s="1"/>
  <c r="FW48" i="19"/>
  <c r="FW10" i="35" s="1"/>
  <c r="FX48" i="19"/>
  <c r="FX10" i="35" s="1"/>
  <c r="FY48" i="19"/>
  <c r="FY10" i="35" s="1"/>
  <c r="FZ48" i="19"/>
  <c r="FZ10" i="35" s="1"/>
  <c r="GA48" i="19"/>
  <c r="GA10" i="35" s="1"/>
  <c r="GB48" i="19"/>
  <c r="GB10" i="35" s="1"/>
  <c r="GC48" i="19"/>
  <c r="GC10" i="35" s="1"/>
  <c r="GD48" i="19"/>
  <c r="GD10" i="35" s="1"/>
  <c r="GE48" i="19"/>
  <c r="GE10" i="35" s="1"/>
  <c r="GF48" i="19"/>
  <c r="GF10" i="35" s="1"/>
  <c r="GG48" i="19"/>
  <c r="GG10" i="35" s="1"/>
  <c r="GH48" i="19"/>
  <c r="GH10" i="35" s="1"/>
  <c r="GI48" i="19"/>
  <c r="GI10" i="35" s="1"/>
  <c r="GJ48" i="19"/>
  <c r="GJ10" i="35" s="1"/>
  <c r="GK48" i="19"/>
  <c r="GK10" i="35" s="1"/>
  <c r="GL48" i="19"/>
  <c r="GL10" i="35" s="1"/>
  <c r="GM48" i="19"/>
  <c r="GM10" i="35" s="1"/>
  <c r="GN48" i="19"/>
  <c r="GN10" i="35" s="1"/>
  <c r="GO48" i="19"/>
  <c r="GO10" i="35" s="1"/>
  <c r="GP48" i="19"/>
  <c r="GP10" i="35" s="1"/>
  <c r="GQ48" i="19"/>
  <c r="GQ10" i="35" s="1"/>
  <c r="GR48" i="19"/>
  <c r="GR10" i="35" s="1"/>
  <c r="GS48" i="19"/>
  <c r="GS10" i="35" s="1"/>
  <c r="GT48" i="19"/>
  <c r="GT10" i="35" s="1"/>
  <c r="GU48" i="19"/>
  <c r="GU10" i="35" s="1"/>
  <c r="GV48" i="19"/>
  <c r="GV10" i="35" s="1"/>
  <c r="GW48" i="19"/>
  <c r="GW10" i="35" s="1"/>
  <c r="GX48" i="19"/>
  <c r="GX10" i="35" s="1"/>
  <c r="GY48" i="19"/>
  <c r="GY10" i="35" s="1"/>
  <c r="GZ48" i="19"/>
  <c r="GZ10" i="35" s="1"/>
  <c r="HA48" i="19"/>
  <c r="HA10" i="35" s="1"/>
  <c r="HB48" i="19"/>
  <c r="HB10" i="35" s="1"/>
  <c r="HC48" i="19"/>
  <c r="HC10" i="35" s="1"/>
  <c r="HD48" i="19"/>
  <c r="HD10" i="35" s="1"/>
  <c r="HE48" i="19"/>
  <c r="HE10" i="35" s="1"/>
  <c r="HF48" i="19"/>
  <c r="HF10" i="35" s="1"/>
  <c r="HG48" i="19"/>
  <c r="HG10" i="35" s="1"/>
  <c r="HH48" i="19"/>
  <c r="HH10" i="35" s="1"/>
  <c r="HI48" i="19"/>
  <c r="HI10" i="35" s="1"/>
  <c r="HJ48" i="19"/>
  <c r="HJ10" i="35" s="1"/>
  <c r="HK48" i="19"/>
  <c r="HK10" i="35" s="1"/>
  <c r="HL48" i="19"/>
  <c r="HL10" i="35" s="1"/>
  <c r="HM48" i="19"/>
  <c r="HM10" i="35" s="1"/>
  <c r="HN48" i="19"/>
  <c r="HN10" i="35" s="1"/>
  <c r="HO48" i="19"/>
  <c r="HO10" i="35" s="1"/>
  <c r="HP48" i="19"/>
  <c r="HP10" i="35" s="1"/>
  <c r="HQ48" i="19"/>
  <c r="HQ10" i="35" s="1"/>
  <c r="HR48" i="19"/>
  <c r="HR10" i="35" s="1"/>
  <c r="HS48" i="19"/>
  <c r="HS10" i="35" s="1"/>
  <c r="HT48" i="19"/>
  <c r="HT10" i="35" s="1"/>
  <c r="HU48" i="19"/>
  <c r="HU10" i="35" s="1"/>
  <c r="HV48" i="19"/>
  <c r="HV10" i="35" s="1"/>
  <c r="HW48" i="19"/>
  <c r="HW10" i="35" s="1"/>
  <c r="HX48" i="19"/>
  <c r="HX10" i="35" s="1"/>
  <c r="HY48" i="19"/>
  <c r="HY10" i="35" s="1"/>
  <c r="HZ48" i="19"/>
  <c r="HZ10" i="35" s="1"/>
  <c r="IA48" i="19"/>
  <c r="IA10" i="35" s="1"/>
  <c r="IB48" i="19"/>
  <c r="IB10" i="35" s="1"/>
  <c r="IC48" i="19"/>
  <c r="IC10" i="35" s="1"/>
  <c r="ID48" i="19"/>
  <c r="ID10" i="35" s="1"/>
  <c r="IE48" i="19"/>
  <c r="IE10" i="35" s="1"/>
  <c r="IF48" i="19"/>
  <c r="IF10" i="35" s="1"/>
  <c r="IG48" i="19"/>
  <c r="IG10" i="35" s="1"/>
  <c r="IH48" i="19"/>
  <c r="IH10" i="35" s="1"/>
  <c r="II48" i="19"/>
  <c r="II10" i="35" s="1"/>
  <c r="IJ48" i="19"/>
  <c r="IJ10" i="35" s="1"/>
  <c r="IK48" i="19"/>
  <c r="IK10" i="35" s="1"/>
  <c r="IL48" i="19"/>
  <c r="IL10" i="35" s="1"/>
  <c r="IM48" i="19"/>
  <c r="IM10" i="35" s="1"/>
  <c r="IN48" i="19"/>
  <c r="IN10" i="35" s="1"/>
  <c r="IO48" i="19"/>
  <c r="IO10" i="35" s="1"/>
  <c r="IP48" i="19"/>
  <c r="IP10" i="35" s="1"/>
  <c r="IQ48" i="19"/>
  <c r="IQ10" i="35" s="1"/>
  <c r="IR48" i="19"/>
  <c r="IR10" i="35" s="1"/>
  <c r="IS48" i="19"/>
  <c r="IS10" i="35" s="1"/>
  <c r="IT48" i="19"/>
  <c r="IT10" i="35" s="1"/>
  <c r="IU48" i="19"/>
  <c r="IU10" i="35" s="1"/>
  <c r="IV48" i="19"/>
  <c r="IV10" i="35" s="1"/>
  <c r="IW48" i="19"/>
  <c r="IW10" i="35" s="1"/>
  <c r="IX48" i="19"/>
  <c r="IX10" i="35" s="1"/>
  <c r="IY48" i="19"/>
  <c r="IY10" i="35" s="1"/>
  <c r="IZ48" i="19"/>
  <c r="IZ10" i="35" s="1"/>
  <c r="JA48" i="19"/>
  <c r="JA10" i="35" s="1"/>
  <c r="JB48" i="19"/>
  <c r="JB10" i="35" s="1"/>
  <c r="JC48" i="19"/>
  <c r="JC10" i="35" s="1"/>
  <c r="JD48" i="19"/>
  <c r="JD10" i="35" s="1"/>
  <c r="JE48" i="19"/>
  <c r="JE10" i="35" s="1"/>
  <c r="JF48" i="19"/>
  <c r="JF10" i="35" s="1"/>
  <c r="JG48" i="19"/>
  <c r="JG10" i="35" s="1"/>
  <c r="JH48" i="19"/>
  <c r="JH10" i="35" s="1"/>
  <c r="JI48" i="19"/>
  <c r="JI10" i="35" s="1"/>
  <c r="JJ48" i="19"/>
  <c r="JJ10" i="35" s="1"/>
  <c r="JK48" i="19"/>
  <c r="JK10" i="35" s="1"/>
  <c r="JL48" i="19"/>
  <c r="JL10" i="35" s="1"/>
  <c r="JM48" i="19"/>
  <c r="JM10" i="35" s="1"/>
  <c r="JN48" i="19"/>
  <c r="JN10" i="35" s="1"/>
  <c r="JO48" i="19"/>
  <c r="JO10" i="35" s="1"/>
  <c r="JP48" i="19"/>
  <c r="JP10" i="35" s="1"/>
  <c r="JQ48" i="19"/>
  <c r="JQ10" i="35" s="1"/>
  <c r="JR48" i="19"/>
  <c r="JR10" i="35" s="1"/>
  <c r="JS48" i="19"/>
  <c r="JS10" i="35" s="1"/>
  <c r="JT48" i="19"/>
  <c r="JT10" i="35" s="1"/>
  <c r="JU48" i="19"/>
  <c r="JU10" i="35" s="1"/>
  <c r="JV48" i="19"/>
  <c r="JV10" i="35" s="1"/>
  <c r="JW48" i="19"/>
  <c r="JW10" i="35" s="1"/>
  <c r="JX48" i="19"/>
  <c r="JX10" i="35" s="1"/>
  <c r="JY48" i="19"/>
  <c r="JY10" i="35" s="1"/>
  <c r="JZ48" i="19"/>
  <c r="JZ10" i="35" s="1"/>
  <c r="KA48" i="19"/>
  <c r="KA10" i="35" s="1"/>
  <c r="KB48" i="19"/>
  <c r="KB10" i="35" s="1"/>
  <c r="KC48" i="19"/>
  <c r="KC10" i="35" s="1"/>
  <c r="KD48" i="19"/>
  <c r="KD10" i="35" s="1"/>
  <c r="KE48" i="19"/>
  <c r="KE10" i="35" s="1"/>
  <c r="KF48" i="19"/>
  <c r="KF10" i="35" s="1"/>
  <c r="KG48" i="19"/>
  <c r="KG10" i="35" s="1"/>
  <c r="KH48" i="19"/>
  <c r="KH10" i="35" s="1"/>
  <c r="KI48" i="19"/>
  <c r="KI10" i="35" s="1"/>
  <c r="KJ48" i="19"/>
  <c r="KJ10" i="35" s="1"/>
  <c r="KK48" i="19"/>
  <c r="KK10" i="35" s="1"/>
  <c r="KL48" i="19"/>
  <c r="KL10" i="35" s="1"/>
  <c r="KM48" i="19"/>
  <c r="KM10" i="35" s="1"/>
  <c r="KN48" i="19"/>
  <c r="KN10" i="35" s="1"/>
  <c r="KO48" i="19"/>
  <c r="KO10" i="35" s="1"/>
  <c r="KP48" i="19"/>
  <c r="KP10" i="35" s="1"/>
  <c r="KQ48" i="19"/>
  <c r="KQ10" i="35" s="1"/>
  <c r="KR48" i="19"/>
  <c r="KR10" i="35" s="1"/>
  <c r="KS48" i="19"/>
  <c r="KS10" i="35" s="1"/>
  <c r="KT48" i="19"/>
  <c r="KT10" i="35" s="1"/>
  <c r="KU48" i="19"/>
  <c r="KU10" i="35" s="1"/>
  <c r="KV48" i="19"/>
  <c r="KV10" i="35" s="1"/>
  <c r="KW48" i="19"/>
  <c r="KW10" i="35" s="1"/>
  <c r="KX48" i="19"/>
  <c r="KX10" i="35" s="1"/>
  <c r="KY48" i="19"/>
  <c r="KY10" i="35" s="1"/>
  <c r="KZ48" i="19"/>
  <c r="KZ10" i="35" s="1"/>
  <c r="LA48" i="19"/>
  <c r="LA10" i="35" s="1"/>
  <c r="LB48" i="19"/>
  <c r="LB10" i="35" s="1"/>
  <c r="LC48" i="19"/>
  <c r="LC10" i="35" s="1"/>
  <c r="LD48" i="19"/>
  <c r="LD10" i="35" s="1"/>
  <c r="LE48" i="19"/>
  <c r="LE10" i="35" s="1"/>
  <c r="LF48" i="19"/>
  <c r="LF10" i="35" s="1"/>
  <c r="LG48" i="19"/>
  <c r="LG10" i="35" s="1"/>
  <c r="LH48" i="19"/>
  <c r="LH10" i="35" s="1"/>
  <c r="LI48" i="19"/>
  <c r="LI10" i="35" s="1"/>
  <c r="LJ48" i="19"/>
  <c r="LJ10" i="35" s="1"/>
  <c r="LK48" i="19"/>
  <c r="LK10" i="35" s="1"/>
  <c r="LL48" i="19"/>
  <c r="LL10" i="35" s="1"/>
  <c r="LM48" i="19"/>
  <c r="LM10" i="35" s="1"/>
  <c r="LN48" i="19"/>
  <c r="LN10" i="35" s="1"/>
  <c r="LO48" i="19"/>
  <c r="LO10" i="35" s="1"/>
  <c r="LP48" i="19"/>
  <c r="LP10" i="35" s="1"/>
  <c r="LQ48" i="19"/>
  <c r="LQ10" i="35" s="1"/>
  <c r="LR48" i="19"/>
  <c r="LR10" i="35" s="1"/>
  <c r="LS48" i="19"/>
  <c r="LS10" i="35" s="1"/>
  <c r="LT48" i="19"/>
  <c r="LT10" i="35" s="1"/>
  <c r="LU48" i="19"/>
  <c r="LU10" i="35" s="1"/>
  <c r="LV48" i="19"/>
  <c r="LV10" i="35" s="1"/>
  <c r="LW48" i="19"/>
  <c r="LW10" i="35" s="1"/>
  <c r="LX48" i="19"/>
  <c r="LX10" i="35" s="1"/>
  <c r="LY48" i="19"/>
  <c r="LY10" i="35" s="1"/>
  <c r="LZ48" i="19"/>
  <c r="LZ10" i="35" s="1"/>
  <c r="MA48" i="19"/>
  <c r="MA10" i="35" s="1"/>
  <c r="MB48" i="19"/>
  <c r="MB10" i="35" s="1"/>
  <c r="MC48" i="19"/>
  <c r="MC10" i="35" s="1"/>
  <c r="MD48" i="19"/>
  <c r="MD10" i="35" s="1"/>
  <c r="ME48" i="19"/>
  <c r="ME10" i="35" s="1"/>
  <c r="MF48" i="19"/>
  <c r="MF10" i="35" s="1"/>
  <c r="MG48" i="19"/>
  <c r="MG10" i="35" s="1"/>
  <c r="MH48" i="19"/>
  <c r="MH10" i="35" s="1"/>
  <c r="MI48" i="19"/>
  <c r="MI10" i="35" s="1"/>
  <c r="MJ48" i="19"/>
  <c r="MJ10" i="35" s="1"/>
  <c r="MK48" i="19"/>
  <c r="MK10" i="35" s="1"/>
  <c r="ML48" i="19"/>
  <c r="ML10" i="35" s="1"/>
  <c r="MM48" i="19"/>
  <c r="MM10" i="35" s="1"/>
  <c r="MN48" i="19"/>
  <c r="MN10" i="35" s="1"/>
  <c r="MO48" i="19"/>
  <c r="MO10" i="35" s="1"/>
  <c r="MP48" i="19"/>
  <c r="MP10" i="35" s="1"/>
  <c r="MQ48" i="19"/>
  <c r="MQ10" i="35" s="1"/>
  <c r="MR48" i="19"/>
  <c r="MR10" i="35" s="1"/>
  <c r="MS48" i="19"/>
  <c r="MS10" i="35" s="1"/>
  <c r="MT48" i="19"/>
  <c r="MT10" i="35" s="1"/>
  <c r="MU48" i="19"/>
  <c r="MU10" i="35" s="1"/>
  <c r="MV48" i="19"/>
  <c r="MV10" i="35" s="1"/>
  <c r="MW48" i="19"/>
  <c r="MW10" i="35" s="1"/>
  <c r="MX48" i="19"/>
  <c r="MX10" i="35" s="1"/>
  <c r="MY48" i="19"/>
  <c r="MY10" i="35" s="1"/>
  <c r="MZ48" i="19"/>
  <c r="MZ10" i="35" s="1"/>
  <c r="NA48" i="19"/>
  <c r="NA10" i="35" s="1"/>
  <c r="NB48" i="19"/>
  <c r="NB10" i="35" s="1"/>
  <c r="NC48" i="19"/>
  <c r="NC10" i="35" s="1"/>
  <c r="ND48" i="19"/>
  <c r="ND10" i="35" s="1"/>
  <c r="NE48" i="19"/>
  <c r="NE10" i="35" s="1"/>
  <c r="NF48" i="19"/>
  <c r="NF10" i="35" s="1"/>
  <c r="NG48" i="19"/>
  <c r="NG10" i="35" s="1"/>
  <c r="NH48" i="19"/>
  <c r="NH10" i="35" s="1"/>
  <c r="NI48" i="19"/>
  <c r="NI10" i="35" s="1"/>
  <c r="NJ48" i="19"/>
  <c r="NJ10" i="35" s="1"/>
  <c r="NK48" i="19"/>
  <c r="NK10" i="35" s="1"/>
  <c r="NL48" i="19"/>
  <c r="NL10" i="35" s="1"/>
  <c r="NM48" i="19"/>
  <c r="NM10" i="35" s="1"/>
  <c r="NN48" i="19"/>
  <c r="NN10" i="35" s="1"/>
  <c r="NO48" i="19"/>
  <c r="NO10" i="35" s="1"/>
  <c r="NP48" i="19"/>
  <c r="NP10" i="35" s="1"/>
  <c r="NQ48" i="19"/>
  <c r="NQ10" i="35" s="1"/>
  <c r="NR48" i="19"/>
  <c r="NR10" i="35" s="1"/>
  <c r="NS48" i="19"/>
  <c r="NS10" i="35" s="1"/>
  <c r="NT48" i="19"/>
  <c r="NT10" i="35" s="1"/>
  <c r="NU48" i="19"/>
  <c r="NU10" i="35" s="1"/>
  <c r="NV48" i="19"/>
  <c r="NV10" i="35" s="1"/>
  <c r="NW48" i="19"/>
  <c r="NW10" i="35" s="1"/>
  <c r="NX48" i="19"/>
  <c r="NX10" i="35" s="1"/>
  <c r="NY48" i="19"/>
  <c r="NY10" i="35" s="1"/>
  <c r="NZ48" i="19"/>
  <c r="NZ10" i="35" s="1"/>
  <c r="OA48" i="19"/>
  <c r="OA10" i="35" s="1"/>
  <c r="OB48" i="19"/>
  <c r="OB10" i="35" s="1"/>
  <c r="OC48" i="19"/>
  <c r="OC10" i="35" s="1"/>
  <c r="OD48" i="19"/>
  <c r="OD10" i="35" s="1"/>
  <c r="OE48" i="19"/>
  <c r="OE10" i="35" s="1"/>
  <c r="OF48" i="19"/>
  <c r="OF10" i="35" s="1"/>
  <c r="OG48" i="19"/>
  <c r="OG10" i="35" s="1"/>
  <c r="OH48" i="19"/>
  <c r="OH10" i="35" s="1"/>
  <c r="OI48" i="19"/>
  <c r="OI10" i="35" s="1"/>
  <c r="OJ48" i="19"/>
  <c r="OJ10" i="35" s="1"/>
  <c r="OK48" i="19"/>
  <c r="OK10" i="35" s="1"/>
  <c r="OL48" i="19"/>
  <c r="OL10" i="35" s="1"/>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CA21" i="19"/>
  <c r="CB21" i="19"/>
  <c r="CC21" i="19"/>
  <c r="CD21" i="19"/>
  <c r="CE21" i="19"/>
  <c r="CF21" i="19"/>
  <c r="CG21" i="19"/>
  <c r="CH21" i="19"/>
  <c r="CI21" i="19"/>
  <c r="CJ21" i="19"/>
  <c r="CK21" i="19"/>
  <c r="CL21" i="19"/>
  <c r="CM21" i="19"/>
  <c r="CN21" i="19"/>
  <c r="CO21" i="19"/>
  <c r="CP21" i="19"/>
  <c r="CQ21" i="19"/>
  <c r="CR21" i="19"/>
  <c r="CS21" i="19"/>
  <c r="CT21" i="19"/>
  <c r="CU21" i="19"/>
  <c r="CV21" i="19"/>
  <c r="CW21" i="19"/>
  <c r="CX21" i="19"/>
  <c r="CY21" i="19"/>
  <c r="CZ21" i="19"/>
  <c r="DA21" i="19"/>
  <c r="DB21" i="19"/>
  <c r="DC21" i="19"/>
  <c r="DD21" i="19"/>
  <c r="DE21" i="19"/>
  <c r="DF21" i="19"/>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FG21" i="19"/>
  <c r="FH21" i="19"/>
  <c r="FI21" i="19"/>
  <c r="FJ21" i="19"/>
  <c r="FK21" i="19"/>
  <c r="FL21" i="19"/>
  <c r="FM21" i="19"/>
  <c r="FN21" i="19"/>
  <c r="FO21" i="19"/>
  <c r="FP21" i="19"/>
  <c r="FQ21" i="19"/>
  <c r="FR21" i="19"/>
  <c r="FS21" i="19"/>
  <c r="FT21" i="19"/>
  <c r="FU21" i="19"/>
  <c r="FV21" i="19"/>
  <c r="FW21" i="19"/>
  <c r="FX21" i="19"/>
  <c r="FY21" i="19"/>
  <c r="FZ21" i="19"/>
  <c r="GA21" i="19"/>
  <c r="GB21" i="19"/>
  <c r="GC21" i="19"/>
  <c r="GD21" i="19"/>
  <c r="GE21" i="19"/>
  <c r="GF21" i="19"/>
  <c r="GG21" i="19"/>
  <c r="GH21" i="19"/>
  <c r="GI21" i="19"/>
  <c r="GJ21" i="19"/>
  <c r="GK21" i="19"/>
  <c r="GL21" i="19"/>
  <c r="GM21" i="19"/>
  <c r="GN21" i="19"/>
  <c r="GO21" i="19"/>
  <c r="GP21" i="19"/>
  <c r="GQ21" i="19"/>
  <c r="GR21" i="19"/>
  <c r="GS21" i="19"/>
  <c r="GT21" i="19"/>
  <c r="GU21" i="19"/>
  <c r="GV21" i="19"/>
  <c r="GW21" i="19"/>
  <c r="GX21" i="19"/>
  <c r="GY21" i="19"/>
  <c r="GZ21" i="19"/>
  <c r="HA21" i="19"/>
  <c r="HB21" i="19"/>
  <c r="HC21" i="19"/>
  <c r="HD21" i="19"/>
  <c r="HE21" i="19"/>
  <c r="HF21" i="19"/>
  <c r="HG21" i="19"/>
  <c r="HH21" i="19"/>
  <c r="HI21" i="19"/>
  <c r="HJ21" i="19"/>
  <c r="HK21" i="19"/>
  <c r="HL21" i="19"/>
  <c r="HM21" i="19"/>
  <c r="HN21" i="19"/>
  <c r="HO21" i="19"/>
  <c r="HP21" i="19"/>
  <c r="HQ21" i="19"/>
  <c r="HR21" i="19"/>
  <c r="HS21" i="19"/>
  <c r="HT21" i="19"/>
  <c r="HU21" i="19"/>
  <c r="HV21" i="19"/>
  <c r="HW21" i="19"/>
  <c r="HX21" i="19"/>
  <c r="HY21" i="19"/>
  <c r="HZ21" i="19"/>
  <c r="IA21" i="19"/>
  <c r="IB21" i="19"/>
  <c r="IC21" i="19"/>
  <c r="ID21" i="19"/>
  <c r="IE21" i="19"/>
  <c r="IF21" i="19"/>
  <c r="IG21" i="19"/>
  <c r="IH21" i="19"/>
  <c r="II21" i="19"/>
  <c r="IJ21" i="19"/>
  <c r="IK21" i="19"/>
  <c r="IL21" i="19"/>
  <c r="IM21" i="19"/>
  <c r="IN21" i="19"/>
  <c r="IO21" i="19"/>
  <c r="IP21" i="19"/>
  <c r="IQ21" i="19"/>
  <c r="IR21" i="19"/>
  <c r="IS21" i="19"/>
  <c r="IT21" i="19"/>
  <c r="IU21" i="19"/>
  <c r="IV21" i="19"/>
  <c r="IW21" i="19"/>
  <c r="IX21" i="19"/>
  <c r="IY21" i="19"/>
  <c r="IZ21" i="19"/>
  <c r="JA21" i="19"/>
  <c r="JB21" i="19"/>
  <c r="JC21" i="19"/>
  <c r="JD21" i="19"/>
  <c r="JE21" i="19"/>
  <c r="JF21" i="19"/>
  <c r="JG21" i="19"/>
  <c r="JH21" i="19"/>
  <c r="JI21" i="19"/>
  <c r="JJ21" i="19"/>
  <c r="JK21" i="19"/>
  <c r="JL21" i="19"/>
  <c r="JM21" i="19"/>
  <c r="JN21" i="19"/>
  <c r="JO21" i="19"/>
  <c r="JP21" i="19"/>
  <c r="JQ21" i="19"/>
  <c r="JR21" i="19"/>
  <c r="JS21" i="19"/>
  <c r="JT21" i="19"/>
  <c r="JU21" i="19"/>
  <c r="JV21" i="19"/>
  <c r="JW21" i="19"/>
  <c r="JX21" i="19"/>
  <c r="JY21" i="19"/>
  <c r="JZ21" i="19"/>
  <c r="KA21" i="19"/>
  <c r="KB21" i="19"/>
  <c r="KC21" i="19"/>
  <c r="KD21" i="19"/>
  <c r="KE21" i="19"/>
  <c r="KF21" i="19"/>
  <c r="KG21" i="19"/>
  <c r="KH21" i="19"/>
  <c r="KI21" i="19"/>
  <c r="KJ21" i="19"/>
  <c r="KK21" i="19"/>
  <c r="KL21" i="19"/>
  <c r="KM21" i="19"/>
  <c r="KN21" i="19"/>
  <c r="KO21" i="19"/>
  <c r="KP21" i="19"/>
  <c r="KQ21" i="19"/>
  <c r="KR21" i="19"/>
  <c r="KS21" i="19"/>
  <c r="KT21" i="19"/>
  <c r="KU21" i="19"/>
  <c r="KV21" i="19"/>
  <c r="KW21" i="19"/>
  <c r="KX21" i="19"/>
  <c r="KY21" i="19"/>
  <c r="KZ21" i="19"/>
  <c r="LA21" i="19"/>
  <c r="LB21" i="19"/>
  <c r="LC21" i="19"/>
  <c r="LD21" i="19"/>
  <c r="LE21" i="19"/>
  <c r="LF21" i="19"/>
  <c r="LG21" i="19"/>
  <c r="LH21" i="19"/>
  <c r="LI21" i="19"/>
  <c r="LJ21" i="19"/>
  <c r="LK21" i="19"/>
  <c r="LL21" i="19"/>
  <c r="LM21" i="19"/>
  <c r="LN21" i="19"/>
  <c r="LO21" i="19"/>
  <c r="LP21" i="19"/>
  <c r="LQ21" i="19"/>
  <c r="LR21" i="19"/>
  <c r="LS21" i="19"/>
  <c r="LT21" i="19"/>
  <c r="LU21" i="19"/>
  <c r="LV21" i="19"/>
  <c r="LW21" i="19"/>
  <c r="LX21" i="19"/>
  <c r="LY21" i="19"/>
  <c r="LZ21" i="19"/>
  <c r="MA21" i="19"/>
  <c r="MB21" i="19"/>
  <c r="MC21" i="19"/>
  <c r="MD21" i="19"/>
  <c r="ME21" i="19"/>
  <c r="MF21" i="19"/>
  <c r="MG21" i="19"/>
  <c r="MH21" i="19"/>
  <c r="MI21" i="19"/>
  <c r="MJ21" i="19"/>
  <c r="MK21" i="19"/>
  <c r="ML21" i="19"/>
  <c r="MM21" i="19"/>
  <c r="MN21" i="19"/>
  <c r="MO21" i="19"/>
  <c r="MP21" i="19"/>
  <c r="MQ21" i="19"/>
  <c r="MR21" i="19"/>
  <c r="MS21" i="19"/>
  <c r="MT21" i="19"/>
  <c r="MU21" i="19"/>
  <c r="MV21" i="19"/>
  <c r="MW21" i="19"/>
  <c r="MX21" i="19"/>
  <c r="MY21" i="19"/>
  <c r="MZ21" i="19"/>
  <c r="NA21" i="19"/>
  <c r="NB21" i="19"/>
  <c r="NC21" i="19"/>
  <c r="ND21" i="19"/>
  <c r="NE21" i="19"/>
  <c r="NF21" i="19"/>
  <c r="NG21" i="19"/>
  <c r="NH21" i="19"/>
  <c r="NI21" i="19"/>
  <c r="NJ21" i="19"/>
  <c r="NK21" i="19"/>
  <c r="NL21" i="19"/>
  <c r="NM21" i="19"/>
  <c r="NN21" i="19"/>
  <c r="NO21" i="19"/>
  <c r="NP21" i="19"/>
  <c r="NQ21" i="19"/>
  <c r="NR21" i="19"/>
  <c r="NS21" i="19"/>
  <c r="NT21" i="19"/>
  <c r="NU21" i="19"/>
  <c r="NV21" i="19"/>
  <c r="NW21" i="19"/>
  <c r="NX21" i="19"/>
  <c r="NY21" i="19"/>
  <c r="NZ21" i="19"/>
  <c r="OA21" i="19"/>
  <c r="OB21" i="19"/>
  <c r="OC21" i="19"/>
  <c r="OD21" i="19"/>
  <c r="OE21" i="19"/>
  <c r="OF21" i="19"/>
  <c r="OG21" i="19"/>
  <c r="OH21" i="19"/>
  <c r="OI21" i="19"/>
  <c r="OJ21" i="19"/>
  <c r="OK21" i="19"/>
  <c r="OL21" i="19"/>
  <c r="OM21" i="19"/>
  <c r="ON21" i="19"/>
  <c r="OO21" i="19"/>
  <c r="OP21" i="19"/>
  <c r="OQ21" i="19"/>
  <c r="OR21" i="19"/>
  <c r="OS21" i="19"/>
  <c r="OT21" i="19"/>
  <c r="OU21" i="19"/>
  <c r="OV21" i="19"/>
  <c r="OW21" i="19"/>
  <c r="OX21" i="19"/>
  <c r="OY21" i="19"/>
  <c r="OZ21" i="19"/>
  <c r="PA21" i="19"/>
  <c r="PB21" i="19"/>
  <c r="PC21" i="19"/>
  <c r="PD21" i="19"/>
  <c r="PE21" i="19"/>
  <c r="PF21" i="19"/>
  <c r="PG21" i="19"/>
  <c r="PH21" i="19"/>
  <c r="PI21" i="19"/>
  <c r="PJ21" i="19"/>
  <c r="PK21" i="19"/>
  <c r="PL21" i="19"/>
  <c r="PM21" i="19"/>
  <c r="PN21" i="19"/>
  <c r="PO21" i="19"/>
  <c r="PP21" i="19"/>
  <c r="PQ21" i="19"/>
  <c r="PR21" i="19"/>
  <c r="PS21" i="19"/>
  <c r="PT21" i="19"/>
  <c r="PU21" i="19"/>
  <c r="PV21" i="19"/>
  <c r="PW21" i="19"/>
  <c r="PX21" i="19"/>
  <c r="PY21" i="19"/>
  <c r="PZ21" i="19"/>
  <c r="QA21" i="19"/>
  <c r="QB21" i="19"/>
  <c r="QC21" i="19"/>
  <c r="QD21" i="19"/>
  <c r="QE21" i="19"/>
  <c r="QF21" i="19"/>
  <c r="QG21" i="19"/>
  <c r="QH21" i="19"/>
  <c r="QI21" i="19"/>
  <c r="QJ21" i="19"/>
  <c r="QK21" i="19"/>
  <c r="QL21" i="19"/>
  <c r="QM21" i="19"/>
  <c r="QN21" i="19"/>
  <c r="QO21" i="19"/>
  <c r="QP21" i="19"/>
  <c r="QQ21" i="19"/>
  <c r="QR21" i="19"/>
  <c r="QS21" i="19"/>
  <c r="QT21" i="19"/>
  <c r="QU21" i="19"/>
  <c r="QV21" i="19"/>
  <c r="QW21" i="19"/>
  <c r="QX21" i="19"/>
  <c r="QY21" i="19"/>
  <c r="QZ21" i="19"/>
  <c r="RA21" i="19"/>
  <c r="RB21" i="19"/>
  <c r="RC21" i="19"/>
  <c r="RD21" i="19"/>
  <c r="RE21" i="19"/>
  <c r="RF21" i="19"/>
  <c r="RG21" i="19"/>
  <c r="RH21" i="19"/>
  <c r="RI21" i="19"/>
  <c r="RJ21" i="19"/>
  <c r="RK21" i="19"/>
  <c r="RL21" i="19"/>
  <c r="RM21" i="19"/>
  <c r="RN21" i="19"/>
  <c r="RO21" i="19"/>
  <c r="RP21" i="19"/>
  <c r="RQ21" i="19"/>
  <c r="RR21" i="19"/>
  <c r="RS21" i="19"/>
  <c r="RT21" i="19"/>
  <c r="RU21" i="19"/>
  <c r="RV21" i="19"/>
  <c r="RW21" i="19"/>
  <c r="RX21" i="19"/>
  <c r="RY21" i="19"/>
  <c r="RZ21" i="19"/>
  <c r="SA21" i="19"/>
  <c r="SB21" i="19"/>
  <c r="SC21" i="19"/>
  <c r="SD21" i="19"/>
  <c r="SE21" i="19"/>
  <c r="SF21" i="19"/>
  <c r="SG21" i="19"/>
  <c r="SH21" i="19"/>
  <c r="SI21" i="19"/>
  <c r="SJ21" i="19"/>
  <c r="SK21" i="19"/>
  <c r="SL21" i="19"/>
  <c r="SM21" i="19"/>
  <c r="SN21" i="19"/>
  <c r="SO21" i="19"/>
  <c r="SP21" i="19"/>
  <c r="SQ21" i="19"/>
  <c r="SR21" i="19"/>
  <c r="SS21" i="19"/>
  <c r="ST21" i="19"/>
  <c r="SU21" i="19"/>
  <c r="SV21" i="19"/>
  <c r="SW21" i="19"/>
  <c r="SX21" i="19"/>
  <c r="SY21" i="19"/>
  <c r="SZ21" i="19"/>
  <c r="TA21" i="19"/>
  <c r="TB21" i="19"/>
  <c r="TC21" i="19"/>
  <c r="TD21" i="19"/>
  <c r="TE21" i="19"/>
  <c r="TF21" i="19"/>
  <c r="TG21" i="19"/>
  <c r="TH21" i="19"/>
  <c r="TI21" i="19"/>
  <c r="TJ21" i="19"/>
  <c r="TK21" i="19"/>
  <c r="TL21" i="19"/>
  <c r="TM21" i="19"/>
  <c r="TN21" i="19"/>
  <c r="TO21" i="19"/>
  <c r="TP21" i="19"/>
  <c r="TQ21" i="19"/>
  <c r="TR21" i="19"/>
  <c r="TS21" i="19"/>
  <c r="TT21" i="19"/>
  <c r="TU21" i="19"/>
  <c r="TV21" i="19"/>
  <c r="TW21" i="19"/>
  <c r="TX21" i="19"/>
  <c r="TY21" i="19"/>
  <c r="TZ21" i="19"/>
  <c r="UA21" i="19"/>
  <c r="UB21" i="19"/>
  <c r="UC21" i="19"/>
  <c r="UD21" i="19"/>
  <c r="UE21" i="19"/>
  <c r="UF21" i="19"/>
  <c r="UG21" i="19"/>
  <c r="UH21" i="19"/>
  <c r="UI21" i="19"/>
  <c r="UJ21" i="19"/>
  <c r="UK21" i="19"/>
  <c r="UL21" i="19"/>
  <c r="UM21" i="19"/>
  <c r="UN21" i="19"/>
  <c r="UO21" i="19"/>
  <c r="UP21" i="19"/>
  <c r="UQ21" i="19"/>
  <c r="UR21" i="19"/>
  <c r="US21" i="19"/>
  <c r="UT21" i="19"/>
  <c r="UU21" i="19"/>
  <c r="UV21" i="19"/>
  <c r="UW21" i="19"/>
  <c r="UX21" i="19"/>
  <c r="UY21" i="19"/>
  <c r="UZ21" i="19"/>
  <c r="VA21" i="19"/>
  <c r="VB21" i="19"/>
  <c r="VC21" i="19"/>
  <c r="VD21" i="19"/>
  <c r="VE21" i="19"/>
  <c r="VF21" i="19"/>
  <c r="VG21" i="19"/>
  <c r="VH21" i="19"/>
  <c r="VI21" i="19"/>
  <c r="VJ21" i="19"/>
  <c r="VK21" i="19"/>
  <c r="VL21" i="19"/>
  <c r="VM21" i="19"/>
  <c r="VN21" i="19"/>
  <c r="VO21" i="19"/>
  <c r="VP21" i="19"/>
  <c r="VQ21" i="19"/>
  <c r="VR21" i="19"/>
  <c r="VS21" i="19"/>
  <c r="VT21" i="19"/>
  <c r="VU21" i="19"/>
  <c r="VV21" i="19"/>
  <c r="VW21" i="19"/>
  <c r="VX21" i="19"/>
  <c r="VY21" i="19"/>
  <c r="VZ21" i="19"/>
  <c r="WA21" i="19"/>
  <c r="WB21" i="19"/>
  <c r="WC21" i="19"/>
  <c r="WD21" i="19"/>
  <c r="WE21" i="19"/>
  <c r="WF21" i="19"/>
  <c r="WG21" i="19"/>
  <c r="WH21" i="19"/>
  <c r="WI21" i="19"/>
  <c r="WJ21" i="19"/>
  <c r="WK21" i="19"/>
  <c r="WL21" i="19"/>
  <c r="WM21" i="19"/>
  <c r="WN21" i="19"/>
  <c r="WO21" i="19"/>
  <c r="WP21" i="19"/>
  <c r="WQ21" i="19"/>
  <c r="WR21" i="19"/>
  <c r="WS21" i="19"/>
  <c r="WT21" i="19"/>
  <c r="WU21" i="19"/>
  <c r="WV21" i="19"/>
  <c r="WW21" i="19"/>
  <c r="WX21" i="19"/>
  <c r="WY21" i="19"/>
  <c r="WZ21" i="19"/>
  <c r="XA21" i="19"/>
  <c r="XB21" i="19"/>
  <c r="XC21" i="19"/>
  <c r="XD21" i="19"/>
  <c r="XE21" i="19"/>
  <c r="XF21" i="19"/>
  <c r="XG21" i="19"/>
  <c r="XH21" i="19"/>
  <c r="XI21" i="19"/>
  <c r="XJ21" i="19"/>
  <c r="XK21" i="19"/>
  <c r="XL21" i="19"/>
  <c r="XM21" i="19"/>
  <c r="XN21" i="19"/>
  <c r="XO21" i="19"/>
  <c r="XP21" i="19"/>
  <c r="XQ21" i="19"/>
  <c r="XR21" i="19"/>
  <c r="XS21" i="19"/>
  <c r="XT21" i="19"/>
  <c r="XU21" i="19"/>
  <c r="XV21" i="19"/>
  <c r="XW21" i="19"/>
  <c r="XX21" i="19"/>
  <c r="XY21" i="19"/>
  <c r="XZ21" i="19"/>
  <c r="YA21" i="19"/>
  <c r="YB21" i="19"/>
  <c r="YC21" i="19"/>
  <c r="YD21" i="19"/>
  <c r="YE21" i="19"/>
  <c r="YF21" i="19"/>
  <c r="YG21" i="19"/>
  <c r="YI21" i="19"/>
  <c r="YJ21" i="19"/>
  <c r="YK21" i="19"/>
  <c r="YL21" i="19"/>
  <c r="YM21" i="19"/>
  <c r="YN21" i="19"/>
  <c r="YO21" i="19"/>
  <c r="YP21" i="19"/>
  <c r="YQ21" i="19"/>
  <c r="YR21" i="19"/>
  <c r="YS21" i="19"/>
  <c r="YT21" i="19"/>
  <c r="YU21" i="19"/>
  <c r="YV21" i="19"/>
  <c r="YW21" i="19"/>
  <c r="YX21" i="19"/>
  <c r="YY21" i="19"/>
  <c r="YZ21" i="19"/>
  <c r="ZA21" i="19"/>
  <c r="ZB21" i="19"/>
  <c r="ZC21" i="19"/>
  <c r="ZD21" i="19"/>
  <c r="ZG21" i="19"/>
  <c r="ZH21" i="19"/>
  <c r="ZI21" i="19"/>
  <c r="ZJ21" i="19"/>
  <c r="ZK21" i="19"/>
  <c r="ZL21" i="19"/>
  <c r="ZM21" i="19"/>
  <c r="ZN21" i="19"/>
  <c r="ZO21" i="19"/>
  <c r="ZP21" i="19"/>
  <c r="ZQ21" i="19"/>
  <c r="ZR21" i="19"/>
  <c r="ZS21" i="19"/>
  <c r="ZT21" i="19"/>
  <c r="ZU21" i="19"/>
  <c r="ZV21" i="19"/>
  <c r="ZW21" i="19"/>
  <c r="ZX21" i="19"/>
  <c r="ZY21" i="19"/>
  <c r="ZZ21" i="19"/>
  <c r="AAA21" i="19"/>
  <c r="AAB21" i="19"/>
  <c r="AAC21" i="19"/>
  <c r="AAD21" i="19"/>
  <c r="AAE21" i="19"/>
  <c r="AAF21" i="19"/>
  <c r="AAG21" i="19"/>
  <c r="AAH21" i="19"/>
  <c r="AAI21" i="19"/>
  <c r="AAJ21" i="19"/>
  <c r="AAK21" i="19"/>
  <c r="AAL21" i="19"/>
  <c r="AAM21" i="19"/>
  <c r="AAN21" i="19"/>
  <c r="AAO21" i="19"/>
  <c r="AAP21" i="19"/>
  <c r="H29" i="19"/>
  <c r="H3" i="35" s="1"/>
  <c r="I29" i="19"/>
  <c r="I3" i="35" s="1"/>
  <c r="J29" i="19"/>
  <c r="J3" i="35" s="1"/>
  <c r="K29" i="19"/>
  <c r="K3" i="35" s="1"/>
  <c r="L29" i="19"/>
  <c r="L3" i="35" s="1"/>
  <c r="M29" i="19"/>
  <c r="M3" i="35" s="1"/>
  <c r="N29" i="19"/>
  <c r="N3" i="35" s="1"/>
  <c r="O29" i="19"/>
  <c r="O3" i="35" s="1"/>
  <c r="P29" i="19"/>
  <c r="P3" i="35" s="1"/>
  <c r="Q29" i="19"/>
  <c r="Q3" i="35" s="1"/>
  <c r="R29" i="19"/>
  <c r="R3" i="35" s="1"/>
  <c r="S29" i="19"/>
  <c r="S3" i="35" s="1"/>
  <c r="T29" i="19"/>
  <c r="T3" i="35" s="1"/>
  <c r="U29" i="19"/>
  <c r="U3" i="35" s="1"/>
  <c r="V29" i="19"/>
  <c r="V3" i="35" s="1"/>
  <c r="W29" i="19"/>
  <c r="W3" i="35" s="1"/>
  <c r="X29" i="19"/>
  <c r="X3" i="35" s="1"/>
  <c r="Y29" i="19"/>
  <c r="Y3" i="35" s="1"/>
  <c r="Z29" i="19"/>
  <c r="Z3" i="35" s="1"/>
  <c r="AA29" i="19"/>
  <c r="AA3" i="35" s="1"/>
  <c r="AB29" i="19"/>
  <c r="AB3" i="35" s="1"/>
  <c r="AC29" i="19"/>
  <c r="AC3" i="35" s="1"/>
  <c r="AD29" i="19"/>
  <c r="AD3" i="35" s="1"/>
  <c r="AE29" i="19"/>
  <c r="AE3" i="35" s="1"/>
  <c r="AF29" i="19"/>
  <c r="AF3" i="35" s="1"/>
  <c r="AG29" i="19"/>
  <c r="AG3" i="35" s="1"/>
  <c r="AH29" i="19"/>
  <c r="AH3" i="35" s="1"/>
  <c r="AI29" i="19"/>
  <c r="AI3" i="35" s="1"/>
  <c r="AJ29" i="19"/>
  <c r="AJ3" i="35" s="1"/>
  <c r="AK29" i="19"/>
  <c r="AK3" i="35" s="1"/>
  <c r="AL29" i="19"/>
  <c r="AL3" i="35" s="1"/>
  <c r="AM29" i="19"/>
  <c r="AM3" i="35" s="1"/>
  <c r="AN29" i="19"/>
  <c r="AN3" i="35" s="1"/>
  <c r="AO29" i="19"/>
  <c r="AO3" i="35" s="1"/>
  <c r="AP29" i="19"/>
  <c r="AP3" i="35" s="1"/>
  <c r="AQ29" i="19"/>
  <c r="AQ3" i="35" s="1"/>
  <c r="AR29" i="19"/>
  <c r="AR3" i="35" s="1"/>
  <c r="AS29" i="19"/>
  <c r="AS3" i="35" s="1"/>
  <c r="AT29" i="19"/>
  <c r="AT3" i="35" s="1"/>
  <c r="AU29" i="19"/>
  <c r="AU3" i="35" s="1"/>
  <c r="AV29" i="19"/>
  <c r="AV3" i="35" s="1"/>
  <c r="AW29" i="19"/>
  <c r="AW3" i="35" s="1"/>
  <c r="AX29" i="19"/>
  <c r="AX3" i="35" s="1"/>
  <c r="AY29" i="19"/>
  <c r="AY3" i="35" s="1"/>
  <c r="AZ29" i="19"/>
  <c r="AZ3" i="35" s="1"/>
  <c r="BA29" i="19"/>
  <c r="BA3" i="35" s="1"/>
  <c r="BB29" i="19"/>
  <c r="BB3" i="35" s="1"/>
  <c r="BC29" i="19"/>
  <c r="BC3" i="35" s="1"/>
  <c r="BD29" i="19"/>
  <c r="BD3" i="35" s="1"/>
  <c r="BE29" i="19"/>
  <c r="BE3" i="35" s="1"/>
  <c r="BF29" i="19"/>
  <c r="BF3" i="35" s="1"/>
  <c r="BG29" i="19"/>
  <c r="BG3" i="35" s="1"/>
  <c r="BH29" i="19"/>
  <c r="BH3" i="35" s="1"/>
  <c r="BI29" i="19"/>
  <c r="BI3" i="35" s="1"/>
  <c r="BJ29" i="19"/>
  <c r="BJ3" i="35" s="1"/>
  <c r="BK29" i="19"/>
  <c r="BK3" i="35" s="1"/>
  <c r="BL29" i="19"/>
  <c r="BL3" i="35" s="1"/>
  <c r="BM29" i="19"/>
  <c r="BM3" i="35" s="1"/>
  <c r="BN29" i="19"/>
  <c r="BN3" i="35" s="1"/>
  <c r="BO29" i="19"/>
  <c r="BO3" i="35" s="1"/>
  <c r="BP29" i="19"/>
  <c r="BP3" i="35" s="1"/>
  <c r="BQ29" i="19"/>
  <c r="BQ3" i="35" s="1"/>
  <c r="BR29" i="19"/>
  <c r="BR3" i="35" s="1"/>
  <c r="BS29" i="19"/>
  <c r="BS3" i="35" s="1"/>
  <c r="BT29" i="19"/>
  <c r="BT3" i="35" s="1"/>
  <c r="BU29" i="19"/>
  <c r="BU3" i="35" s="1"/>
  <c r="BV29" i="19"/>
  <c r="BV3" i="35" s="1"/>
  <c r="BW29" i="19"/>
  <c r="BW3" i="35" s="1"/>
  <c r="BX29" i="19"/>
  <c r="BX3" i="35" s="1"/>
  <c r="BY29" i="19"/>
  <c r="BY3" i="35" s="1"/>
  <c r="BZ29" i="19"/>
  <c r="BZ3" i="35" s="1"/>
  <c r="CA29" i="19"/>
  <c r="CA3" i="35" s="1"/>
  <c r="CB29" i="19"/>
  <c r="CB3" i="35" s="1"/>
  <c r="CC29" i="19"/>
  <c r="CC3" i="35" s="1"/>
  <c r="CD29" i="19"/>
  <c r="CD3" i="35" s="1"/>
  <c r="CE29" i="19"/>
  <c r="CE3" i="35" s="1"/>
  <c r="CF29" i="19"/>
  <c r="CF3" i="35" s="1"/>
  <c r="CG29" i="19"/>
  <c r="CG3" i="35" s="1"/>
  <c r="CH29" i="19"/>
  <c r="CH3" i="35" s="1"/>
  <c r="CI29" i="19"/>
  <c r="CI3" i="35" s="1"/>
  <c r="CJ29" i="19"/>
  <c r="CJ3" i="35" s="1"/>
  <c r="CK29" i="19"/>
  <c r="CK3" i="35" s="1"/>
  <c r="CL29" i="19"/>
  <c r="CL3" i="35" s="1"/>
  <c r="CM29" i="19"/>
  <c r="CM3" i="35" s="1"/>
  <c r="CN29" i="19"/>
  <c r="CN3" i="35" s="1"/>
  <c r="CO29" i="19"/>
  <c r="CO3" i="35" s="1"/>
  <c r="CP29" i="19"/>
  <c r="CP3" i="35" s="1"/>
  <c r="CQ29" i="19"/>
  <c r="CQ3" i="35" s="1"/>
  <c r="CR29" i="19"/>
  <c r="CR3" i="35" s="1"/>
  <c r="CS29" i="19"/>
  <c r="CS3" i="35" s="1"/>
  <c r="CT29" i="19"/>
  <c r="CT3" i="35" s="1"/>
  <c r="CU29" i="19"/>
  <c r="CU3" i="35" s="1"/>
  <c r="CV29" i="19"/>
  <c r="CV3" i="35" s="1"/>
  <c r="CW29" i="19"/>
  <c r="CW3" i="35" s="1"/>
  <c r="CX29" i="19"/>
  <c r="CX3" i="35" s="1"/>
  <c r="CY29" i="19"/>
  <c r="CY3" i="35" s="1"/>
  <c r="CZ29" i="19"/>
  <c r="CZ3" i="35" s="1"/>
  <c r="DA29" i="19"/>
  <c r="DA3" i="35" s="1"/>
  <c r="DB29" i="19"/>
  <c r="DB3" i="35" s="1"/>
  <c r="DC29" i="19"/>
  <c r="DC3" i="35" s="1"/>
  <c r="DD29" i="19"/>
  <c r="DD3" i="35" s="1"/>
  <c r="DE29" i="19"/>
  <c r="DE3" i="35" s="1"/>
  <c r="DF29" i="19"/>
  <c r="DF3" i="35" s="1"/>
  <c r="DG29" i="19"/>
  <c r="DG3" i="35" s="1"/>
  <c r="DH29" i="19"/>
  <c r="DH3" i="35" s="1"/>
  <c r="DI29" i="19"/>
  <c r="DI3" i="35" s="1"/>
  <c r="DJ29" i="19"/>
  <c r="DJ3" i="35" s="1"/>
  <c r="DK29" i="19"/>
  <c r="DK3" i="35" s="1"/>
  <c r="DL29" i="19"/>
  <c r="DL3" i="35" s="1"/>
  <c r="DM29" i="19"/>
  <c r="DM3" i="35" s="1"/>
  <c r="DN29" i="19"/>
  <c r="DN3" i="35" s="1"/>
  <c r="DO29" i="19"/>
  <c r="DO3" i="35" s="1"/>
  <c r="DP29" i="19"/>
  <c r="DP3" i="35" s="1"/>
  <c r="DQ29" i="19"/>
  <c r="DQ3" i="35" s="1"/>
  <c r="DR29" i="19"/>
  <c r="DR3" i="35" s="1"/>
  <c r="DS29" i="19"/>
  <c r="DS3" i="35" s="1"/>
  <c r="DT29" i="19"/>
  <c r="DT3" i="35" s="1"/>
  <c r="DU29" i="19"/>
  <c r="DU3" i="35" s="1"/>
  <c r="DV29" i="19"/>
  <c r="DV3" i="35" s="1"/>
  <c r="DW29" i="19"/>
  <c r="DW3" i="35" s="1"/>
  <c r="DX29" i="19"/>
  <c r="DX3" i="35" s="1"/>
  <c r="DY29" i="19"/>
  <c r="DY3" i="35" s="1"/>
  <c r="DZ29" i="19"/>
  <c r="DZ3" i="35" s="1"/>
  <c r="EA29" i="19"/>
  <c r="EA3" i="35" s="1"/>
  <c r="EB29" i="19"/>
  <c r="EB3" i="35" s="1"/>
  <c r="EC29" i="19"/>
  <c r="EC3" i="35" s="1"/>
  <c r="ED29" i="19"/>
  <c r="ED3" i="35" s="1"/>
  <c r="EE29" i="19"/>
  <c r="EE3" i="35" s="1"/>
  <c r="EF29" i="19"/>
  <c r="EF3" i="35" s="1"/>
  <c r="EG29" i="19"/>
  <c r="EG3" i="35" s="1"/>
  <c r="EH29" i="19"/>
  <c r="EH3" i="35" s="1"/>
  <c r="EI29" i="19"/>
  <c r="EI3" i="35" s="1"/>
  <c r="EJ29" i="19"/>
  <c r="EJ3" i="35" s="1"/>
  <c r="EK29" i="19"/>
  <c r="EK3" i="35" s="1"/>
  <c r="EL29" i="19"/>
  <c r="EL3" i="35" s="1"/>
  <c r="EM29" i="19"/>
  <c r="EM3" i="35" s="1"/>
  <c r="EN29" i="19"/>
  <c r="EN3" i="35" s="1"/>
  <c r="EO29" i="19"/>
  <c r="EO3" i="35" s="1"/>
  <c r="EP29" i="19"/>
  <c r="EP3" i="35" s="1"/>
  <c r="EQ29" i="19"/>
  <c r="EQ3" i="35" s="1"/>
  <c r="ER29" i="19"/>
  <c r="ER3" i="35" s="1"/>
  <c r="ES29" i="19"/>
  <c r="ES3" i="35" s="1"/>
  <c r="ET29" i="19"/>
  <c r="ET3" i="35" s="1"/>
  <c r="EU29" i="19"/>
  <c r="EU3" i="35" s="1"/>
  <c r="EV29" i="19"/>
  <c r="EV3" i="35" s="1"/>
  <c r="EW29" i="19"/>
  <c r="EW3" i="35" s="1"/>
  <c r="EX29" i="19"/>
  <c r="EX3" i="35" s="1"/>
  <c r="EY29" i="19"/>
  <c r="EY3" i="35" s="1"/>
  <c r="EZ29" i="19"/>
  <c r="EZ3" i="35" s="1"/>
  <c r="FA29" i="19"/>
  <c r="FA3" i="35" s="1"/>
  <c r="FB29" i="19"/>
  <c r="FB3" i="35" s="1"/>
  <c r="FC29" i="19"/>
  <c r="FC3" i="35" s="1"/>
  <c r="FD29" i="19"/>
  <c r="FD3" i="35" s="1"/>
  <c r="FE29" i="19"/>
  <c r="FE3" i="35" s="1"/>
  <c r="FF29" i="19"/>
  <c r="FF3" i="35" s="1"/>
  <c r="FG29" i="19"/>
  <c r="FG3" i="35" s="1"/>
  <c r="FH29" i="19"/>
  <c r="FH3" i="35" s="1"/>
  <c r="FI29" i="19"/>
  <c r="FI3" i="35" s="1"/>
  <c r="FJ29" i="19"/>
  <c r="FJ3" i="35" s="1"/>
  <c r="FK29" i="19"/>
  <c r="FK3" i="35" s="1"/>
  <c r="FL29" i="19"/>
  <c r="FL3" i="35" s="1"/>
  <c r="FM29" i="19"/>
  <c r="FM3" i="35" s="1"/>
  <c r="FN29" i="19"/>
  <c r="FN3" i="35" s="1"/>
  <c r="FO29" i="19"/>
  <c r="FO3" i="35" s="1"/>
  <c r="FP29" i="19"/>
  <c r="FP3" i="35" s="1"/>
  <c r="FQ29" i="19"/>
  <c r="FQ3" i="35" s="1"/>
  <c r="FR29" i="19"/>
  <c r="FR3" i="35" s="1"/>
  <c r="FS29" i="19"/>
  <c r="FS3" i="35" s="1"/>
  <c r="FT29" i="19"/>
  <c r="FT3" i="35" s="1"/>
  <c r="FU29" i="19"/>
  <c r="FU3" i="35" s="1"/>
  <c r="FV29" i="19"/>
  <c r="FV3" i="35" s="1"/>
  <c r="FW29" i="19"/>
  <c r="FW3" i="35" s="1"/>
  <c r="FX29" i="19"/>
  <c r="FX3" i="35" s="1"/>
  <c r="FY29" i="19"/>
  <c r="FY3" i="35" s="1"/>
  <c r="FZ29" i="19"/>
  <c r="FZ3" i="35" s="1"/>
  <c r="GA29" i="19"/>
  <c r="GA3" i="35" s="1"/>
  <c r="GB29" i="19"/>
  <c r="GB3" i="35" s="1"/>
  <c r="GC29" i="19"/>
  <c r="GC3" i="35" s="1"/>
  <c r="GD29" i="19"/>
  <c r="GD3" i="35" s="1"/>
  <c r="GE29" i="19"/>
  <c r="GE3" i="35" s="1"/>
  <c r="GF29" i="19"/>
  <c r="GF3" i="35" s="1"/>
  <c r="GG29" i="19"/>
  <c r="GG3" i="35" s="1"/>
  <c r="GH29" i="19"/>
  <c r="GH3" i="35" s="1"/>
  <c r="GI29" i="19"/>
  <c r="GI3" i="35" s="1"/>
  <c r="GJ29" i="19"/>
  <c r="GJ3" i="35" s="1"/>
  <c r="GK29" i="19"/>
  <c r="GK3" i="35" s="1"/>
  <c r="GL29" i="19"/>
  <c r="GL3" i="35" s="1"/>
  <c r="GM29" i="19"/>
  <c r="GM3" i="35" s="1"/>
  <c r="GN29" i="19"/>
  <c r="GN3" i="35" s="1"/>
  <c r="GO29" i="19"/>
  <c r="GO3" i="35" s="1"/>
  <c r="GP29" i="19"/>
  <c r="GP3" i="35" s="1"/>
  <c r="GQ29" i="19"/>
  <c r="GQ3" i="35" s="1"/>
  <c r="GR29" i="19"/>
  <c r="GR3" i="35" s="1"/>
  <c r="GS29" i="19"/>
  <c r="GS3" i="35" s="1"/>
  <c r="GT29" i="19"/>
  <c r="GT3" i="35" s="1"/>
  <c r="GU29" i="19"/>
  <c r="GU3" i="35" s="1"/>
  <c r="GV29" i="19"/>
  <c r="GV3" i="35" s="1"/>
  <c r="GW29" i="19"/>
  <c r="GW3" i="35" s="1"/>
  <c r="GX29" i="19"/>
  <c r="GX3" i="35" s="1"/>
  <c r="GY29" i="19"/>
  <c r="GY3" i="35" s="1"/>
  <c r="GZ29" i="19"/>
  <c r="GZ3" i="35" s="1"/>
  <c r="HA29" i="19"/>
  <c r="HA3" i="35" s="1"/>
  <c r="HB29" i="19"/>
  <c r="HB3" i="35" s="1"/>
  <c r="HC29" i="19"/>
  <c r="HC3" i="35" s="1"/>
  <c r="HD29" i="19"/>
  <c r="HD3" i="35" s="1"/>
  <c r="HE29" i="19"/>
  <c r="HE3" i="35" s="1"/>
  <c r="HF29" i="19"/>
  <c r="HF3" i="35" s="1"/>
  <c r="HG29" i="19"/>
  <c r="HG3" i="35" s="1"/>
  <c r="HH29" i="19"/>
  <c r="HH3" i="35" s="1"/>
  <c r="HI29" i="19"/>
  <c r="HI3" i="35" s="1"/>
  <c r="HJ29" i="19"/>
  <c r="HJ3" i="35" s="1"/>
  <c r="HK29" i="19"/>
  <c r="HK3" i="35" s="1"/>
  <c r="HL29" i="19"/>
  <c r="HL3" i="35" s="1"/>
  <c r="HM29" i="19"/>
  <c r="HM3" i="35" s="1"/>
  <c r="HN29" i="19"/>
  <c r="HN3" i="35" s="1"/>
  <c r="HO29" i="19"/>
  <c r="HO3" i="35" s="1"/>
  <c r="HP29" i="19"/>
  <c r="HP3" i="35" s="1"/>
  <c r="HQ29" i="19"/>
  <c r="HQ3" i="35" s="1"/>
  <c r="HR29" i="19"/>
  <c r="HR3" i="35" s="1"/>
  <c r="HS29" i="19"/>
  <c r="HS3" i="35" s="1"/>
  <c r="HT29" i="19"/>
  <c r="HT3" i="35" s="1"/>
  <c r="HU29" i="19"/>
  <c r="HU3" i="35" s="1"/>
  <c r="HV29" i="19"/>
  <c r="HV3" i="35" s="1"/>
  <c r="HW29" i="19"/>
  <c r="HW3" i="35" s="1"/>
  <c r="HX29" i="19"/>
  <c r="HX3" i="35" s="1"/>
  <c r="HY29" i="19"/>
  <c r="HY3" i="35" s="1"/>
  <c r="HZ29" i="19"/>
  <c r="HZ3" i="35" s="1"/>
  <c r="IA29" i="19"/>
  <c r="IA3" i="35" s="1"/>
  <c r="IB29" i="19"/>
  <c r="IB3" i="35" s="1"/>
  <c r="IC29" i="19"/>
  <c r="IC3" i="35" s="1"/>
  <c r="ID29" i="19"/>
  <c r="ID3" i="35" s="1"/>
  <c r="IE29" i="19"/>
  <c r="IE3" i="35" s="1"/>
  <c r="IF29" i="19"/>
  <c r="IF3" i="35" s="1"/>
  <c r="IG29" i="19"/>
  <c r="IG3" i="35" s="1"/>
  <c r="IH29" i="19"/>
  <c r="IH3" i="35" s="1"/>
  <c r="II29" i="19"/>
  <c r="II3" i="35" s="1"/>
  <c r="IJ29" i="19"/>
  <c r="IJ3" i="35" s="1"/>
  <c r="IK29" i="19"/>
  <c r="IK3" i="35" s="1"/>
  <c r="IL29" i="19"/>
  <c r="IL3" i="35" s="1"/>
  <c r="IM29" i="19"/>
  <c r="IM3" i="35" s="1"/>
  <c r="IN29" i="19"/>
  <c r="IN3" i="35" s="1"/>
  <c r="IO29" i="19"/>
  <c r="IO3" i="35" s="1"/>
  <c r="IP29" i="19"/>
  <c r="IP3" i="35" s="1"/>
  <c r="IQ29" i="19"/>
  <c r="IQ3" i="35" s="1"/>
  <c r="IR29" i="19"/>
  <c r="IR3" i="35" s="1"/>
  <c r="IS29" i="19"/>
  <c r="IS3" i="35" s="1"/>
  <c r="IT29" i="19"/>
  <c r="IT3" i="35" s="1"/>
  <c r="IU29" i="19"/>
  <c r="IU3" i="35" s="1"/>
  <c r="IV29" i="19"/>
  <c r="IV3" i="35" s="1"/>
  <c r="IW29" i="19"/>
  <c r="IW3" i="35" s="1"/>
  <c r="IX29" i="19"/>
  <c r="IX3" i="35" s="1"/>
  <c r="IY29" i="19"/>
  <c r="IY3" i="35" s="1"/>
  <c r="IZ29" i="19"/>
  <c r="IZ3" i="35" s="1"/>
  <c r="JA29" i="19"/>
  <c r="JA3" i="35" s="1"/>
  <c r="JB29" i="19"/>
  <c r="JB3" i="35" s="1"/>
  <c r="JC29" i="19"/>
  <c r="JC3" i="35" s="1"/>
  <c r="JD29" i="19"/>
  <c r="JD3" i="35" s="1"/>
  <c r="JE29" i="19"/>
  <c r="JE3" i="35" s="1"/>
  <c r="JF29" i="19"/>
  <c r="JF3" i="35" s="1"/>
  <c r="JG29" i="19"/>
  <c r="JG3" i="35" s="1"/>
  <c r="JH29" i="19"/>
  <c r="JH3" i="35" s="1"/>
  <c r="JI29" i="19"/>
  <c r="JI3" i="35" s="1"/>
  <c r="JJ29" i="19"/>
  <c r="JJ3" i="35" s="1"/>
  <c r="JK29" i="19"/>
  <c r="JK3" i="35" s="1"/>
  <c r="JL29" i="19"/>
  <c r="JL3" i="35" s="1"/>
  <c r="JM29" i="19"/>
  <c r="JM3" i="35" s="1"/>
  <c r="JN29" i="19"/>
  <c r="JN3" i="35" s="1"/>
  <c r="JO29" i="19"/>
  <c r="JO3" i="35" s="1"/>
  <c r="JP29" i="19"/>
  <c r="JP3" i="35" s="1"/>
  <c r="JQ29" i="19"/>
  <c r="JQ3" i="35" s="1"/>
  <c r="JR29" i="19"/>
  <c r="JR3" i="35" s="1"/>
  <c r="JS29" i="19"/>
  <c r="JS3" i="35" s="1"/>
  <c r="JT29" i="19"/>
  <c r="JT3" i="35" s="1"/>
  <c r="JU29" i="19"/>
  <c r="JU3" i="35" s="1"/>
  <c r="JV29" i="19"/>
  <c r="JV3" i="35" s="1"/>
  <c r="JW29" i="19"/>
  <c r="JW3" i="35" s="1"/>
  <c r="JX29" i="19"/>
  <c r="JX3" i="35" s="1"/>
  <c r="JY29" i="19"/>
  <c r="JY3" i="35" s="1"/>
  <c r="JZ29" i="19"/>
  <c r="JZ3" i="35" s="1"/>
  <c r="KA29" i="19"/>
  <c r="KA3" i="35" s="1"/>
  <c r="KB29" i="19"/>
  <c r="KB3" i="35" s="1"/>
  <c r="KC29" i="19"/>
  <c r="KC3" i="35" s="1"/>
  <c r="KD29" i="19"/>
  <c r="KD3" i="35" s="1"/>
  <c r="KE29" i="19"/>
  <c r="KE3" i="35" s="1"/>
  <c r="KF29" i="19"/>
  <c r="KF3" i="35" s="1"/>
  <c r="KG29" i="19"/>
  <c r="KG3" i="35" s="1"/>
  <c r="KH29" i="19"/>
  <c r="KH3" i="35" s="1"/>
  <c r="KI29" i="19"/>
  <c r="KI3" i="35" s="1"/>
  <c r="KJ29" i="19"/>
  <c r="KJ3" i="35" s="1"/>
  <c r="KK29" i="19"/>
  <c r="KK3" i="35" s="1"/>
  <c r="KL29" i="19"/>
  <c r="KL3" i="35" s="1"/>
  <c r="KM29" i="19"/>
  <c r="KM3" i="35" s="1"/>
  <c r="KN29" i="19"/>
  <c r="KN3" i="35" s="1"/>
  <c r="KO29" i="19"/>
  <c r="KO3" i="35" s="1"/>
  <c r="KP29" i="19"/>
  <c r="KP3" i="35" s="1"/>
  <c r="KQ29" i="19"/>
  <c r="KQ3" i="35" s="1"/>
  <c r="KR29" i="19"/>
  <c r="KR3" i="35" s="1"/>
  <c r="KS29" i="19"/>
  <c r="KS3" i="35" s="1"/>
  <c r="KT29" i="19"/>
  <c r="KT3" i="35" s="1"/>
  <c r="KU29" i="19"/>
  <c r="KU3" i="35" s="1"/>
  <c r="KV29" i="19"/>
  <c r="KV3" i="35" s="1"/>
  <c r="KW29" i="19"/>
  <c r="KW3" i="35" s="1"/>
  <c r="KX29" i="19"/>
  <c r="KX3" i="35" s="1"/>
  <c r="KY29" i="19"/>
  <c r="KY3" i="35" s="1"/>
  <c r="KZ29" i="19"/>
  <c r="KZ3" i="35" s="1"/>
  <c r="LA29" i="19"/>
  <c r="LA3" i="35" s="1"/>
  <c r="LB29" i="19"/>
  <c r="LB3" i="35" s="1"/>
  <c r="LC29" i="19"/>
  <c r="LC3" i="35" s="1"/>
  <c r="LD29" i="19"/>
  <c r="LD3" i="35" s="1"/>
  <c r="LE29" i="19"/>
  <c r="LE3" i="35" s="1"/>
  <c r="LF29" i="19"/>
  <c r="LF3" i="35" s="1"/>
  <c r="LG29" i="19"/>
  <c r="LG3" i="35" s="1"/>
  <c r="LH29" i="19"/>
  <c r="LH3" i="35" s="1"/>
  <c r="LI29" i="19"/>
  <c r="LI3" i="35" s="1"/>
  <c r="LJ29" i="19"/>
  <c r="LJ3" i="35" s="1"/>
  <c r="LK29" i="19"/>
  <c r="LK3" i="35" s="1"/>
  <c r="LL29" i="19"/>
  <c r="LL3" i="35" s="1"/>
  <c r="LM29" i="19"/>
  <c r="LM3" i="35" s="1"/>
  <c r="LN29" i="19"/>
  <c r="LN3" i="35" s="1"/>
  <c r="LO29" i="19"/>
  <c r="LO3" i="35" s="1"/>
  <c r="LP29" i="19"/>
  <c r="LP3" i="35" s="1"/>
  <c r="LQ29" i="19"/>
  <c r="LQ3" i="35" s="1"/>
  <c r="LR29" i="19"/>
  <c r="LR3" i="35" s="1"/>
  <c r="LS29" i="19"/>
  <c r="LS3" i="35" s="1"/>
  <c r="LT29" i="19"/>
  <c r="LT3" i="35" s="1"/>
  <c r="LU29" i="19"/>
  <c r="LU3" i="35" s="1"/>
  <c r="LV29" i="19"/>
  <c r="LV3" i="35" s="1"/>
  <c r="LW29" i="19"/>
  <c r="LW3" i="35" s="1"/>
  <c r="LX29" i="19"/>
  <c r="LX3" i="35" s="1"/>
  <c r="LY29" i="19"/>
  <c r="LY3" i="35" s="1"/>
  <c r="LZ29" i="19"/>
  <c r="LZ3" i="35" s="1"/>
  <c r="MA29" i="19"/>
  <c r="MA3" i="35" s="1"/>
  <c r="MB29" i="19"/>
  <c r="MB3" i="35" s="1"/>
  <c r="MC29" i="19"/>
  <c r="MC3" i="35" s="1"/>
  <c r="MD29" i="19"/>
  <c r="MD3" i="35" s="1"/>
  <c r="ME29" i="19"/>
  <c r="ME3" i="35" s="1"/>
  <c r="MF29" i="19"/>
  <c r="MF3" i="35" s="1"/>
  <c r="MG29" i="19"/>
  <c r="MG3" i="35" s="1"/>
  <c r="MH29" i="19"/>
  <c r="MH3" i="35" s="1"/>
  <c r="MI29" i="19"/>
  <c r="MI3" i="35" s="1"/>
  <c r="MJ29" i="19"/>
  <c r="MJ3" i="35" s="1"/>
  <c r="MK29" i="19"/>
  <c r="MK3" i="35" s="1"/>
  <c r="ML29" i="19"/>
  <c r="ML3" i="35" s="1"/>
  <c r="MM29" i="19"/>
  <c r="MM3" i="35" s="1"/>
  <c r="MN29" i="19"/>
  <c r="MN3" i="35" s="1"/>
  <c r="MO29" i="19"/>
  <c r="MO3" i="35" s="1"/>
  <c r="MP29" i="19"/>
  <c r="MP3" i="35" s="1"/>
  <c r="MQ29" i="19"/>
  <c r="MQ3" i="35" s="1"/>
  <c r="MR29" i="19"/>
  <c r="MR3" i="35" s="1"/>
  <c r="MS29" i="19"/>
  <c r="MS3" i="35" s="1"/>
  <c r="MT29" i="19"/>
  <c r="MT3" i="35" s="1"/>
  <c r="MU29" i="19"/>
  <c r="MU3" i="35" s="1"/>
  <c r="MV29" i="19"/>
  <c r="MV3" i="35" s="1"/>
  <c r="MW29" i="19"/>
  <c r="MW3" i="35" s="1"/>
  <c r="MX29" i="19"/>
  <c r="MX3" i="35" s="1"/>
  <c r="MY29" i="19"/>
  <c r="MY3" i="35" s="1"/>
  <c r="MZ29" i="19"/>
  <c r="MZ3" i="35" s="1"/>
  <c r="NA29" i="19"/>
  <c r="NA3" i="35" s="1"/>
  <c r="NB29" i="19"/>
  <c r="NB3" i="35" s="1"/>
  <c r="NC29" i="19"/>
  <c r="NC3" i="35" s="1"/>
  <c r="ND29" i="19"/>
  <c r="ND3" i="35" s="1"/>
  <c r="NE29" i="19"/>
  <c r="NE3" i="35" s="1"/>
  <c r="NF29" i="19"/>
  <c r="NF3" i="35" s="1"/>
  <c r="NG29" i="19"/>
  <c r="NG3" i="35" s="1"/>
  <c r="NH29" i="19"/>
  <c r="NH3" i="35" s="1"/>
  <c r="NI29" i="19"/>
  <c r="NI3" i="35" s="1"/>
  <c r="NJ29" i="19"/>
  <c r="NJ3" i="35" s="1"/>
  <c r="NK29" i="19"/>
  <c r="NK3" i="35" s="1"/>
  <c r="NL29" i="19"/>
  <c r="NL3" i="35" s="1"/>
  <c r="NM29" i="19"/>
  <c r="NM3" i="35" s="1"/>
  <c r="NN29" i="19"/>
  <c r="NN3" i="35" s="1"/>
  <c r="NO29" i="19"/>
  <c r="NO3" i="35" s="1"/>
  <c r="NP29" i="19"/>
  <c r="NP3" i="35" s="1"/>
  <c r="NQ29" i="19"/>
  <c r="NQ3" i="35" s="1"/>
  <c r="NR29" i="19"/>
  <c r="NR3" i="35" s="1"/>
  <c r="NS29" i="19"/>
  <c r="NS3" i="35" s="1"/>
  <c r="NT29" i="19"/>
  <c r="NT3" i="35" s="1"/>
  <c r="NU29" i="19"/>
  <c r="NU3" i="35" s="1"/>
  <c r="NV29" i="19"/>
  <c r="NV3" i="35" s="1"/>
  <c r="NW29" i="19"/>
  <c r="NW3" i="35" s="1"/>
  <c r="NX29" i="19"/>
  <c r="NX3" i="35" s="1"/>
  <c r="NY29" i="19"/>
  <c r="NY3" i="35" s="1"/>
  <c r="NZ29" i="19"/>
  <c r="NZ3" i="35" s="1"/>
  <c r="OA29" i="19"/>
  <c r="OA3" i="35" s="1"/>
  <c r="OB29" i="19"/>
  <c r="OB3" i="35" s="1"/>
  <c r="OC29" i="19"/>
  <c r="OC3" i="35" s="1"/>
  <c r="OD29" i="19"/>
  <c r="OD3" i="35" s="1"/>
  <c r="OE29" i="19"/>
  <c r="OE3" i="35" s="1"/>
  <c r="OF29" i="19"/>
  <c r="OF3" i="35" s="1"/>
  <c r="OG29" i="19"/>
  <c r="OG3" i="35" s="1"/>
  <c r="OH29" i="19"/>
  <c r="OH3" i="35" s="1"/>
  <c r="OI29" i="19"/>
  <c r="OI3" i="35" s="1"/>
  <c r="OJ29" i="19"/>
  <c r="OJ3" i="35" s="1"/>
  <c r="OK29" i="19"/>
  <c r="OK3" i="35" s="1"/>
  <c r="OL29" i="19"/>
  <c r="OL3" i="35" s="1"/>
  <c r="AAQ41" i="19" l="1"/>
  <c r="AAQ47" i="19" s="1"/>
  <c r="AAQ4" i="34"/>
  <c r="AAQ65" i="19"/>
  <c r="AAQ57" i="19"/>
  <c r="AAQ28" i="19"/>
  <c r="AAQ29" i="19" l="1"/>
  <c r="AAQ3" i="35" s="1"/>
  <c r="AAQ21" i="35"/>
  <c r="AAQ24" i="35"/>
  <c r="AAQ23" i="35" s="1"/>
  <c r="AAQ7" i="35"/>
  <c r="AAQ6" i="35" s="1"/>
  <c r="AAQ4" i="35"/>
  <c r="AAQ28" i="35"/>
  <c r="AAQ31" i="35"/>
  <c r="AAQ30" i="35" s="1"/>
  <c r="AAQ11" i="35"/>
  <c r="AAQ14" i="35"/>
  <c r="AAQ13" i="35" s="1"/>
  <c r="AAQ48" i="19"/>
  <c r="AAQ10" i="35" s="1"/>
  <c r="AAQ50" i="19"/>
  <c r="AAQ27" i="35" s="1"/>
  <c r="AAR5" i="34"/>
  <c r="AAP28" i="19" l="1"/>
  <c r="AAP29" i="19" l="1"/>
  <c r="AAP3" i="35" s="1"/>
  <c r="AAP24" i="35"/>
  <c r="AAP23" i="35" s="1"/>
  <c r="AAP21" i="35"/>
  <c r="AAP4" i="35"/>
  <c r="AAP7" i="35"/>
  <c r="AAP6" i="35" s="1"/>
  <c r="AAQ35" i="19"/>
  <c r="AAQ20" i="35" s="1"/>
  <c r="AAQ19" i="19"/>
  <c r="AAQ21" i="19" s="1"/>
  <c r="AAQ6" i="19"/>
  <c r="AAP4" i="34" l="1"/>
  <c r="AAQ5" i="34" s="1"/>
  <c r="AAP65" i="19"/>
  <c r="AAP57" i="19"/>
  <c r="AAP41" i="19" l="1"/>
  <c r="AAP47" i="19" s="1"/>
  <c r="AAP6" i="19"/>
  <c r="AAP48" i="19" l="1"/>
  <c r="AAP10" i="35" s="1"/>
  <c r="AAP31" i="35"/>
  <c r="AAP30" i="35" s="1"/>
  <c r="AAP28" i="35"/>
  <c r="AAP11" i="35"/>
  <c r="AAP14" i="35"/>
  <c r="AAP13" i="35" s="1"/>
  <c r="AAP35" i="19"/>
  <c r="AAP20" i="35" s="1"/>
  <c r="AAP50" i="19"/>
  <c r="AAP27" i="35" s="1"/>
  <c r="AAO4" i="34" l="1"/>
  <c r="AAO65" i="19"/>
  <c r="AAO57" i="19"/>
  <c r="AAO28" i="19"/>
  <c r="AAO41" i="19"/>
  <c r="AAO47" i="19" s="1"/>
  <c r="AAO6" i="19"/>
  <c r="AAO7" i="19"/>
  <c r="AAO29" i="19" l="1"/>
  <c r="AAO3" i="35" s="1"/>
  <c r="AAO24" i="35"/>
  <c r="AAO23" i="35" s="1"/>
  <c r="AAO21" i="35"/>
  <c r="AAO4" i="35"/>
  <c r="AAO7" i="35"/>
  <c r="AAO6" i="35" s="1"/>
  <c r="AAO48" i="19"/>
  <c r="AAO10" i="35" s="1"/>
  <c r="AAO28" i="35"/>
  <c r="AAO31" i="35"/>
  <c r="AAO30" i="35" s="1"/>
  <c r="AAO11" i="35"/>
  <c r="AAO14" i="35"/>
  <c r="AAO13" i="35" s="1"/>
  <c r="AAP5" i="34"/>
  <c r="AAO50" i="19"/>
  <c r="AAO27" i="35" s="1"/>
  <c r="AAO35" i="19"/>
  <c r="AAO20" i="35" s="1"/>
  <c r="AAN4" i="34"/>
  <c r="AAN65" i="19"/>
  <c r="AAN57" i="19"/>
  <c r="AAC28" i="19"/>
  <c r="AAD28" i="19"/>
  <c r="AAE28" i="19"/>
  <c r="AAF28" i="19"/>
  <c r="AAG28" i="19"/>
  <c r="AAH28" i="19"/>
  <c r="AAI28" i="19"/>
  <c r="AAJ28" i="19"/>
  <c r="AAK28" i="19"/>
  <c r="AAL28" i="19"/>
  <c r="AAM28" i="19"/>
  <c r="AAN28" i="19"/>
  <c r="AAN41" i="19"/>
  <c r="AAN47" i="19" s="1"/>
  <c r="AAN6" i="19"/>
  <c r="AAN7" i="19"/>
  <c r="AAN29" i="19" l="1"/>
  <c r="AAN3" i="35" s="1"/>
  <c r="AAN21" i="35"/>
  <c r="AAN24" i="35"/>
  <c r="AAN23" i="35" s="1"/>
  <c r="AAN4" i="35"/>
  <c r="AAN7" i="35"/>
  <c r="AAN6" i="35" s="1"/>
  <c r="AAI29" i="19"/>
  <c r="AAI3" i="35" s="1"/>
  <c r="AAI21" i="35"/>
  <c r="AAI24" i="35"/>
  <c r="AAI23" i="35" s="1"/>
  <c r="AAI7" i="35"/>
  <c r="AAI6" i="35" s="1"/>
  <c r="AAI4" i="35"/>
  <c r="AAE29" i="19"/>
  <c r="AAE3" i="35" s="1"/>
  <c r="AAE21" i="35"/>
  <c r="AAE24" i="35"/>
  <c r="AAE23" i="35" s="1"/>
  <c r="AAE7" i="35"/>
  <c r="AAE6" i="35" s="1"/>
  <c r="AAE4" i="35"/>
  <c r="AAF29" i="19"/>
  <c r="AAF3" i="35" s="1"/>
  <c r="AAF21" i="35"/>
  <c r="AAF24" i="35"/>
  <c r="AAF23" i="35" s="1"/>
  <c r="AAF4" i="35"/>
  <c r="AAF7" i="35"/>
  <c r="AAF6" i="35" s="1"/>
  <c r="AAL29" i="19"/>
  <c r="AAL3" i="35" s="1"/>
  <c r="AAL24" i="35"/>
  <c r="AAL23" i="35" s="1"/>
  <c r="AAL21" i="35"/>
  <c r="AAL4" i="35"/>
  <c r="AAL7" i="35"/>
  <c r="AAL6" i="35" s="1"/>
  <c r="AAH29" i="19"/>
  <c r="AAH3" i="35" s="1"/>
  <c r="AAH24" i="35"/>
  <c r="AAH23" i="35" s="1"/>
  <c r="AAH21" i="35"/>
  <c r="AAH4" i="35"/>
  <c r="AAH7" i="35"/>
  <c r="AAH6" i="35" s="1"/>
  <c r="AAD29" i="19"/>
  <c r="AAD3" i="35" s="1"/>
  <c r="AAD24" i="35"/>
  <c r="AAD23" i="35" s="1"/>
  <c r="AAD21" i="35"/>
  <c r="AAD4" i="35"/>
  <c r="AAD7" i="35"/>
  <c r="AAD6" i="35" s="1"/>
  <c r="AAJ29" i="19"/>
  <c r="AAJ3" i="35" s="1"/>
  <c r="AAJ21" i="35"/>
  <c r="AAJ24" i="35"/>
  <c r="AAJ23" i="35" s="1"/>
  <c r="AAJ4" i="35"/>
  <c r="AAJ7" i="35"/>
  <c r="AAJ6" i="35" s="1"/>
  <c r="AAM29" i="19"/>
  <c r="AAM3" i="35" s="1"/>
  <c r="AAM21" i="35"/>
  <c r="AAM24" i="35"/>
  <c r="AAM23" i="35" s="1"/>
  <c r="AAM7" i="35"/>
  <c r="AAM6" i="35" s="1"/>
  <c r="AAM4" i="35"/>
  <c r="AAN48" i="19"/>
  <c r="AAN10" i="35" s="1"/>
  <c r="AAN28" i="35"/>
  <c r="AAN31" i="35"/>
  <c r="AAN30" i="35" s="1"/>
  <c r="AAN11" i="35"/>
  <c r="AAN14" i="35"/>
  <c r="AAN13" i="35" s="1"/>
  <c r="AAK29" i="19"/>
  <c r="AAK3" i="35" s="1"/>
  <c r="AAK24" i="35"/>
  <c r="AAK23" i="35" s="1"/>
  <c r="AAK21" i="35"/>
  <c r="AAK4" i="35"/>
  <c r="AAK7" i="35"/>
  <c r="AAK6" i="35" s="1"/>
  <c r="AAG29" i="19"/>
  <c r="AAG3" i="35" s="1"/>
  <c r="AAG24" i="35"/>
  <c r="AAG23" i="35" s="1"/>
  <c r="AAG21" i="35"/>
  <c r="AAG4" i="35"/>
  <c r="AAG7" i="35"/>
  <c r="AAG6" i="35" s="1"/>
  <c r="AAC29" i="19"/>
  <c r="AAC3" i="35" s="1"/>
  <c r="AAC24" i="35"/>
  <c r="AAC23" i="35" s="1"/>
  <c r="AAC21" i="35"/>
  <c r="AAC4" i="35"/>
  <c r="AAC7" i="35"/>
  <c r="AAC6" i="35" s="1"/>
  <c r="AAO5" i="34"/>
  <c r="AAI35" i="19"/>
  <c r="AAI20" i="35" s="1"/>
  <c r="AAL35" i="19"/>
  <c r="AAL20" i="35" s="1"/>
  <c r="AAH35" i="19"/>
  <c r="AAH20" i="35" s="1"/>
  <c r="AAM35" i="19"/>
  <c r="AAM20" i="35" s="1"/>
  <c r="AAN50" i="19"/>
  <c r="AAN27" i="35" s="1"/>
  <c r="AAK35" i="19"/>
  <c r="AAK20" i="35" s="1"/>
  <c r="AAG35" i="19"/>
  <c r="AAG20" i="35" s="1"/>
  <c r="AAN35" i="19"/>
  <c r="AAN20" i="35" s="1"/>
  <c r="AAJ35" i="19"/>
  <c r="AAJ20" i="35" s="1"/>
  <c r="AAF35" i="19"/>
  <c r="AAF20" i="35" s="1"/>
  <c r="AAM4" i="34"/>
  <c r="AAM65" i="19"/>
  <c r="AAM57" i="19"/>
  <c r="AAM41" i="19"/>
  <c r="AAM47" i="19" s="1"/>
  <c r="AAM6" i="19"/>
  <c r="AAM7" i="19"/>
  <c r="AAM48" i="19" l="1"/>
  <c r="AAM10" i="35" s="1"/>
  <c r="AAM28" i="35"/>
  <c r="AAM31" i="35"/>
  <c r="AAM30" i="35" s="1"/>
  <c r="AAM11" i="35"/>
  <c r="AAM14" i="35"/>
  <c r="AAM13" i="35" s="1"/>
  <c r="AAN5" i="34"/>
  <c r="AAM50" i="19"/>
  <c r="AAM27" i="35" s="1"/>
  <c r="AAL65" i="19"/>
  <c r="AAL57" i="19" l="1"/>
  <c r="AAL41" i="19"/>
  <c r="AAL47" i="19" s="1"/>
  <c r="AAL6" i="19"/>
  <c r="AAL7" i="19"/>
  <c r="AAL4" i="34"/>
  <c r="AAL48" i="19" l="1"/>
  <c r="AAL10" i="35" s="1"/>
  <c r="AAL31" i="35"/>
  <c r="AAL30" i="35" s="1"/>
  <c r="AAL28" i="35"/>
  <c r="AAL11" i="35"/>
  <c r="AAL14" i="35"/>
  <c r="AAL13" i="35" s="1"/>
  <c r="AAM5" i="34"/>
  <c r="AAL50" i="19"/>
  <c r="AAL27" i="35" s="1"/>
  <c r="AAK4" i="34" l="1"/>
  <c r="AAK65" i="19"/>
  <c r="AAK57" i="19"/>
  <c r="AAK41" i="19"/>
  <c r="AAK47" i="19" s="1"/>
  <c r="AAK6" i="19"/>
  <c r="AAK7" i="19"/>
  <c r="AAK48" i="19" l="1"/>
  <c r="AAK10" i="35" s="1"/>
  <c r="AAK28" i="35"/>
  <c r="AAK31" i="35"/>
  <c r="AAK30" i="35" s="1"/>
  <c r="AAK11" i="35"/>
  <c r="AAK14" i="35"/>
  <c r="AAK13" i="35" s="1"/>
  <c r="AAL5" i="34"/>
  <c r="AAK50" i="19"/>
  <c r="AAK27" i="35" s="1"/>
  <c r="ZV6" i="19"/>
  <c r="ZV7" i="19"/>
  <c r="AAJ65" i="19"/>
  <c r="AAJ4" i="34" l="1"/>
  <c r="AAK5" i="34" s="1"/>
  <c r="AAJ57" i="19"/>
  <c r="AAJ41" i="19"/>
  <c r="AAJ47" i="19" s="1"/>
  <c r="AAJ6" i="19"/>
  <c r="AAJ7" i="19"/>
  <c r="AAJ48" i="19" l="1"/>
  <c r="AAJ10" i="35" s="1"/>
  <c r="AAJ28" i="35"/>
  <c r="AAJ31" i="35"/>
  <c r="AAJ30" i="35" s="1"/>
  <c r="AAJ11" i="35"/>
  <c r="AAJ14" i="35"/>
  <c r="AAJ13" i="35" s="1"/>
  <c r="AAJ50" i="19"/>
  <c r="AAJ27" i="35" s="1"/>
  <c r="AAI4" i="34"/>
  <c r="AAI65" i="19"/>
  <c r="AAI57" i="19"/>
  <c r="AAJ5" i="34" l="1"/>
  <c r="AAI41" i="19"/>
  <c r="AAI47" i="19" s="1"/>
  <c r="AAI48" i="19" l="1"/>
  <c r="AAI10" i="35" s="1"/>
  <c r="AAI28" i="35"/>
  <c r="AAI31" i="35"/>
  <c r="AAI30" i="35" s="1"/>
  <c r="AAI11" i="35"/>
  <c r="AAI14" i="35"/>
  <c r="AAI13" i="35" s="1"/>
  <c r="AAI50" i="19"/>
  <c r="AAI27" i="35" s="1"/>
  <c r="AAI6" i="19"/>
  <c r="AAI7" i="19"/>
  <c r="AAH4" i="34" l="1"/>
  <c r="AAI5" i="34" s="1"/>
  <c r="AAH65" i="19"/>
  <c r="AAH57" i="19"/>
  <c r="AAH41" i="19"/>
  <c r="AAH47" i="19" s="1"/>
  <c r="AAH6" i="19"/>
  <c r="AAH7" i="19"/>
  <c r="AAH48" i="19" l="1"/>
  <c r="AAH10" i="35" s="1"/>
  <c r="AAH31" i="35"/>
  <c r="AAH30" i="35" s="1"/>
  <c r="AAH28" i="35"/>
  <c r="AAH11" i="35"/>
  <c r="AAH14" i="35"/>
  <c r="AAH13" i="35" s="1"/>
  <c r="AAH50" i="19"/>
  <c r="AAH27" i="35" s="1"/>
  <c r="AAG4" i="34"/>
  <c r="AAG65" i="19"/>
  <c r="AAG57" i="19"/>
  <c r="AAG41" i="19"/>
  <c r="AAG47" i="19" s="1"/>
  <c r="AAG48" i="19" l="1"/>
  <c r="AAG10" i="35" s="1"/>
  <c r="AAG28" i="35"/>
  <c r="AAG31" i="35"/>
  <c r="AAG30" i="35" s="1"/>
  <c r="AAG11" i="35"/>
  <c r="AAG14" i="35"/>
  <c r="AAG13" i="35" s="1"/>
  <c r="AAG50" i="19"/>
  <c r="AAG27" i="35" s="1"/>
  <c r="AAH5" i="34"/>
  <c r="AAF4" i="34"/>
  <c r="AAF65" i="19"/>
  <c r="AAF57" i="19"/>
  <c r="AAF41" i="19"/>
  <c r="AAF47" i="19" s="1"/>
  <c r="AAF48" i="19" l="1"/>
  <c r="AAF10" i="35" s="1"/>
  <c r="AAF28" i="35"/>
  <c r="AAF31" i="35"/>
  <c r="AAF30" i="35" s="1"/>
  <c r="AAF11" i="35"/>
  <c r="AAF14" i="35"/>
  <c r="AAF13" i="35" s="1"/>
  <c r="AAF50" i="19"/>
  <c r="AAF27" i="35" s="1"/>
  <c r="AAG5" i="34"/>
  <c r="AAE4" i="34" l="1"/>
  <c r="AAF5" i="34" s="1"/>
  <c r="AAE65" i="19"/>
  <c r="AAE57" i="19"/>
  <c r="AAE35" i="19" l="1"/>
  <c r="AAE20" i="35" s="1"/>
  <c r="AAE41" i="19"/>
  <c r="AAE47" i="19" s="1"/>
  <c r="AAE7" i="19"/>
  <c r="AAE48" i="19" l="1"/>
  <c r="AAE10" i="35" s="1"/>
  <c r="AAE28" i="35"/>
  <c r="AAE31" i="35"/>
  <c r="AAE30" i="35" s="1"/>
  <c r="AAE11" i="35"/>
  <c r="AAE14" i="35"/>
  <c r="AAE13" i="35" s="1"/>
  <c r="AAE50" i="19"/>
  <c r="AAE27" i="35" s="1"/>
  <c r="AAF6" i="19"/>
  <c r="AAF7" i="19"/>
  <c r="AAE6" i="19"/>
  <c r="AAG7" i="19"/>
  <c r="AAG6" i="19"/>
  <c r="AAD4" i="34"/>
  <c r="AAE5" i="34" s="1"/>
  <c r="AAD65" i="19"/>
  <c r="AAD57" i="19" l="1"/>
  <c r="AAD35" i="19"/>
  <c r="AAD20" i="35" s="1"/>
  <c r="AAD41" i="19"/>
  <c r="AAD47" i="19" s="1"/>
  <c r="AAD6" i="19"/>
  <c r="AAD7" i="19"/>
  <c r="AAD48" i="19" l="1"/>
  <c r="AAD10" i="35" s="1"/>
  <c r="AAD31" i="35"/>
  <c r="AAD30" i="35" s="1"/>
  <c r="AAD28" i="35"/>
  <c r="AAD11" i="35"/>
  <c r="AAD14" i="35"/>
  <c r="AAD13" i="35" s="1"/>
  <c r="AAD50" i="19"/>
  <c r="AAD27" i="35" s="1"/>
  <c r="AAC4" i="34"/>
  <c r="AAC6" i="19"/>
  <c r="AAC7" i="19"/>
  <c r="AAC41" i="19"/>
  <c r="AAC47" i="19" s="1"/>
  <c r="AAC57" i="19"/>
  <c r="AAC65" i="19"/>
  <c r="AAC48" i="19" l="1"/>
  <c r="AAC10" i="35" s="1"/>
  <c r="AAC28" i="35"/>
  <c r="AAC31" i="35"/>
  <c r="AAC30" i="35" s="1"/>
  <c r="AAC11" i="35"/>
  <c r="AAC14" i="35"/>
  <c r="AAC13" i="35" s="1"/>
  <c r="AAD5" i="34"/>
  <c r="AAC35" i="19"/>
  <c r="AAC20" i="35" s="1"/>
  <c r="AAC50" i="19"/>
  <c r="AAC27" i="35" s="1"/>
  <c r="AAB4" i="34"/>
  <c r="AAC5" i="34" l="1"/>
  <c r="AAB41" i="19"/>
  <c r="AAB28" i="19"/>
  <c r="AAB6" i="19"/>
  <c r="AAB7" i="19"/>
  <c r="AAB29" i="19" l="1"/>
  <c r="AAB3" i="35" s="1"/>
  <c r="AAB21" i="35"/>
  <c r="AAB24" i="35"/>
  <c r="AAB23" i="35" s="1"/>
  <c r="AAB4" i="35"/>
  <c r="AAB7" i="35"/>
  <c r="AAB6" i="35" s="1"/>
  <c r="AAB35" i="19"/>
  <c r="AAB20" i="35" s="1"/>
  <c r="AAB47" i="19"/>
  <c r="AAB57" i="19"/>
  <c r="AAB65" i="19"/>
  <c r="AAB48" i="19" l="1"/>
  <c r="AAB10" i="35" s="1"/>
  <c r="AAB28" i="35"/>
  <c r="AAB31" i="35"/>
  <c r="AAB30" i="35" s="1"/>
  <c r="AAB11" i="35"/>
  <c r="AAB14" i="35"/>
  <c r="AAB13" i="35" s="1"/>
  <c r="AAB50" i="19"/>
  <c r="AAB27" i="35" s="1"/>
  <c r="AAA4" i="34"/>
  <c r="AAB5" i="34" s="1"/>
  <c r="AAA57" i="19"/>
  <c r="AAA41" i="19"/>
  <c r="AAA47" i="19" s="1"/>
  <c r="AAA28" i="19"/>
  <c r="AAA6" i="19"/>
  <c r="AAA7" i="19"/>
  <c r="AAA48" i="19" l="1"/>
  <c r="AAA10" i="35" s="1"/>
  <c r="AAA28" i="35"/>
  <c r="AAA31" i="35"/>
  <c r="AAA30" i="35" s="1"/>
  <c r="AAA11" i="35"/>
  <c r="AAA14" i="35"/>
  <c r="AAA13" i="35" s="1"/>
  <c r="AAA29" i="19"/>
  <c r="AAA3" i="35" s="1"/>
  <c r="AAA21" i="35"/>
  <c r="AAA24" i="35"/>
  <c r="AAA23" i="35" s="1"/>
  <c r="AAA7" i="35"/>
  <c r="AAA6" i="35" s="1"/>
  <c r="AAA4" i="35"/>
  <c r="AAA50" i="19"/>
  <c r="AAA27" i="35" s="1"/>
  <c r="AAA35" i="19"/>
  <c r="AAA20" i="35" s="1"/>
  <c r="ZZ28" i="19"/>
  <c r="ZZ29" i="19" l="1"/>
  <c r="ZZ3" i="35" s="1"/>
  <c r="ZZ24" i="35"/>
  <c r="ZZ23" i="35" s="1"/>
  <c r="ZZ21" i="35"/>
  <c r="ZZ4" i="35"/>
  <c r="ZZ7" i="35"/>
  <c r="ZZ6" i="35" s="1"/>
  <c r="ZZ4" i="34"/>
  <c r="ZZ57" i="19"/>
  <c r="ZZ41" i="19"/>
  <c r="ZZ47" i="19" s="1"/>
  <c r="ZZ35" i="19"/>
  <c r="ZZ20" i="35" s="1"/>
  <c r="ZZ7" i="19"/>
  <c r="ZZ6" i="19"/>
  <c r="ZZ31" i="35" l="1"/>
  <c r="ZZ30" i="35" s="1"/>
  <c r="ZZ28" i="35"/>
  <c r="ZZ11" i="35"/>
  <c r="ZZ14" i="35"/>
  <c r="ZZ13" i="35" s="1"/>
  <c r="ZZ50" i="19"/>
  <c r="ZZ27" i="35" s="1"/>
  <c r="ZZ48" i="19"/>
  <c r="ZZ10" i="35" s="1"/>
  <c r="AAA5" i="34"/>
  <c r="ZY4" i="34" l="1"/>
  <c r="ZY57" i="19"/>
  <c r="ZY41" i="19"/>
  <c r="ZY47" i="19" s="1"/>
  <c r="ZY28" i="19"/>
  <c r="ZY6" i="19"/>
  <c r="ZY7" i="19"/>
  <c r="ZY29" i="19" l="1"/>
  <c r="ZY3" i="35" s="1"/>
  <c r="ZY24" i="35"/>
  <c r="ZY23" i="35" s="1"/>
  <c r="ZY21" i="35"/>
  <c r="ZY4" i="35"/>
  <c r="ZY7" i="35"/>
  <c r="ZY6" i="35" s="1"/>
  <c r="ZY48" i="19"/>
  <c r="ZY10" i="35" s="1"/>
  <c r="ZY28" i="35"/>
  <c r="ZY31" i="35"/>
  <c r="ZY30" i="35" s="1"/>
  <c r="ZY11" i="35"/>
  <c r="ZY14" i="35"/>
  <c r="ZY13" i="35" s="1"/>
  <c r="ZZ5" i="34"/>
  <c r="ZY50" i="19"/>
  <c r="ZY27" i="35" s="1"/>
  <c r="ZY35" i="19"/>
  <c r="ZY20" i="35" s="1"/>
  <c r="OM41" i="19" l="1"/>
  <c r="OM47" i="19" s="1"/>
  <c r="ON41" i="19"/>
  <c r="ON47" i="19" s="1"/>
  <c r="OO41" i="19"/>
  <c r="OO47" i="19" s="1"/>
  <c r="OP41" i="19"/>
  <c r="OP47" i="19" s="1"/>
  <c r="OQ41" i="19"/>
  <c r="OQ47" i="19" s="1"/>
  <c r="OR41" i="19"/>
  <c r="OR47" i="19" s="1"/>
  <c r="OS41" i="19"/>
  <c r="OS47" i="19" s="1"/>
  <c r="OT41" i="19"/>
  <c r="OT47" i="19" s="1"/>
  <c r="OU41" i="19"/>
  <c r="OU47" i="19" s="1"/>
  <c r="OV41" i="19"/>
  <c r="OW41" i="19"/>
  <c r="OW47" i="19" s="1"/>
  <c r="OX41" i="19"/>
  <c r="OX47" i="19" s="1"/>
  <c r="OY41" i="19"/>
  <c r="OY47" i="19" s="1"/>
  <c r="OZ41" i="19"/>
  <c r="OZ47" i="19" s="1"/>
  <c r="PA41" i="19"/>
  <c r="PA47" i="19" s="1"/>
  <c r="PB41" i="19"/>
  <c r="PB47" i="19" s="1"/>
  <c r="PC41" i="19"/>
  <c r="PC47" i="19" s="1"/>
  <c r="PD41" i="19"/>
  <c r="PD47" i="19" s="1"/>
  <c r="PE41" i="19"/>
  <c r="PE47" i="19" s="1"/>
  <c r="PF41" i="19"/>
  <c r="PF47" i="19" s="1"/>
  <c r="PG41" i="19"/>
  <c r="PG47" i="19" s="1"/>
  <c r="PH41" i="19"/>
  <c r="PH47" i="19" s="1"/>
  <c r="PI41" i="19"/>
  <c r="PI47" i="19" s="1"/>
  <c r="PJ41" i="19"/>
  <c r="PJ47" i="19" s="1"/>
  <c r="PK41" i="19"/>
  <c r="PK47" i="19" s="1"/>
  <c r="PL41" i="19"/>
  <c r="PL47" i="19" s="1"/>
  <c r="PM41" i="19"/>
  <c r="PM47" i="19" s="1"/>
  <c r="PN41" i="19"/>
  <c r="PN47" i="19" s="1"/>
  <c r="PO41" i="19"/>
  <c r="PO47" i="19" s="1"/>
  <c r="PP41" i="19"/>
  <c r="PP47" i="19" s="1"/>
  <c r="PQ41" i="19"/>
  <c r="PQ47" i="19" s="1"/>
  <c r="PR41" i="19"/>
  <c r="PR47" i="19" s="1"/>
  <c r="PS41" i="19"/>
  <c r="PS47" i="19" s="1"/>
  <c r="PT41" i="19"/>
  <c r="PT47" i="19" s="1"/>
  <c r="PU41" i="19"/>
  <c r="PU47" i="19" s="1"/>
  <c r="PV41" i="19"/>
  <c r="PV47" i="19" s="1"/>
  <c r="PW41" i="19"/>
  <c r="PW47" i="19" s="1"/>
  <c r="PX41" i="19"/>
  <c r="PX47" i="19" s="1"/>
  <c r="PY41" i="19"/>
  <c r="PY47" i="19" s="1"/>
  <c r="PZ41" i="19"/>
  <c r="PZ47" i="19" s="1"/>
  <c r="QA41" i="19"/>
  <c r="QA47" i="19" s="1"/>
  <c r="QB41" i="19"/>
  <c r="QB47" i="19" s="1"/>
  <c r="QC41" i="19"/>
  <c r="QC47" i="19" s="1"/>
  <c r="QD41" i="19"/>
  <c r="QD47" i="19" s="1"/>
  <c r="QE41" i="19"/>
  <c r="QE47" i="19" s="1"/>
  <c r="QF41" i="19"/>
  <c r="QF47" i="19" s="1"/>
  <c r="QG41" i="19"/>
  <c r="QG47" i="19" s="1"/>
  <c r="QH41" i="19"/>
  <c r="QH47" i="19" s="1"/>
  <c r="QI41" i="19"/>
  <c r="QI47" i="19" s="1"/>
  <c r="QJ41" i="19"/>
  <c r="QJ47" i="19" s="1"/>
  <c r="QK41" i="19"/>
  <c r="QK47" i="19" s="1"/>
  <c r="QL41" i="19"/>
  <c r="QL47" i="19" s="1"/>
  <c r="QM41" i="19"/>
  <c r="QM47" i="19" s="1"/>
  <c r="QN41" i="19"/>
  <c r="QN47" i="19" s="1"/>
  <c r="QO41" i="19"/>
  <c r="QO47" i="19" s="1"/>
  <c r="QP41" i="19"/>
  <c r="QP47" i="19" s="1"/>
  <c r="QQ41" i="19"/>
  <c r="QQ47" i="19" s="1"/>
  <c r="QR41" i="19"/>
  <c r="QR47" i="19" s="1"/>
  <c r="QS41" i="19"/>
  <c r="QS47" i="19" s="1"/>
  <c r="QT41" i="19"/>
  <c r="QT47" i="19" s="1"/>
  <c r="QU41" i="19"/>
  <c r="QU47" i="19" s="1"/>
  <c r="QV41" i="19"/>
  <c r="QV47" i="19" s="1"/>
  <c r="QW41" i="19"/>
  <c r="QW47" i="19" s="1"/>
  <c r="QX41" i="19"/>
  <c r="QX47" i="19" s="1"/>
  <c r="QY41" i="19"/>
  <c r="QY47" i="19" s="1"/>
  <c r="QZ41" i="19"/>
  <c r="QZ47" i="19" s="1"/>
  <c r="RA41" i="19"/>
  <c r="RA47" i="19" s="1"/>
  <c r="RB41" i="19"/>
  <c r="RB47" i="19" s="1"/>
  <c r="RC41" i="19"/>
  <c r="RC47" i="19" s="1"/>
  <c r="RD41" i="19"/>
  <c r="RD47" i="19" s="1"/>
  <c r="RE41" i="19"/>
  <c r="RE47" i="19" s="1"/>
  <c r="RF41" i="19"/>
  <c r="RF47" i="19" s="1"/>
  <c r="RG41" i="19"/>
  <c r="RG47" i="19" s="1"/>
  <c r="RH41" i="19"/>
  <c r="RH47" i="19" s="1"/>
  <c r="RI41" i="19"/>
  <c r="RI47" i="19" s="1"/>
  <c r="RJ41" i="19"/>
  <c r="RJ47" i="19" s="1"/>
  <c r="RK41" i="19"/>
  <c r="RK47" i="19" s="1"/>
  <c r="RL41" i="19"/>
  <c r="RL47" i="19" s="1"/>
  <c r="RM41" i="19"/>
  <c r="RM47" i="19" s="1"/>
  <c r="RN41" i="19"/>
  <c r="RN47" i="19" s="1"/>
  <c r="RO41" i="19"/>
  <c r="RO47" i="19" s="1"/>
  <c r="RP41" i="19"/>
  <c r="RP47" i="19" s="1"/>
  <c r="RQ41" i="19"/>
  <c r="RQ47" i="19" s="1"/>
  <c r="RR41" i="19"/>
  <c r="RR47" i="19" s="1"/>
  <c r="RS41" i="19"/>
  <c r="RS47" i="19" s="1"/>
  <c r="RT41" i="19"/>
  <c r="RT47" i="19" s="1"/>
  <c r="RU41" i="19"/>
  <c r="RU47" i="19" s="1"/>
  <c r="RV41" i="19"/>
  <c r="RV47" i="19" s="1"/>
  <c r="RW41" i="19"/>
  <c r="RW47" i="19" s="1"/>
  <c r="RX41" i="19"/>
  <c r="RX47" i="19" s="1"/>
  <c r="RY41" i="19"/>
  <c r="RY47" i="19" s="1"/>
  <c r="RZ41" i="19"/>
  <c r="RZ47" i="19" s="1"/>
  <c r="SA41" i="19"/>
  <c r="SA47" i="19" s="1"/>
  <c r="SB41" i="19"/>
  <c r="SB47" i="19" s="1"/>
  <c r="SC41" i="19"/>
  <c r="SC47" i="19" s="1"/>
  <c r="SD41" i="19"/>
  <c r="SD47" i="19" s="1"/>
  <c r="SE41" i="19"/>
  <c r="SE47" i="19" s="1"/>
  <c r="SF41" i="19"/>
  <c r="SF47" i="19" s="1"/>
  <c r="SG41" i="19"/>
  <c r="SG47" i="19" s="1"/>
  <c r="SH41" i="19"/>
  <c r="SH47" i="19" s="1"/>
  <c r="SI41" i="19"/>
  <c r="SI47" i="19" s="1"/>
  <c r="SJ41" i="19"/>
  <c r="SJ47" i="19" s="1"/>
  <c r="SK41" i="19"/>
  <c r="SK47" i="19" s="1"/>
  <c r="SL41" i="19"/>
  <c r="SL47" i="19" s="1"/>
  <c r="SM41" i="19"/>
  <c r="SM47" i="19" s="1"/>
  <c r="SN41" i="19"/>
  <c r="SN47" i="19" s="1"/>
  <c r="SO41" i="19"/>
  <c r="SO47" i="19" s="1"/>
  <c r="SP41" i="19"/>
  <c r="SP47" i="19" s="1"/>
  <c r="SQ41" i="19"/>
  <c r="SQ47" i="19" s="1"/>
  <c r="SR41" i="19"/>
  <c r="SR47" i="19" s="1"/>
  <c r="SS41" i="19"/>
  <c r="SS47" i="19" s="1"/>
  <c r="ST41" i="19"/>
  <c r="ST47" i="19" s="1"/>
  <c r="SU41" i="19"/>
  <c r="SU47" i="19" s="1"/>
  <c r="SV41" i="19"/>
  <c r="SV47" i="19" s="1"/>
  <c r="SW41" i="19"/>
  <c r="SW47" i="19" s="1"/>
  <c r="SX41" i="19"/>
  <c r="SX47" i="19" s="1"/>
  <c r="SY41" i="19"/>
  <c r="SY47" i="19" s="1"/>
  <c r="SZ41" i="19"/>
  <c r="SZ47" i="19" s="1"/>
  <c r="TA41" i="19"/>
  <c r="TA47" i="19" s="1"/>
  <c r="TB41" i="19"/>
  <c r="TB47" i="19" s="1"/>
  <c r="TC41" i="19"/>
  <c r="TC47" i="19" s="1"/>
  <c r="TD41" i="19"/>
  <c r="TD47" i="19" s="1"/>
  <c r="TE41" i="19"/>
  <c r="TE47" i="19" s="1"/>
  <c r="TF41" i="19"/>
  <c r="TF47" i="19" s="1"/>
  <c r="TG41" i="19"/>
  <c r="TG47" i="19" s="1"/>
  <c r="TH41" i="19"/>
  <c r="TH47" i="19" s="1"/>
  <c r="TI41" i="19"/>
  <c r="TI47" i="19" s="1"/>
  <c r="TJ41" i="19"/>
  <c r="TJ47" i="19" s="1"/>
  <c r="TK41" i="19"/>
  <c r="TK47" i="19" s="1"/>
  <c r="TL41" i="19"/>
  <c r="TL47" i="19" s="1"/>
  <c r="TM41" i="19"/>
  <c r="TM47" i="19" s="1"/>
  <c r="TN41" i="19"/>
  <c r="TN47" i="19" s="1"/>
  <c r="TO41" i="19"/>
  <c r="TO47" i="19" s="1"/>
  <c r="TP41" i="19"/>
  <c r="TP47" i="19" s="1"/>
  <c r="TQ41" i="19"/>
  <c r="TQ47" i="19" s="1"/>
  <c r="TR41" i="19"/>
  <c r="TR47" i="19" s="1"/>
  <c r="TS41" i="19"/>
  <c r="TS47" i="19" s="1"/>
  <c r="TT41" i="19"/>
  <c r="TT47" i="19" s="1"/>
  <c r="TU41" i="19"/>
  <c r="TU47" i="19" s="1"/>
  <c r="TV41" i="19"/>
  <c r="TV47" i="19" s="1"/>
  <c r="TW41" i="19"/>
  <c r="TW47" i="19" s="1"/>
  <c r="TX41" i="19"/>
  <c r="TX47" i="19" s="1"/>
  <c r="TY41" i="19"/>
  <c r="TY47" i="19" s="1"/>
  <c r="TZ41" i="19"/>
  <c r="TZ47" i="19" s="1"/>
  <c r="UA41" i="19"/>
  <c r="UA47" i="19" s="1"/>
  <c r="UB41" i="19"/>
  <c r="UB47" i="19" s="1"/>
  <c r="UC41" i="19"/>
  <c r="UC47" i="19" s="1"/>
  <c r="UD41" i="19"/>
  <c r="UD47" i="19" s="1"/>
  <c r="UE41" i="19"/>
  <c r="UE47" i="19" s="1"/>
  <c r="UF41" i="19"/>
  <c r="UF47" i="19" s="1"/>
  <c r="UG41" i="19"/>
  <c r="UG47" i="19" s="1"/>
  <c r="UH41" i="19"/>
  <c r="UH47" i="19" s="1"/>
  <c r="UI41" i="19"/>
  <c r="UI47" i="19" s="1"/>
  <c r="UJ41" i="19"/>
  <c r="UJ47" i="19" s="1"/>
  <c r="UK41" i="19"/>
  <c r="UK47" i="19" s="1"/>
  <c r="UL41" i="19"/>
  <c r="UL47" i="19" s="1"/>
  <c r="UM41" i="19"/>
  <c r="UM47" i="19" s="1"/>
  <c r="UN41" i="19"/>
  <c r="UN47" i="19" s="1"/>
  <c r="UO41" i="19"/>
  <c r="UO47" i="19" s="1"/>
  <c r="UP41" i="19"/>
  <c r="UP47" i="19" s="1"/>
  <c r="UQ41" i="19"/>
  <c r="UQ47" i="19" s="1"/>
  <c r="UR41" i="19"/>
  <c r="UR47" i="19" s="1"/>
  <c r="US41" i="19"/>
  <c r="US47" i="19" s="1"/>
  <c r="UT41" i="19"/>
  <c r="UT47" i="19" s="1"/>
  <c r="UU41" i="19"/>
  <c r="UU47" i="19" s="1"/>
  <c r="UV41" i="19"/>
  <c r="UV47" i="19" s="1"/>
  <c r="UW41" i="19"/>
  <c r="UW47" i="19" s="1"/>
  <c r="UX41" i="19"/>
  <c r="UX47" i="19" s="1"/>
  <c r="UY41" i="19"/>
  <c r="UY47" i="19" s="1"/>
  <c r="UZ41" i="19"/>
  <c r="UZ47" i="19" s="1"/>
  <c r="VA41" i="19"/>
  <c r="VA47" i="19" s="1"/>
  <c r="VB41" i="19"/>
  <c r="VB47" i="19" s="1"/>
  <c r="VC41" i="19"/>
  <c r="VC47" i="19" s="1"/>
  <c r="VD41" i="19"/>
  <c r="VD47" i="19" s="1"/>
  <c r="VE41" i="19"/>
  <c r="VE47" i="19" s="1"/>
  <c r="VF41" i="19"/>
  <c r="VF47" i="19" s="1"/>
  <c r="VG41" i="19"/>
  <c r="VG47" i="19" s="1"/>
  <c r="VH41" i="19"/>
  <c r="VH47" i="19" s="1"/>
  <c r="VI41" i="19"/>
  <c r="VI47" i="19" s="1"/>
  <c r="VJ41" i="19"/>
  <c r="VJ47" i="19" s="1"/>
  <c r="VK41" i="19"/>
  <c r="VK47" i="19" s="1"/>
  <c r="VL41" i="19"/>
  <c r="VL47" i="19" s="1"/>
  <c r="VM41" i="19"/>
  <c r="VM47" i="19" s="1"/>
  <c r="VN41" i="19"/>
  <c r="VN47" i="19" s="1"/>
  <c r="VO41" i="19"/>
  <c r="VO47" i="19" s="1"/>
  <c r="VP41" i="19"/>
  <c r="VP47" i="19" s="1"/>
  <c r="VQ41" i="19"/>
  <c r="VQ47" i="19" s="1"/>
  <c r="VR41" i="19"/>
  <c r="VR47" i="19" s="1"/>
  <c r="VS41" i="19"/>
  <c r="VS47" i="19" s="1"/>
  <c r="VT41" i="19"/>
  <c r="VT47" i="19" s="1"/>
  <c r="VU41" i="19"/>
  <c r="VU47" i="19" s="1"/>
  <c r="VV41" i="19"/>
  <c r="VV47" i="19" s="1"/>
  <c r="VW41" i="19"/>
  <c r="VW47" i="19" s="1"/>
  <c r="VX41" i="19"/>
  <c r="VX47" i="19" s="1"/>
  <c r="VY41" i="19"/>
  <c r="VY47" i="19" s="1"/>
  <c r="VZ41" i="19"/>
  <c r="VZ47" i="19" s="1"/>
  <c r="WA41" i="19"/>
  <c r="WA47" i="19" s="1"/>
  <c r="WB41" i="19"/>
  <c r="WB47" i="19" s="1"/>
  <c r="WC41" i="19"/>
  <c r="WC47" i="19" s="1"/>
  <c r="WD41" i="19"/>
  <c r="WD47" i="19" s="1"/>
  <c r="WE41" i="19"/>
  <c r="WE47" i="19" s="1"/>
  <c r="WF41" i="19"/>
  <c r="WF47" i="19" s="1"/>
  <c r="WG41" i="19"/>
  <c r="WG47" i="19" s="1"/>
  <c r="WH41" i="19"/>
  <c r="WH47" i="19" s="1"/>
  <c r="WI41" i="19"/>
  <c r="WI47" i="19" s="1"/>
  <c r="WJ41" i="19"/>
  <c r="WJ47" i="19" s="1"/>
  <c r="WK41" i="19"/>
  <c r="WK47" i="19" s="1"/>
  <c r="WL41" i="19"/>
  <c r="WL47" i="19" s="1"/>
  <c r="WM41" i="19"/>
  <c r="WM47" i="19" s="1"/>
  <c r="WN41" i="19"/>
  <c r="WN47" i="19" s="1"/>
  <c r="WO41" i="19"/>
  <c r="WO47" i="19" s="1"/>
  <c r="WP41" i="19"/>
  <c r="WP47" i="19" s="1"/>
  <c r="WQ41" i="19"/>
  <c r="WQ47" i="19" s="1"/>
  <c r="WR41" i="19"/>
  <c r="WR47" i="19" s="1"/>
  <c r="WS41" i="19"/>
  <c r="WS47" i="19" s="1"/>
  <c r="WT41" i="19"/>
  <c r="WT47" i="19" s="1"/>
  <c r="WU41" i="19"/>
  <c r="WU47" i="19" s="1"/>
  <c r="WV41" i="19"/>
  <c r="WV47" i="19" s="1"/>
  <c r="WW41" i="19"/>
  <c r="WW47" i="19" s="1"/>
  <c r="WX41" i="19"/>
  <c r="WX47" i="19" s="1"/>
  <c r="WY41" i="19"/>
  <c r="WY47" i="19" s="1"/>
  <c r="WZ41" i="19"/>
  <c r="WZ47" i="19" s="1"/>
  <c r="XA41" i="19"/>
  <c r="XA47" i="19" s="1"/>
  <c r="XB41" i="19"/>
  <c r="XB47" i="19" s="1"/>
  <c r="XC41" i="19"/>
  <c r="XC47" i="19" s="1"/>
  <c r="XD41" i="19"/>
  <c r="XD47" i="19" s="1"/>
  <c r="XE41" i="19"/>
  <c r="XE47" i="19" s="1"/>
  <c r="XF41" i="19"/>
  <c r="XF47" i="19" s="1"/>
  <c r="XG41" i="19"/>
  <c r="XG47" i="19" s="1"/>
  <c r="XH41" i="19"/>
  <c r="XH47" i="19" s="1"/>
  <c r="XI41" i="19"/>
  <c r="XI47" i="19" s="1"/>
  <c r="XJ41" i="19"/>
  <c r="XJ47" i="19" s="1"/>
  <c r="XK41" i="19"/>
  <c r="XK47" i="19" s="1"/>
  <c r="XL41" i="19"/>
  <c r="XL47" i="19" s="1"/>
  <c r="XM41" i="19"/>
  <c r="XM47" i="19" s="1"/>
  <c r="XN41" i="19"/>
  <c r="XN47" i="19" s="1"/>
  <c r="XO41" i="19"/>
  <c r="XO47" i="19" s="1"/>
  <c r="XP41" i="19"/>
  <c r="XP47" i="19" s="1"/>
  <c r="XQ41" i="19"/>
  <c r="XQ47" i="19" s="1"/>
  <c r="XR41" i="19"/>
  <c r="XR47" i="19" s="1"/>
  <c r="XS41" i="19"/>
  <c r="XS47" i="19" s="1"/>
  <c r="XT41" i="19"/>
  <c r="XT47" i="19" s="1"/>
  <c r="XU41" i="19"/>
  <c r="XU47" i="19" s="1"/>
  <c r="XV41" i="19"/>
  <c r="XV47" i="19" s="1"/>
  <c r="XW41" i="19"/>
  <c r="XW47" i="19" s="1"/>
  <c r="XX41" i="19"/>
  <c r="XX47" i="19" s="1"/>
  <c r="XY41" i="19"/>
  <c r="XY47" i="19" s="1"/>
  <c r="XZ41" i="19"/>
  <c r="XZ47" i="19" s="1"/>
  <c r="YA41" i="19"/>
  <c r="YA47" i="19" s="1"/>
  <c r="YB41" i="19"/>
  <c r="YB47" i="19" s="1"/>
  <c r="YC41" i="19"/>
  <c r="YC47" i="19" s="1"/>
  <c r="YD41" i="19"/>
  <c r="YD47" i="19" s="1"/>
  <c r="YE41" i="19"/>
  <c r="YE47" i="19" s="1"/>
  <c r="YF41" i="19"/>
  <c r="YF47" i="19" s="1"/>
  <c r="YG41" i="19"/>
  <c r="YG47" i="19" s="1"/>
  <c r="YI41" i="19"/>
  <c r="YI47" i="19" s="1"/>
  <c r="YJ41" i="19"/>
  <c r="YJ47" i="19" s="1"/>
  <c r="YK41" i="19"/>
  <c r="YK47" i="19" s="1"/>
  <c r="YL41" i="19"/>
  <c r="YL47" i="19" s="1"/>
  <c r="YM41" i="19"/>
  <c r="YM47" i="19" s="1"/>
  <c r="YN41" i="19"/>
  <c r="YN47" i="19" s="1"/>
  <c r="YO41" i="19"/>
  <c r="YO47" i="19" s="1"/>
  <c r="YP41" i="19"/>
  <c r="YP47" i="19" s="1"/>
  <c r="YQ41" i="19"/>
  <c r="YQ47" i="19" s="1"/>
  <c r="YR41" i="19"/>
  <c r="YR47" i="19" s="1"/>
  <c r="YS41" i="19"/>
  <c r="YS47" i="19" s="1"/>
  <c r="YT41" i="19"/>
  <c r="YT47" i="19" s="1"/>
  <c r="YU41" i="19"/>
  <c r="YU47" i="19" s="1"/>
  <c r="YV41" i="19"/>
  <c r="YV47" i="19" s="1"/>
  <c r="YW41" i="19"/>
  <c r="YW47" i="19" s="1"/>
  <c r="YX41" i="19"/>
  <c r="YX47" i="19" s="1"/>
  <c r="YY41" i="19"/>
  <c r="YY47" i="19" s="1"/>
  <c r="YZ41" i="19"/>
  <c r="YZ47" i="19" s="1"/>
  <c r="ZA41" i="19"/>
  <c r="ZA47" i="19" s="1"/>
  <c r="ZB41" i="19"/>
  <c r="ZB47" i="19" s="1"/>
  <c r="ZC41" i="19"/>
  <c r="ZC47" i="19" s="1"/>
  <c r="ZD41" i="19"/>
  <c r="ZD47" i="19" s="1"/>
  <c r="ZE41" i="19"/>
  <c r="ZE47" i="19" s="1"/>
  <c r="ZF41" i="19"/>
  <c r="ZF47" i="19" s="1"/>
  <c r="ZG41" i="19"/>
  <c r="ZG47" i="19" s="1"/>
  <c r="ZH41" i="19"/>
  <c r="ZH47" i="19" s="1"/>
  <c r="ZI41" i="19"/>
  <c r="ZI47" i="19" s="1"/>
  <c r="ZJ41" i="19"/>
  <c r="ZJ47" i="19" s="1"/>
  <c r="ZK41" i="19"/>
  <c r="ZK47" i="19" s="1"/>
  <c r="ZL41" i="19"/>
  <c r="ZL47" i="19" s="1"/>
  <c r="ZM41" i="19"/>
  <c r="ZM47" i="19" s="1"/>
  <c r="ZN41" i="19"/>
  <c r="ZN47" i="19" s="1"/>
  <c r="ZO41" i="19"/>
  <c r="ZO47" i="19" s="1"/>
  <c r="ZP41" i="19"/>
  <c r="ZP47" i="19" s="1"/>
  <c r="ZQ41" i="19"/>
  <c r="ZQ47" i="19" s="1"/>
  <c r="ZR41" i="19"/>
  <c r="ZR47" i="19" s="1"/>
  <c r="ZS41" i="19"/>
  <c r="ZS47" i="19" s="1"/>
  <c r="ZT41" i="19"/>
  <c r="ZT47" i="19" s="1"/>
  <c r="ZU41" i="19"/>
  <c r="ZU47" i="19" s="1"/>
  <c r="ZV41" i="19"/>
  <c r="ZV47" i="19" s="1"/>
  <c r="ZW41" i="19"/>
  <c r="ZW47" i="19" s="1"/>
  <c r="ZX41" i="19"/>
  <c r="ZX47" i="19" s="1"/>
  <c r="OV47" i="19"/>
  <c r="PC28" i="19"/>
  <c r="ZX28" i="19"/>
  <c r="YS48" i="19" l="1"/>
  <c r="YS10" i="35" s="1"/>
  <c r="YS11" i="35"/>
  <c r="YS14" i="35"/>
  <c r="YS13" i="35" s="1"/>
  <c r="ZE48" i="19"/>
  <c r="ZE10" i="35" s="1"/>
  <c r="ZE11" i="35"/>
  <c r="ZE14" i="35"/>
  <c r="ZE13" i="35" s="1"/>
  <c r="YC48" i="19"/>
  <c r="YC10" i="35" s="1"/>
  <c r="YC11" i="35"/>
  <c r="YC14" i="35"/>
  <c r="YC13" i="35" s="1"/>
  <c r="WW48" i="19"/>
  <c r="WW10" i="35" s="1"/>
  <c r="WW11" i="35"/>
  <c r="WW14" i="35"/>
  <c r="WW13" i="35" s="1"/>
  <c r="VI48" i="19"/>
  <c r="VI10" i="35" s="1"/>
  <c r="VI11" i="35"/>
  <c r="VI14" i="35"/>
  <c r="VI13" i="35" s="1"/>
  <c r="UG48" i="19"/>
  <c r="UG10" i="35" s="1"/>
  <c r="UG11" i="35"/>
  <c r="UG14" i="35"/>
  <c r="UG13" i="35" s="1"/>
  <c r="TE48" i="19"/>
  <c r="TE10" i="35" s="1"/>
  <c r="TE11" i="35"/>
  <c r="TE14" i="35"/>
  <c r="TE13" i="35" s="1"/>
  <c r="SC48" i="19"/>
  <c r="SC10" i="35" s="1"/>
  <c r="SC11" i="35"/>
  <c r="SC14" i="35"/>
  <c r="SC13" i="35" s="1"/>
  <c r="RI48" i="19"/>
  <c r="RI10" i="35" s="1"/>
  <c r="RI11" i="35"/>
  <c r="RI14" i="35"/>
  <c r="RI13" i="35" s="1"/>
  <c r="QG48" i="19"/>
  <c r="QG10" i="35" s="1"/>
  <c r="QG11" i="35"/>
  <c r="QG14" i="35"/>
  <c r="QG13" i="35" s="1"/>
  <c r="PE48" i="19"/>
  <c r="PE10" i="35" s="1"/>
  <c r="PE11" i="35"/>
  <c r="PE14" i="35"/>
  <c r="PE13" i="35" s="1"/>
  <c r="OV48" i="19"/>
  <c r="OV10" i="35" s="1"/>
  <c r="OV11" i="35"/>
  <c r="OV14" i="35"/>
  <c r="OV13" i="35" s="1"/>
  <c r="ZP48" i="19"/>
  <c r="ZP10" i="35" s="1"/>
  <c r="ZP28" i="35"/>
  <c r="ZP31" i="35"/>
  <c r="ZP30" i="35" s="1"/>
  <c r="ZP11" i="35"/>
  <c r="ZP14" i="35"/>
  <c r="ZP13" i="35" s="1"/>
  <c r="YZ48" i="19"/>
  <c r="YZ10" i="35" s="1"/>
  <c r="YZ11" i="35"/>
  <c r="YZ14" i="35"/>
  <c r="YZ13" i="35" s="1"/>
  <c r="YN48" i="19"/>
  <c r="YN10" i="35" s="1"/>
  <c r="YN11" i="35"/>
  <c r="YN14" i="35"/>
  <c r="YN13" i="35" s="1"/>
  <c r="ZU48" i="19"/>
  <c r="ZU10" i="35" s="1"/>
  <c r="ZU28" i="35"/>
  <c r="ZU31" i="35"/>
  <c r="ZU30" i="35" s="1"/>
  <c r="ZU11" i="35"/>
  <c r="ZU14" i="35"/>
  <c r="ZU13" i="35" s="1"/>
  <c r="YW48" i="19"/>
  <c r="YW10" i="35" s="1"/>
  <c r="YW11" i="35"/>
  <c r="YW14" i="35"/>
  <c r="YW13" i="35" s="1"/>
  <c r="XY48" i="19"/>
  <c r="XY10" i="35" s="1"/>
  <c r="XY11" i="35"/>
  <c r="XY14" i="35"/>
  <c r="XY13" i="35" s="1"/>
  <c r="XE48" i="19"/>
  <c r="XE10" i="35" s="1"/>
  <c r="XE11" i="35"/>
  <c r="XE14" i="35"/>
  <c r="XE13" i="35" s="1"/>
  <c r="WB48" i="19"/>
  <c r="WB10" i="35" s="1"/>
  <c r="WB11" i="35"/>
  <c r="WB14" i="35"/>
  <c r="WB13" i="35" s="1"/>
  <c r="VH48" i="19"/>
  <c r="VH10" i="35" s="1"/>
  <c r="VH11" i="35"/>
  <c r="VH14" i="35"/>
  <c r="VH13" i="35" s="1"/>
  <c r="UO48" i="19"/>
  <c r="UO10" i="35" s="1"/>
  <c r="UO11" i="35"/>
  <c r="UO14" i="35"/>
  <c r="UO13" i="35" s="1"/>
  <c r="TU48" i="19"/>
  <c r="TU10" i="35" s="1"/>
  <c r="TU11" i="35"/>
  <c r="TU14" i="35"/>
  <c r="TU13" i="35" s="1"/>
  <c r="TA48" i="19"/>
  <c r="TA10" i="35" s="1"/>
  <c r="TA11" i="35"/>
  <c r="TA14" i="35"/>
  <c r="TA13" i="35" s="1"/>
  <c r="SJ48" i="19"/>
  <c r="SJ10" i="35" s="1"/>
  <c r="SJ11" i="35"/>
  <c r="SJ14" i="35"/>
  <c r="SJ13" i="35" s="1"/>
  <c r="RQ48" i="19"/>
  <c r="RQ10" i="35" s="1"/>
  <c r="RQ11" i="35"/>
  <c r="RQ14" i="35"/>
  <c r="RQ13" i="35" s="1"/>
  <c r="QW48" i="19"/>
  <c r="QW10" i="35" s="1"/>
  <c r="QW11" i="35"/>
  <c r="QW14" i="35"/>
  <c r="QW13" i="35" s="1"/>
  <c r="QN48" i="19"/>
  <c r="QN10" i="35" s="1"/>
  <c r="QN11" i="35"/>
  <c r="QN14" i="35"/>
  <c r="QN13" i="35" s="1"/>
  <c r="PV48" i="19"/>
  <c r="PV10" i="35" s="1"/>
  <c r="PV11" i="35"/>
  <c r="PV14" i="35"/>
  <c r="PV13" i="35" s="1"/>
  <c r="PD48" i="19"/>
  <c r="PD10" i="35" s="1"/>
  <c r="PD11" i="35"/>
  <c r="PD14" i="35"/>
  <c r="PD13" i="35" s="1"/>
  <c r="ZS48" i="19"/>
  <c r="ZS10" i="35" s="1"/>
  <c r="ZS28" i="35"/>
  <c r="ZS31" i="35"/>
  <c r="ZS30" i="35" s="1"/>
  <c r="ZS11" i="35"/>
  <c r="ZS14" i="35"/>
  <c r="ZS13" i="35" s="1"/>
  <c r="ZK48" i="19"/>
  <c r="ZK10" i="35" s="1"/>
  <c r="ZK28" i="35"/>
  <c r="ZK31" i="35"/>
  <c r="ZK30" i="35" s="1"/>
  <c r="ZK11" i="35"/>
  <c r="ZK14" i="35"/>
  <c r="ZK13" i="35" s="1"/>
  <c r="ZC48" i="19"/>
  <c r="ZC10" i="35" s="1"/>
  <c r="ZC11" i="35"/>
  <c r="ZC14" i="35"/>
  <c r="ZC13" i="35" s="1"/>
  <c r="YY48" i="19"/>
  <c r="YY10" i="35" s="1"/>
  <c r="YY11" i="35"/>
  <c r="YY14" i="35"/>
  <c r="YY13" i="35" s="1"/>
  <c r="YQ48" i="19"/>
  <c r="YQ10" i="35" s="1"/>
  <c r="YQ11" i="35"/>
  <c r="YQ14" i="35"/>
  <c r="YQ13" i="35" s="1"/>
  <c r="YI48" i="19"/>
  <c r="YI10" i="35" s="1"/>
  <c r="YI11" i="35"/>
  <c r="YI14" i="35"/>
  <c r="YI13" i="35" s="1"/>
  <c r="XZ48" i="19"/>
  <c r="XZ10" i="35" s="1"/>
  <c r="XZ11" i="35"/>
  <c r="XZ14" i="35"/>
  <c r="XZ13" i="35" s="1"/>
  <c r="XV48" i="19"/>
  <c r="XV10" i="35" s="1"/>
  <c r="XV11" i="35"/>
  <c r="XV14" i="35"/>
  <c r="XV13" i="35" s="1"/>
  <c r="XR48" i="19"/>
  <c r="XR10" i="35" s="1"/>
  <c r="XR11" i="35"/>
  <c r="XR14" i="35"/>
  <c r="XR13" i="35" s="1"/>
  <c r="XJ48" i="19"/>
  <c r="XJ10" i="35" s="1"/>
  <c r="XJ11" i="35"/>
  <c r="XJ14" i="35"/>
  <c r="XJ13" i="35" s="1"/>
  <c r="XF48" i="19"/>
  <c r="XF10" i="35" s="1"/>
  <c r="XF11" i="35"/>
  <c r="XF14" i="35"/>
  <c r="XF13" i="35" s="1"/>
  <c r="XB48" i="19"/>
  <c r="XB10" i="35" s="1"/>
  <c r="XB11" i="35"/>
  <c r="XB14" i="35"/>
  <c r="XB13" i="35" s="1"/>
  <c r="WX48" i="19"/>
  <c r="WX10" i="35" s="1"/>
  <c r="WX11" i="35"/>
  <c r="WX14" i="35"/>
  <c r="WX13" i="35" s="1"/>
  <c r="WT48" i="19"/>
  <c r="WT10" i="35" s="1"/>
  <c r="WT11" i="35"/>
  <c r="WT14" i="35"/>
  <c r="WT13" i="35" s="1"/>
  <c r="WP48" i="19"/>
  <c r="WP10" i="35" s="1"/>
  <c r="WP11" i="35"/>
  <c r="WP14" i="35"/>
  <c r="WP13" i="35" s="1"/>
  <c r="WL48" i="19"/>
  <c r="WL10" i="35" s="1"/>
  <c r="WL11" i="35"/>
  <c r="WL14" i="35"/>
  <c r="WL13" i="35" s="1"/>
  <c r="WH48" i="19"/>
  <c r="WH10" i="35" s="1"/>
  <c r="WH11" i="35"/>
  <c r="WH14" i="35"/>
  <c r="WH13" i="35" s="1"/>
  <c r="WD48" i="19"/>
  <c r="WD10" i="35" s="1"/>
  <c r="WD11" i="35"/>
  <c r="WD14" i="35"/>
  <c r="WD13" i="35" s="1"/>
  <c r="VZ48" i="19"/>
  <c r="VZ10" i="35" s="1"/>
  <c r="VZ11" i="35"/>
  <c r="VZ14" i="35"/>
  <c r="VZ13" i="35" s="1"/>
  <c r="VV48" i="19"/>
  <c r="VV10" i="35" s="1"/>
  <c r="VV11" i="35"/>
  <c r="VV14" i="35"/>
  <c r="VV13" i="35" s="1"/>
  <c r="VR48" i="19"/>
  <c r="VR10" i="35" s="1"/>
  <c r="VR11" i="35"/>
  <c r="VR14" i="35"/>
  <c r="VR13" i="35" s="1"/>
  <c r="VN48" i="19"/>
  <c r="VN10" i="35" s="1"/>
  <c r="VN11" i="35"/>
  <c r="VN14" i="35"/>
  <c r="VN13" i="35" s="1"/>
  <c r="VJ48" i="19"/>
  <c r="VJ10" i="35" s="1"/>
  <c r="VJ11" i="35"/>
  <c r="VJ14" i="35"/>
  <c r="VJ13" i="35" s="1"/>
  <c r="VF48" i="19"/>
  <c r="VF10" i="35" s="1"/>
  <c r="VF11" i="35"/>
  <c r="VF14" i="35"/>
  <c r="VF13" i="35" s="1"/>
  <c r="VB48" i="19"/>
  <c r="VB10" i="35" s="1"/>
  <c r="VB11" i="35"/>
  <c r="VB14" i="35"/>
  <c r="VB13" i="35" s="1"/>
  <c r="UX48" i="19"/>
  <c r="UX10" i="35" s="1"/>
  <c r="UX11" i="35"/>
  <c r="UX14" i="35"/>
  <c r="UX13" i="35" s="1"/>
  <c r="UP48" i="19"/>
  <c r="UP10" i="35" s="1"/>
  <c r="UP11" i="35"/>
  <c r="UP14" i="35"/>
  <c r="UP13" i="35" s="1"/>
  <c r="UL48" i="19"/>
  <c r="UL10" i="35" s="1"/>
  <c r="UL11" i="35"/>
  <c r="UL14" i="35"/>
  <c r="UL13" i="35" s="1"/>
  <c r="UH48" i="19"/>
  <c r="UH10" i="35" s="1"/>
  <c r="UH11" i="35"/>
  <c r="UH14" i="35"/>
  <c r="UH13" i="35" s="1"/>
  <c r="UD48" i="19"/>
  <c r="UD10" i="35" s="1"/>
  <c r="UD11" i="35"/>
  <c r="UD14" i="35"/>
  <c r="UD13" i="35" s="1"/>
  <c r="TZ48" i="19"/>
  <c r="TZ10" i="35" s="1"/>
  <c r="TZ11" i="35"/>
  <c r="TZ14" i="35"/>
  <c r="TZ13" i="35" s="1"/>
  <c r="TV48" i="19"/>
  <c r="TV10" i="35" s="1"/>
  <c r="TV11" i="35"/>
  <c r="TV14" i="35"/>
  <c r="TV13" i="35" s="1"/>
  <c r="TR48" i="19"/>
  <c r="TR10" i="35" s="1"/>
  <c r="TR11" i="35"/>
  <c r="TR14" i="35"/>
  <c r="TR13" i="35" s="1"/>
  <c r="TN48" i="19"/>
  <c r="TN10" i="35" s="1"/>
  <c r="TN11" i="35"/>
  <c r="TN14" i="35"/>
  <c r="TN13" i="35" s="1"/>
  <c r="TJ48" i="19"/>
  <c r="TJ10" i="35" s="1"/>
  <c r="TJ11" i="35"/>
  <c r="TJ14" i="35"/>
  <c r="TJ13" i="35" s="1"/>
  <c r="TF48" i="19"/>
  <c r="TF10" i="35" s="1"/>
  <c r="TF11" i="35"/>
  <c r="TF14" i="35"/>
  <c r="TF13" i="35" s="1"/>
  <c r="TB48" i="19"/>
  <c r="TB10" i="35" s="1"/>
  <c r="TB11" i="35"/>
  <c r="TB14" i="35"/>
  <c r="TB13" i="35" s="1"/>
  <c r="SX48" i="19"/>
  <c r="SX10" i="35" s="1"/>
  <c r="SX11" i="35"/>
  <c r="SX14" i="35"/>
  <c r="SX13" i="35" s="1"/>
  <c r="ST48" i="19"/>
  <c r="ST10" i="35" s="1"/>
  <c r="ST11" i="35"/>
  <c r="ST14" i="35"/>
  <c r="ST13" i="35" s="1"/>
  <c r="SP48" i="19"/>
  <c r="SP10" i="35" s="1"/>
  <c r="SP11" i="35"/>
  <c r="SP14" i="35"/>
  <c r="SP13" i="35" s="1"/>
  <c r="SL48" i="19"/>
  <c r="SL10" i="35" s="1"/>
  <c r="SL11" i="35"/>
  <c r="SL14" i="35"/>
  <c r="SL13" i="35" s="1"/>
  <c r="SD48" i="19"/>
  <c r="SD10" i="35" s="1"/>
  <c r="SD11" i="35"/>
  <c r="SD14" i="35"/>
  <c r="SD13" i="35" s="1"/>
  <c r="RZ48" i="19"/>
  <c r="RZ10" i="35" s="1"/>
  <c r="RZ11" i="35"/>
  <c r="RZ14" i="35"/>
  <c r="RZ13" i="35" s="1"/>
  <c r="RV48" i="19"/>
  <c r="RV10" i="35" s="1"/>
  <c r="RV11" i="35"/>
  <c r="RV14" i="35"/>
  <c r="RV13" i="35" s="1"/>
  <c r="RR48" i="19"/>
  <c r="RR10" i="35" s="1"/>
  <c r="RR11" i="35"/>
  <c r="RR14" i="35"/>
  <c r="RR13" i="35" s="1"/>
  <c r="RN48" i="19"/>
  <c r="RN10" i="35" s="1"/>
  <c r="RN11" i="35"/>
  <c r="RN14" i="35"/>
  <c r="RN13" i="35" s="1"/>
  <c r="RJ48" i="19"/>
  <c r="RJ10" i="35" s="1"/>
  <c r="RJ11" i="35"/>
  <c r="RJ14" i="35"/>
  <c r="RJ13" i="35" s="1"/>
  <c r="RF48" i="19"/>
  <c r="RF10" i="35" s="1"/>
  <c r="RF11" i="35"/>
  <c r="RF14" i="35"/>
  <c r="RF13" i="35" s="1"/>
  <c r="RB48" i="19"/>
  <c r="RB10" i="35" s="1"/>
  <c r="RB11" i="35"/>
  <c r="RB14" i="35"/>
  <c r="RB13" i="35" s="1"/>
  <c r="QX48" i="19"/>
  <c r="QX10" i="35" s="1"/>
  <c r="QX11" i="35"/>
  <c r="QX14" i="35"/>
  <c r="QX13" i="35" s="1"/>
  <c r="QT48" i="19"/>
  <c r="QT10" i="35" s="1"/>
  <c r="QT11" i="35"/>
  <c r="QT14" i="35"/>
  <c r="QT13" i="35" s="1"/>
  <c r="QP48" i="19"/>
  <c r="QP10" i="35" s="1"/>
  <c r="QP11" i="35"/>
  <c r="QP14" i="35"/>
  <c r="QP13" i="35" s="1"/>
  <c r="QL48" i="19"/>
  <c r="QL10" i="35" s="1"/>
  <c r="QL11" i="35"/>
  <c r="QL14" i="35"/>
  <c r="QL13" i="35" s="1"/>
  <c r="QH48" i="19"/>
  <c r="QH10" i="35" s="1"/>
  <c r="QH11" i="35"/>
  <c r="QH14" i="35"/>
  <c r="QH13" i="35" s="1"/>
  <c r="QD48" i="19"/>
  <c r="QD10" i="35" s="1"/>
  <c r="QD11" i="35"/>
  <c r="QD14" i="35"/>
  <c r="QD13" i="35" s="1"/>
  <c r="PZ48" i="19"/>
  <c r="PZ10" i="35" s="1"/>
  <c r="PZ11" i="35"/>
  <c r="PZ14" i="35"/>
  <c r="PZ13" i="35" s="1"/>
  <c r="PR48" i="19"/>
  <c r="PR10" i="35" s="1"/>
  <c r="PR11" i="35"/>
  <c r="PR14" i="35"/>
  <c r="PR13" i="35" s="1"/>
  <c r="PN48" i="19"/>
  <c r="PN10" i="35" s="1"/>
  <c r="PN11" i="35"/>
  <c r="PN14" i="35"/>
  <c r="PN13" i="35" s="1"/>
  <c r="PJ48" i="19"/>
  <c r="PJ10" i="35" s="1"/>
  <c r="PJ11" i="35"/>
  <c r="PJ14" i="35"/>
  <c r="PJ13" i="35" s="1"/>
  <c r="PF48" i="19"/>
  <c r="PF10" i="35" s="1"/>
  <c r="PF11" i="35"/>
  <c r="PF14" i="35"/>
  <c r="PF13" i="35" s="1"/>
  <c r="PB48" i="19"/>
  <c r="PB10" i="35" s="1"/>
  <c r="PB11" i="35"/>
  <c r="PB14" i="35"/>
  <c r="PB13" i="35" s="1"/>
  <c r="OX48" i="19"/>
  <c r="OX10" i="35" s="1"/>
  <c r="OX11" i="35"/>
  <c r="OX14" i="35"/>
  <c r="OX13" i="35" s="1"/>
  <c r="OT48" i="19"/>
  <c r="OT10" i="35" s="1"/>
  <c r="OT11" i="35"/>
  <c r="OT14" i="35"/>
  <c r="OT13" i="35" s="1"/>
  <c r="OP48" i="19"/>
  <c r="OP10" i="35" s="1"/>
  <c r="OP11" i="35"/>
  <c r="OP14" i="35"/>
  <c r="OP13" i="35" s="1"/>
  <c r="ZA48" i="19"/>
  <c r="ZA10" i="35" s="1"/>
  <c r="ZA11" i="35"/>
  <c r="ZA14" i="35"/>
  <c r="ZA13" i="35" s="1"/>
  <c r="XQ48" i="19"/>
  <c r="XQ10" i="35" s="1"/>
  <c r="XQ11" i="35"/>
  <c r="XQ14" i="35"/>
  <c r="XQ13" i="35" s="1"/>
  <c r="WN48" i="19"/>
  <c r="WN10" i="35" s="1"/>
  <c r="WN11" i="35"/>
  <c r="WN14" i="35"/>
  <c r="WN13" i="35" s="1"/>
  <c r="VT48" i="19"/>
  <c r="VT10" i="35" s="1"/>
  <c r="VT11" i="35"/>
  <c r="VT14" i="35"/>
  <c r="VT13" i="35" s="1"/>
  <c r="US48" i="19"/>
  <c r="US10" i="35" s="1"/>
  <c r="US11" i="35"/>
  <c r="US14" i="35"/>
  <c r="US13" i="35" s="1"/>
  <c r="TP48" i="19"/>
  <c r="TP10" i="35" s="1"/>
  <c r="TP11" i="35"/>
  <c r="TP14" i="35"/>
  <c r="TP13" i="35" s="1"/>
  <c r="SK48" i="19"/>
  <c r="SK10" i="35" s="1"/>
  <c r="SK11" i="35"/>
  <c r="SK14" i="35"/>
  <c r="SK13" i="35" s="1"/>
  <c r="RT48" i="19"/>
  <c r="RT10" i="35" s="1"/>
  <c r="RT11" i="35"/>
  <c r="RT14" i="35"/>
  <c r="RT13" i="35" s="1"/>
  <c r="RA48" i="19"/>
  <c r="RA10" i="35" s="1"/>
  <c r="RA11" i="35"/>
  <c r="RA14" i="35"/>
  <c r="RA13" i="35" s="1"/>
  <c r="PP48" i="19"/>
  <c r="PP10" i="35" s="1"/>
  <c r="PP11" i="35"/>
  <c r="PP14" i="35"/>
  <c r="PP13" i="35" s="1"/>
  <c r="ZX28" i="35"/>
  <c r="ZX31" i="35"/>
  <c r="ZX30" i="35" s="1"/>
  <c r="ZX11" i="35"/>
  <c r="ZX14" i="35"/>
  <c r="ZX13" i="35" s="1"/>
  <c r="ZL48" i="19"/>
  <c r="ZL10" i="35" s="1"/>
  <c r="ZL28" i="35"/>
  <c r="ZL31" i="35"/>
  <c r="ZL30" i="35" s="1"/>
  <c r="ZL11" i="35"/>
  <c r="ZL14" i="35"/>
  <c r="ZL13" i="35" s="1"/>
  <c r="YJ48" i="19"/>
  <c r="YJ10" i="35" s="1"/>
  <c r="YJ11" i="35"/>
  <c r="YJ14" i="35"/>
  <c r="YJ13" i="35" s="1"/>
  <c r="ZI48" i="19"/>
  <c r="ZI10" i="35" s="1"/>
  <c r="ZI28" i="35"/>
  <c r="ZI31" i="35"/>
  <c r="ZI30" i="35" s="1"/>
  <c r="ZI11" i="35"/>
  <c r="ZI14" i="35"/>
  <c r="ZI13" i="35" s="1"/>
  <c r="YK48" i="19"/>
  <c r="YK10" i="35" s="1"/>
  <c r="YK11" i="35"/>
  <c r="YK14" i="35"/>
  <c r="YK13" i="35" s="1"/>
  <c r="XM48" i="19"/>
  <c r="XM10" i="35" s="1"/>
  <c r="XM11" i="35"/>
  <c r="XM14" i="35"/>
  <c r="XM13" i="35" s="1"/>
  <c r="WS48" i="19"/>
  <c r="WS10" i="35" s="1"/>
  <c r="WS11" i="35"/>
  <c r="WS14" i="35"/>
  <c r="WS13" i="35" s="1"/>
  <c r="WK48" i="19"/>
  <c r="WK10" i="35" s="1"/>
  <c r="WK11" i="35"/>
  <c r="WK14" i="35"/>
  <c r="WK13" i="35" s="1"/>
  <c r="VQ48" i="19"/>
  <c r="VQ10" i="35" s="1"/>
  <c r="VQ11" i="35"/>
  <c r="VQ14" i="35"/>
  <c r="VQ13" i="35" s="1"/>
  <c r="UW48" i="19"/>
  <c r="UW10" i="35" s="1"/>
  <c r="UW11" i="35"/>
  <c r="UW14" i="35"/>
  <c r="UW13" i="35" s="1"/>
  <c r="UF48" i="19"/>
  <c r="UF10" i="35" s="1"/>
  <c r="UF11" i="35"/>
  <c r="UF14" i="35"/>
  <c r="UF13" i="35" s="1"/>
  <c r="TM48" i="19"/>
  <c r="TM10" i="35" s="1"/>
  <c r="TM11" i="35"/>
  <c r="TM14" i="35"/>
  <c r="TM13" i="35" s="1"/>
  <c r="SS48" i="19"/>
  <c r="SS10" i="35" s="1"/>
  <c r="SS11" i="35"/>
  <c r="SS14" i="35"/>
  <c r="SS13" i="35" s="1"/>
  <c r="SB48" i="19"/>
  <c r="SB10" i="35" s="1"/>
  <c r="SB11" i="35"/>
  <c r="SB14" i="35"/>
  <c r="SB13" i="35" s="1"/>
  <c r="RH48" i="19"/>
  <c r="RH10" i="35" s="1"/>
  <c r="RH11" i="35"/>
  <c r="RH14" i="35"/>
  <c r="RH13" i="35" s="1"/>
  <c r="QC48" i="19"/>
  <c r="QC10" i="35" s="1"/>
  <c r="QC11" i="35"/>
  <c r="QC14" i="35"/>
  <c r="QC13" i="35" s="1"/>
  <c r="PM48" i="19"/>
  <c r="PM10" i="35" s="1"/>
  <c r="PM11" i="35"/>
  <c r="PM14" i="35"/>
  <c r="PM13" i="35" s="1"/>
  <c r="OS48" i="19"/>
  <c r="OS10" i="35" s="1"/>
  <c r="OS11" i="35"/>
  <c r="OS14" i="35"/>
  <c r="OS13" i="35" s="1"/>
  <c r="ZW48" i="19"/>
  <c r="ZW10" i="35" s="1"/>
  <c r="ZW28" i="35"/>
  <c r="ZW31" i="35"/>
  <c r="ZW30" i="35" s="1"/>
  <c r="ZW11" i="35"/>
  <c r="ZW14" i="35"/>
  <c r="ZW13" i="35" s="1"/>
  <c r="ZO48" i="19"/>
  <c r="ZO10" i="35" s="1"/>
  <c r="ZO28" i="35"/>
  <c r="ZO31" i="35"/>
  <c r="ZO30" i="35" s="1"/>
  <c r="ZO11" i="35"/>
  <c r="ZO14" i="35"/>
  <c r="ZO13" i="35" s="1"/>
  <c r="ZG48" i="19"/>
  <c r="ZG10" i="35" s="1"/>
  <c r="ZG11" i="35"/>
  <c r="ZG14" i="35"/>
  <c r="ZG13" i="35" s="1"/>
  <c r="YU48" i="19"/>
  <c r="YU10" i="35" s="1"/>
  <c r="YU11" i="35"/>
  <c r="YU14" i="35"/>
  <c r="YU13" i="35" s="1"/>
  <c r="YM48" i="19"/>
  <c r="YM10" i="35" s="1"/>
  <c r="YM11" i="35"/>
  <c r="YM14" i="35"/>
  <c r="YM13" i="35" s="1"/>
  <c r="YD48" i="19"/>
  <c r="YD10" i="35" s="1"/>
  <c r="YD11" i="35"/>
  <c r="YD14" i="35"/>
  <c r="YD13" i="35" s="1"/>
  <c r="XN48" i="19"/>
  <c r="XN10" i="35" s="1"/>
  <c r="XN11" i="35"/>
  <c r="XN14" i="35"/>
  <c r="XN13" i="35" s="1"/>
  <c r="ZR48" i="19"/>
  <c r="ZR10" i="35" s="1"/>
  <c r="ZR31" i="35"/>
  <c r="ZR30" i="35" s="1"/>
  <c r="ZR28" i="35"/>
  <c r="ZR11" i="35"/>
  <c r="ZR14" i="35"/>
  <c r="ZR13" i="35" s="1"/>
  <c r="YG48" i="19"/>
  <c r="YG10" i="35" s="1"/>
  <c r="YG11" i="35"/>
  <c r="YG14" i="35"/>
  <c r="YG13" i="35" s="1"/>
  <c r="XX48" i="19"/>
  <c r="XX10" i="35" s="1"/>
  <c r="XX11" i="35"/>
  <c r="XX14" i="35"/>
  <c r="XX13" i="35" s="1"/>
  <c r="XL48" i="19"/>
  <c r="XL10" i="35" s="1"/>
  <c r="XL11" i="35"/>
  <c r="XL14" i="35"/>
  <c r="XL13" i="35" s="1"/>
  <c r="XA48" i="19"/>
  <c r="XA10" i="35" s="1"/>
  <c r="XA11" i="35"/>
  <c r="XA14" i="35"/>
  <c r="XA13" i="35" s="1"/>
  <c r="WR48" i="19"/>
  <c r="WR10" i="35" s="1"/>
  <c r="WR11" i="35"/>
  <c r="WR14" i="35"/>
  <c r="WR13" i="35" s="1"/>
  <c r="WG48" i="19"/>
  <c r="WG10" i="35" s="1"/>
  <c r="WG11" i="35"/>
  <c r="WG14" i="35"/>
  <c r="WG13" i="35" s="1"/>
  <c r="VY48" i="19"/>
  <c r="VY10" i="35" s="1"/>
  <c r="VY11" i="35"/>
  <c r="VY14" i="35"/>
  <c r="VY13" i="35" s="1"/>
  <c r="VM48" i="19"/>
  <c r="VM10" i="35" s="1"/>
  <c r="VM11" i="35"/>
  <c r="VM14" i="35"/>
  <c r="VM13" i="35" s="1"/>
  <c r="VE48" i="19"/>
  <c r="VE10" i="35" s="1"/>
  <c r="VE11" i="35"/>
  <c r="VE14" i="35"/>
  <c r="VE13" i="35" s="1"/>
  <c r="UV48" i="19"/>
  <c r="UV10" i="35" s="1"/>
  <c r="UV11" i="35"/>
  <c r="UV14" i="35"/>
  <c r="UV13" i="35" s="1"/>
  <c r="UN48" i="19"/>
  <c r="UN10" i="35" s="1"/>
  <c r="UN11" i="35"/>
  <c r="UN14" i="35"/>
  <c r="UN13" i="35" s="1"/>
  <c r="UC48" i="19"/>
  <c r="UC10" i="35" s="1"/>
  <c r="UC11" i="35"/>
  <c r="UC14" i="35"/>
  <c r="UC13" i="35" s="1"/>
  <c r="TT48" i="19"/>
  <c r="TT10" i="35" s="1"/>
  <c r="TT11" i="35"/>
  <c r="TT14" i="35"/>
  <c r="TT13" i="35" s="1"/>
  <c r="TI48" i="19"/>
  <c r="TI10" i="35" s="1"/>
  <c r="TI11" i="35"/>
  <c r="TI14" i="35"/>
  <c r="TI13" i="35" s="1"/>
  <c r="SZ48" i="19"/>
  <c r="SZ10" i="35" s="1"/>
  <c r="SZ11" i="35"/>
  <c r="SZ14" i="35"/>
  <c r="SZ13" i="35" s="1"/>
  <c r="SO48" i="19"/>
  <c r="SO10" i="35" s="1"/>
  <c r="SO11" i="35"/>
  <c r="SO14" i="35"/>
  <c r="SO13" i="35" s="1"/>
  <c r="SH48" i="19"/>
  <c r="SH10" i="35" s="1"/>
  <c r="SH11" i="35"/>
  <c r="SH14" i="35"/>
  <c r="SH13" i="35" s="1"/>
  <c r="RY48" i="19"/>
  <c r="RY10" i="35" s="1"/>
  <c r="RY11" i="35"/>
  <c r="RY14" i="35"/>
  <c r="RY13" i="35" s="1"/>
  <c r="RP48" i="19"/>
  <c r="RP10" i="35" s="1"/>
  <c r="RP11" i="35"/>
  <c r="RP14" i="35"/>
  <c r="RP13" i="35" s="1"/>
  <c r="RE48" i="19"/>
  <c r="RE10" i="35" s="1"/>
  <c r="RE11" i="35"/>
  <c r="RE14" i="35"/>
  <c r="RE13" i="35" s="1"/>
  <c r="QV48" i="19"/>
  <c r="QV10" i="35" s="1"/>
  <c r="QV11" i="35"/>
  <c r="QV14" i="35"/>
  <c r="QV13" i="35" s="1"/>
  <c r="QK48" i="19"/>
  <c r="QK10" i="35" s="1"/>
  <c r="QK11" i="35"/>
  <c r="QK14" i="35"/>
  <c r="QK13" i="35" s="1"/>
  <c r="QB48" i="19"/>
  <c r="QB10" i="35" s="1"/>
  <c r="QB11" i="35"/>
  <c r="QB14" i="35"/>
  <c r="QB13" i="35" s="1"/>
  <c r="PU48" i="19"/>
  <c r="PU10" i="35" s="1"/>
  <c r="PU11" i="35"/>
  <c r="PU14" i="35"/>
  <c r="PU13" i="35" s="1"/>
  <c r="PI48" i="19"/>
  <c r="PI10" i="35" s="1"/>
  <c r="PI11" i="35"/>
  <c r="PI14" i="35"/>
  <c r="PI13" i="35" s="1"/>
  <c r="PA48" i="19"/>
  <c r="PA10" i="35" s="1"/>
  <c r="PA11" i="35"/>
  <c r="PA14" i="35"/>
  <c r="PA13" i="35" s="1"/>
  <c r="OR48" i="19"/>
  <c r="OR10" i="35" s="1"/>
  <c r="OR11" i="35"/>
  <c r="OR14" i="35"/>
  <c r="OR13" i="35" s="1"/>
  <c r="ZV48" i="19"/>
  <c r="ZV10" i="35" s="1"/>
  <c r="ZV31" i="35"/>
  <c r="ZV30" i="35" s="1"/>
  <c r="ZV28" i="35"/>
  <c r="ZV11" i="35"/>
  <c r="ZV14" i="35"/>
  <c r="ZV13" i="35" s="1"/>
  <c r="ZN48" i="19"/>
  <c r="ZN10" i="35" s="1"/>
  <c r="ZN31" i="35"/>
  <c r="ZN30" i="35" s="1"/>
  <c r="ZN28" i="35"/>
  <c r="ZN11" i="35"/>
  <c r="ZN14" i="35"/>
  <c r="ZN13" i="35" s="1"/>
  <c r="ZJ48" i="19"/>
  <c r="ZJ10" i="35" s="1"/>
  <c r="ZJ31" i="35"/>
  <c r="ZJ30" i="35" s="1"/>
  <c r="ZJ28" i="35"/>
  <c r="ZJ11" i="35"/>
  <c r="ZJ14" i="35"/>
  <c r="ZJ13" i="35" s="1"/>
  <c r="ZF48" i="19"/>
  <c r="ZF10" i="35" s="1"/>
  <c r="ZF11" i="35"/>
  <c r="ZF14" i="35"/>
  <c r="ZF13" i="35" s="1"/>
  <c r="ZB48" i="19"/>
  <c r="ZB10" i="35" s="1"/>
  <c r="ZB11" i="35"/>
  <c r="ZB14" i="35"/>
  <c r="ZB13" i="35" s="1"/>
  <c r="YX48" i="19"/>
  <c r="YX10" i="35" s="1"/>
  <c r="YX11" i="35"/>
  <c r="YX14" i="35"/>
  <c r="YX13" i="35" s="1"/>
  <c r="YT48" i="19"/>
  <c r="YT10" i="35" s="1"/>
  <c r="YT11" i="35"/>
  <c r="YT14" i="35"/>
  <c r="YT13" i="35" s="1"/>
  <c r="YP48" i="19"/>
  <c r="YP10" i="35" s="1"/>
  <c r="YP11" i="35"/>
  <c r="YP14" i="35"/>
  <c r="YP13" i="35" s="1"/>
  <c r="YL48" i="19"/>
  <c r="YL10" i="35" s="1"/>
  <c r="YL11" i="35"/>
  <c r="YL14" i="35"/>
  <c r="YL13" i="35" s="1"/>
  <c r="PC29" i="19"/>
  <c r="PC3" i="35" s="1"/>
  <c r="PC4" i="35"/>
  <c r="PC7" i="35"/>
  <c r="PC6" i="35" s="1"/>
  <c r="YO48" i="19"/>
  <c r="YO10" i="35" s="1"/>
  <c r="YO11" i="35"/>
  <c r="YO14" i="35"/>
  <c r="YO13" i="35" s="1"/>
  <c r="WC48" i="19"/>
  <c r="WC10" i="35" s="1"/>
  <c r="WC11" i="35"/>
  <c r="WC14" i="35"/>
  <c r="WC13" i="35" s="1"/>
  <c r="TY48" i="19"/>
  <c r="TY10" i="35" s="1"/>
  <c r="TY11" i="35"/>
  <c r="TY14" i="35"/>
  <c r="TY13" i="35" s="1"/>
  <c r="PX48" i="19"/>
  <c r="PX10" i="35" s="1"/>
  <c r="PX11" i="35"/>
  <c r="PX14" i="35"/>
  <c r="PX13" i="35" s="1"/>
  <c r="ZX29" i="19"/>
  <c r="ZX3" i="35" s="1"/>
  <c r="ZX21" i="35"/>
  <c r="ZX24" i="35"/>
  <c r="ZX23" i="35" s="1"/>
  <c r="ZX4" i="35"/>
  <c r="ZX7" i="35"/>
  <c r="ZX6" i="35" s="1"/>
  <c r="ZQ48" i="19"/>
  <c r="ZQ10" i="35" s="1"/>
  <c r="ZQ28" i="35"/>
  <c r="ZQ31" i="35"/>
  <c r="ZQ30" i="35" s="1"/>
  <c r="ZQ11" i="35"/>
  <c r="ZQ14" i="35"/>
  <c r="ZQ13" i="35" s="1"/>
  <c r="ZD48" i="19"/>
  <c r="ZD10" i="35" s="1"/>
  <c r="ZD11" i="35"/>
  <c r="ZD14" i="35"/>
  <c r="ZD13" i="35" s="1"/>
  <c r="YR48" i="19"/>
  <c r="YR10" i="35" s="1"/>
  <c r="YR11" i="35"/>
  <c r="YR14" i="35"/>
  <c r="YR13" i="35" s="1"/>
  <c r="YF48" i="19"/>
  <c r="YF10" i="35" s="1"/>
  <c r="YF11" i="35"/>
  <c r="YF14" i="35"/>
  <c r="YF13" i="35" s="1"/>
  <c r="XU48" i="19"/>
  <c r="XU10" i="35" s="1"/>
  <c r="XU11" i="35"/>
  <c r="XU14" i="35"/>
  <c r="XU13" i="35" s="1"/>
  <c r="XI48" i="19"/>
  <c r="XI10" i="35" s="1"/>
  <c r="XI11" i="35"/>
  <c r="XI14" i="35"/>
  <c r="XI13" i="35" s="1"/>
  <c r="WZ48" i="19"/>
  <c r="WZ10" i="35" s="1"/>
  <c r="WZ11" i="35"/>
  <c r="WZ14" i="35"/>
  <c r="WZ13" i="35" s="1"/>
  <c r="WO48" i="19"/>
  <c r="WO10" i="35" s="1"/>
  <c r="WO11" i="35"/>
  <c r="WO14" i="35"/>
  <c r="WO13" i="35" s="1"/>
  <c r="WF48" i="19"/>
  <c r="WF10" i="35" s="1"/>
  <c r="WF11" i="35"/>
  <c r="WF14" i="35"/>
  <c r="WF13" i="35" s="1"/>
  <c r="VU48" i="19"/>
  <c r="VU10" i="35" s="1"/>
  <c r="VU11" i="35"/>
  <c r="VU14" i="35"/>
  <c r="VU13" i="35" s="1"/>
  <c r="VL48" i="19"/>
  <c r="VL10" i="35" s="1"/>
  <c r="VL11" i="35"/>
  <c r="VL14" i="35"/>
  <c r="VL13" i="35" s="1"/>
  <c r="VA48" i="19"/>
  <c r="VA10" i="35" s="1"/>
  <c r="VA11" i="35"/>
  <c r="VA14" i="35"/>
  <c r="VA13" i="35" s="1"/>
  <c r="UT48" i="19"/>
  <c r="UT10" i="35" s="1"/>
  <c r="UT11" i="35"/>
  <c r="UT14" i="35"/>
  <c r="UT13" i="35" s="1"/>
  <c r="UK48" i="19"/>
  <c r="UK10" i="35" s="1"/>
  <c r="UK11" i="35"/>
  <c r="UK14" i="35"/>
  <c r="UK13" i="35" s="1"/>
  <c r="UB48" i="19"/>
  <c r="UB10" i="35" s="1"/>
  <c r="UB11" i="35"/>
  <c r="UB14" i="35"/>
  <c r="UB13" i="35" s="1"/>
  <c r="TQ48" i="19"/>
  <c r="TQ10" i="35" s="1"/>
  <c r="TQ11" i="35"/>
  <c r="TQ14" i="35"/>
  <c r="TQ13" i="35" s="1"/>
  <c r="TH48" i="19"/>
  <c r="TH10" i="35" s="1"/>
  <c r="TH11" i="35"/>
  <c r="TH14" i="35"/>
  <c r="TH13" i="35" s="1"/>
  <c r="SW48" i="19"/>
  <c r="SW10" i="35" s="1"/>
  <c r="SW11" i="35"/>
  <c r="SW14" i="35"/>
  <c r="SW13" i="35" s="1"/>
  <c r="SN48" i="19"/>
  <c r="SN10" i="35" s="1"/>
  <c r="SN11" i="35"/>
  <c r="SN14" i="35"/>
  <c r="SN13" i="35" s="1"/>
  <c r="SG48" i="19"/>
  <c r="SG10" i="35" s="1"/>
  <c r="SG11" i="35"/>
  <c r="SG14" i="35"/>
  <c r="SG13" i="35" s="1"/>
  <c r="RU48" i="19"/>
  <c r="RU10" i="35" s="1"/>
  <c r="RU11" i="35"/>
  <c r="RU14" i="35"/>
  <c r="RU13" i="35" s="1"/>
  <c r="RM48" i="19"/>
  <c r="RM10" i="35" s="1"/>
  <c r="RM11" i="35"/>
  <c r="RM14" i="35"/>
  <c r="RM13" i="35" s="1"/>
  <c r="RD48" i="19"/>
  <c r="RD10" i="35" s="1"/>
  <c r="RD11" i="35"/>
  <c r="RD14" i="35"/>
  <c r="RD13" i="35" s="1"/>
  <c r="QS48" i="19"/>
  <c r="QS10" i="35" s="1"/>
  <c r="QS11" i="35"/>
  <c r="QS14" i="35"/>
  <c r="QS13" i="35" s="1"/>
  <c r="QJ48" i="19"/>
  <c r="QJ10" i="35" s="1"/>
  <c r="QJ11" i="35"/>
  <c r="QJ14" i="35"/>
  <c r="QJ13" i="35" s="1"/>
  <c r="PY48" i="19"/>
  <c r="PY10" i="35" s="1"/>
  <c r="PY11" i="35"/>
  <c r="PY14" i="35"/>
  <c r="PY13" i="35" s="1"/>
  <c r="PQ48" i="19"/>
  <c r="PQ10" i="35" s="1"/>
  <c r="PQ11" i="35"/>
  <c r="PQ14" i="35"/>
  <c r="PQ13" i="35" s="1"/>
  <c r="PH48" i="19"/>
  <c r="PH10" i="35" s="1"/>
  <c r="PH11" i="35"/>
  <c r="PH14" i="35"/>
  <c r="PH13" i="35" s="1"/>
  <c r="OW48" i="19"/>
  <c r="OW10" i="35" s="1"/>
  <c r="OW11" i="35"/>
  <c r="OW14" i="35"/>
  <c r="OW13" i="35" s="1"/>
  <c r="OO48" i="19"/>
  <c r="OO10" i="35" s="1"/>
  <c r="OO11" i="35"/>
  <c r="OO14" i="35"/>
  <c r="OO13" i="35" s="1"/>
  <c r="YB48" i="19"/>
  <c r="YB10" i="35" s="1"/>
  <c r="YB11" i="35"/>
  <c r="YB14" i="35"/>
  <c r="YB13" i="35" s="1"/>
  <c r="XT48" i="19"/>
  <c r="XT10" i="35" s="1"/>
  <c r="XT11" i="35"/>
  <c r="XT14" i="35"/>
  <c r="XT13" i="35" s="1"/>
  <c r="XP48" i="19"/>
  <c r="XP10" i="35" s="1"/>
  <c r="XP11" i="35"/>
  <c r="XP14" i="35"/>
  <c r="XP13" i="35" s="1"/>
  <c r="XD48" i="19"/>
  <c r="XD10" i="35" s="1"/>
  <c r="XD11" i="35"/>
  <c r="XD14" i="35"/>
  <c r="XD13" i="35" s="1"/>
  <c r="WV48" i="19"/>
  <c r="WV10" i="35" s="1"/>
  <c r="WV11" i="35"/>
  <c r="WV14" i="35"/>
  <c r="WV13" i="35" s="1"/>
  <c r="WJ48" i="19"/>
  <c r="WJ10" i="35" s="1"/>
  <c r="WJ11" i="35"/>
  <c r="WJ14" i="35"/>
  <c r="WJ13" i="35" s="1"/>
  <c r="VX48" i="19"/>
  <c r="VX10" i="35" s="1"/>
  <c r="VX11" i="35"/>
  <c r="VX14" i="35"/>
  <c r="VX13" i="35" s="1"/>
  <c r="VP48" i="19"/>
  <c r="VP10" i="35" s="1"/>
  <c r="VP11" i="35"/>
  <c r="VP14" i="35"/>
  <c r="VP13" i="35" s="1"/>
  <c r="VD48" i="19"/>
  <c r="VD10" i="35" s="1"/>
  <c r="VD11" i="35"/>
  <c r="VD14" i="35"/>
  <c r="VD13" i="35" s="1"/>
  <c r="UR48" i="19"/>
  <c r="UR10" i="35" s="1"/>
  <c r="UR11" i="35"/>
  <c r="UR14" i="35"/>
  <c r="UR13" i="35" s="1"/>
  <c r="UJ48" i="19"/>
  <c r="UJ10" i="35" s="1"/>
  <c r="UJ11" i="35"/>
  <c r="UJ14" i="35"/>
  <c r="UJ13" i="35" s="1"/>
  <c r="TX48" i="19"/>
  <c r="TX10" i="35" s="1"/>
  <c r="TX11" i="35"/>
  <c r="TX14" i="35"/>
  <c r="TX13" i="35" s="1"/>
  <c r="TL48" i="19"/>
  <c r="TL10" i="35" s="1"/>
  <c r="TL11" i="35"/>
  <c r="TL14" i="35"/>
  <c r="TL13" i="35" s="1"/>
  <c r="TD48" i="19"/>
  <c r="TD10" i="35" s="1"/>
  <c r="TD11" i="35"/>
  <c r="TD14" i="35"/>
  <c r="TD13" i="35" s="1"/>
  <c r="SR48" i="19"/>
  <c r="SR10" i="35" s="1"/>
  <c r="SR11" i="35"/>
  <c r="SR14" i="35"/>
  <c r="SR13" i="35" s="1"/>
  <c r="SF48" i="19"/>
  <c r="SF10" i="35" s="1"/>
  <c r="SF11" i="35"/>
  <c r="SF14" i="35"/>
  <c r="SF13" i="35" s="1"/>
  <c r="RX48" i="19"/>
  <c r="RX10" i="35" s="1"/>
  <c r="RX11" i="35"/>
  <c r="RX14" i="35"/>
  <c r="RX13" i="35" s="1"/>
  <c r="RL48" i="19"/>
  <c r="RL10" i="35" s="1"/>
  <c r="RL11" i="35"/>
  <c r="RL14" i="35"/>
  <c r="RL13" i="35" s="1"/>
  <c r="QZ48" i="19"/>
  <c r="QZ10" i="35" s="1"/>
  <c r="QZ11" i="35"/>
  <c r="QZ14" i="35"/>
  <c r="QZ13" i="35" s="1"/>
  <c r="QR48" i="19"/>
  <c r="QR10" i="35" s="1"/>
  <c r="QR11" i="35"/>
  <c r="QR14" i="35"/>
  <c r="QR13" i="35" s="1"/>
  <c r="QF48" i="19"/>
  <c r="QF10" i="35" s="1"/>
  <c r="QF11" i="35"/>
  <c r="QF14" i="35"/>
  <c r="QF13" i="35" s="1"/>
  <c r="PT48" i="19"/>
  <c r="PT10" i="35" s="1"/>
  <c r="PT11" i="35"/>
  <c r="PT14" i="35"/>
  <c r="PT13" i="35" s="1"/>
  <c r="PL48" i="19"/>
  <c r="PL10" i="35" s="1"/>
  <c r="PL11" i="35"/>
  <c r="PL14" i="35"/>
  <c r="PL13" i="35" s="1"/>
  <c r="OZ48" i="19"/>
  <c r="OZ10" i="35" s="1"/>
  <c r="OZ11" i="35"/>
  <c r="OZ14" i="35"/>
  <c r="OZ13" i="35" s="1"/>
  <c r="ON48" i="19"/>
  <c r="ON10" i="35" s="1"/>
  <c r="ON11" i="35"/>
  <c r="ON14" i="35"/>
  <c r="ON13" i="35" s="1"/>
  <c r="ZM48" i="19"/>
  <c r="ZM10" i="35" s="1"/>
  <c r="ZM28" i="35"/>
  <c r="ZM31" i="35"/>
  <c r="ZM30" i="35" s="1"/>
  <c r="ZM11" i="35"/>
  <c r="ZM14" i="35"/>
  <c r="ZM13" i="35" s="1"/>
  <c r="XH48" i="19"/>
  <c r="XH10" i="35" s="1"/>
  <c r="XH11" i="35"/>
  <c r="XH14" i="35"/>
  <c r="XH13" i="35" s="1"/>
  <c r="UZ48" i="19"/>
  <c r="UZ10" i="35" s="1"/>
  <c r="UZ11" i="35"/>
  <c r="UZ14" i="35"/>
  <c r="UZ13" i="35" s="1"/>
  <c r="SV48" i="19"/>
  <c r="SV10" i="35" s="1"/>
  <c r="SV11" i="35"/>
  <c r="SV14" i="35"/>
  <c r="SV13" i="35" s="1"/>
  <c r="QO48" i="19"/>
  <c r="QO10" i="35" s="1"/>
  <c r="QO11" i="35"/>
  <c r="QO14" i="35"/>
  <c r="QO13" i="35" s="1"/>
  <c r="ZT48" i="19"/>
  <c r="ZT10" i="35" s="1"/>
  <c r="ZT28" i="35"/>
  <c r="ZT31" i="35"/>
  <c r="ZT30" i="35" s="1"/>
  <c r="ZT11" i="35"/>
  <c r="ZT14" i="35"/>
  <c r="ZT13" i="35" s="1"/>
  <c r="ZH48" i="19"/>
  <c r="ZH10" i="35" s="1"/>
  <c r="ZH11" i="35"/>
  <c r="ZH14" i="35"/>
  <c r="ZH13" i="35" s="1"/>
  <c r="YV48" i="19"/>
  <c r="YV10" i="35" s="1"/>
  <c r="YV11" i="35"/>
  <c r="YV14" i="35"/>
  <c r="YV13" i="35" s="1"/>
  <c r="YE48" i="19"/>
  <c r="YE10" i="35" s="1"/>
  <c r="YE11" i="35"/>
  <c r="YE14" i="35"/>
  <c r="YE13" i="35" s="1"/>
  <c r="YA48" i="19"/>
  <c r="YA10" i="35" s="1"/>
  <c r="YA11" i="35"/>
  <c r="YA14" i="35"/>
  <c r="YA13" i="35" s="1"/>
  <c r="XW48" i="19"/>
  <c r="XW10" i="35" s="1"/>
  <c r="XW11" i="35"/>
  <c r="XW14" i="35"/>
  <c r="XW13" i="35" s="1"/>
  <c r="XS48" i="19"/>
  <c r="XS10" i="35" s="1"/>
  <c r="XS11" i="35"/>
  <c r="XS14" i="35"/>
  <c r="XS13" i="35" s="1"/>
  <c r="XO48" i="19"/>
  <c r="XO10" i="35" s="1"/>
  <c r="XO11" i="35"/>
  <c r="XO14" i="35"/>
  <c r="XO13" i="35" s="1"/>
  <c r="XK48" i="19"/>
  <c r="XK10" i="35" s="1"/>
  <c r="XK11" i="35"/>
  <c r="XK14" i="35"/>
  <c r="XK13" i="35" s="1"/>
  <c r="XG48" i="19"/>
  <c r="XG10" i="35" s="1"/>
  <c r="XG11" i="35"/>
  <c r="XG14" i="35"/>
  <c r="XG13" i="35" s="1"/>
  <c r="XC48" i="19"/>
  <c r="XC10" i="35" s="1"/>
  <c r="XC11" i="35"/>
  <c r="XC14" i="35"/>
  <c r="XC13" i="35" s="1"/>
  <c r="WY48" i="19"/>
  <c r="WY10" i="35" s="1"/>
  <c r="WY11" i="35"/>
  <c r="WY14" i="35"/>
  <c r="WY13" i="35" s="1"/>
  <c r="WU48" i="19"/>
  <c r="WU10" i="35" s="1"/>
  <c r="WU11" i="35"/>
  <c r="WU14" i="35"/>
  <c r="WU13" i="35" s="1"/>
  <c r="WQ48" i="19"/>
  <c r="WQ10" i="35" s="1"/>
  <c r="WQ11" i="35"/>
  <c r="WQ14" i="35"/>
  <c r="WQ13" i="35" s="1"/>
  <c r="WM48" i="19"/>
  <c r="WM10" i="35" s="1"/>
  <c r="WM11" i="35"/>
  <c r="WM14" i="35"/>
  <c r="WM13" i="35" s="1"/>
  <c r="WI48" i="19"/>
  <c r="WI10" i="35" s="1"/>
  <c r="WI11" i="35"/>
  <c r="WI14" i="35"/>
  <c r="WI13" i="35" s="1"/>
  <c r="WE48" i="19"/>
  <c r="WE10" i="35" s="1"/>
  <c r="WE11" i="35"/>
  <c r="WE14" i="35"/>
  <c r="WE13" i="35" s="1"/>
  <c r="WA48" i="19"/>
  <c r="WA10" i="35" s="1"/>
  <c r="WA11" i="35"/>
  <c r="WA14" i="35"/>
  <c r="WA13" i="35" s="1"/>
  <c r="VW48" i="19"/>
  <c r="VW10" i="35" s="1"/>
  <c r="VW11" i="35"/>
  <c r="VW14" i="35"/>
  <c r="VW13" i="35" s="1"/>
  <c r="VS48" i="19"/>
  <c r="VS10" i="35" s="1"/>
  <c r="VS11" i="35"/>
  <c r="VS14" i="35"/>
  <c r="VS13" i="35" s="1"/>
  <c r="VO48" i="19"/>
  <c r="VO10" i="35" s="1"/>
  <c r="VO11" i="35"/>
  <c r="VO14" i="35"/>
  <c r="VO13" i="35" s="1"/>
  <c r="VK48" i="19"/>
  <c r="VK10" i="35" s="1"/>
  <c r="VK11" i="35"/>
  <c r="VK14" i="35"/>
  <c r="VK13" i="35" s="1"/>
  <c r="VG48" i="19"/>
  <c r="VG10" i="35" s="1"/>
  <c r="VG11" i="35"/>
  <c r="VG14" i="35"/>
  <c r="VG13" i="35" s="1"/>
  <c r="VC48" i="19"/>
  <c r="VC10" i="35" s="1"/>
  <c r="VC11" i="35"/>
  <c r="VC14" i="35"/>
  <c r="VC13" i="35" s="1"/>
  <c r="UY48" i="19"/>
  <c r="UY10" i="35" s="1"/>
  <c r="UY11" i="35"/>
  <c r="UY14" i="35"/>
  <c r="UY13" i="35" s="1"/>
  <c r="UU48" i="19"/>
  <c r="UU10" i="35" s="1"/>
  <c r="UU11" i="35"/>
  <c r="UU14" i="35"/>
  <c r="UU13" i="35" s="1"/>
  <c r="UQ48" i="19"/>
  <c r="UQ10" i="35" s="1"/>
  <c r="UQ11" i="35"/>
  <c r="UQ14" i="35"/>
  <c r="UQ13" i="35" s="1"/>
  <c r="UM48" i="19"/>
  <c r="UM10" i="35" s="1"/>
  <c r="UM11" i="35"/>
  <c r="UM14" i="35"/>
  <c r="UM13" i="35" s="1"/>
  <c r="UI48" i="19"/>
  <c r="UI10" i="35" s="1"/>
  <c r="UI11" i="35"/>
  <c r="UI14" i="35"/>
  <c r="UI13" i="35" s="1"/>
  <c r="UE48" i="19"/>
  <c r="UE10" i="35" s="1"/>
  <c r="UE11" i="35"/>
  <c r="UE14" i="35"/>
  <c r="UE13" i="35" s="1"/>
  <c r="UA48" i="19"/>
  <c r="UA10" i="35" s="1"/>
  <c r="UA11" i="35"/>
  <c r="UA14" i="35"/>
  <c r="UA13" i="35" s="1"/>
  <c r="TW48" i="19"/>
  <c r="TW10" i="35" s="1"/>
  <c r="TW11" i="35"/>
  <c r="TW14" i="35"/>
  <c r="TW13" i="35" s="1"/>
  <c r="TS48" i="19"/>
  <c r="TS10" i="35" s="1"/>
  <c r="TS11" i="35"/>
  <c r="TS14" i="35"/>
  <c r="TS13" i="35" s="1"/>
  <c r="TO48" i="19"/>
  <c r="TO10" i="35" s="1"/>
  <c r="TO11" i="35"/>
  <c r="TO14" i="35"/>
  <c r="TO13" i="35" s="1"/>
  <c r="TK48" i="19"/>
  <c r="TK10" i="35" s="1"/>
  <c r="TK11" i="35"/>
  <c r="TK14" i="35"/>
  <c r="TK13" i="35" s="1"/>
  <c r="TG48" i="19"/>
  <c r="TG10" i="35" s="1"/>
  <c r="TG11" i="35"/>
  <c r="TG14" i="35"/>
  <c r="TG13" i="35" s="1"/>
  <c r="TC48" i="19"/>
  <c r="TC10" i="35" s="1"/>
  <c r="TC11" i="35"/>
  <c r="TC14" i="35"/>
  <c r="TC13" i="35" s="1"/>
  <c r="SY48" i="19"/>
  <c r="SY10" i="35" s="1"/>
  <c r="SY11" i="35"/>
  <c r="SY14" i="35"/>
  <c r="SY13" i="35" s="1"/>
  <c r="SU48" i="19"/>
  <c r="SU10" i="35" s="1"/>
  <c r="SU11" i="35"/>
  <c r="SU14" i="35"/>
  <c r="SU13" i="35" s="1"/>
  <c r="SQ48" i="19"/>
  <c r="SQ10" i="35" s="1"/>
  <c r="SQ11" i="35"/>
  <c r="SQ14" i="35"/>
  <c r="SQ13" i="35" s="1"/>
  <c r="SM48" i="19"/>
  <c r="SM10" i="35" s="1"/>
  <c r="SM11" i="35"/>
  <c r="SM14" i="35"/>
  <c r="SM13" i="35" s="1"/>
  <c r="SI48" i="19"/>
  <c r="SI10" i="35" s="1"/>
  <c r="SI11" i="35"/>
  <c r="SI14" i="35"/>
  <c r="SI13" i="35" s="1"/>
  <c r="SE48" i="19"/>
  <c r="SE10" i="35" s="1"/>
  <c r="SE11" i="35"/>
  <c r="SE14" i="35"/>
  <c r="SE13" i="35" s="1"/>
  <c r="SA48" i="19"/>
  <c r="SA10" i="35" s="1"/>
  <c r="SA11" i="35"/>
  <c r="SA14" i="35"/>
  <c r="SA13" i="35" s="1"/>
  <c r="RW48" i="19"/>
  <c r="RW10" i="35" s="1"/>
  <c r="RW11" i="35"/>
  <c r="RW14" i="35"/>
  <c r="RW13" i="35" s="1"/>
  <c r="RS48" i="19"/>
  <c r="RS10" i="35" s="1"/>
  <c r="RS11" i="35"/>
  <c r="RS14" i="35"/>
  <c r="RS13" i="35" s="1"/>
  <c r="RO48" i="19"/>
  <c r="RO10" i="35" s="1"/>
  <c r="RO11" i="35"/>
  <c r="RO14" i="35"/>
  <c r="RO13" i="35" s="1"/>
  <c r="RK48" i="19"/>
  <c r="RK10" i="35" s="1"/>
  <c r="RK11" i="35"/>
  <c r="RK14" i="35"/>
  <c r="RK13" i="35" s="1"/>
  <c r="RG48" i="19"/>
  <c r="RG10" i="35" s="1"/>
  <c r="RG11" i="35"/>
  <c r="RG14" i="35"/>
  <c r="RG13" i="35" s="1"/>
  <c r="RC48" i="19"/>
  <c r="RC10" i="35" s="1"/>
  <c r="RC11" i="35"/>
  <c r="RC14" i="35"/>
  <c r="RC13" i="35" s="1"/>
  <c r="QY48" i="19"/>
  <c r="QY10" i="35" s="1"/>
  <c r="QY11" i="35"/>
  <c r="QY14" i="35"/>
  <c r="QY13" i="35" s="1"/>
  <c r="QU48" i="19"/>
  <c r="QU10" i="35" s="1"/>
  <c r="QU11" i="35"/>
  <c r="QU14" i="35"/>
  <c r="QU13" i="35" s="1"/>
  <c r="QQ48" i="19"/>
  <c r="QQ10" i="35" s="1"/>
  <c r="QQ11" i="35"/>
  <c r="QQ14" i="35"/>
  <c r="QQ13" i="35" s="1"/>
  <c r="QM48" i="19"/>
  <c r="QM10" i="35" s="1"/>
  <c r="QM11" i="35"/>
  <c r="QM14" i="35"/>
  <c r="QM13" i="35" s="1"/>
  <c r="QI48" i="19"/>
  <c r="QI10" i="35" s="1"/>
  <c r="QI11" i="35"/>
  <c r="QI14" i="35"/>
  <c r="QI13" i="35" s="1"/>
  <c r="QE48" i="19"/>
  <c r="QE10" i="35" s="1"/>
  <c r="QE11" i="35"/>
  <c r="QE14" i="35"/>
  <c r="QE13" i="35" s="1"/>
  <c r="QA48" i="19"/>
  <c r="QA10" i="35" s="1"/>
  <c r="QA11" i="35"/>
  <c r="QA14" i="35"/>
  <c r="QA13" i="35" s="1"/>
  <c r="PW48" i="19"/>
  <c r="PW10" i="35" s="1"/>
  <c r="PW11" i="35"/>
  <c r="PW14" i="35"/>
  <c r="PW13" i="35" s="1"/>
  <c r="PS48" i="19"/>
  <c r="PS10" i="35" s="1"/>
  <c r="PS11" i="35"/>
  <c r="PS14" i="35"/>
  <c r="PS13" i="35" s="1"/>
  <c r="PO48" i="19"/>
  <c r="PO10" i="35" s="1"/>
  <c r="PO11" i="35"/>
  <c r="PO14" i="35"/>
  <c r="PO13" i="35" s="1"/>
  <c r="PK48" i="19"/>
  <c r="PK10" i="35" s="1"/>
  <c r="PK11" i="35"/>
  <c r="PK14" i="35"/>
  <c r="PK13" i="35" s="1"/>
  <c r="PG48" i="19"/>
  <c r="PG10" i="35" s="1"/>
  <c r="PG11" i="35"/>
  <c r="PG14" i="35"/>
  <c r="PG13" i="35" s="1"/>
  <c r="PC48" i="19"/>
  <c r="PC10" i="35" s="1"/>
  <c r="PC11" i="35"/>
  <c r="PC14" i="35"/>
  <c r="PC13" i="35" s="1"/>
  <c r="OY48" i="19"/>
  <c r="OY10" i="35" s="1"/>
  <c r="OY11" i="35"/>
  <c r="OY14" i="35"/>
  <c r="OY13" i="35" s="1"/>
  <c r="OU48" i="19"/>
  <c r="OU10" i="35" s="1"/>
  <c r="OU11" i="35"/>
  <c r="OU14" i="35"/>
  <c r="OU13" i="35" s="1"/>
  <c r="OQ48" i="19"/>
  <c r="OQ10" i="35" s="1"/>
  <c r="OQ11" i="35"/>
  <c r="OQ14" i="35"/>
  <c r="OQ13" i="35" s="1"/>
  <c r="OM48" i="19"/>
  <c r="OM10" i="35" s="1"/>
  <c r="OM11" i="35"/>
  <c r="OM14" i="35"/>
  <c r="OM13" i="35" s="1"/>
  <c r="ZX50" i="19"/>
  <c r="ZX27" i="35" s="1"/>
  <c r="ZX48" i="19"/>
  <c r="ZX10" i="35" s="1"/>
  <c r="ZX35" i="19"/>
  <c r="ZX20" i="35" s="1"/>
  <c r="ZX4" i="34"/>
  <c r="ZY5" i="34" s="1"/>
  <c r="ZX57" i="19"/>
  <c r="ZX6" i="19"/>
  <c r="ZX7" i="19"/>
  <c r="ZW4" i="34" l="1"/>
  <c r="ZW57" i="19"/>
  <c r="ZW28" i="19"/>
  <c r="ZW6" i="19"/>
  <c r="ZW7" i="19"/>
  <c r="ZW29" i="19" l="1"/>
  <c r="ZW3" i="35" s="1"/>
  <c r="ZW21" i="35"/>
  <c r="ZW24" i="35"/>
  <c r="ZW23" i="35" s="1"/>
  <c r="ZW7" i="35"/>
  <c r="ZW6" i="35" s="1"/>
  <c r="ZW4" i="35"/>
  <c r="ZX5" i="34"/>
  <c r="ZW35" i="19"/>
  <c r="ZW20" i="35" s="1"/>
  <c r="ZW50" i="19" l="1"/>
  <c r="ZW27" i="35" s="1"/>
  <c r="ZV4" i="34"/>
  <c r="ZV28" i="19"/>
  <c r="ZV29" i="19" l="1"/>
  <c r="ZV3" i="35" s="1"/>
  <c r="ZV24" i="35"/>
  <c r="ZV23" i="35" s="1"/>
  <c r="ZV21" i="35"/>
  <c r="ZV4" i="35"/>
  <c r="ZV7" i="35"/>
  <c r="ZV6" i="35" s="1"/>
  <c r="ZV35" i="19"/>
  <c r="ZV20" i="35" s="1"/>
  <c r="ZW5" i="34"/>
  <c r="ZV57" i="19"/>
  <c r="ZV50" i="19"/>
  <c r="ZV27" i="35" s="1"/>
  <c r="ZU4" i="34" l="1"/>
  <c r="ZV5" i="34" s="1"/>
  <c r="ZU57" i="19"/>
  <c r="ZU28" i="19"/>
  <c r="ZU6" i="19"/>
  <c r="ZU7" i="19"/>
  <c r="ZU29" i="19" l="1"/>
  <c r="ZU3" i="35" s="1"/>
  <c r="ZU24" i="35"/>
  <c r="ZU23" i="35" s="1"/>
  <c r="ZU21" i="35"/>
  <c r="ZU4" i="35"/>
  <c r="ZU7" i="35"/>
  <c r="ZU6" i="35" s="1"/>
  <c r="ZU35" i="19"/>
  <c r="ZU20" i="35" s="1"/>
  <c r="ZT57" i="19"/>
  <c r="ZU50" i="19" l="1"/>
  <c r="ZU27" i="35" s="1"/>
  <c r="ZT4" i="34"/>
  <c r="ZT28" i="19"/>
  <c r="ZT6" i="19"/>
  <c r="ZT7" i="19"/>
  <c r="ZT29" i="19" l="1"/>
  <c r="ZT3" i="35" s="1"/>
  <c r="ZT21" i="35"/>
  <c r="ZT24" i="35"/>
  <c r="ZT23" i="35" s="1"/>
  <c r="ZT4" i="35"/>
  <c r="ZT7" i="35"/>
  <c r="ZT6" i="35" s="1"/>
  <c r="ZT35" i="19"/>
  <c r="ZT20" i="35" s="1"/>
  <c r="ZU5" i="34"/>
  <c r="ZT50" i="19" l="1"/>
  <c r="ZT27" i="35" s="1"/>
  <c r="ZS4" i="34"/>
  <c r="ZT5" i="34" l="1"/>
  <c r="ZS57" i="19"/>
  <c r="ZS28" i="19"/>
  <c r="ZS6" i="19"/>
  <c r="ZS7" i="19"/>
  <c r="ZS29" i="19" l="1"/>
  <c r="ZS3" i="35" s="1"/>
  <c r="ZS21" i="35"/>
  <c r="ZS24" i="35"/>
  <c r="ZS23" i="35" s="1"/>
  <c r="ZS7" i="35"/>
  <c r="ZS6" i="35" s="1"/>
  <c r="ZS4" i="35"/>
  <c r="ZS35" i="19"/>
  <c r="ZS20" i="35" s="1"/>
  <c r="ZS50" i="19" l="1"/>
  <c r="ZS27" i="35" s="1"/>
  <c r="ZR4" i="34"/>
  <c r="ZS5" i="34" s="1"/>
  <c r="ZR57" i="19"/>
  <c r="ZR28" i="19"/>
  <c r="ZR6" i="19"/>
  <c r="ZR7" i="19"/>
  <c r="ZR29" i="19" l="1"/>
  <c r="ZR3" i="35" s="1"/>
  <c r="ZR24" i="35"/>
  <c r="ZR23" i="35" s="1"/>
  <c r="ZR21" i="35"/>
  <c r="ZR4" i="35"/>
  <c r="ZR7" i="35"/>
  <c r="ZR6" i="35" s="1"/>
  <c r="ZR35" i="19"/>
  <c r="ZR20" i="35" s="1"/>
  <c r="ZQ4" i="34"/>
  <c r="ZQ57" i="19"/>
  <c r="ZQ28" i="19"/>
  <c r="ZQ29" i="19" l="1"/>
  <c r="ZQ3" i="35" s="1"/>
  <c r="ZQ24" i="35"/>
  <c r="ZQ23" i="35" s="1"/>
  <c r="ZQ21" i="35"/>
  <c r="ZQ4" i="35"/>
  <c r="ZQ7" i="35"/>
  <c r="ZQ6" i="35" s="1"/>
  <c r="ZR50" i="19"/>
  <c r="ZR27" i="35" s="1"/>
  <c r="ZQ35" i="19"/>
  <c r="ZQ20" i="35" s="1"/>
  <c r="ZR5" i="34"/>
  <c r="ZQ6" i="19"/>
  <c r="ZQ7" i="19"/>
  <c r="ZQ50" i="19" l="1"/>
  <c r="ZQ27" i="35" s="1"/>
  <c r="ZP4" i="34"/>
  <c r="ZQ5" i="34" s="1"/>
  <c r="ZP57" i="19"/>
  <c r="ZP28" i="19"/>
  <c r="ZP6" i="19"/>
  <c r="ZP7" i="19"/>
  <c r="ZP29" i="19" l="1"/>
  <c r="ZP3" i="35" s="1"/>
  <c r="ZP21" i="35"/>
  <c r="ZP24" i="35"/>
  <c r="ZP23" i="35" s="1"/>
  <c r="ZP4" i="35"/>
  <c r="ZP7" i="35"/>
  <c r="ZP6" i="35" s="1"/>
  <c r="ZP35" i="19"/>
  <c r="ZP20" i="35" s="1"/>
  <c r="ZP50" i="19" l="1"/>
  <c r="ZP27" i="35" s="1"/>
  <c r="ZO4" i="34"/>
  <c r="ZP5" i="34" s="1"/>
  <c r="ZO57" i="19"/>
  <c r="ZO28" i="19"/>
  <c r="ZO6" i="19"/>
  <c r="ZO7" i="19"/>
  <c r="ZO29" i="19" l="1"/>
  <c r="ZO3" i="35" s="1"/>
  <c r="ZO21" i="35"/>
  <c r="ZO24" i="35"/>
  <c r="ZO23" i="35" s="1"/>
  <c r="ZO7" i="35"/>
  <c r="ZO6" i="35" s="1"/>
  <c r="ZO4" i="35"/>
  <c r="ZO35" i="19"/>
  <c r="ZO20" i="35" s="1"/>
  <c r="ZN4" i="34"/>
  <c r="ZO5" i="34" s="1"/>
  <c r="ZN57" i="19"/>
  <c r="ZN28" i="19"/>
  <c r="ZN6" i="19"/>
  <c r="ZN7" i="19"/>
  <c r="ZN29" i="19" l="1"/>
  <c r="ZN3" i="35" s="1"/>
  <c r="ZN24" i="35"/>
  <c r="ZN23" i="35" s="1"/>
  <c r="ZN21" i="35"/>
  <c r="ZN4" i="35"/>
  <c r="ZN7" i="35"/>
  <c r="ZN6" i="35" s="1"/>
  <c r="ZO50" i="19"/>
  <c r="ZO27" i="35" s="1"/>
  <c r="ZN35" i="19"/>
  <c r="ZN20" i="35" s="1"/>
  <c r="ZN50" i="19" l="1"/>
  <c r="ZN27" i="35" s="1"/>
  <c r="ZM4" i="34"/>
  <c r="ZM57" i="19"/>
  <c r="ZM28" i="19"/>
  <c r="ZM6" i="19"/>
  <c r="ZM7" i="19"/>
  <c r="ZM29" i="19" l="1"/>
  <c r="ZM3" i="35" s="1"/>
  <c r="ZM24" i="35"/>
  <c r="ZM23" i="35" s="1"/>
  <c r="ZM21" i="35"/>
  <c r="ZM4" i="35"/>
  <c r="ZM7" i="35"/>
  <c r="ZM6" i="35" s="1"/>
  <c r="ZM35" i="19"/>
  <c r="ZM20" i="35" s="1"/>
  <c r="ZN5" i="34"/>
  <c r="ZM50" i="19" l="1"/>
  <c r="ZM27" i="35" s="1"/>
  <c r="ZL4" i="34"/>
  <c r="ZM5" i="34" s="1"/>
  <c r="ZL57" i="19"/>
  <c r="ZL28" i="19"/>
  <c r="ZL6" i="19"/>
  <c r="ZL7" i="19"/>
  <c r="ZL29" i="19" l="1"/>
  <c r="ZL3" i="35" s="1"/>
  <c r="ZL21" i="35"/>
  <c r="ZL24" i="35"/>
  <c r="ZL23" i="35" s="1"/>
  <c r="ZL4" i="35"/>
  <c r="ZL7" i="35"/>
  <c r="ZL6" i="35" s="1"/>
  <c r="ZL35" i="19"/>
  <c r="ZL20" i="35" s="1"/>
  <c r="ZK4" i="34"/>
  <c r="ZK57" i="19"/>
  <c r="ZK28" i="19"/>
  <c r="ZK6" i="19"/>
  <c r="ZK7" i="19"/>
  <c r="ZK29" i="19" l="1"/>
  <c r="ZK3" i="35" s="1"/>
  <c r="ZK21" i="35"/>
  <c r="ZK24" i="35"/>
  <c r="ZK23" i="35" s="1"/>
  <c r="ZK7" i="35"/>
  <c r="ZK6" i="35" s="1"/>
  <c r="ZK4" i="35"/>
  <c r="ZL50" i="19"/>
  <c r="ZL27" i="35" s="1"/>
  <c r="ZK35" i="19"/>
  <c r="ZK20" i="35" s="1"/>
  <c r="ZL5" i="34"/>
  <c r="ZK50" i="19" l="1"/>
  <c r="ZK27" i="35" s="1"/>
  <c r="ZJ4" i="34"/>
  <c r="ZK5" i="34" s="1"/>
  <c r="ZJ57" i="19"/>
  <c r="ZJ28" i="19" l="1"/>
  <c r="ZJ6" i="19"/>
  <c r="ZJ7" i="19"/>
  <c r="ZJ29" i="19" l="1"/>
  <c r="ZJ3" i="35" s="1"/>
  <c r="ZJ24" i="35"/>
  <c r="ZJ23" i="35" s="1"/>
  <c r="ZJ21" i="35"/>
  <c r="ZJ4" i="35"/>
  <c r="ZJ7" i="35"/>
  <c r="ZJ6" i="35" s="1"/>
  <c r="ZJ35" i="19"/>
  <c r="ZJ20" i="35" s="1"/>
  <c r="ZI4" i="34"/>
  <c r="ZJ5" i="34" s="1"/>
  <c r="ZI57" i="19"/>
  <c r="ZI28" i="19"/>
  <c r="ZI6" i="19"/>
  <c r="ZI7" i="19"/>
  <c r="ZI29" i="19" l="1"/>
  <c r="ZI3" i="35" s="1"/>
  <c r="ZI24" i="35"/>
  <c r="ZI23" i="35" s="1"/>
  <c r="ZI21" i="35"/>
  <c r="ZI4" i="35"/>
  <c r="ZI7" i="35"/>
  <c r="ZI6" i="35" s="1"/>
  <c r="ZJ50" i="19"/>
  <c r="ZJ27" i="35" s="1"/>
  <c r="ZI35" i="19"/>
  <c r="ZI20" i="35" s="1"/>
  <c r="ZH4" i="34"/>
  <c r="ZH57" i="19"/>
  <c r="ZH28" i="19"/>
  <c r="ZH6" i="19"/>
  <c r="ZH7" i="19"/>
  <c r="ZH29" i="19" l="1"/>
  <c r="ZH3" i="35" s="1"/>
  <c r="ZH4" i="35"/>
  <c r="ZH7" i="35"/>
  <c r="ZH6" i="35" s="1"/>
  <c r="ZI50" i="19"/>
  <c r="ZI27" i="35" s="1"/>
  <c r="ZI5" i="34"/>
  <c r="ZG4" i="34"/>
  <c r="ZH5" i="34" s="1"/>
  <c r="ZG57" i="19"/>
  <c r="ZG28" i="19" l="1"/>
  <c r="ZG6" i="19"/>
  <c r="ZG7" i="19"/>
  <c r="ZG29" i="19" l="1"/>
  <c r="ZG3" i="35" s="1"/>
  <c r="ZG7" i="35"/>
  <c r="ZG6" i="35" s="1"/>
  <c r="ZG4" i="35"/>
  <c r="ZF4" i="34"/>
  <c r="ZF57" i="19"/>
  <c r="ZF28" i="19"/>
  <c r="ZF18" i="19"/>
  <c r="ZF21" i="19" s="1"/>
  <c r="ZF6" i="19"/>
  <c r="ZF7" i="19"/>
  <c r="ZF29" i="19" l="1"/>
  <c r="ZF3" i="35" s="1"/>
  <c r="ZF4" i="35"/>
  <c r="ZF7" i="35"/>
  <c r="ZF6" i="35" s="1"/>
  <c r="ZG5" i="34"/>
  <c r="ZE4" i="34"/>
  <c r="ZE18" i="19"/>
  <c r="ZE21" i="19" s="1"/>
  <c r="ZE57" i="19"/>
  <c r="ZE28" i="19"/>
  <c r="ZE6" i="19"/>
  <c r="ZE7" i="19"/>
  <c r="ZE29" i="19" l="1"/>
  <c r="ZE3" i="35" s="1"/>
  <c r="ZE4" i="35"/>
  <c r="ZE7" i="35"/>
  <c r="ZE6" i="35" s="1"/>
  <c r="ZF5" i="34"/>
  <c r="ZD4" i="34" l="1"/>
  <c r="ZE5" i="34" s="1"/>
  <c r="ZD57" i="19"/>
  <c r="ZD28" i="19"/>
  <c r="ZD6" i="19"/>
  <c r="ZD7" i="19"/>
  <c r="ZD29" i="19" l="1"/>
  <c r="ZD3" i="35" s="1"/>
  <c r="ZD4" i="35"/>
  <c r="ZD7" i="35"/>
  <c r="ZD6" i="35" s="1"/>
  <c r="ZC4" i="34"/>
  <c r="ZD5" i="34" l="1"/>
  <c r="ZC57" i="19"/>
  <c r="ZC28" i="19"/>
  <c r="ZC6" i="19"/>
  <c r="ZC7" i="19"/>
  <c r="ZC29" i="19" l="1"/>
  <c r="ZC3" i="35" s="1"/>
  <c r="ZC7" i="35"/>
  <c r="ZC6" i="35" s="1"/>
  <c r="ZC4" i="35"/>
  <c r="ZB4" i="34"/>
  <c r="ZB57" i="19"/>
  <c r="ZB28" i="19"/>
  <c r="ZB6" i="19"/>
  <c r="ZB7" i="19"/>
  <c r="ZB29" i="19" l="1"/>
  <c r="ZB3" i="35" s="1"/>
  <c r="ZB4" i="35"/>
  <c r="ZB7" i="35"/>
  <c r="ZB6" i="35" s="1"/>
  <c r="ZC5" i="34"/>
  <c r="ZA7" i="19"/>
  <c r="ZA4" i="34" l="1"/>
  <c r="ZA57" i="19"/>
  <c r="YV28" i="19"/>
  <c r="YW28" i="19"/>
  <c r="YX28" i="19"/>
  <c r="YY28" i="19"/>
  <c r="YZ28" i="19"/>
  <c r="ZA28" i="19"/>
  <c r="ZA6" i="19"/>
  <c r="YW29" i="19" l="1"/>
  <c r="YW3" i="35" s="1"/>
  <c r="YW4" i="35"/>
  <c r="YW7" i="35"/>
  <c r="YW6" i="35" s="1"/>
  <c r="ZA29" i="19"/>
  <c r="ZA3" i="35" s="1"/>
  <c r="ZA4" i="35"/>
  <c r="ZA7" i="35"/>
  <c r="ZA6" i="35" s="1"/>
  <c r="YZ29" i="19"/>
  <c r="YZ3" i="35" s="1"/>
  <c r="YZ4" i="35"/>
  <c r="YZ7" i="35"/>
  <c r="YZ6" i="35" s="1"/>
  <c r="YV29" i="19"/>
  <c r="YV3" i="35" s="1"/>
  <c r="YV4" i="35"/>
  <c r="YV7" i="35"/>
  <c r="YV6" i="35" s="1"/>
  <c r="YY29" i="19"/>
  <c r="YY3" i="35" s="1"/>
  <c r="YY7" i="35"/>
  <c r="YY6" i="35" s="1"/>
  <c r="YY4" i="35"/>
  <c r="YX29" i="19"/>
  <c r="YX3" i="35" s="1"/>
  <c r="YX4" i="35"/>
  <c r="YX7" i="35"/>
  <c r="YX6" i="35" s="1"/>
  <c r="ZB5" i="34"/>
  <c r="YZ57" i="19"/>
  <c r="YZ4" i="34" l="1"/>
  <c r="ZA5" i="34" s="1"/>
  <c r="YZ6" i="19"/>
  <c r="YZ7" i="19"/>
  <c r="YY4" i="34" l="1"/>
  <c r="YY57" i="19"/>
  <c r="YY6" i="19"/>
  <c r="YY7" i="19"/>
  <c r="YZ5" i="34" l="1"/>
  <c r="YX4" i="34"/>
  <c r="YX57" i="19"/>
  <c r="YX6" i="19"/>
  <c r="YX7" i="19"/>
  <c r="YY5" i="34" l="1"/>
  <c r="YW4" i="34"/>
  <c r="YX5" i="34" s="1"/>
  <c r="YW57" i="19"/>
  <c r="YW6" i="19"/>
  <c r="YW7" i="19"/>
  <c r="YV4" i="34" l="1"/>
  <c r="YV57" i="19"/>
  <c r="YV7" i="19"/>
  <c r="YV6" i="19"/>
  <c r="YW5" i="34" l="1"/>
  <c r="YU57" i="19"/>
  <c r="YU28" i="19"/>
  <c r="YU6" i="19"/>
  <c r="YU7" i="19"/>
  <c r="YU4" i="34"/>
  <c r="YU29" i="19" l="1"/>
  <c r="YU3" i="35" s="1"/>
  <c r="YU7" i="35"/>
  <c r="YU6" i="35" s="1"/>
  <c r="YU4" i="35"/>
  <c r="YV5" i="34"/>
  <c r="YT4" i="34"/>
  <c r="YU5" i="34" l="1"/>
  <c r="YT57" i="19"/>
  <c r="YT28" i="19"/>
  <c r="YT6" i="19"/>
  <c r="YT7" i="19"/>
  <c r="YT29" i="19" l="1"/>
  <c r="YT3" i="35" s="1"/>
  <c r="YT4" i="35"/>
  <c r="YT7" i="35"/>
  <c r="YT6" i="35" s="1"/>
  <c r="YS4" i="34"/>
  <c r="YT5" i="34" s="1"/>
  <c r="YS57" i="19"/>
  <c r="YS28" i="19"/>
  <c r="YS6" i="19"/>
  <c r="YS7" i="19"/>
  <c r="YS29" i="19" l="1"/>
  <c r="YS3" i="35" s="1"/>
  <c r="YS4" i="35"/>
  <c r="YS7" i="35"/>
  <c r="YS6" i="35" s="1"/>
  <c r="YR4" i="34"/>
  <c r="YR57" i="19"/>
  <c r="YR28" i="19"/>
  <c r="YR6" i="19"/>
  <c r="YR7" i="19"/>
  <c r="YR29" i="19" l="1"/>
  <c r="YR3" i="35" s="1"/>
  <c r="YR4" i="35"/>
  <c r="YR7" i="35"/>
  <c r="YR6" i="35" s="1"/>
  <c r="YS5" i="34"/>
  <c r="YQ4" i="34"/>
  <c r="YQ57" i="19"/>
  <c r="YP28" i="19"/>
  <c r="YQ28" i="19"/>
  <c r="YQ6" i="19"/>
  <c r="YQ7" i="19"/>
  <c r="YQ29" i="19" l="1"/>
  <c r="YQ3" i="35" s="1"/>
  <c r="YQ7" i="35"/>
  <c r="YQ6" i="35" s="1"/>
  <c r="YQ4" i="35"/>
  <c r="YP29" i="19"/>
  <c r="YP3" i="35" s="1"/>
  <c r="YP4" i="35"/>
  <c r="YP7" i="35"/>
  <c r="YP6" i="35" s="1"/>
  <c r="YR5" i="34"/>
  <c r="YP4" i="34"/>
  <c r="YP57" i="19"/>
  <c r="YP7" i="19"/>
  <c r="YP6" i="19"/>
  <c r="YQ5" i="34" l="1"/>
  <c r="YO4" i="34"/>
  <c r="YO57" i="19"/>
  <c r="YO28" i="19"/>
  <c r="YO6" i="19"/>
  <c r="YO7" i="19"/>
  <c r="YO29" i="19" l="1"/>
  <c r="YO3" i="35" s="1"/>
  <c r="YO4" i="35"/>
  <c r="YO7" i="35"/>
  <c r="YO6" i="35" s="1"/>
  <c r="YP5" i="34"/>
  <c r="YN4" i="34"/>
  <c r="YN57" i="19"/>
  <c r="YO5" i="34" l="1"/>
  <c r="YN28" i="19"/>
  <c r="YN6" i="19"/>
  <c r="YN7" i="19"/>
  <c r="YN29" i="19" l="1"/>
  <c r="YN3" i="35" s="1"/>
  <c r="YN4" i="35"/>
  <c r="YN7" i="35"/>
  <c r="YN6" i="35" s="1"/>
  <c r="YM57" i="19"/>
  <c r="YM4" i="34" l="1"/>
  <c r="YM28" i="19"/>
  <c r="YM6" i="19"/>
  <c r="YM7" i="19"/>
  <c r="YM29" i="19" l="1"/>
  <c r="YM3" i="35" s="1"/>
  <c r="YM7" i="35"/>
  <c r="YM6" i="35" s="1"/>
  <c r="YM4" i="35"/>
  <c r="YN5" i="34"/>
  <c r="YL4" i="34"/>
  <c r="YM5" i="34" s="1"/>
  <c r="YL57" i="19"/>
  <c r="YL28" i="19"/>
  <c r="YL6" i="19"/>
  <c r="YL7" i="19"/>
  <c r="YL29" i="19" l="1"/>
  <c r="YL3" i="35" s="1"/>
  <c r="YL4" i="35"/>
  <c r="YL7" i="35"/>
  <c r="YL6" i="35" s="1"/>
  <c r="YK4" i="34"/>
  <c r="YK57" i="19"/>
  <c r="YK28" i="19"/>
  <c r="YK6" i="19"/>
  <c r="YK7" i="19"/>
  <c r="YK29" i="19" l="1"/>
  <c r="YK3" i="35" s="1"/>
  <c r="YK4" i="35"/>
  <c r="YK7" i="35"/>
  <c r="YK6" i="35" s="1"/>
  <c r="YL5" i="34"/>
  <c r="YJ4" i="34" l="1"/>
  <c r="YJ57" i="19"/>
  <c r="YJ28" i="19"/>
  <c r="YJ6" i="19"/>
  <c r="YJ7" i="19"/>
  <c r="YJ29" i="19" l="1"/>
  <c r="YJ3" i="35" s="1"/>
  <c r="YJ4" i="35"/>
  <c r="YJ7" i="35"/>
  <c r="YJ6" i="35" s="1"/>
  <c r="YK5" i="34"/>
  <c r="YI4" i="34"/>
  <c r="YI57" i="19"/>
  <c r="YI28" i="19"/>
  <c r="YI6" i="19"/>
  <c r="YI7" i="19"/>
  <c r="YI29" i="19" l="1"/>
  <c r="YI3" i="35" s="1"/>
  <c r="YI7" i="35"/>
  <c r="YI6" i="35" s="1"/>
  <c r="YI4" i="35"/>
  <c r="YJ5" i="34"/>
  <c r="YI5" i="34" l="1"/>
  <c r="YG4" i="34" l="1"/>
  <c r="YH5" i="34" s="1"/>
  <c r="YG57" i="19"/>
  <c r="YG28" i="19"/>
  <c r="YG6" i="19"/>
  <c r="YG7" i="19"/>
  <c r="YG29" i="19" l="1"/>
  <c r="YG3" i="35" s="1"/>
  <c r="YG4" i="35"/>
  <c r="YG7" i="35"/>
  <c r="YG6" i="35" s="1"/>
  <c r="YF4" i="34"/>
  <c r="YF57" i="19"/>
  <c r="YF28" i="19"/>
  <c r="YF6" i="19"/>
  <c r="YF7" i="19"/>
  <c r="YF29" i="19" l="1"/>
  <c r="YF3" i="35" s="1"/>
  <c r="YF4" i="35"/>
  <c r="YF7" i="35"/>
  <c r="YF6" i="35" s="1"/>
  <c r="YG5" i="34"/>
  <c r="YE4" i="34"/>
  <c r="YE57" i="19"/>
  <c r="YE28" i="19"/>
  <c r="YE6" i="19"/>
  <c r="YE7" i="19"/>
  <c r="YE29" i="19" l="1"/>
  <c r="YE3" i="35" s="1"/>
  <c r="YE7" i="35"/>
  <c r="YE6" i="35" s="1"/>
  <c r="YE4" i="35"/>
  <c r="YF5" i="34"/>
  <c r="YD4" i="34"/>
  <c r="YD57" i="19"/>
  <c r="YD28" i="19"/>
  <c r="YD6" i="19"/>
  <c r="YD7" i="19"/>
  <c r="YD29" i="19" l="1"/>
  <c r="YD3" i="35" s="1"/>
  <c r="YD4" i="35"/>
  <c r="YD7" i="35"/>
  <c r="YD6" i="35" s="1"/>
  <c r="YE5" i="34"/>
  <c r="YC4" i="34"/>
  <c r="YC57" i="19"/>
  <c r="YC28" i="19"/>
  <c r="YC6" i="19"/>
  <c r="YC7" i="19"/>
  <c r="YC29" i="19" l="1"/>
  <c r="YC3" i="35" s="1"/>
  <c r="YC4" i="35"/>
  <c r="YC7" i="35"/>
  <c r="YC6" i="35" s="1"/>
  <c r="YD5" i="34"/>
  <c r="YB4" i="34"/>
  <c r="YC5" i="34" s="1"/>
  <c r="YB57" i="19"/>
  <c r="YB28" i="19"/>
  <c r="YB6" i="19"/>
  <c r="YB7" i="19"/>
  <c r="YB29" i="19" l="1"/>
  <c r="YB3" i="35" s="1"/>
  <c r="YB4" i="35"/>
  <c r="YB7" i="35"/>
  <c r="YB6" i="35" s="1"/>
  <c r="YA4" i="34"/>
  <c r="YA57" i="19"/>
  <c r="YA28" i="19"/>
  <c r="YA6" i="19"/>
  <c r="YA7" i="19"/>
  <c r="YA29" i="19" l="1"/>
  <c r="YA3" i="35" s="1"/>
  <c r="YA7" i="35"/>
  <c r="YA6" i="35" s="1"/>
  <c r="YA4" i="35"/>
  <c r="YB5" i="34"/>
  <c r="XZ4" i="34"/>
  <c r="XZ57" i="19"/>
  <c r="XZ28" i="19"/>
  <c r="XZ6" i="19"/>
  <c r="XZ7" i="19"/>
  <c r="XZ29" i="19" l="1"/>
  <c r="XZ3" i="35" s="1"/>
  <c r="XZ4" i="35"/>
  <c r="XZ7" i="35"/>
  <c r="XZ6" i="35" s="1"/>
  <c r="YA5" i="34"/>
  <c r="XY4" i="34"/>
  <c r="XZ5" i="34" s="1"/>
  <c r="XY57" i="19"/>
  <c r="XY28" i="19"/>
  <c r="XY6" i="19"/>
  <c r="XY7" i="19"/>
  <c r="XY29" i="19" l="1"/>
  <c r="XY3" i="35" s="1"/>
  <c r="XY4" i="35"/>
  <c r="XY7" i="35"/>
  <c r="XY6" i="35" s="1"/>
  <c r="XX4" i="34"/>
  <c r="XY5" i="34" s="1"/>
  <c r="XX57" i="19"/>
  <c r="XX28" i="19"/>
  <c r="XX6" i="19"/>
  <c r="XX7" i="19"/>
  <c r="XX29" i="19" l="1"/>
  <c r="XX3" i="35" s="1"/>
  <c r="XX4" i="35"/>
  <c r="XX7" i="35"/>
  <c r="XX6" i="35" s="1"/>
  <c r="XW4" i="34"/>
  <c r="XW57" i="19"/>
  <c r="XV28" i="19"/>
  <c r="XW28" i="19"/>
  <c r="XW6" i="19"/>
  <c r="XW7" i="19"/>
  <c r="XW29" i="19" l="1"/>
  <c r="XW3" i="35" s="1"/>
  <c r="XW7" i="35"/>
  <c r="XW6" i="35" s="1"/>
  <c r="XW4" i="35"/>
  <c r="XV29" i="19"/>
  <c r="XV3" i="35" s="1"/>
  <c r="XV4" i="35"/>
  <c r="XV7" i="35"/>
  <c r="XV6" i="35" s="1"/>
  <c r="XX5" i="34"/>
  <c r="XV4" i="34" l="1"/>
  <c r="XV57" i="19"/>
  <c r="XV7" i="19"/>
  <c r="XV6" i="19"/>
  <c r="XW5" i="34" l="1"/>
  <c r="XU4" i="34"/>
  <c r="XU57" i="19"/>
  <c r="XU28" i="19"/>
  <c r="XU6" i="19"/>
  <c r="XU7" i="19"/>
  <c r="XU29" i="19" l="1"/>
  <c r="XU3" i="35" s="1"/>
  <c r="XU4" i="35"/>
  <c r="XU7" i="35"/>
  <c r="XU6" i="35" s="1"/>
  <c r="XV5" i="34"/>
  <c r="XT4" i="34"/>
  <c r="XU5" i="34" s="1"/>
  <c r="XT57" i="19"/>
  <c r="XT28" i="19"/>
  <c r="XT6" i="19"/>
  <c r="XT7" i="19"/>
  <c r="XT29" i="19" l="1"/>
  <c r="XT3" i="35" s="1"/>
  <c r="XT4" i="35"/>
  <c r="XT7" i="35"/>
  <c r="XT6" i="35" s="1"/>
  <c r="XS4" i="34"/>
  <c r="XS57" i="19"/>
  <c r="XS28" i="19"/>
  <c r="XS6" i="19"/>
  <c r="XS7" i="19"/>
  <c r="XS29" i="19" l="1"/>
  <c r="XS3" i="35" s="1"/>
  <c r="XS7" i="35"/>
  <c r="XS6" i="35" s="1"/>
  <c r="XS4" i="35"/>
  <c r="XT5" i="34"/>
  <c r="XR7" i="19"/>
  <c r="XR4" i="34" l="1"/>
  <c r="XR57" i="19"/>
  <c r="XR28" i="19"/>
  <c r="XR6" i="19"/>
  <c r="XR29" i="19" l="1"/>
  <c r="XR3" i="35" s="1"/>
  <c r="XR4" i="35"/>
  <c r="XR7" i="35"/>
  <c r="XR6" i="35" s="1"/>
  <c r="XS5" i="34"/>
  <c r="XQ57" i="19"/>
  <c r="XQ28" i="19"/>
  <c r="XQ6" i="19"/>
  <c r="XQ7" i="19"/>
  <c r="XQ4" i="34"/>
  <c r="XQ29" i="19" l="1"/>
  <c r="XQ3" i="35" s="1"/>
  <c r="XQ4" i="35"/>
  <c r="XQ7" i="35"/>
  <c r="XQ6" i="35" s="1"/>
  <c r="XR5" i="34"/>
  <c r="XP4" i="34"/>
  <c r="XP57" i="19"/>
  <c r="XO28" i="19"/>
  <c r="XP28" i="19"/>
  <c r="XP6" i="19"/>
  <c r="XP7" i="19"/>
  <c r="XP29" i="19" l="1"/>
  <c r="XP3" i="35" s="1"/>
  <c r="XP4" i="35"/>
  <c r="XP7" i="35"/>
  <c r="XP6" i="35" s="1"/>
  <c r="XO29" i="19"/>
  <c r="XO3" i="35" s="1"/>
  <c r="XO7" i="35"/>
  <c r="XO6" i="35" s="1"/>
  <c r="XO4" i="35"/>
  <c r="XQ5" i="34"/>
  <c r="XO4" i="34"/>
  <c r="XO57" i="19"/>
  <c r="XO7" i="19"/>
  <c r="XO6" i="19"/>
  <c r="XP5" i="34" l="1"/>
  <c r="XN4" i="34"/>
  <c r="XN57" i="19"/>
  <c r="XN28" i="19"/>
  <c r="XN6" i="19"/>
  <c r="XN7" i="19"/>
  <c r="XN29" i="19" l="1"/>
  <c r="XN3" i="35" s="1"/>
  <c r="XN4" i="35"/>
  <c r="XN7" i="35"/>
  <c r="XN6" i="35" s="1"/>
  <c r="XO5" i="34"/>
  <c r="XM4" i="34"/>
  <c r="XM57" i="19"/>
  <c r="XM28" i="19"/>
  <c r="XM6" i="19"/>
  <c r="XM7" i="19"/>
  <c r="XM29" i="19" l="1"/>
  <c r="XM3" i="35" s="1"/>
  <c r="XM4" i="35"/>
  <c r="XM7" i="35"/>
  <c r="XM6" i="35" s="1"/>
  <c r="XN5" i="34"/>
  <c r="XI4" i="34"/>
  <c r="XJ4" i="34"/>
  <c r="XK4" i="34"/>
  <c r="XL4" i="34"/>
  <c r="XM5" i="34" s="1"/>
  <c r="XL5" i="34" l="1"/>
  <c r="XJ5" i="34"/>
  <c r="XK5" i="34"/>
  <c r="XL57" i="19"/>
  <c r="XL28" i="19"/>
  <c r="XL6" i="19"/>
  <c r="XL7" i="19"/>
  <c r="XL29" i="19" l="1"/>
  <c r="XL3" i="35" s="1"/>
  <c r="XL4" i="35"/>
  <c r="XL7" i="35"/>
  <c r="XL6" i="35" s="1"/>
  <c r="XL32" i="19"/>
  <c r="XK7" i="19" l="1"/>
  <c r="XI57" i="19" l="1"/>
  <c r="XJ57" i="19"/>
  <c r="XK57" i="19"/>
  <c r="XI28" i="19"/>
  <c r="XJ28" i="19"/>
  <c r="XK28" i="19"/>
  <c r="XI6" i="19"/>
  <c r="XJ6" i="19"/>
  <c r="XK6" i="19"/>
  <c r="XI7" i="19"/>
  <c r="XJ7" i="19"/>
  <c r="XI29" i="19" l="1"/>
  <c r="XI3" i="35" s="1"/>
  <c r="XI4" i="35"/>
  <c r="XI7" i="35"/>
  <c r="XI6" i="35" s="1"/>
  <c r="XK29" i="19"/>
  <c r="XK3" i="35" s="1"/>
  <c r="XK7" i="35"/>
  <c r="XK6" i="35" s="1"/>
  <c r="XK4" i="35"/>
  <c r="XJ29" i="19"/>
  <c r="XJ3" i="35" s="1"/>
  <c r="XJ4" i="35"/>
  <c r="XJ7" i="35"/>
  <c r="XJ6" i="35" s="1"/>
  <c r="XI32" i="19"/>
  <c r="XK32" i="19"/>
  <c r="XJ32"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FG7" i="19"/>
  <c r="FH7" i="19"/>
  <c r="FI7" i="19"/>
  <c r="FJ7" i="19"/>
  <c r="FK7" i="19"/>
  <c r="FL7" i="19"/>
  <c r="FM7" i="19"/>
  <c r="FN7" i="19"/>
  <c r="FO7" i="19"/>
  <c r="FP7" i="19"/>
  <c r="FQ7" i="19"/>
  <c r="FR7" i="19"/>
  <c r="FS7" i="19"/>
  <c r="FT7" i="19"/>
  <c r="FU7" i="19"/>
  <c r="FV7" i="19"/>
  <c r="FW7" i="19"/>
  <c r="FX7" i="19"/>
  <c r="FY7" i="19"/>
  <c r="FZ7" i="19"/>
  <c r="GA7" i="19"/>
  <c r="GB7" i="19"/>
  <c r="GC7" i="19"/>
  <c r="GD7" i="19"/>
  <c r="GE7" i="19"/>
  <c r="GF7" i="19"/>
  <c r="GG7" i="19"/>
  <c r="GH7" i="19"/>
  <c r="GI7" i="19"/>
  <c r="GJ7" i="19"/>
  <c r="GK7" i="19"/>
  <c r="GL7" i="19"/>
  <c r="GM7" i="19"/>
  <c r="GN7" i="19"/>
  <c r="GO7" i="19"/>
  <c r="GP7" i="19"/>
  <c r="GQ7" i="19"/>
  <c r="GR7" i="19"/>
  <c r="GS7" i="19"/>
  <c r="GT7" i="19"/>
  <c r="GU7" i="19"/>
  <c r="GV7" i="19"/>
  <c r="GW7" i="19"/>
  <c r="GX7" i="19"/>
  <c r="GY7" i="19"/>
  <c r="GZ7" i="19"/>
  <c r="HA7" i="19"/>
  <c r="HB7" i="19"/>
  <c r="HC7" i="19"/>
  <c r="HD7" i="19"/>
  <c r="HE7" i="19"/>
  <c r="HF7" i="19"/>
  <c r="HG7" i="19"/>
  <c r="HH7" i="19"/>
  <c r="HI7" i="19"/>
  <c r="HJ7" i="19"/>
  <c r="HK7" i="19"/>
  <c r="HL7" i="19"/>
  <c r="HM7" i="19"/>
  <c r="HN7" i="19"/>
  <c r="HO7" i="19"/>
  <c r="HP7" i="19"/>
  <c r="HQ7" i="19"/>
  <c r="HR7" i="19"/>
  <c r="HS7" i="19"/>
  <c r="HT7" i="19"/>
  <c r="HU7" i="19"/>
  <c r="HV7" i="19"/>
  <c r="HW7" i="19"/>
  <c r="HX7" i="19"/>
  <c r="HY7" i="19"/>
  <c r="HZ7" i="19"/>
  <c r="IA7" i="19"/>
  <c r="IB7" i="19"/>
  <c r="IC7" i="19"/>
  <c r="ID7" i="19"/>
  <c r="IE7" i="19"/>
  <c r="IF7" i="19"/>
  <c r="IG7" i="19"/>
  <c r="IH7" i="19"/>
  <c r="II7" i="19"/>
  <c r="IJ7" i="19"/>
  <c r="IK7" i="19"/>
  <c r="IL7" i="19"/>
  <c r="IM7" i="19"/>
  <c r="IN7" i="19"/>
  <c r="IO7" i="19"/>
  <c r="IP7" i="19"/>
  <c r="IQ7" i="19"/>
  <c r="IR7" i="19"/>
  <c r="IS7" i="19"/>
  <c r="IT7" i="19"/>
  <c r="IU7" i="19"/>
  <c r="IV7" i="19"/>
  <c r="IW7" i="19"/>
  <c r="IX7" i="19"/>
  <c r="IY7" i="19"/>
  <c r="IZ7" i="19"/>
  <c r="JA7" i="19"/>
  <c r="JB7" i="19"/>
  <c r="JC7" i="19"/>
  <c r="JD7" i="19"/>
  <c r="JE7" i="19"/>
  <c r="JF7" i="19"/>
  <c r="JG7" i="19"/>
  <c r="JH7" i="19"/>
  <c r="JI7" i="19"/>
  <c r="JJ7" i="19"/>
  <c r="JK7" i="19"/>
  <c r="JL7" i="19"/>
  <c r="JM7" i="19"/>
  <c r="JN7" i="19"/>
  <c r="JO7" i="19"/>
  <c r="JP7" i="19"/>
  <c r="JQ7" i="19"/>
  <c r="JR7" i="19"/>
  <c r="JS7" i="19"/>
  <c r="JT7" i="19"/>
  <c r="JU7" i="19"/>
  <c r="JV7" i="19"/>
  <c r="JW7" i="19"/>
  <c r="JX7" i="19"/>
  <c r="JY7" i="19"/>
  <c r="JZ7" i="19"/>
  <c r="KA7" i="19"/>
  <c r="KB7" i="19"/>
  <c r="KC7" i="19"/>
  <c r="KD7" i="19"/>
  <c r="KE7" i="19"/>
  <c r="KF7" i="19"/>
  <c r="KG7" i="19"/>
  <c r="KH7" i="19"/>
  <c r="KI7" i="19"/>
  <c r="KJ7" i="19"/>
  <c r="KK7" i="19"/>
  <c r="KL7" i="19"/>
  <c r="KM7" i="19"/>
  <c r="KN7" i="19"/>
  <c r="KO7" i="19"/>
  <c r="KP7" i="19"/>
  <c r="KQ7" i="19"/>
  <c r="KR7" i="19"/>
  <c r="KS7" i="19"/>
  <c r="KT7" i="19"/>
  <c r="KU7" i="19"/>
  <c r="KV7" i="19"/>
  <c r="KW7" i="19"/>
  <c r="KX7" i="19"/>
  <c r="KY7" i="19"/>
  <c r="KZ7" i="19"/>
  <c r="LA7" i="19"/>
  <c r="LB7" i="19"/>
  <c r="LC7" i="19"/>
  <c r="LD7" i="19"/>
  <c r="LE7" i="19"/>
  <c r="LF7" i="19"/>
  <c r="LG7" i="19"/>
  <c r="LH7" i="19"/>
  <c r="LI7" i="19"/>
  <c r="LJ7" i="19"/>
  <c r="LK7" i="19"/>
  <c r="LL7" i="19"/>
  <c r="LM7" i="19"/>
  <c r="LN7" i="19"/>
  <c r="LO7" i="19"/>
  <c r="LP7" i="19"/>
  <c r="LQ7" i="19"/>
  <c r="LR7" i="19"/>
  <c r="LS7" i="19"/>
  <c r="LT7" i="19"/>
  <c r="LU7" i="19"/>
  <c r="LV7" i="19"/>
  <c r="LW7" i="19"/>
  <c r="LX7" i="19"/>
  <c r="LY7" i="19"/>
  <c r="LZ7" i="19"/>
  <c r="MA7" i="19"/>
  <c r="MB7" i="19"/>
  <c r="MC7" i="19"/>
  <c r="MD7" i="19"/>
  <c r="ME7" i="19"/>
  <c r="MF7" i="19"/>
  <c r="MG7" i="19"/>
  <c r="MH7" i="19"/>
  <c r="MI7" i="19"/>
  <c r="MJ7" i="19"/>
  <c r="MK7" i="19"/>
  <c r="ML7" i="19"/>
  <c r="MM7" i="19"/>
  <c r="MN7" i="19"/>
  <c r="MO7" i="19"/>
  <c r="MP7" i="19"/>
  <c r="MQ7" i="19"/>
  <c r="MR7" i="19"/>
  <c r="MS7" i="19"/>
  <c r="MT7" i="19"/>
  <c r="MU7" i="19"/>
  <c r="MV7" i="19"/>
  <c r="MW7" i="19"/>
  <c r="MX7" i="19"/>
  <c r="MY7" i="19"/>
  <c r="MZ7" i="19"/>
  <c r="NA7" i="19"/>
  <c r="NB7" i="19"/>
  <c r="NC7" i="19"/>
  <c r="ND7" i="19"/>
  <c r="NE7" i="19"/>
  <c r="NF7" i="19"/>
  <c r="NG7" i="19"/>
  <c r="NH7" i="19"/>
  <c r="NI7" i="19"/>
  <c r="NJ7" i="19"/>
  <c r="NK7" i="19"/>
  <c r="NL7" i="19"/>
  <c r="NM7" i="19"/>
  <c r="NN7" i="19"/>
  <c r="NO7" i="19"/>
  <c r="NP7" i="19"/>
  <c r="NQ7" i="19"/>
  <c r="NR7" i="19"/>
  <c r="NS7" i="19"/>
  <c r="NT7" i="19"/>
  <c r="NU7" i="19"/>
  <c r="NV7" i="19"/>
  <c r="NW7" i="19"/>
  <c r="NX7" i="19"/>
  <c r="NY7" i="19"/>
  <c r="NZ7" i="19"/>
  <c r="OA7" i="19"/>
  <c r="OB7" i="19"/>
  <c r="OC7" i="19"/>
  <c r="OD7" i="19"/>
  <c r="OE7" i="19"/>
  <c r="OF7" i="19"/>
  <c r="OG7" i="19"/>
  <c r="OH7" i="19"/>
  <c r="OI7" i="19"/>
  <c r="OJ7" i="19"/>
  <c r="OK7" i="19"/>
  <c r="OL7" i="19"/>
  <c r="OM7" i="19"/>
  <c r="ON7" i="19"/>
  <c r="OO7" i="19"/>
  <c r="OP7" i="19"/>
  <c r="OQ7" i="19"/>
  <c r="OR7" i="19"/>
  <c r="OS7" i="19"/>
  <c r="OT7" i="19"/>
  <c r="OU7" i="19"/>
  <c r="OV7" i="19"/>
  <c r="OW7" i="19"/>
  <c r="OX7" i="19"/>
  <c r="OY7" i="19"/>
  <c r="OZ7" i="19"/>
  <c r="PA7" i="19"/>
  <c r="PB7" i="19"/>
  <c r="PC7" i="19"/>
  <c r="PD7" i="19"/>
  <c r="PE7" i="19"/>
  <c r="PF7" i="19"/>
  <c r="PG7" i="19"/>
  <c r="PH7" i="19"/>
  <c r="PI7" i="19"/>
  <c r="PJ7" i="19"/>
  <c r="PK7" i="19"/>
  <c r="PL7" i="19"/>
  <c r="PM7" i="19"/>
  <c r="PN7" i="19"/>
  <c r="PO7" i="19"/>
  <c r="PP7" i="19"/>
  <c r="PQ7" i="19"/>
  <c r="PR7" i="19"/>
  <c r="PS7" i="19"/>
  <c r="PT7" i="19"/>
  <c r="PU7" i="19"/>
  <c r="PV7" i="19"/>
  <c r="PW7" i="19"/>
  <c r="PX7" i="19"/>
  <c r="PY7" i="19"/>
  <c r="PZ7" i="19"/>
  <c r="QA7" i="19"/>
  <c r="QB7" i="19"/>
  <c r="QC7" i="19"/>
  <c r="QD7" i="19"/>
  <c r="QE7" i="19"/>
  <c r="QF7" i="19"/>
  <c r="QG7" i="19"/>
  <c r="QH7" i="19"/>
  <c r="QI7" i="19"/>
  <c r="QJ7" i="19"/>
  <c r="QK7" i="19"/>
  <c r="QL7" i="19"/>
  <c r="QM7" i="19"/>
  <c r="QN7" i="19"/>
  <c r="QO7" i="19"/>
  <c r="QP7" i="19"/>
  <c r="QQ7" i="19"/>
  <c r="QR7" i="19"/>
  <c r="QS7" i="19"/>
  <c r="QT7" i="19"/>
  <c r="QU7" i="19"/>
  <c r="QV7" i="19"/>
  <c r="QW7" i="19"/>
  <c r="QX7" i="19"/>
  <c r="QY7" i="19"/>
  <c r="QZ7" i="19"/>
  <c r="RA7" i="19"/>
  <c r="RB7" i="19"/>
  <c r="RC7" i="19"/>
  <c r="RD7" i="19"/>
  <c r="RE7" i="19"/>
  <c r="RF7" i="19"/>
  <c r="RG7" i="19"/>
  <c r="RH7" i="19"/>
  <c r="RI7" i="19"/>
  <c r="RJ7" i="19"/>
  <c r="RK7" i="19"/>
  <c r="RL7" i="19"/>
  <c r="RM7" i="19"/>
  <c r="RN7" i="19"/>
  <c r="RO7" i="19"/>
  <c r="RP7" i="19"/>
  <c r="RQ7" i="19"/>
  <c r="RR7" i="19"/>
  <c r="RS7" i="19"/>
  <c r="RT7" i="19"/>
  <c r="RU7" i="19"/>
  <c r="RV7" i="19"/>
  <c r="RW7" i="19"/>
  <c r="RX7" i="19"/>
  <c r="RY7" i="19"/>
  <c r="RZ7" i="19"/>
  <c r="SA7" i="19"/>
  <c r="SB7" i="19"/>
  <c r="SC7" i="19"/>
  <c r="SD7" i="19"/>
  <c r="SE7" i="19"/>
  <c r="SF7" i="19"/>
  <c r="SG7" i="19"/>
  <c r="SH7" i="19"/>
  <c r="SI7" i="19"/>
  <c r="SJ7" i="19"/>
  <c r="SK7" i="19"/>
  <c r="SL7" i="19"/>
  <c r="SM7" i="19"/>
  <c r="SN7" i="19"/>
  <c r="SO7" i="19"/>
  <c r="SP7" i="19"/>
  <c r="SQ7" i="19"/>
  <c r="SR7" i="19"/>
  <c r="SS7" i="19"/>
  <c r="ST7" i="19"/>
  <c r="SU7" i="19"/>
  <c r="SV7" i="19"/>
  <c r="SW7" i="19"/>
  <c r="SX7" i="19"/>
  <c r="SY7" i="19"/>
  <c r="SZ7" i="19"/>
  <c r="TA7" i="19"/>
  <c r="TB7" i="19"/>
  <c r="TC7" i="19"/>
  <c r="TD7" i="19"/>
  <c r="TE7" i="19"/>
  <c r="TF7" i="19"/>
  <c r="TG7" i="19"/>
  <c r="TH7" i="19"/>
  <c r="TI7" i="19"/>
  <c r="TJ7" i="19"/>
  <c r="TK7" i="19"/>
  <c r="TL7" i="19"/>
  <c r="TM7" i="19"/>
  <c r="TN7" i="19"/>
  <c r="TO7" i="19"/>
  <c r="TP7" i="19"/>
  <c r="TQ7" i="19"/>
  <c r="TR7" i="19"/>
  <c r="TS7" i="19"/>
  <c r="TT7" i="19"/>
  <c r="TU7" i="19"/>
  <c r="TV7" i="19"/>
  <c r="TW7" i="19"/>
  <c r="TX7" i="19"/>
  <c r="TY7" i="19"/>
  <c r="TZ7" i="19"/>
  <c r="UA7" i="19"/>
  <c r="UB7" i="19"/>
  <c r="UC7" i="19"/>
  <c r="UD7" i="19"/>
  <c r="UE7" i="19"/>
  <c r="UF7" i="19"/>
  <c r="UG7" i="19"/>
  <c r="UH7" i="19"/>
  <c r="UI7" i="19"/>
  <c r="UJ7" i="19"/>
  <c r="UK7" i="19"/>
  <c r="UL7" i="19"/>
  <c r="UM7" i="19"/>
  <c r="UN7" i="19"/>
  <c r="UO7" i="19"/>
  <c r="UP7" i="19"/>
  <c r="UQ7" i="19"/>
  <c r="UR7" i="19"/>
  <c r="US7" i="19"/>
  <c r="UT7" i="19"/>
  <c r="UU7" i="19"/>
  <c r="UV7" i="19"/>
  <c r="UW7" i="19"/>
  <c r="UX7" i="19"/>
  <c r="UY7" i="19"/>
  <c r="UZ7" i="19"/>
  <c r="VA7" i="19"/>
  <c r="VB7" i="19"/>
  <c r="VC7" i="19"/>
  <c r="VD7" i="19"/>
  <c r="VE7" i="19"/>
  <c r="VF7" i="19"/>
  <c r="VG7" i="19"/>
  <c r="VH7" i="19"/>
  <c r="VI7" i="19"/>
  <c r="VJ7" i="19"/>
  <c r="VK7" i="19"/>
  <c r="VL7" i="19"/>
  <c r="VM7" i="19"/>
  <c r="VN7" i="19"/>
  <c r="VO7" i="19"/>
  <c r="VP7" i="19"/>
  <c r="VQ7" i="19"/>
  <c r="VR7" i="19"/>
  <c r="VS7" i="19"/>
  <c r="VT7" i="19"/>
  <c r="VU7" i="19"/>
  <c r="VV7" i="19"/>
  <c r="VW7" i="19"/>
  <c r="VX7" i="19"/>
  <c r="VY7" i="19"/>
  <c r="VZ7" i="19"/>
  <c r="WA7" i="19"/>
  <c r="WB7" i="19"/>
  <c r="WC7" i="19"/>
  <c r="WD7" i="19"/>
  <c r="WE7" i="19"/>
  <c r="WF7" i="19"/>
  <c r="WG7" i="19"/>
  <c r="WH7" i="19"/>
  <c r="WI7" i="19"/>
  <c r="WJ7" i="19"/>
  <c r="WK7" i="19"/>
  <c r="WL7" i="19"/>
  <c r="WM7" i="19"/>
  <c r="WN7" i="19"/>
  <c r="WO7" i="19"/>
  <c r="WP7" i="19"/>
  <c r="WQ7" i="19"/>
  <c r="WR7" i="19"/>
  <c r="WS7" i="19"/>
  <c r="WT7" i="19"/>
  <c r="WU7" i="19"/>
  <c r="WV7" i="19"/>
  <c r="WW7" i="19"/>
  <c r="WX7" i="19"/>
  <c r="WY7" i="19"/>
  <c r="WZ7" i="19"/>
  <c r="XA7" i="19"/>
  <c r="XB7" i="19"/>
  <c r="XC7" i="19"/>
  <c r="XD7" i="19"/>
  <c r="XE7" i="19"/>
  <c r="XF7" i="19"/>
  <c r="XG7" i="19"/>
  <c r="XH7" i="19"/>
  <c r="XH4" i="34" l="1"/>
  <c r="XI5" i="34" s="1"/>
  <c r="XH57" i="19" l="1"/>
  <c r="XH28" i="19"/>
  <c r="XH6" i="19"/>
  <c r="XH29" i="19" l="1"/>
  <c r="XH3" i="35" s="1"/>
  <c r="XH4" i="35"/>
  <c r="XH7" i="35"/>
  <c r="XH6" i="35" s="1"/>
  <c r="XH32" i="19"/>
  <c r="XG4" i="34"/>
  <c r="XG57" i="19"/>
  <c r="XG28" i="19"/>
  <c r="XG6" i="19"/>
  <c r="XG29" i="19" l="1"/>
  <c r="XG3" i="35" s="1"/>
  <c r="XG7" i="35"/>
  <c r="XG6" i="35" s="1"/>
  <c r="XG4" i="35"/>
  <c r="XG32" i="19"/>
  <c r="XH5" i="34"/>
  <c r="XF4" i="34"/>
  <c r="XF57" i="19"/>
  <c r="XF28" i="19"/>
  <c r="XF6" i="19"/>
  <c r="XF29" i="19" l="1"/>
  <c r="XF3" i="35" s="1"/>
  <c r="XF4" i="35"/>
  <c r="XF7" i="35"/>
  <c r="XF6" i="35" s="1"/>
  <c r="XF32" i="19"/>
  <c r="XG5" i="34"/>
  <c r="XE4" i="34"/>
  <c r="XE57" i="19"/>
  <c r="XE28" i="19"/>
  <c r="XE6" i="19"/>
  <c r="XE29" i="19" l="1"/>
  <c r="XE3" i="35" s="1"/>
  <c r="XE4" i="35"/>
  <c r="XE7" i="35"/>
  <c r="XE6" i="35" s="1"/>
  <c r="XE32" i="19"/>
  <c r="XF5" i="34"/>
  <c r="XD57" i="19" l="1"/>
  <c r="XD28" i="19"/>
  <c r="XD6" i="19"/>
  <c r="XD4" i="34"/>
  <c r="XD29" i="19" l="1"/>
  <c r="XD3" i="35" s="1"/>
  <c r="XD4" i="35"/>
  <c r="XD7" i="35"/>
  <c r="XD6" i="35" s="1"/>
  <c r="XD32" i="19"/>
  <c r="XE5" i="34"/>
  <c r="XC4" i="34" l="1"/>
  <c r="XD5" i="34" s="1"/>
  <c r="XC57" i="19"/>
  <c r="XC28" i="19"/>
  <c r="XC6" i="19"/>
  <c r="XC29" i="19" l="1"/>
  <c r="XC3" i="35" s="1"/>
  <c r="XC7" i="35"/>
  <c r="XC6" i="35" s="1"/>
  <c r="XC4" i="35"/>
  <c r="XC32" i="19"/>
  <c r="XB4" i="34"/>
  <c r="XB57" i="19"/>
  <c r="XB28" i="19"/>
  <c r="XB6" i="19"/>
  <c r="XB29" i="19" l="1"/>
  <c r="XB3" i="35" s="1"/>
  <c r="XB4" i="35"/>
  <c r="XB7" i="35"/>
  <c r="XB6" i="35" s="1"/>
  <c r="XB32" i="19"/>
  <c r="XC5" i="34"/>
  <c r="XA4" i="34" l="1"/>
  <c r="XA57" i="19"/>
  <c r="XA28" i="19"/>
  <c r="XA6" i="19"/>
  <c r="XA29" i="19" l="1"/>
  <c r="XA3" i="35" s="1"/>
  <c r="XA4" i="35"/>
  <c r="XA7" i="35"/>
  <c r="XA6" i="35" s="1"/>
  <c r="XA32" i="19"/>
  <c r="XB5" i="34"/>
  <c r="WZ4" i="34"/>
  <c r="WZ57" i="19"/>
  <c r="WZ28" i="19"/>
  <c r="WZ6" i="19"/>
  <c r="WZ29" i="19" l="1"/>
  <c r="WZ3" i="35" s="1"/>
  <c r="WZ4" i="35"/>
  <c r="WZ7" i="35"/>
  <c r="WZ6" i="35" s="1"/>
  <c r="WZ32" i="19"/>
  <c r="XA5" i="34"/>
  <c r="WY4" i="34" l="1"/>
  <c r="WY57" i="19"/>
  <c r="WY28" i="19"/>
  <c r="WY6" i="19"/>
  <c r="WY29" i="19" l="1"/>
  <c r="WY3" i="35" s="1"/>
  <c r="WY7" i="35"/>
  <c r="WY6" i="35" s="1"/>
  <c r="WY4" i="35"/>
  <c r="WY32" i="19"/>
  <c r="WZ5" i="34"/>
  <c r="WX4" i="34"/>
  <c r="WX57" i="19"/>
  <c r="WX28" i="19"/>
  <c r="WX6" i="19"/>
  <c r="WX29" i="19" l="1"/>
  <c r="WX3" i="35" s="1"/>
  <c r="WX4" i="35"/>
  <c r="WX7" i="35"/>
  <c r="WX6" i="35" s="1"/>
  <c r="WX32" i="19"/>
  <c r="WY5" i="34"/>
  <c r="WW4" i="34" l="1"/>
  <c r="WX5" i="34" s="1"/>
  <c r="WW57" i="19"/>
  <c r="WW28" i="19"/>
  <c r="WW6" i="19"/>
  <c r="WW29" i="19" l="1"/>
  <c r="WW3" i="35" s="1"/>
  <c r="WW4" i="35"/>
  <c r="WW7" i="35"/>
  <c r="WW6" i="35" s="1"/>
  <c r="WW32" i="19"/>
  <c r="WV57" i="19"/>
  <c r="WV28" i="19"/>
  <c r="WV6" i="19"/>
  <c r="WV4" i="34"/>
  <c r="WV29" i="19" l="1"/>
  <c r="WV3" i="35" s="1"/>
  <c r="WV4" i="35"/>
  <c r="WV7" i="35"/>
  <c r="WV6" i="35" s="1"/>
  <c r="WW5" i="34"/>
  <c r="WV32" i="19"/>
  <c r="WU4" i="34"/>
  <c r="WU57" i="19"/>
  <c r="WU28" i="19"/>
  <c r="WU6" i="19"/>
  <c r="WU29" i="19" l="1"/>
  <c r="WU3" i="35" s="1"/>
  <c r="WU7" i="35"/>
  <c r="WU6" i="35" s="1"/>
  <c r="WU4" i="35"/>
  <c r="WU32" i="19"/>
  <c r="WV5" i="34"/>
  <c r="WT4" i="34"/>
  <c r="WT57" i="19"/>
  <c r="WT28" i="19"/>
  <c r="WT6" i="19"/>
  <c r="WT29" i="19" l="1"/>
  <c r="WT3" i="35" s="1"/>
  <c r="WT4" i="35"/>
  <c r="WT7" i="35"/>
  <c r="WT6" i="35" s="1"/>
  <c r="WU5" i="34"/>
  <c r="WT32" i="19"/>
  <c r="WS4" i="34"/>
  <c r="WS57" i="19"/>
  <c r="WS28" i="19"/>
  <c r="WS6" i="19"/>
  <c r="WS29" i="19" l="1"/>
  <c r="WS3" i="35" s="1"/>
  <c r="WS4" i="35"/>
  <c r="WS7" i="35"/>
  <c r="WS6" i="35" s="1"/>
  <c r="WT5" i="34"/>
  <c r="WS32" i="19"/>
  <c r="WR57" i="19"/>
  <c r="WR28" i="19"/>
  <c r="WR6" i="19"/>
  <c r="WR29" i="19" l="1"/>
  <c r="WR3" i="35" s="1"/>
  <c r="WR4" i="35"/>
  <c r="WR7" i="35"/>
  <c r="WR6" i="35" s="1"/>
  <c r="WR32" i="19"/>
  <c r="WR4" i="34"/>
  <c r="WS5" i="34" l="1"/>
  <c r="WQ4" i="34"/>
  <c r="WQ57" i="19"/>
  <c r="WQ28" i="19"/>
  <c r="WQ6" i="19"/>
  <c r="WQ29" i="19" l="1"/>
  <c r="WQ3" i="35" s="1"/>
  <c r="WQ7" i="35"/>
  <c r="WQ6" i="35" s="1"/>
  <c r="WQ4" i="35"/>
  <c r="WR5" i="34"/>
  <c r="WQ32" i="19"/>
  <c r="WP4" i="34"/>
  <c r="WP57" i="19"/>
  <c r="WP28" i="19"/>
  <c r="WP6" i="19"/>
  <c r="WP29" i="19" l="1"/>
  <c r="WP3" i="35" s="1"/>
  <c r="WP4" i="35"/>
  <c r="WP7" i="35"/>
  <c r="WP6" i="35" s="1"/>
  <c r="WP32" i="19"/>
  <c r="WQ5" i="34"/>
  <c r="WO57" i="19" l="1"/>
  <c r="WO28" i="19"/>
  <c r="WO6" i="19"/>
  <c r="WO29" i="19" l="1"/>
  <c r="WO3" i="35" s="1"/>
  <c r="WO4" i="35"/>
  <c r="WO7" i="35"/>
  <c r="WO6" i="35" s="1"/>
  <c r="WO32" i="19"/>
  <c r="WO4" i="34"/>
  <c r="WP5" i="34" l="1"/>
  <c r="WN4" i="34"/>
  <c r="WO5" i="34" s="1"/>
  <c r="WN57" i="19"/>
  <c r="WN28" i="19"/>
  <c r="WN6" i="19"/>
  <c r="WN29" i="19" l="1"/>
  <c r="WN3" i="35" s="1"/>
  <c r="WN4" i="35"/>
  <c r="WN7" i="35"/>
  <c r="WN6" i="35" s="1"/>
  <c r="WN32" i="19"/>
  <c r="WM4" i="34"/>
  <c r="WN5" i="34" s="1"/>
  <c r="WM57" i="19"/>
  <c r="WM28" i="19"/>
  <c r="WM6" i="19"/>
  <c r="WM29" i="19" l="1"/>
  <c r="WM3" i="35" s="1"/>
  <c r="WM7" i="35"/>
  <c r="WM6" i="35" s="1"/>
  <c r="WM4" i="35"/>
  <c r="WM32" i="19"/>
  <c r="WL4" i="34"/>
  <c r="WM5" i="34" l="1"/>
  <c r="WL57" i="19"/>
  <c r="WL28" i="19"/>
  <c r="WL6" i="19"/>
  <c r="WL29" i="19" l="1"/>
  <c r="WL3" i="35" s="1"/>
  <c r="WL4" i="35"/>
  <c r="WL7" i="35"/>
  <c r="WL6" i="35" s="1"/>
  <c r="WL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WK4" i="34" l="1"/>
  <c r="WK57" i="19"/>
  <c r="WK28" i="19"/>
  <c r="WK6" i="19"/>
  <c r="WK29" i="19" l="1"/>
  <c r="WK3" i="35" s="1"/>
  <c r="WK4" i="35"/>
  <c r="WK7" i="35"/>
  <c r="WK6" i="35" s="1"/>
  <c r="WK32" i="19"/>
  <c r="WL5" i="34"/>
  <c r="WJ4" i="34"/>
  <c r="WJ57" i="19"/>
  <c r="WJ28" i="19"/>
  <c r="WJ6" i="19"/>
  <c r="WJ29" i="19" l="1"/>
  <c r="WJ3" i="35" s="1"/>
  <c r="WJ4" i="35"/>
  <c r="WJ7" i="35"/>
  <c r="WJ6" i="35" s="1"/>
  <c r="WK5" i="34"/>
  <c r="WJ32" i="19"/>
  <c r="WI4" i="34"/>
  <c r="WI57" i="19"/>
  <c r="WI28" i="19"/>
  <c r="WI6" i="19"/>
  <c r="WI29" i="19" l="1"/>
  <c r="WI3" i="35" s="1"/>
  <c r="WI7" i="35"/>
  <c r="WI6" i="35" s="1"/>
  <c r="WI4" i="35"/>
  <c r="WI32" i="19"/>
  <c r="WJ5" i="34"/>
  <c r="WH4" i="34"/>
  <c r="WI5" i="34" s="1"/>
  <c r="WH57" i="19"/>
  <c r="WH28" i="19"/>
  <c r="WH6" i="19"/>
  <c r="WH29" i="19" l="1"/>
  <c r="WH3" i="35" s="1"/>
  <c r="WH4" i="35"/>
  <c r="WH7" i="35"/>
  <c r="WH6" i="35" s="1"/>
  <c r="WH32" i="19"/>
  <c r="WG4" i="34"/>
  <c r="WG57" i="19"/>
  <c r="WG28" i="19"/>
  <c r="WF28" i="19"/>
  <c r="WG6" i="19"/>
  <c r="WF29" i="19" l="1"/>
  <c r="WF3" i="35" s="1"/>
  <c r="WF4" i="35"/>
  <c r="WF7" i="35"/>
  <c r="WF6" i="35" s="1"/>
  <c r="WG29" i="19"/>
  <c r="WG3" i="35" s="1"/>
  <c r="WG4" i="35"/>
  <c r="WG7" i="35"/>
  <c r="WG6" i="35" s="1"/>
  <c r="WF32" i="19"/>
  <c r="WG32" i="19"/>
  <c r="WH5" i="34"/>
  <c r="WF4" i="34"/>
  <c r="WF57" i="19"/>
  <c r="WF6" i="19"/>
  <c r="WG5" i="34" l="1"/>
  <c r="WE4" i="34"/>
  <c r="WE57" i="19"/>
  <c r="WE28" i="19"/>
  <c r="WE6" i="19"/>
  <c r="WE29" i="19" l="1"/>
  <c r="WE3" i="35" s="1"/>
  <c r="WE7" i="35"/>
  <c r="WE6" i="35" s="1"/>
  <c r="WE4" i="35"/>
  <c r="WF5" i="34"/>
  <c r="WE32" i="19"/>
  <c r="WD4" i="34"/>
  <c r="WD57" i="19"/>
  <c r="WD28" i="19"/>
  <c r="WD6" i="19"/>
  <c r="WD29" i="19" l="1"/>
  <c r="WD3" i="35" s="1"/>
  <c r="WD4" i="35"/>
  <c r="WD7" i="35"/>
  <c r="WD6" i="35" s="1"/>
  <c r="WD32" i="19"/>
  <c r="WE5" i="34"/>
  <c r="WC4" i="34"/>
  <c r="WD5" i="34" s="1"/>
  <c r="WC57" i="19" l="1"/>
  <c r="WC28" i="19"/>
  <c r="WC6" i="19"/>
  <c r="WC29" i="19" l="1"/>
  <c r="WC3" i="35" s="1"/>
  <c r="WC4" i="35"/>
  <c r="WC7" i="35"/>
  <c r="WC6" i="35" s="1"/>
  <c r="WC32" i="19"/>
  <c r="WB4" i="34" l="1"/>
  <c r="WB57" i="19"/>
  <c r="WB28" i="19"/>
  <c r="WB6" i="19"/>
  <c r="WB29" i="19" l="1"/>
  <c r="WB3" i="35" s="1"/>
  <c r="WB4" i="35"/>
  <c r="WB7" i="35"/>
  <c r="WB6" i="35" s="1"/>
  <c r="WC5" i="34"/>
  <c r="WB32" i="19"/>
  <c r="WA57" i="19"/>
  <c r="WA28" i="19"/>
  <c r="WA6" i="19"/>
  <c r="WA4" i="34"/>
  <c r="WA29" i="19" l="1"/>
  <c r="WA3" i="35" s="1"/>
  <c r="WA7" i="35"/>
  <c r="WA6" i="35" s="1"/>
  <c r="WA4" i="35"/>
  <c r="WA32" i="19"/>
  <c r="WB5" i="34"/>
  <c r="VZ4" i="34" l="1"/>
  <c r="VZ57" i="19"/>
  <c r="VZ28" i="19"/>
  <c r="VZ6" i="19"/>
  <c r="VZ29" i="19" l="1"/>
  <c r="VZ3" i="35" s="1"/>
  <c r="VZ4" i="35"/>
  <c r="VZ7" i="35"/>
  <c r="VZ6" i="35" s="1"/>
  <c r="WA5" i="34"/>
  <c r="VZ32" i="19"/>
  <c r="VY4" i="34"/>
  <c r="VY57" i="19"/>
  <c r="VY28" i="19"/>
  <c r="VY6" i="19"/>
  <c r="VY29" i="19" l="1"/>
  <c r="VY3" i="35" s="1"/>
  <c r="VY4" i="35"/>
  <c r="VY7" i="35"/>
  <c r="VY6" i="35" s="1"/>
  <c r="VY32" i="19"/>
  <c r="VZ5" i="34"/>
  <c r="VX4" i="34"/>
  <c r="VX57" i="19"/>
  <c r="VX28" i="19"/>
  <c r="VX6" i="19"/>
  <c r="VX29" i="19" l="1"/>
  <c r="VX3" i="35" s="1"/>
  <c r="VX4" i="35"/>
  <c r="VX7" i="35"/>
  <c r="VX6" i="35" s="1"/>
  <c r="VX32" i="19"/>
  <c r="VY5" i="34"/>
  <c r="VW28" i="19"/>
  <c r="VW57" i="19"/>
  <c r="VW6" i="19"/>
  <c r="VW4" i="34"/>
  <c r="VW29" i="19" l="1"/>
  <c r="VW3" i="35" s="1"/>
  <c r="VW7" i="35"/>
  <c r="VW6" i="35" s="1"/>
  <c r="VW4" i="35"/>
  <c r="VX5" i="34"/>
  <c r="VW32" i="19"/>
  <c r="VV4" i="34"/>
  <c r="VV57" i="19"/>
  <c r="VV28" i="19"/>
  <c r="VV6" i="19"/>
  <c r="VV29" i="19" l="1"/>
  <c r="VV3" i="35" s="1"/>
  <c r="VV4" i="35"/>
  <c r="VV7" i="35"/>
  <c r="VV6" i="35" s="1"/>
  <c r="VV32" i="19"/>
  <c r="VW5" i="34"/>
  <c r="VU4" i="34" l="1"/>
  <c r="VU57" i="19"/>
  <c r="VU28" i="19"/>
  <c r="VU6" i="19"/>
  <c r="VU29" i="19" l="1"/>
  <c r="VU3" i="35" s="1"/>
  <c r="VU4" i="35"/>
  <c r="VU7" i="35"/>
  <c r="VU6" i="35" s="1"/>
  <c r="VU32" i="19"/>
  <c r="VV5" i="34"/>
  <c r="VT4" i="34" l="1"/>
  <c r="VT57" i="19"/>
  <c r="VT28" i="19"/>
  <c r="VT6" i="19"/>
  <c r="VT29" i="19" l="1"/>
  <c r="VT3" i="35" s="1"/>
  <c r="VT4" i="35"/>
  <c r="VT7" i="35"/>
  <c r="VT6" i="35" s="1"/>
  <c r="VT32" i="19"/>
  <c r="VU5" i="34"/>
  <c r="VS57" i="19"/>
  <c r="VS28" i="19"/>
  <c r="VS6" i="19"/>
  <c r="VS4" i="34"/>
  <c r="VS29" i="19" l="1"/>
  <c r="VS3" i="35" s="1"/>
  <c r="VS7" i="35"/>
  <c r="VS6" i="35" s="1"/>
  <c r="VS4" i="35"/>
  <c r="VS32" i="19"/>
  <c r="VT5" i="34"/>
  <c r="VR4" i="34"/>
  <c r="VS5" i="34" l="1"/>
  <c r="VR57" i="19"/>
  <c r="VR28" i="19"/>
  <c r="VR6" i="19"/>
  <c r="VR29" i="19" l="1"/>
  <c r="VR3" i="35" s="1"/>
  <c r="VR4" i="35"/>
  <c r="VR7" i="35"/>
  <c r="VR6" i="35" s="1"/>
  <c r="VR32" i="19"/>
  <c r="VQ4" i="34" l="1"/>
  <c r="VQ57" i="19"/>
  <c r="VQ28" i="19"/>
  <c r="VQ6" i="19"/>
  <c r="VQ29" i="19" l="1"/>
  <c r="VQ3" i="35" s="1"/>
  <c r="VQ4" i="35"/>
  <c r="VQ7" i="35"/>
  <c r="VQ6" i="35" s="1"/>
  <c r="VQ32" i="19"/>
  <c r="VR5" i="34"/>
  <c r="VP4" i="34"/>
  <c r="VP57" i="19"/>
  <c r="VP28" i="19"/>
  <c r="VP6" i="19"/>
  <c r="VP29" i="19" l="1"/>
  <c r="VP3" i="35" s="1"/>
  <c r="VP4" i="35"/>
  <c r="VP7" i="35"/>
  <c r="VP6" i="35" s="1"/>
  <c r="VQ5" i="34"/>
  <c r="VP32" i="19"/>
  <c r="VO4" i="34"/>
  <c r="VP5" i="34" s="1"/>
  <c r="VO57" i="19"/>
  <c r="VO28" i="19"/>
  <c r="VO6" i="19"/>
  <c r="VO29" i="19" l="1"/>
  <c r="VO3" i="35" s="1"/>
  <c r="VO7" i="35"/>
  <c r="VO6" i="35" s="1"/>
  <c r="VO4" i="35"/>
  <c r="VO32" i="19"/>
  <c r="VN4" i="34"/>
  <c r="VN57" i="19"/>
  <c r="VN28" i="19"/>
  <c r="VN6" i="19"/>
  <c r="VN29" i="19" l="1"/>
  <c r="VN3" i="35" s="1"/>
  <c r="VN4" i="35"/>
  <c r="VN7" i="35"/>
  <c r="VN6" i="35" s="1"/>
  <c r="VO5" i="34"/>
  <c r="VN32" i="19"/>
  <c r="VM4" i="34" l="1"/>
  <c r="VM57" i="19"/>
  <c r="VM28" i="19"/>
  <c r="VM6" i="19"/>
  <c r="VM29" i="19" l="1"/>
  <c r="VM3" i="35" s="1"/>
  <c r="VM4" i="35"/>
  <c r="VM7" i="35"/>
  <c r="VM6" i="35" s="1"/>
  <c r="VM32" i="19"/>
  <c r="VN5" i="34"/>
  <c r="VL4" i="34" l="1"/>
  <c r="VL57" i="19"/>
  <c r="VK28" i="19"/>
  <c r="VL28" i="19"/>
  <c r="VL6" i="19"/>
  <c r="VL29" i="19" l="1"/>
  <c r="VL3" i="35" s="1"/>
  <c r="VL4" i="35"/>
  <c r="VL7" i="35"/>
  <c r="VL6" i="35" s="1"/>
  <c r="VK29" i="19"/>
  <c r="VK3" i="35" s="1"/>
  <c r="VK7" i="35"/>
  <c r="VK6" i="35" s="1"/>
  <c r="VK4" i="35"/>
  <c r="VK32" i="19"/>
  <c r="VM5" i="34"/>
  <c r="VL32" i="19"/>
  <c r="VK4" i="34"/>
  <c r="VK57" i="19"/>
  <c r="VK6" i="19"/>
  <c r="VL5" i="34" l="1"/>
  <c r="VJ57" i="19"/>
  <c r="VJ28" i="19"/>
  <c r="VJ6" i="19"/>
  <c r="VJ4" i="34"/>
  <c r="VJ29" i="19" l="1"/>
  <c r="VJ3" i="35" s="1"/>
  <c r="VJ4" i="35"/>
  <c r="VJ7" i="35"/>
  <c r="VJ6" i="35" s="1"/>
  <c r="VJ32" i="19"/>
  <c r="VK5" i="34"/>
  <c r="VI4" i="34"/>
  <c r="VI57" i="19"/>
  <c r="VJ5" i="34" l="1"/>
  <c r="VI28" i="19"/>
  <c r="VI6" i="19"/>
  <c r="VI29" i="19" l="1"/>
  <c r="VI3" i="35" s="1"/>
  <c r="VI4" i="35"/>
  <c r="VI7" i="35"/>
  <c r="VI6" i="35" s="1"/>
  <c r="VI32" i="19"/>
  <c r="VH4" i="34" l="1"/>
  <c r="VH57" i="19"/>
  <c r="VH28" i="19"/>
  <c r="VH6" i="19"/>
  <c r="VH29" i="19" l="1"/>
  <c r="VH3" i="35" s="1"/>
  <c r="VH4" i="35"/>
  <c r="VH7" i="35"/>
  <c r="VH6" i="35" s="1"/>
  <c r="VH32" i="19"/>
  <c r="VI5" i="34"/>
  <c r="VG4" i="34"/>
  <c r="VG57" i="19"/>
  <c r="VG28" i="19"/>
  <c r="VG6" i="19"/>
  <c r="VG29" i="19" l="1"/>
  <c r="VG3" i="35" s="1"/>
  <c r="VG7" i="35"/>
  <c r="VG6" i="35" s="1"/>
  <c r="VG4" i="35"/>
  <c r="VH5" i="34"/>
  <c r="VG32" i="19"/>
  <c r="VF4" i="34"/>
  <c r="VF57" i="19"/>
  <c r="VF28" i="19"/>
  <c r="VF6" i="19"/>
  <c r="VF29" i="19" l="1"/>
  <c r="VF3" i="35" s="1"/>
  <c r="VF4" i="35"/>
  <c r="VF7" i="35"/>
  <c r="VF6" i="35" s="1"/>
  <c r="VF32" i="19"/>
  <c r="VG5" i="34"/>
  <c r="VE4" i="34"/>
  <c r="VE57" i="19"/>
  <c r="VE28" i="19"/>
  <c r="VE6" i="19"/>
  <c r="VE29" i="19" l="1"/>
  <c r="VE3" i="35" s="1"/>
  <c r="VE4" i="35"/>
  <c r="VE7" i="35"/>
  <c r="VE6" i="35" s="1"/>
  <c r="VF5" i="34"/>
  <c r="VE32" i="19"/>
  <c r="VD4" i="34"/>
  <c r="VD57" i="19"/>
  <c r="VD28" i="19"/>
  <c r="VD6" i="19"/>
  <c r="VD29" i="19" l="1"/>
  <c r="VD3" i="35" s="1"/>
  <c r="VD4" i="35"/>
  <c r="VD7" i="35"/>
  <c r="VD6" i="35" s="1"/>
  <c r="VD32" i="19"/>
  <c r="VE5" i="34"/>
  <c r="VC4" i="34"/>
  <c r="VC57" i="19"/>
  <c r="VC28" i="19"/>
  <c r="VC29" i="19" l="1"/>
  <c r="VC3" i="35" s="1"/>
  <c r="VC7" i="35"/>
  <c r="VC6" i="35" s="1"/>
  <c r="VC4" i="35"/>
  <c r="VC32" i="19"/>
  <c r="VD5" i="34"/>
  <c r="VC6" i="19"/>
  <c r="VB4" i="34" l="1"/>
  <c r="VB57" i="19"/>
  <c r="VB28" i="19"/>
  <c r="VB6" i="19"/>
  <c r="VB29" i="19" l="1"/>
  <c r="VB3" i="35" s="1"/>
  <c r="VB4" i="35"/>
  <c r="VB7" i="35"/>
  <c r="VB6" i="35" s="1"/>
  <c r="VB32" i="19"/>
  <c r="VC5" i="34"/>
  <c r="VA4" i="34"/>
  <c r="VB5" i="34" l="1"/>
  <c r="VA57" i="19"/>
  <c r="VA28" i="19"/>
  <c r="VA6" i="19"/>
  <c r="VA29" i="19" l="1"/>
  <c r="VA3" i="35" s="1"/>
  <c r="VA4" i="35"/>
  <c r="VA7" i="35"/>
  <c r="VA6" i="35" s="1"/>
  <c r="VA32" i="19"/>
  <c r="UZ28" i="19"/>
  <c r="UZ29" i="19" l="1"/>
  <c r="UZ3" i="35" s="1"/>
  <c r="UZ4" i="35"/>
  <c r="UZ7" i="35"/>
  <c r="UZ6" i="35" s="1"/>
  <c r="UZ4" i="34"/>
  <c r="VA5" i="34" l="1"/>
  <c r="UZ57" i="19"/>
  <c r="UZ32" i="19"/>
  <c r="UZ6" i="19"/>
  <c r="UY4" i="34" l="1"/>
  <c r="UY57" i="19"/>
  <c r="UX28" i="19"/>
  <c r="UY28" i="19"/>
  <c r="UY6" i="19"/>
  <c r="UY29" i="19" l="1"/>
  <c r="UY3" i="35" s="1"/>
  <c r="UY7" i="35"/>
  <c r="UY6" i="35" s="1"/>
  <c r="UY4" i="35"/>
  <c r="UX29" i="19"/>
  <c r="UX3" i="35" s="1"/>
  <c r="UX4" i="35"/>
  <c r="UX7" i="35"/>
  <c r="UX6" i="35" s="1"/>
  <c r="UX32" i="19"/>
  <c r="UZ5" i="34"/>
  <c r="UY32" i="19"/>
  <c r="UX4" i="34"/>
  <c r="UX57" i="19"/>
  <c r="UX6" i="19"/>
  <c r="UY5" i="34" l="1"/>
  <c r="UW4" i="34"/>
  <c r="UX5" i="34" l="1"/>
  <c r="UW57" i="19"/>
  <c r="UW28" i="19"/>
  <c r="UW6" i="19"/>
  <c r="UW29" i="19" l="1"/>
  <c r="UW3" i="35" s="1"/>
  <c r="UW4" i="35"/>
  <c r="UW7" i="35"/>
  <c r="UW6" i="35" s="1"/>
  <c r="UW32" i="19"/>
  <c r="UV4" i="34" l="1"/>
  <c r="UV57" i="19"/>
  <c r="UU28" i="19"/>
  <c r="UV28" i="19"/>
  <c r="UV6" i="19"/>
  <c r="UV29" i="19" l="1"/>
  <c r="UV3" i="35" s="1"/>
  <c r="UV4" i="35"/>
  <c r="UV7" i="35"/>
  <c r="UV6" i="35" s="1"/>
  <c r="UU29" i="19"/>
  <c r="UU3" i="35" s="1"/>
  <c r="UU7" i="35"/>
  <c r="UU6" i="35" s="1"/>
  <c r="UU4" i="35"/>
  <c r="UV32" i="19"/>
  <c r="UW5" i="34"/>
  <c r="UU57" i="19" l="1"/>
  <c r="UU32" i="19"/>
  <c r="UU6" i="19" l="1"/>
  <c r="UU4" i="34"/>
  <c r="UV5" i="34" l="1"/>
  <c r="UT4" i="34"/>
  <c r="UU5" i="34" l="1"/>
  <c r="UT57" i="19"/>
  <c r="UT28" i="19"/>
  <c r="US28" i="19"/>
  <c r="UR28" i="19"/>
  <c r="UQ28" i="19"/>
  <c r="UP28" i="19"/>
  <c r="UT6" i="19"/>
  <c r="US29" i="19" l="1"/>
  <c r="US3" i="35" s="1"/>
  <c r="US4" i="35"/>
  <c r="US7" i="35"/>
  <c r="US6" i="35" s="1"/>
  <c r="UP29" i="19"/>
  <c r="UP3" i="35" s="1"/>
  <c r="UP4" i="35"/>
  <c r="UP7" i="35"/>
  <c r="UP6" i="35" s="1"/>
  <c r="UT29" i="19"/>
  <c r="UT3" i="35" s="1"/>
  <c r="UT4" i="35"/>
  <c r="UT7" i="35"/>
  <c r="UT6" i="35" s="1"/>
  <c r="UQ29" i="19"/>
  <c r="UQ3" i="35" s="1"/>
  <c r="UQ7" i="35"/>
  <c r="UQ6" i="35" s="1"/>
  <c r="UQ4" i="35"/>
  <c r="UR29" i="19"/>
  <c r="UR3" i="35" s="1"/>
  <c r="UR4" i="35"/>
  <c r="UR7" i="35"/>
  <c r="UR6" i="35" s="1"/>
  <c r="UT32" i="19"/>
  <c r="US4" i="34" l="1"/>
  <c r="US57" i="19"/>
  <c r="US32" i="19"/>
  <c r="US6" i="19"/>
  <c r="UT5" i="34" l="1"/>
  <c r="UR32" i="19"/>
  <c r="UR57" i="19" l="1"/>
  <c r="UR6" i="19"/>
  <c r="UR4" i="34"/>
  <c r="US5" i="34" s="1"/>
  <c r="Z6" i="19" l="1"/>
  <c r="X6" i="19"/>
  <c r="Y6" i="19"/>
  <c r="AA6" i="19"/>
  <c r="AB6" i="19"/>
  <c r="AC6" i="19"/>
  <c r="AD6" i="19"/>
  <c r="AE6" i="19"/>
  <c r="AF6" i="19"/>
  <c r="AG6" i="19"/>
  <c r="AH6" i="19"/>
  <c r="AI6" i="19"/>
  <c r="AJ6" i="19"/>
  <c r="AK6" i="19"/>
  <c r="AL6" i="19"/>
  <c r="AM6" i="19"/>
  <c r="AN6" i="19"/>
  <c r="AO6" i="19"/>
  <c r="AP6" i="19"/>
  <c r="AQ6" i="19"/>
  <c r="AR6" i="19"/>
  <c r="AS6" i="19"/>
  <c r="AT6" i="19"/>
  <c r="AU6" i="19"/>
  <c r="AV6" i="19"/>
  <c r="AW6" i="19"/>
  <c r="AX6" i="19"/>
  <c r="AY6" i="19"/>
  <c r="AZ6" i="19"/>
  <c r="BA6" i="19"/>
  <c r="BB6" i="19"/>
  <c r="BC6" i="19"/>
  <c r="BD6" i="19"/>
  <c r="BE6" i="19"/>
  <c r="BF6" i="19"/>
  <c r="BG6" i="19"/>
  <c r="BH6" i="19"/>
  <c r="BI6" i="19"/>
  <c r="BJ6" i="19"/>
  <c r="BK6" i="19"/>
  <c r="BL6" i="19"/>
  <c r="BM6" i="19"/>
  <c r="BN6" i="19"/>
  <c r="BO6" i="19"/>
  <c r="BP6" i="19"/>
  <c r="BQ6" i="19"/>
  <c r="BR6" i="19"/>
  <c r="BS6" i="19"/>
  <c r="BT6" i="19"/>
  <c r="BU6" i="19"/>
  <c r="BV6" i="19"/>
  <c r="BW6" i="19"/>
  <c r="BX6" i="19"/>
  <c r="BY6" i="19"/>
  <c r="BZ6" i="19"/>
  <c r="CA6" i="19"/>
  <c r="CB6" i="19"/>
  <c r="CC6" i="19"/>
  <c r="CD6" i="19"/>
  <c r="CE6" i="19"/>
  <c r="CF6" i="19"/>
  <c r="CG6" i="19"/>
  <c r="CH6" i="19"/>
  <c r="CI6" i="19"/>
  <c r="CJ6" i="19"/>
  <c r="CK6" i="19"/>
  <c r="CL6" i="19"/>
  <c r="CM6" i="19"/>
  <c r="CN6" i="19"/>
  <c r="CO6" i="19"/>
  <c r="CP6" i="19"/>
  <c r="CQ6" i="19"/>
  <c r="CR6" i="19"/>
  <c r="CS6" i="19"/>
  <c r="CT6" i="19"/>
  <c r="CU6" i="19"/>
  <c r="CV6" i="19"/>
  <c r="CW6" i="19"/>
  <c r="CX6" i="19"/>
  <c r="CY6" i="19"/>
  <c r="CZ6" i="19"/>
  <c r="DA6" i="19"/>
  <c r="DB6" i="19"/>
  <c r="DC6" i="19"/>
  <c r="DD6" i="19"/>
  <c r="DE6" i="19"/>
  <c r="DF6" i="19"/>
  <c r="DG6" i="19"/>
  <c r="DH6" i="19"/>
  <c r="DI6" i="19"/>
  <c r="UQ4" i="34" l="1"/>
  <c r="UR5" i="34" l="1"/>
  <c r="UQ57" i="19"/>
  <c r="UQ32" i="19"/>
  <c r="UQ6" i="19"/>
  <c r="UP4" i="34" l="1"/>
  <c r="UP57" i="19"/>
  <c r="UP6" i="19"/>
  <c r="UQ5" i="34" l="1"/>
  <c r="UP32" i="19"/>
  <c r="UO4" i="34" l="1"/>
  <c r="UO57" i="19"/>
  <c r="UO28" i="19"/>
  <c r="UO6" i="19"/>
  <c r="UO29" i="19" l="1"/>
  <c r="UO3" i="35" s="1"/>
  <c r="UO4" i="35"/>
  <c r="UO7" i="35"/>
  <c r="UO6" i="35" s="1"/>
  <c r="UP5" i="34"/>
  <c r="UO32" i="19"/>
  <c r="UN4" i="34"/>
  <c r="UO5" i="34" l="1"/>
  <c r="UN57" i="19"/>
  <c r="UI28" i="19"/>
  <c r="UJ28" i="19"/>
  <c r="UK28" i="19"/>
  <c r="UL28" i="19"/>
  <c r="UM28" i="19"/>
  <c r="UN28" i="19"/>
  <c r="UN6" i="19"/>
  <c r="UJ29" i="19" l="1"/>
  <c r="UJ3" i="35" s="1"/>
  <c r="UJ4" i="35"/>
  <c r="UJ7" i="35"/>
  <c r="UJ6" i="35" s="1"/>
  <c r="UN29" i="19"/>
  <c r="UN3" i="35" s="1"/>
  <c r="UN4" i="35"/>
  <c r="UN7" i="35"/>
  <c r="UN6" i="35" s="1"/>
  <c r="UM29" i="19"/>
  <c r="UM3" i="35" s="1"/>
  <c r="UM7" i="35"/>
  <c r="UM6" i="35" s="1"/>
  <c r="UM4" i="35"/>
  <c r="UI29" i="19"/>
  <c r="UI3" i="35" s="1"/>
  <c r="UI7" i="35"/>
  <c r="UI6" i="35" s="1"/>
  <c r="UI4" i="35"/>
  <c r="UL29" i="19"/>
  <c r="UL3" i="35" s="1"/>
  <c r="UL4" i="35"/>
  <c r="UL7" i="35"/>
  <c r="UL6" i="35" s="1"/>
  <c r="UK29" i="19"/>
  <c r="UK3" i="35" s="1"/>
  <c r="UK4" i="35"/>
  <c r="UK7" i="35"/>
  <c r="UK6" i="35" s="1"/>
  <c r="UN32" i="19"/>
  <c r="UM32" i="19"/>
  <c r="UM57" i="19" l="1"/>
  <c r="UM6" i="19"/>
  <c r="UM4" i="34"/>
  <c r="UN5" i="34" l="1"/>
  <c r="UL4" i="34"/>
  <c r="UM5" i="34" s="1"/>
  <c r="UL57" i="19"/>
  <c r="UL32" i="19"/>
  <c r="UL6" i="19"/>
  <c r="UK4" i="34" l="1"/>
  <c r="UL5" i="34" l="1"/>
  <c r="UK57" i="19"/>
  <c r="UK32" i="19"/>
  <c r="UK6" i="19"/>
  <c r="UJ57" i="19" l="1"/>
  <c r="UJ4" i="34"/>
  <c r="UK5" i="34" l="1"/>
  <c r="UJ32" i="19"/>
  <c r="UJ6" i="19"/>
  <c r="UI4" i="34" l="1"/>
  <c r="UI57" i="19"/>
  <c r="UJ5" i="34" l="1"/>
  <c r="UI32" i="19"/>
  <c r="UI6" i="19"/>
  <c r="UH4" i="34" l="1"/>
  <c r="UI5" i="34" s="1"/>
  <c r="UH57" i="19" l="1"/>
  <c r="UH28" i="19"/>
  <c r="UH6" i="19"/>
  <c r="UH29" i="19" l="1"/>
  <c r="UH3" i="35" s="1"/>
  <c r="UH4" i="35"/>
  <c r="UH7" i="35"/>
  <c r="UH6" i="35" s="1"/>
  <c r="UH32" i="19"/>
  <c r="UG4" i="34"/>
  <c r="UG57" i="19"/>
  <c r="UG28" i="19"/>
  <c r="UG6" i="19"/>
  <c r="UG29" i="19" l="1"/>
  <c r="UG3" i="35" s="1"/>
  <c r="UG4" i="35"/>
  <c r="UG7" i="35"/>
  <c r="UG6" i="35" s="1"/>
  <c r="UG32" i="19"/>
  <c r="UH5" i="34"/>
  <c r="UF4" i="34"/>
  <c r="UG5" i="34" s="1"/>
  <c r="UF57" i="19"/>
  <c r="UF28" i="19"/>
  <c r="UF6" i="19"/>
  <c r="UF29" i="19" l="1"/>
  <c r="UF3" i="35" s="1"/>
  <c r="UF4" i="35"/>
  <c r="UF7" i="35"/>
  <c r="UF6" i="35" s="1"/>
  <c r="UF32" i="19"/>
  <c r="UE4" i="34" l="1"/>
  <c r="UF5" i="34" s="1"/>
  <c r="UE57" i="19"/>
  <c r="UE28" i="19"/>
  <c r="UE6" i="19"/>
  <c r="UE29" i="19" l="1"/>
  <c r="UE3" i="35" s="1"/>
  <c r="UE7" i="35"/>
  <c r="UE6" i="35" s="1"/>
  <c r="UE4" i="35"/>
  <c r="UE32" i="19"/>
  <c r="UC4" i="34" l="1"/>
  <c r="UD4" i="34"/>
  <c r="UE5" i="34" s="1"/>
  <c r="UD5" i="34" l="1"/>
  <c r="UD57" i="19" l="1"/>
  <c r="UD28" i="19"/>
  <c r="UD6" i="19"/>
  <c r="UD29" i="19" l="1"/>
  <c r="UD3" i="35" s="1"/>
  <c r="UD4" i="35"/>
  <c r="UD7" i="35"/>
  <c r="UD6" i="35" s="1"/>
  <c r="UD32" i="19"/>
  <c r="UC28" i="19"/>
  <c r="UC29" i="19" l="1"/>
  <c r="UC3" i="35" s="1"/>
  <c r="UC4" i="35"/>
  <c r="UC7" i="35"/>
  <c r="UC6" i="35" s="1"/>
  <c r="UC57" i="19"/>
  <c r="UC32" i="19"/>
  <c r="UC6" i="19"/>
  <c r="UB4" i="34" l="1"/>
  <c r="UC5" i="34" l="1"/>
  <c r="UB57" i="19"/>
  <c r="TR28" i="19"/>
  <c r="TS28" i="19"/>
  <c r="TT28" i="19"/>
  <c r="TU28" i="19"/>
  <c r="TV28" i="19"/>
  <c r="TW28" i="19"/>
  <c r="TX28" i="19"/>
  <c r="TY28" i="19"/>
  <c r="TZ28" i="19"/>
  <c r="UA28" i="19"/>
  <c r="UB28" i="19"/>
  <c r="UB6" i="19"/>
  <c r="TS29" i="19" l="1"/>
  <c r="TS3" i="35" s="1"/>
  <c r="TS7" i="35"/>
  <c r="TS6" i="35" s="1"/>
  <c r="TS4" i="35"/>
  <c r="TZ29" i="19"/>
  <c r="TZ3" i="35" s="1"/>
  <c r="TZ4" i="35"/>
  <c r="TZ7" i="35"/>
  <c r="TZ6" i="35" s="1"/>
  <c r="TR29" i="19"/>
  <c r="TR3" i="35" s="1"/>
  <c r="TR4" i="35"/>
  <c r="TR7" i="35"/>
  <c r="TR6" i="35" s="1"/>
  <c r="UA29" i="19"/>
  <c r="UA3" i="35" s="1"/>
  <c r="UA7" i="35"/>
  <c r="UA6" i="35" s="1"/>
  <c r="UA4" i="35"/>
  <c r="TV29" i="19"/>
  <c r="TV3" i="35" s="1"/>
  <c r="TV4" i="35"/>
  <c r="TV7" i="35"/>
  <c r="TV6" i="35" s="1"/>
  <c r="TY29" i="19"/>
  <c r="TY3" i="35" s="1"/>
  <c r="TY4" i="35"/>
  <c r="TY7" i="35"/>
  <c r="TY6" i="35" s="1"/>
  <c r="TU29" i="19"/>
  <c r="TU3" i="35" s="1"/>
  <c r="TU4" i="35"/>
  <c r="TU7" i="35"/>
  <c r="TU6" i="35" s="1"/>
  <c r="TW29" i="19"/>
  <c r="TW3" i="35" s="1"/>
  <c r="TW7" i="35"/>
  <c r="TW6" i="35" s="1"/>
  <c r="TW4" i="35"/>
  <c r="UB29" i="19"/>
  <c r="UB3" i="35" s="1"/>
  <c r="UB4" i="35"/>
  <c r="UB7" i="35"/>
  <c r="UB6" i="35" s="1"/>
  <c r="TX29" i="19"/>
  <c r="TX3" i="35" s="1"/>
  <c r="TX4" i="35"/>
  <c r="TX7" i="35"/>
  <c r="TX6" i="35" s="1"/>
  <c r="TT29" i="19"/>
  <c r="TT3" i="35" s="1"/>
  <c r="TT4" i="35"/>
  <c r="TT7" i="35"/>
  <c r="TT6" i="35" s="1"/>
  <c r="UB32" i="19"/>
  <c r="UA4" i="34"/>
  <c r="UA57" i="19"/>
  <c r="UA32" i="19"/>
  <c r="UA6" i="19"/>
  <c r="UB5" i="34" l="1"/>
  <c r="TZ4" i="34"/>
  <c r="TZ57" i="19"/>
  <c r="TZ6" i="19"/>
  <c r="UA5" i="34" l="1"/>
  <c r="TZ32" i="19"/>
  <c r="TY4" i="34" l="1"/>
  <c r="TY57" i="19"/>
  <c r="TY32" i="19"/>
  <c r="TY6" i="19"/>
  <c r="TZ5" i="34" l="1"/>
  <c r="TX4" i="34"/>
  <c r="TY5" i="34" s="1"/>
  <c r="TX57" i="19" l="1"/>
  <c r="TX32" i="19"/>
  <c r="TX6" i="19"/>
  <c r="TW4" i="34" l="1"/>
  <c r="TX5" i="34" l="1"/>
  <c r="TW57" i="19"/>
  <c r="TW32" i="19"/>
  <c r="TW6" i="19"/>
  <c r="TV4" i="34" l="1"/>
  <c r="TV57" i="19"/>
  <c r="TV6" i="19"/>
  <c r="TW5" i="34" l="1"/>
  <c r="TV32" i="19"/>
  <c r="TU4" i="34" l="1"/>
  <c r="TU57" i="19"/>
  <c r="TU32" i="19"/>
  <c r="TU6" i="19"/>
  <c r="TV5" i="34" l="1"/>
  <c r="TT4" i="34"/>
  <c r="TT57" i="19"/>
  <c r="TT32" i="19"/>
  <c r="TT6" i="19"/>
  <c r="TU5" i="34" l="1"/>
  <c r="TS4" i="34"/>
  <c r="TS57" i="19"/>
  <c r="TS32" i="19"/>
  <c r="TS6" i="19"/>
  <c r="TT5" i="34" l="1"/>
  <c r="TR4" i="34"/>
  <c r="TS5" i="34" l="1"/>
  <c r="TR57" i="19"/>
  <c r="TQ28" i="19"/>
  <c r="TR6" i="19"/>
  <c r="TQ29" i="19" l="1"/>
  <c r="TQ3" i="35" s="1"/>
  <c r="TQ4" i="35"/>
  <c r="TQ7" i="35"/>
  <c r="TQ6" i="35" s="1"/>
  <c r="TQ32" i="19"/>
  <c r="TR32" i="19"/>
  <c r="TQ4" i="34"/>
  <c r="TR5" i="34" s="1"/>
  <c r="TQ57" i="19"/>
  <c r="TQ6" i="19"/>
  <c r="TP4" i="34" l="1"/>
  <c r="TQ5" i="34" s="1"/>
  <c r="TP57" i="19"/>
  <c r="TM28" i="19"/>
  <c r="TN28" i="19"/>
  <c r="TO28" i="19"/>
  <c r="TP28" i="19"/>
  <c r="TP6" i="19"/>
  <c r="TN29" i="19" l="1"/>
  <c r="TN3" i="35" s="1"/>
  <c r="TN4" i="35"/>
  <c r="TN7" i="35"/>
  <c r="TN6" i="35" s="1"/>
  <c r="TM29" i="19"/>
  <c r="TM3" i="35" s="1"/>
  <c r="TM4" i="35"/>
  <c r="TM7" i="35"/>
  <c r="TM6" i="35" s="1"/>
  <c r="TP29" i="19"/>
  <c r="TP3" i="35" s="1"/>
  <c r="TP4" i="35"/>
  <c r="TP7" i="35"/>
  <c r="TP6" i="35" s="1"/>
  <c r="TO29" i="19"/>
  <c r="TO3" i="35" s="1"/>
  <c r="TO7" i="35"/>
  <c r="TO6" i="35" s="1"/>
  <c r="TO4" i="35"/>
  <c r="TP32" i="19"/>
  <c r="TO4" i="34"/>
  <c r="TP5" i="34" s="1"/>
  <c r="TO57" i="19"/>
  <c r="TO32" i="19"/>
  <c r="TO6" i="19"/>
  <c r="TN4" i="34" l="1"/>
  <c r="TN57" i="19"/>
  <c r="TN32" i="19"/>
  <c r="TN6" i="19"/>
  <c r="TO5" i="34" l="1"/>
  <c r="TM4" i="34" l="1"/>
  <c r="TM57" i="19"/>
  <c r="TL28" i="19"/>
  <c r="TM32" i="19"/>
  <c r="TM6" i="19"/>
  <c r="TL29" i="19" l="1"/>
  <c r="TL3" i="35" s="1"/>
  <c r="TL4" i="35"/>
  <c r="TL7" i="35"/>
  <c r="TL6" i="35" s="1"/>
  <c r="TN5" i="34"/>
  <c r="TL4" i="34"/>
  <c r="TL57" i="19"/>
  <c r="TL32" i="19"/>
  <c r="TL6" i="19"/>
  <c r="TM5" i="34" l="1"/>
  <c r="TK4" i="34" l="1"/>
  <c r="TK57" i="19"/>
  <c r="TK28" i="19"/>
  <c r="TJ28" i="19"/>
  <c r="TI28" i="19"/>
  <c r="TK6" i="19"/>
  <c r="TJ29" i="19" l="1"/>
  <c r="TJ3" i="35" s="1"/>
  <c r="TJ4" i="35"/>
  <c r="TJ7" i="35"/>
  <c r="TJ6" i="35" s="1"/>
  <c r="TK29" i="19"/>
  <c r="TK3" i="35" s="1"/>
  <c r="TK7" i="35"/>
  <c r="TK6" i="35" s="1"/>
  <c r="TK4" i="35"/>
  <c r="TI29" i="19"/>
  <c r="TI3" i="35" s="1"/>
  <c r="TI4" i="35"/>
  <c r="TI7" i="35"/>
  <c r="TI6" i="35" s="1"/>
  <c r="TL5" i="34"/>
  <c r="TK32" i="19"/>
  <c r="TJ4" i="34"/>
  <c r="TJ57" i="19"/>
  <c r="TJ32" i="19"/>
  <c r="TJ6" i="19"/>
  <c r="TK5" i="34" l="1"/>
  <c r="TI4" i="34"/>
  <c r="TI57" i="19"/>
  <c r="TI32" i="19"/>
  <c r="TI6" i="19"/>
  <c r="TJ5" i="34" l="1"/>
  <c r="TH4" i="34"/>
  <c r="TH57" i="19"/>
  <c r="TG28" i="19"/>
  <c r="TH28" i="19"/>
  <c r="TH6" i="19"/>
  <c r="TH29" i="19" l="1"/>
  <c r="TH3" i="35" s="1"/>
  <c r="TH4" i="35"/>
  <c r="TH7" i="35"/>
  <c r="TH6" i="35" s="1"/>
  <c r="TG29" i="19"/>
  <c r="TG3" i="35" s="1"/>
  <c r="TG7" i="35"/>
  <c r="TG6" i="35" s="1"/>
  <c r="TG4" i="35"/>
  <c r="TI5" i="34"/>
  <c r="TH32" i="19"/>
  <c r="TG4" i="34"/>
  <c r="TG57" i="19"/>
  <c r="TE28" i="19"/>
  <c r="TF28" i="19"/>
  <c r="TG6" i="19"/>
  <c r="TF29" i="19" l="1"/>
  <c r="TF3" i="35" s="1"/>
  <c r="TF4" i="35"/>
  <c r="TF7" i="35"/>
  <c r="TF6" i="35" s="1"/>
  <c r="TE29" i="19"/>
  <c r="TE3" i="35" s="1"/>
  <c r="TE4" i="35"/>
  <c r="TE7" i="35"/>
  <c r="TE6" i="35" s="1"/>
  <c r="TH5" i="34"/>
  <c r="TG32" i="19"/>
  <c r="TF4" i="34"/>
  <c r="TF57" i="19"/>
  <c r="TF32" i="19"/>
  <c r="TF6" i="19"/>
  <c r="TG5" i="34" l="1"/>
  <c r="TE4" i="34" l="1"/>
  <c r="TF5" i="34" s="1"/>
  <c r="TE57" i="19"/>
  <c r="TE6" i="19"/>
  <c r="TE32" i="19" l="1"/>
  <c r="TD4" i="34"/>
  <c r="TD57" i="19"/>
  <c r="TC28" i="19"/>
  <c r="TD28" i="19"/>
  <c r="TD6" i="19"/>
  <c r="TC29" i="19" l="1"/>
  <c r="TC3" i="35" s="1"/>
  <c r="TC7" i="35"/>
  <c r="TC6" i="35" s="1"/>
  <c r="TC4" i="35"/>
  <c r="TD29" i="19"/>
  <c r="TD3" i="35" s="1"/>
  <c r="TD4" i="35"/>
  <c r="TD7" i="35"/>
  <c r="TD6" i="35" s="1"/>
  <c r="TC32" i="19"/>
  <c r="TE5" i="34"/>
  <c r="TD32" i="19"/>
  <c r="TC4" i="34"/>
  <c r="TC57" i="19"/>
  <c r="TC6" i="19"/>
  <c r="TD5" i="34" l="1"/>
  <c r="TB4" i="34"/>
  <c r="TB57" i="19"/>
  <c r="TA28" i="19"/>
  <c r="TB28" i="19"/>
  <c r="TB6" i="19"/>
  <c r="TB29" i="19" l="1"/>
  <c r="TB3" i="35" s="1"/>
  <c r="TB4" i="35"/>
  <c r="TB7" i="35"/>
  <c r="TB6" i="35" s="1"/>
  <c r="TA29" i="19"/>
  <c r="TA3" i="35" s="1"/>
  <c r="TA4" i="35"/>
  <c r="TA7" i="35"/>
  <c r="TA6" i="35" s="1"/>
  <c r="TA32" i="19"/>
  <c r="TC5" i="34"/>
  <c r="TB32" i="19"/>
  <c r="TA4" i="34"/>
  <c r="TA57" i="19"/>
  <c r="TA6" i="19"/>
  <c r="TB5" i="34" l="1"/>
  <c r="SZ4" i="34"/>
  <c r="SZ57" i="19"/>
  <c r="SZ28" i="19"/>
  <c r="SZ6" i="19"/>
  <c r="SZ29" i="19" l="1"/>
  <c r="SZ3" i="35" s="1"/>
  <c r="SZ4" i="35"/>
  <c r="SZ7" i="35"/>
  <c r="SZ6" i="35" s="1"/>
  <c r="TA5" i="34"/>
  <c r="SZ32" i="19"/>
  <c r="SY4" i="34"/>
  <c r="SZ5" i="34" l="1"/>
  <c r="SY57" i="19"/>
  <c r="SY28" i="19"/>
  <c r="SW28" i="19"/>
  <c r="SX28" i="19"/>
  <c r="SY6" i="19"/>
  <c r="SX29" i="19" l="1"/>
  <c r="SX3" i="35" s="1"/>
  <c r="SX4" i="35"/>
  <c r="SX7" i="35"/>
  <c r="SX6" i="35" s="1"/>
  <c r="SW29" i="19"/>
  <c r="SW3" i="35" s="1"/>
  <c r="SW4" i="35"/>
  <c r="SW7" i="35"/>
  <c r="SW6" i="35" s="1"/>
  <c r="SY29" i="19"/>
  <c r="SY3" i="35" s="1"/>
  <c r="SY7" i="35"/>
  <c r="SY6" i="35" s="1"/>
  <c r="SY4" i="35"/>
  <c r="SY32" i="19"/>
  <c r="SX4" i="34" l="1"/>
  <c r="SY5" i="34" l="1"/>
  <c r="SX57" i="19"/>
  <c r="SX32" i="19"/>
  <c r="SX6" i="19"/>
  <c r="SW4" i="34" l="1"/>
  <c r="SX5" i="34" s="1"/>
  <c r="SW57" i="19" l="1"/>
  <c r="SW32" i="19"/>
  <c r="SW6" i="19"/>
  <c r="SV4" i="34" l="1"/>
  <c r="SV57" i="19"/>
  <c r="ST28" i="19"/>
  <c r="SU28" i="19"/>
  <c r="SV28" i="19"/>
  <c r="SV6" i="19"/>
  <c r="SU29" i="19" l="1"/>
  <c r="SU3" i="35" s="1"/>
  <c r="SU7" i="35"/>
  <c r="SU6" i="35" s="1"/>
  <c r="SU4" i="35"/>
  <c r="SV29" i="19"/>
  <c r="SV3" i="35" s="1"/>
  <c r="SV4" i="35"/>
  <c r="SV7" i="35"/>
  <c r="SV6" i="35" s="1"/>
  <c r="ST29" i="19"/>
  <c r="ST3" i="35" s="1"/>
  <c r="ST4" i="35"/>
  <c r="ST7" i="35"/>
  <c r="ST6" i="35" s="1"/>
  <c r="SU32" i="19"/>
  <c r="SW5" i="34"/>
  <c r="ST32" i="19"/>
  <c r="SV32" i="19"/>
  <c r="SU4" i="34"/>
  <c r="SU57" i="19"/>
  <c r="SU6" i="19"/>
  <c r="SV5" i="34" l="1"/>
  <c r="ST4" i="34"/>
  <c r="ST57" i="19"/>
  <c r="ST6" i="19"/>
  <c r="SU5" i="34" l="1"/>
  <c r="SS4" i="34"/>
  <c r="ST5" i="34" s="1"/>
  <c r="SS57" i="19" l="1"/>
  <c r="SR28" i="19"/>
  <c r="SS28" i="19"/>
  <c r="SS6" i="19"/>
  <c r="SS29" i="19" l="1"/>
  <c r="SS3" i="35" s="1"/>
  <c r="SS4" i="35"/>
  <c r="SS7" i="35"/>
  <c r="SS6" i="35" s="1"/>
  <c r="SR29" i="19"/>
  <c r="SR3" i="35" s="1"/>
  <c r="SR4" i="35"/>
  <c r="SR7" i="35"/>
  <c r="SR6" i="35" s="1"/>
  <c r="SS32" i="19"/>
  <c r="SR32" i="19"/>
  <c r="SR4" i="34"/>
  <c r="SS5" i="34" s="1"/>
  <c r="SR57" i="19"/>
  <c r="SR6" i="19"/>
  <c r="SQ4" i="34" l="1"/>
  <c r="SQ57" i="19"/>
  <c r="SP28" i="19"/>
  <c r="SQ28" i="19"/>
  <c r="SQ6" i="19"/>
  <c r="SQ29" i="19" l="1"/>
  <c r="SQ3" i="35" s="1"/>
  <c r="SQ7" i="35"/>
  <c r="SQ6" i="35" s="1"/>
  <c r="SQ4" i="35"/>
  <c r="SP29" i="19"/>
  <c r="SP3" i="35" s="1"/>
  <c r="SP4" i="35"/>
  <c r="SP7" i="35"/>
  <c r="SP6" i="35" s="1"/>
  <c r="SR5" i="34"/>
  <c r="SQ32" i="19"/>
  <c r="SP4" i="34"/>
  <c r="SP57" i="19"/>
  <c r="SP6" i="19"/>
  <c r="SP32" i="19"/>
  <c r="SQ5" i="34" l="1"/>
  <c r="SO4" i="34" l="1"/>
  <c r="SO57" i="19"/>
  <c r="SM28" i="19"/>
  <c r="SN28" i="19"/>
  <c r="SO28" i="19"/>
  <c r="SO6" i="19"/>
  <c r="SN29" i="19" l="1"/>
  <c r="SN3" i="35" s="1"/>
  <c r="SN4" i="35"/>
  <c r="SN7" i="35"/>
  <c r="SN6" i="35" s="1"/>
  <c r="SM29" i="19"/>
  <c r="SM3" i="35" s="1"/>
  <c r="SM7" i="35"/>
  <c r="SM6" i="35" s="1"/>
  <c r="SM4" i="35"/>
  <c r="SO29" i="19"/>
  <c r="SO3" i="35" s="1"/>
  <c r="SO4" i="35"/>
  <c r="SO7" i="35"/>
  <c r="SO6" i="35" s="1"/>
  <c r="SP5" i="34"/>
  <c r="SN32" i="19"/>
  <c r="SM32" i="19"/>
  <c r="SO32" i="19"/>
  <c r="SN4" i="34"/>
  <c r="SN57" i="19"/>
  <c r="SN6" i="19"/>
  <c r="SO5" i="34" l="1"/>
  <c r="SM4" i="34"/>
  <c r="SM57" i="19"/>
  <c r="SM6" i="19"/>
  <c r="SN5" i="34" l="1"/>
  <c r="SL4" i="34"/>
  <c r="SL28" i="19"/>
  <c r="SL57" i="19"/>
  <c r="SK28" i="19"/>
  <c r="SL6" i="19"/>
  <c r="SL29" i="19" l="1"/>
  <c r="SL3" i="35" s="1"/>
  <c r="SL4" i="35"/>
  <c r="SL7" i="35"/>
  <c r="SL6" i="35" s="1"/>
  <c r="SK29" i="19"/>
  <c r="SK3" i="35" s="1"/>
  <c r="SK4" i="35"/>
  <c r="SK7" i="35"/>
  <c r="SK6" i="35" s="1"/>
  <c r="SM5" i="34"/>
  <c r="SL32" i="19"/>
  <c r="SK4" i="34"/>
  <c r="SK57" i="19"/>
  <c r="SK32" i="19"/>
  <c r="SK6" i="19"/>
  <c r="SL5" i="34" l="1"/>
  <c r="SJ4" i="34"/>
  <c r="SJ57" i="19"/>
  <c r="SH28" i="19"/>
  <c r="SI28" i="19"/>
  <c r="SJ28" i="19"/>
  <c r="SJ6" i="19"/>
  <c r="SH29" i="19" l="1"/>
  <c r="SH3" i="35" s="1"/>
  <c r="SH4" i="35"/>
  <c r="SH7" i="35"/>
  <c r="SH6" i="35" s="1"/>
  <c r="SJ29" i="19"/>
  <c r="SJ3" i="35" s="1"/>
  <c r="SJ4" i="35"/>
  <c r="SJ7" i="35"/>
  <c r="SJ6" i="35" s="1"/>
  <c r="SI29" i="19"/>
  <c r="SI3" i="35" s="1"/>
  <c r="SI7" i="35"/>
  <c r="SI6" i="35" s="1"/>
  <c r="SI4" i="35"/>
  <c r="SK5" i="34"/>
  <c r="SH32" i="19"/>
  <c r="SJ32" i="19"/>
  <c r="SI32" i="19"/>
  <c r="SI4" i="34"/>
  <c r="SI57" i="19"/>
  <c r="SI6" i="19"/>
  <c r="SJ5" i="34" l="1"/>
  <c r="SH4" i="34"/>
  <c r="SH57" i="19"/>
  <c r="SH6" i="19"/>
  <c r="SI5" i="34" l="1"/>
  <c r="SG4" i="34"/>
  <c r="SG57" i="19"/>
  <c r="SF28" i="19"/>
  <c r="SG28" i="19"/>
  <c r="SG6" i="19"/>
  <c r="SG29" i="19" l="1"/>
  <c r="SG3" i="35" s="1"/>
  <c r="SG4" i="35"/>
  <c r="SG7" i="35"/>
  <c r="SG6" i="35" s="1"/>
  <c r="SF29" i="19"/>
  <c r="SF3" i="35" s="1"/>
  <c r="SF4" i="35"/>
  <c r="SF7" i="35"/>
  <c r="SF6" i="35" s="1"/>
  <c r="SH5" i="34"/>
  <c r="SF32" i="19"/>
  <c r="SG32" i="19"/>
  <c r="SF4" i="34"/>
  <c r="SF57" i="19"/>
  <c r="SF6" i="19"/>
  <c r="SG5" i="34" l="1"/>
  <c r="SE4" i="34"/>
  <c r="SF5" i="34" l="1"/>
  <c r="SE57" i="19"/>
  <c r="SE28" i="19"/>
  <c r="SE6" i="19"/>
  <c r="SE29" i="19" l="1"/>
  <c r="SE3" i="35" s="1"/>
  <c r="SE7" i="35"/>
  <c r="SE6" i="35" s="1"/>
  <c r="SE4" i="35"/>
  <c r="SE32" i="19"/>
  <c r="SD4" i="34"/>
  <c r="SD57" i="19"/>
  <c r="SD28" i="19"/>
  <c r="SD6" i="19"/>
  <c r="SD29" i="19" l="1"/>
  <c r="SD3" i="35" s="1"/>
  <c r="SD4" i="35"/>
  <c r="SD7" i="35"/>
  <c r="SD6" i="35" s="1"/>
  <c r="SE5" i="34"/>
  <c r="SD32" i="19"/>
  <c r="SC4" i="34" l="1"/>
  <c r="SC57" i="19"/>
  <c r="RT28" i="19"/>
  <c r="RU28" i="19"/>
  <c r="RV28" i="19"/>
  <c r="RW28" i="19"/>
  <c r="RX28" i="19"/>
  <c r="RY28" i="19"/>
  <c r="RZ28" i="19"/>
  <c r="SA28" i="19"/>
  <c r="SB28" i="19"/>
  <c r="SC28" i="19"/>
  <c r="SC6" i="19"/>
  <c r="RU29" i="19" l="1"/>
  <c r="RU3" i="35" s="1"/>
  <c r="RU4" i="35"/>
  <c r="RU7" i="35"/>
  <c r="RU6" i="35" s="1"/>
  <c r="RX29" i="19"/>
  <c r="RX3" i="35" s="1"/>
  <c r="RX4" i="35"/>
  <c r="RX7" i="35"/>
  <c r="RX6" i="35" s="1"/>
  <c r="RY29" i="19"/>
  <c r="RY3" i="35" s="1"/>
  <c r="RY4" i="35"/>
  <c r="RY7" i="35"/>
  <c r="RY6" i="35" s="1"/>
  <c r="RT29" i="19"/>
  <c r="RT3" i="35" s="1"/>
  <c r="RT4" i="35"/>
  <c r="RT7" i="35"/>
  <c r="RT6" i="35" s="1"/>
  <c r="RW29" i="19"/>
  <c r="RW3" i="35" s="1"/>
  <c r="RW7" i="35"/>
  <c r="RW6" i="35" s="1"/>
  <c r="RW4" i="35"/>
  <c r="SC29" i="19"/>
  <c r="SC3" i="35" s="1"/>
  <c r="SC4" i="35"/>
  <c r="SC7" i="35"/>
  <c r="SC6" i="35" s="1"/>
  <c r="SB29" i="19"/>
  <c r="SB3" i="35" s="1"/>
  <c r="SB4" i="35"/>
  <c r="SB7" i="35"/>
  <c r="SB6" i="35" s="1"/>
  <c r="SA29" i="19"/>
  <c r="SA3" i="35" s="1"/>
  <c r="SA7" i="35"/>
  <c r="SA6" i="35" s="1"/>
  <c r="SA4" i="35"/>
  <c r="RZ29" i="19"/>
  <c r="RZ3" i="35" s="1"/>
  <c r="RZ4" i="35"/>
  <c r="RZ7" i="35"/>
  <c r="RZ6" i="35" s="1"/>
  <c r="RV29" i="19"/>
  <c r="RV3" i="35" s="1"/>
  <c r="RV4" i="35"/>
  <c r="RV7" i="35"/>
  <c r="RV6" i="35" s="1"/>
  <c r="RY32" i="19"/>
  <c r="SD5" i="34"/>
  <c r="RX32" i="19"/>
  <c r="RW32" i="19"/>
  <c r="RT32" i="19"/>
  <c r="RZ32" i="19"/>
  <c r="SA32" i="19"/>
  <c r="SB32" i="19"/>
  <c r="SC32" i="19"/>
  <c r="RU32" i="19"/>
  <c r="RV32" i="19"/>
  <c r="RZ4" i="34" l="1"/>
  <c r="SA4" i="34"/>
  <c r="SB4" i="34"/>
  <c r="SA57" i="19"/>
  <c r="SB57" i="19"/>
  <c r="SB6" i="19"/>
  <c r="RZ57" i="19"/>
  <c r="RY57" i="19"/>
  <c r="RX57" i="19"/>
  <c r="RW57" i="19"/>
  <c r="RV57" i="19"/>
  <c r="RU57" i="19"/>
  <c r="RT57" i="19"/>
  <c r="RS57" i="19"/>
  <c r="RR57" i="19"/>
  <c r="RQ57" i="19"/>
  <c r="RP57" i="19"/>
  <c r="RO57" i="19"/>
  <c r="RN57" i="19"/>
  <c r="RM57" i="19"/>
  <c r="RL57" i="19"/>
  <c r="RK57" i="19"/>
  <c r="RJ57" i="19"/>
  <c r="RI57" i="19"/>
  <c r="RH57" i="19"/>
  <c r="RG57" i="19"/>
  <c r="RF57" i="19"/>
  <c r="RE57" i="19"/>
  <c r="RD57" i="19"/>
  <c r="RC57" i="19"/>
  <c r="RB57" i="19"/>
  <c r="RA57" i="19"/>
  <c r="QZ57" i="19"/>
  <c r="QY57" i="19"/>
  <c r="QX57" i="19"/>
  <c r="QW57" i="19"/>
  <c r="QV57" i="19"/>
  <c r="QU57" i="19"/>
  <c r="QT57" i="19"/>
  <c r="QS57" i="19"/>
  <c r="QR57" i="19"/>
  <c r="QQ57" i="19"/>
  <c r="QP57" i="19"/>
  <c r="QO57" i="19"/>
  <c r="QN57" i="19"/>
  <c r="QM57" i="19"/>
  <c r="QL57" i="19"/>
  <c r="QK57" i="19"/>
  <c r="QJ57" i="19"/>
  <c r="QI57" i="19"/>
  <c r="QH57" i="19"/>
  <c r="QG57" i="19"/>
  <c r="QF57" i="19"/>
  <c r="QE57" i="19"/>
  <c r="QD57" i="19"/>
  <c r="QC57" i="19"/>
  <c r="QB57" i="19"/>
  <c r="QA57" i="19"/>
  <c r="PZ57" i="19"/>
  <c r="PY57" i="19"/>
  <c r="PX57" i="19"/>
  <c r="PW57" i="19"/>
  <c r="PV57" i="19"/>
  <c r="PU57" i="19"/>
  <c r="PT57" i="19"/>
  <c r="PS57" i="19"/>
  <c r="PR57" i="19"/>
  <c r="PQ57" i="19"/>
  <c r="PP57" i="19"/>
  <c r="PO57" i="19"/>
  <c r="PN57" i="19"/>
  <c r="PM57" i="19"/>
  <c r="PL57" i="19"/>
  <c r="PK57" i="19"/>
  <c r="PJ57" i="19"/>
  <c r="PI57" i="19"/>
  <c r="PH57" i="19"/>
  <c r="PG57" i="19"/>
  <c r="PF57" i="19"/>
  <c r="PE57" i="19"/>
  <c r="PD57" i="19"/>
  <c r="PC57" i="19"/>
  <c r="PB57" i="19"/>
  <c r="PA57" i="19"/>
  <c r="OZ57" i="19"/>
  <c r="OY57" i="19"/>
  <c r="OX57" i="19"/>
  <c r="OW57" i="19"/>
  <c r="OV57" i="19"/>
  <c r="OU57" i="19"/>
  <c r="OT57" i="19"/>
  <c r="OS57" i="19"/>
  <c r="OR57" i="19"/>
  <c r="OQ57" i="19"/>
  <c r="OP57" i="19"/>
  <c r="OO57" i="19"/>
  <c r="ON57" i="19"/>
  <c r="OM57" i="19"/>
  <c r="OL57" i="19"/>
  <c r="OK57" i="19"/>
  <c r="OJ57" i="19"/>
  <c r="OI57" i="19"/>
  <c r="OH57" i="19"/>
  <c r="OG57" i="19"/>
  <c r="OF57" i="19"/>
  <c r="OE57" i="19"/>
  <c r="OD57" i="19"/>
  <c r="OC57" i="19"/>
  <c r="OB57" i="19"/>
  <c r="OA57" i="19"/>
  <c r="NZ57" i="19"/>
  <c r="NY57" i="19"/>
  <c r="NX57" i="19"/>
  <c r="NW57" i="19"/>
  <c r="NV57" i="19"/>
  <c r="NU57" i="19"/>
  <c r="NT57" i="19"/>
  <c r="NS57" i="19"/>
  <c r="NR57" i="19"/>
  <c r="NQ57" i="19"/>
  <c r="NP57" i="19"/>
  <c r="NO57" i="19"/>
  <c r="NN57" i="19"/>
  <c r="NM57" i="19"/>
  <c r="NL57" i="19"/>
  <c r="NK57" i="19"/>
  <c r="NJ57" i="19"/>
  <c r="NI57" i="19"/>
  <c r="NH57" i="19"/>
  <c r="NG57" i="19"/>
  <c r="NF57" i="19"/>
  <c r="NE57" i="19"/>
  <c r="ND57" i="19"/>
  <c r="NC57" i="19"/>
  <c r="NB57" i="19"/>
  <c r="NA57" i="19"/>
  <c r="MZ57" i="19"/>
  <c r="MY57" i="19"/>
  <c r="MX57" i="19"/>
  <c r="MW57" i="19"/>
  <c r="MV57" i="19"/>
  <c r="MU57" i="19"/>
  <c r="MT57" i="19"/>
  <c r="MS57" i="19"/>
  <c r="MR57" i="19"/>
  <c r="MQ57" i="19"/>
  <c r="MP57" i="19"/>
  <c r="MO57" i="19"/>
  <c r="MN57" i="19"/>
  <c r="MM57" i="19"/>
  <c r="ML57" i="19"/>
  <c r="MK57" i="19"/>
  <c r="MJ57" i="19"/>
  <c r="MI57" i="19"/>
  <c r="MH57" i="19"/>
  <c r="MG57" i="19"/>
  <c r="MF57" i="19"/>
  <c r="ME57" i="19"/>
  <c r="MD57" i="19"/>
  <c r="MC57" i="19"/>
  <c r="MB57" i="19"/>
  <c r="MA57" i="19"/>
  <c r="LZ57" i="19"/>
  <c r="LY57" i="19"/>
  <c r="LX57" i="19"/>
  <c r="LW57" i="19"/>
  <c r="LV57" i="19"/>
  <c r="LU57" i="19"/>
  <c r="LT57" i="19"/>
  <c r="LS57" i="19"/>
  <c r="LR57" i="19"/>
  <c r="LQ57" i="19"/>
  <c r="LP57" i="19"/>
  <c r="LO57" i="19"/>
  <c r="LN57" i="19"/>
  <c r="LM57" i="19"/>
  <c r="LL57" i="19"/>
  <c r="LK57" i="19"/>
  <c r="LJ57" i="19"/>
  <c r="LI57" i="19"/>
  <c r="LH57" i="19"/>
  <c r="LG57" i="19"/>
  <c r="LF57" i="19"/>
  <c r="LE57" i="19"/>
  <c r="LD57" i="19"/>
  <c r="LC57" i="19"/>
  <c r="LB57" i="19"/>
  <c r="LA57" i="19"/>
  <c r="KZ57" i="19"/>
  <c r="KY57" i="19"/>
  <c r="KX57" i="19"/>
  <c r="KW57" i="19"/>
  <c r="KV57" i="19"/>
  <c r="KU57" i="19"/>
  <c r="KT57" i="19"/>
  <c r="KS57" i="19"/>
  <c r="KR57" i="19"/>
  <c r="KQ57" i="19"/>
  <c r="KP57" i="19"/>
  <c r="KO57" i="19"/>
  <c r="KN57" i="19"/>
  <c r="KM57" i="19"/>
  <c r="KL57" i="19"/>
  <c r="KK57" i="19"/>
  <c r="KJ57" i="19"/>
  <c r="KI57" i="19"/>
  <c r="KH57" i="19"/>
  <c r="KG57" i="19"/>
  <c r="KF57" i="19"/>
  <c r="KE57" i="19"/>
  <c r="KD57" i="19"/>
  <c r="KC57" i="19"/>
  <c r="KB57" i="19"/>
  <c r="KA57" i="19"/>
  <c r="JZ57" i="19"/>
  <c r="JY57" i="19"/>
  <c r="JX57" i="19"/>
  <c r="JW57" i="19"/>
  <c r="JV57" i="19"/>
  <c r="JU57" i="19"/>
  <c r="JT57" i="19"/>
  <c r="JS57" i="19"/>
  <c r="JR57" i="19"/>
  <c r="JQ57" i="19"/>
  <c r="JP57" i="19"/>
  <c r="JO57" i="19"/>
  <c r="JN57" i="19"/>
  <c r="JM57" i="19"/>
  <c r="JL57" i="19"/>
  <c r="JK57" i="19"/>
  <c r="JJ57" i="19"/>
  <c r="JI57" i="19"/>
  <c r="JH57" i="19"/>
  <c r="JG57" i="19"/>
  <c r="JF57" i="19"/>
  <c r="JE57" i="19"/>
  <c r="JD57" i="19"/>
  <c r="JC57" i="19"/>
  <c r="JB57" i="19"/>
  <c r="JA57" i="19"/>
  <c r="IZ57" i="19"/>
  <c r="IY57" i="19"/>
  <c r="IX57" i="19"/>
  <c r="IW57" i="19"/>
  <c r="IV57" i="19"/>
  <c r="IU57" i="19"/>
  <c r="IT57" i="19"/>
  <c r="IS57" i="19"/>
  <c r="IR57" i="19"/>
  <c r="IQ57" i="19"/>
  <c r="IP57" i="19"/>
  <c r="IO57" i="19"/>
  <c r="IN57" i="19"/>
  <c r="IM57" i="19"/>
  <c r="IL57" i="19"/>
  <c r="IK57" i="19"/>
  <c r="IJ57" i="19"/>
  <c r="II57" i="19"/>
  <c r="IH57" i="19"/>
  <c r="IG57" i="19"/>
  <c r="IF57" i="19"/>
  <c r="IE57" i="19"/>
  <c r="ID57" i="19"/>
  <c r="IC57" i="19"/>
  <c r="IB57" i="19"/>
  <c r="IA57" i="19"/>
  <c r="HZ57" i="19"/>
  <c r="HY57" i="19"/>
  <c r="HX57" i="19"/>
  <c r="HW57" i="19"/>
  <c r="HV57" i="19"/>
  <c r="HU57" i="19"/>
  <c r="HT57" i="19"/>
  <c r="HS57" i="19"/>
  <c r="HR57" i="19"/>
  <c r="HQ57" i="19"/>
  <c r="HP57" i="19"/>
  <c r="HO57" i="19"/>
  <c r="HN57" i="19"/>
  <c r="HM57" i="19"/>
  <c r="HL57" i="19"/>
  <c r="HK57" i="19"/>
  <c r="HJ57" i="19"/>
  <c r="HI57" i="19"/>
  <c r="HH57" i="19"/>
  <c r="HG57" i="19"/>
  <c r="HF57" i="19"/>
  <c r="HE57" i="19"/>
  <c r="HD57" i="19"/>
  <c r="HC57" i="19"/>
  <c r="HB57" i="19"/>
  <c r="HA57" i="19"/>
  <c r="GZ57" i="19"/>
  <c r="GY57" i="19"/>
  <c r="GX57" i="19"/>
  <c r="GW57" i="19"/>
  <c r="GV57" i="19"/>
  <c r="GU57" i="19"/>
  <c r="GT57" i="19"/>
  <c r="GS57" i="19"/>
  <c r="GR57" i="19"/>
  <c r="GQ57" i="19"/>
  <c r="GP57" i="19"/>
  <c r="GO57" i="19"/>
  <c r="GN57" i="19"/>
  <c r="GM57" i="19"/>
  <c r="GL57" i="19"/>
  <c r="GK57" i="19"/>
  <c r="GJ57" i="19"/>
  <c r="GI57" i="19"/>
  <c r="GH57" i="19"/>
  <c r="GG57" i="19"/>
  <c r="GF57" i="19"/>
  <c r="GE57" i="19"/>
  <c r="GD57" i="19"/>
  <c r="GC57" i="19"/>
  <c r="GB57" i="19"/>
  <c r="GA57" i="19"/>
  <c r="FZ57" i="19"/>
  <c r="FY57" i="19"/>
  <c r="FX57" i="19"/>
  <c r="FW57" i="19"/>
  <c r="FV57" i="19"/>
  <c r="FU57" i="19"/>
  <c r="FT57" i="19"/>
  <c r="FS57" i="19"/>
  <c r="FR57" i="19"/>
  <c r="FQ57" i="19"/>
  <c r="FP57" i="19"/>
  <c r="FO57" i="19"/>
  <c r="FN57" i="19"/>
  <c r="FM57" i="19"/>
  <c r="FL57" i="19"/>
  <c r="FK57" i="19"/>
  <c r="FJ57" i="19"/>
  <c r="FI57" i="19"/>
  <c r="FH57" i="19"/>
  <c r="FG57" i="19"/>
  <c r="FF57" i="19"/>
  <c r="FE57" i="19"/>
  <c r="FD57" i="19"/>
  <c r="FC57" i="19"/>
  <c r="FB57" i="19"/>
  <c r="FA57" i="19"/>
  <c r="EZ57" i="19"/>
  <c r="EY57" i="19"/>
  <c r="EX57" i="19"/>
  <c r="EW57" i="19"/>
  <c r="EV57" i="19"/>
  <c r="EU57" i="19"/>
  <c r="ET57" i="19"/>
  <c r="ES57" i="19"/>
  <c r="ER57" i="19"/>
  <c r="EQ57" i="19"/>
  <c r="EP57" i="19"/>
  <c r="EO57" i="19"/>
  <c r="EN57" i="19"/>
  <c r="EM57" i="19"/>
  <c r="EL57" i="19"/>
  <c r="EK57" i="19"/>
  <c r="EJ57" i="19"/>
  <c r="EI57" i="19"/>
  <c r="EH57" i="19"/>
  <c r="EG57" i="19"/>
  <c r="EF57" i="19"/>
  <c r="EE57" i="19"/>
  <c r="ED57" i="19"/>
  <c r="EC57" i="19"/>
  <c r="EB57" i="19"/>
  <c r="EA57" i="19"/>
  <c r="DZ57" i="19"/>
  <c r="DY57" i="19"/>
  <c r="DX57" i="19"/>
  <c r="DW57" i="19"/>
  <c r="DV57" i="19"/>
  <c r="DU57" i="19"/>
  <c r="DT57" i="19"/>
  <c r="DS57" i="19"/>
  <c r="DR57" i="19"/>
  <c r="DQ57" i="19"/>
  <c r="DP57" i="19"/>
  <c r="DO57" i="19"/>
  <c r="DN57" i="19"/>
  <c r="DM57" i="19"/>
  <c r="DL57" i="19"/>
  <c r="DK57" i="19"/>
  <c r="DJ57" i="19"/>
  <c r="DI57" i="19"/>
  <c r="DH57" i="19"/>
  <c r="DG57" i="19"/>
  <c r="DF57" i="19"/>
  <c r="DE57" i="19"/>
  <c r="DD57" i="19"/>
  <c r="DC57" i="19"/>
  <c r="DB57" i="19"/>
  <c r="DA57" i="19"/>
  <c r="CZ57" i="19"/>
  <c r="CY57" i="19"/>
  <c r="CX57" i="19"/>
  <c r="CW57" i="19"/>
  <c r="CV57" i="19"/>
  <c r="CU57" i="19"/>
  <c r="CT57" i="19"/>
  <c r="CS57" i="19"/>
  <c r="CR57" i="19"/>
  <c r="CQ57" i="19"/>
  <c r="CP57" i="19"/>
  <c r="CO57" i="19"/>
  <c r="CN57" i="19"/>
  <c r="CM57" i="19"/>
  <c r="CL57" i="19"/>
  <c r="CK57" i="19"/>
  <c r="CJ57" i="19"/>
  <c r="CI57" i="19"/>
  <c r="CH57" i="19"/>
  <c r="CG57" i="19"/>
  <c r="CF57" i="19"/>
  <c r="CE57" i="19"/>
  <c r="CD57" i="19"/>
  <c r="CC57" i="19"/>
  <c r="CB57" i="19"/>
  <c r="CA57" i="19"/>
  <c r="BZ57" i="19"/>
  <c r="BY57" i="19"/>
  <c r="BX57" i="19"/>
  <c r="BW57" i="19"/>
  <c r="BV57" i="19"/>
  <c r="BU57" i="19"/>
  <c r="BT57" i="19"/>
  <c r="BS57" i="19"/>
  <c r="BR57" i="19"/>
  <c r="BQ57" i="19"/>
  <c r="BP57" i="19"/>
  <c r="BO57" i="19"/>
  <c r="BN57" i="19"/>
  <c r="BM57" i="19"/>
  <c r="BL57" i="19"/>
  <c r="BK57" i="19"/>
  <c r="BJ57" i="19"/>
  <c r="BI57" i="19"/>
  <c r="BH57" i="19"/>
  <c r="BG57" i="19"/>
  <c r="BF57" i="19"/>
  <c r="BE57" i="19"/>
  <c r="BD57" i="19"/>
  <c r="BC57" i="19"/>
  <c r="BB57" i="19"/>
  <c r="BA57" i="19"/>
  <c r="AZ57" i="19"/>
  <c r="AY57" i="19"/>
  <c r="AX57" i="19"/>
  <c r="AW57" i="19"/>
  <c r="AV57" i="19"/>
  <c r="AU57" i="19"/>
  <c r="AT57" i="19"/>
  <c r="SB5" i="34" l="1"/>
  <c r="SC5" i="34"/>
  <c r="SA5" i="34"/>
  <c r="RU4" i="34"/>
  <c r="RV4" i="34"/>
  <c r="RW4" i="34"/>
  <c r="RX4" i="34"/>
  <c r="RY4" i="34"/>
  <c r="RZ5" i="34" s="1"/>
  <c r="RY5" i="34" l="1"/>
  <c r="RX5" i="34"/>
  <c r="RV5" i="34"/>
  <c r="RW5" i="34"/>
  <c r="PL6" i="19"/>
  <c r="PM6" i="19"/>
  <c r="PN6" i="19"/>
  <c r="PO6" i="19"/>
  <c r="PP6" i="19"/>
  <c r="PQ6" i="19"/>
  <c r="PR6" i="19"/>
  <c r="PS6" i="19"/>
  <c r="PT6" i="19"/>
  <c r="PU6" i="19"/>
  <c r="PV6" i="19"/>
  <c r="PW6" i="19"/>
  <c r="PX6" i="19"/>
  <c r="PY6" i="19"/>
  <c r="PZ6" i="19"/>
  <c r="QA6" i="19"/>
  <c r="QB6" i="19"/>
  <c r="QC6" i="19"/>
  <c r="QD6" i="19"/>
  <c r="QE6" i="19"/>
  <c r="QF6" i="19"/>
  <c r="QG6" i="19"/>
  <c r="QH6" i="19"/>
  <c r="QI6" i="19"/>
  <c r="QJ6" i="19"/>
  <c r="QK6" i="19"/>
  <c r="QL6" i="19"/>
  <c r="QM6" i="19"/>
  <c r="QN6" i="19"/>
  <c r="QO6" i="19"/>
  <c r="QP6" i="19"/>
  <c r="QQ6" i="19"/>
  <c r="QR6" i="19"/>
  <c r="QS6" i="19"/>
  <c r="QT6" i="19"/>
  <c r="QU6" i="19"/>
  <c r="QV6" i="19"/>
  <c r="QW6" i="19"/>
  <c r="QX6" i="19"/>
  <c r="QY6" i="19"/>
  <c r="QZ6" i="19"/>
  <c r="RA6" i="19"/>
  <c r="RB6" i="19"/>
  <c r="RC6" i="19"/>
  <c r="RD6" i="19"/>
  <c r="RE6" i="19"/>
  <c r="RF6" i="19"/>
  <c r="RG6" i="19"/>
  <c r="RH6" i="19"/>
  <c r="RI6" i="19"/>
  <c r="RJ6" i="19"/>
  <c r="RK6" i="19"/>
  <c r="RL6" i="19"/>
  <c r="RM6" i="19"/>
  <c r="RN6" i="19"/>
  <c r="RO6" i="19"/>
  <c r="RP6" i="19"/>
  <c r="RQ6" i="19"/>
  <c r="RR6" i="19"/>
  <c r="RS6" i="19"/>
  <c r="RT6" i="19"/>
  <c r="RU6" i="19"/>
  <c r="RV6" i="19"/>
  <c r="RW6" i="19"/>
  <c r="RX6" i="19"/>
  <c r="RY6" i="19"/>
  <c r="RZ6" i="19"/>
  <c r="SA6" i="19"/>
  <c r="NS6" i="19"/>
  <c r="NT6" i="19"/>
  <c r="NU6" i="19"/>
  <c r="NV6" i="19"/>
  <c r="NW6" i="19"/>
  <c r="NX6" i="19"/>
  <c r="NY6" i="19"/>
  <c r="NZ6" i="19"/>
  <c r="OA6" i="19"/>
  <c r="OB6" i="19"/>
  <c r="OC6" i="19"/>
  <c r="OD6" i="19"/>
  <c r="OE6" i="19"/>
  <c r="OF6" i="19"/>
  <c r="OG6" i="19"/>
  <c r="OH6" i="19"/>
  <c r="OI6" i="19"/>
  <c r="OJ6" i="19"/>
  <c r="OK6" i="19"/>
  <c r="OL6" i="19"/>
  <c r="OM6" i="19"/>
  <c r="ON6" i="19"/>
  <c r="OO6" i="19"/>
  <c r="OP6" i="19"/>
  <c r="OQ6" i="19"/>
  <c r="OR6" i="19"/>
  <c r="OS6" i="19"/>
  <c r="OT6" i="19"/>
  <c r="OU6" i="19"/>
  <c r="OV6" i="19"/>
  <c r="OW6" i="19"/>
  <c r="OX6" i="19"/>
  <c r="OY6" i="19"/>
  <c r="OZ6" i="19"/>
  <c r="PA6" i="19"/>
  <c r="PB6" i="19"/>
  <c r="PC6" i="19"/>
  <c r="PD6" i="19"/>
  <c r="PE6" i="19"/>
  <c r="PF6" i="19"/>
  <c r="PG6" i="19"/>
  <c r="PH6" i="19"/>
  <c r="PI6" i="19"/>
  <c r="PJ6" i="19"/>
  <c r="PK6" i="19"/>
  <c r="OL32" i="19"/>
  <c r="OK32" i="19"/>
  <c r="OJ32" i="19"/>
  <c r="OI32" i="19"/>
  <c r="OH32" i="19"/>
  <c r="OG32" i="19"/>
  <c r="OF32" i="19"/>
  <c r="OE32" i="19"/>
  <c r="OD32" i="19"/>
  <c r="OC32" i="19"/>
  <c r="OB32" i="19"/>
  <c r="OA32" i="19"/>
  <c r="NZ32" i="19"/>
  <c r="NY32" i="19"/>
  <c r="NX32" i="19"/>
  <c r="NW32" i="19"/>
  <c r="NV32" i="19"/>
  <c r="NU32" i="19"/>
  <c r="NT32" i="19"/>
  <c r="NS32" i="19"/>
  <c r="NR32" i="19"/>
  <c r="NQ32" i="19"/>
  <c r="NP32" i="19"/>
  <c r="NO32" i="19"/>
  <c r="NN32" i="19"/>
  <c r="NM32" i="19"/>
  <c r="NL32" i="19"/>
  <c r="NK32" i="19"/>
  <c r="NJ32" i="19"/>
  <c r="NI32" i="19"/>
  <c r="NH32" i="19"/>
  <c r="NG32" i="19"/>
  <c r="NF32" i="19"/>
  <c r="NE32" i="19"/>
  <c r="ND32" i="19"/>
  <c r="NC32" i="19"/>
  <c r="NB32" i="19"/>
  <c r="NA32" i="19"/>
  <c r="MZ32" i="19"/>
  <c r="MY32" i="19"/>
  <c r="MX32" i="19"/>
  <c r="MW32" i="19"/>
  <c r="MV32" i="19"/>
  <c r="MU32" i="19"/>
  <c r="MT32" i="19"/>
  <c r="MS32" i="19"/>
  <c r="MR32" i="19"/>
  <c r="MQ32" i="19"/>
  <c r="MP32" i="19"/>
  <c r="MO32" i="19"/>
  <c r="MN32" i="19"/>
  <c r="MM32" i="19"/>
  <c r="ML32" i="19"/>
  <c r="MK32" i="19"/>
  <c r="MJ32" i="19"/>
  <c r="MI32" i="19"/>
  <c r="MH32" i="19"/>
  <c r="MG32" i="19"/>
  <c r="MF32" i="19"/>
  <c r="ME32" i="19"/>
  <c r="MD32" i="19"/>
  <c r="MC32" i="19"/>
  <c r="MB32" i="19"/>
  <c r="MA32" i="19"/>
  <c r="LZ32" i="19"/>
  <c r="LY32" i="19"/>
  <c r="LX32" i="19"/>
  <c r="LW32" i="19"/>
  <c r="LV32" i="19"/>
  <c r="LU32" i="19"/>
  <c r="LT32" i="19"/>
  <c r="LS32" i="19"/>
  <c r="LR32" i="19"/>
  <c r="LQ32" i="19"/>
  <c r="LP32" i="19"/>
  <c r="LO32" i="19"/>
  <c r="LN32" i="19"/>
  <c r="LM32" i="19"/>
  <c r="LL32" i="19"/>
  <c r="LK32" i="19"/>
  <c r="LJ32" i="19"/>
  <c r="LI32" i="19"/>
  <c r="LH32" i="19"/>
  <c r="LG32" i="19"/>
  <c r="LF32" i="19"/>
  <c r="LE32" i="19"/>
  <c r="LD32" i="19"/>
  <c r="LC32" i="19"/>
  <c r="LB32" i="19"/>
  <c r="LA32" i="19"/>
  <c r="KZ32" i="19"/>
  <c r="KY32" i="19"/>
  <c r="KX32" i="19"/>
  <c r="KW32" i="19"/>
  <c r="KV32" i="19"/>
  <c r="KU32" i="19"/>
  <c r="KT32" i="19"/>
  <c r="KS32" i="19"/>
  <c r="KR32" i="19"/>
  <c r="KQ32" i="19"/>
  <c r="KP32" i="19"/>
  <c r="KO32" i="19"/>
  <c r="KN32" i="19"/>
  <c r="KM32" i="19"/>
  <c r="KL32" i="19"/>
  <c r="KK32" i="19"/>
  <c r="KJ32" i="19"/>
  <c r="KI32" i="19"/>
  <c r="KH32" i="19"/>
  <c r="KG32" i="19"/>
  <c r="KF32" i="19"/>
  <c r="KE32" i="19"/>
  <c r="KD32" i="19"/>
  <c r="KC32" i="19"/>
  <c r="KB32" i="19"/>
  <c r="KA32" i="19"/>
  <c r="JZ32" i="19"/>
  <c r="JY32" i="19"/>
  <c r="JX32" i="19"/>
  <c r="JW32" i="19"/>
  <c r="JV32" i="19"/>
  <c r="JU32" i="19"/>
  <c r="JT32" i="19"/>
  <c r="JS32" i="19"/>
  <c r="JR32" i="19"/>
  <c r="JQ32" i="19"/>
  <c r="JP32" i="19"/>
  <c r="JO32" i="19"/>
  <c r="JN32" i="19"/>
  <c r="JM32" i="19"/>
  <c r="JL32" i="19"/>
  <c r="JK32" i="19"/>
  <c r="JJ32" i="19"/>
  <c r="JI32" i="19"/>
  <c r="JH32" i="19"/>
  <c r="JG32" i="19"/>
  <c r="JF32" i="19"/>
  <c r="JE32" i="19"/>
  <c r="JD32" i="19"/>
  <c r="JC32" i="19"/>
  <c r="JB32" i="19"/>
  <c r="JA32" i="19"/>
  <c r="IZ32" i="19"/>
  <c r="IY32" i="19"/>
  <c r="IX32" i="19"/>
  <c r="IW32" i="19"/>
  <c r="IV32" i="19"/>
  <c r="IU32" i="19"/>
  <c r="IT32" i="19"/>
  <c r="IS32" i="19"/>
  <c r="IR32" i="19"/>
  <c r="IQ32" i="19"/>
  <c r="IP32" i="19"/>
  <c r="IO32" i="19"/>
  <c r="IN32" i="19"/>
  <c r="IM32" i="19"/>
  <c r="IL32" i="19"/>
  <c r="IK32" i="19"/>
  <c r="IJ32" i="19"/>
  <c r="II32" i="19"/>
  <c r="IH32" i="19"/>
  <c r="IG32" i="19"/>
  <c r="IF32" i="19"/>
  <c r="IE32" i="19"/>
  <c r="ID32" i="19"/>
  <c r="IC32" i="19"/>
  <c r="IB32" i="19"/>
  <c r="IA32" i="19"/>
  <c r="HZ32" i="19"/>
  <c r="HY32" i="19"/>
  <c r="HX32" i="19"/>
  <c r="HW32" i="19"/>
  <c r="HV32" i="19"/>
  <c r="HU32" i="19"/>
  <c r="HT32" i="19"/>
  <c r="HS32" i="19"/>
  <c r="HR32" i="19"/>
  <c r="HQ32" i="19"/>
  <c r="HP32" i="19"/>
  <c r="HO32" i="19"/>
  <c r="HN32" i="19"/>
  <c r="HM32" i="19"/>
  <c r="HL32" i="19"/>
  <c r="HK32" i="19"/>
  <c r="HJ32" i="19"/>
  <c r="HI32" i="19"/>
  <c r="HH32" i="19"/>
  <c r="HG32" i="19"/>
  <c r="HF32" i="19"/>
  <c r="HE32" i="19"/>
  <c r="HD32" i="19"/>
  <c r="HC32" i="19"/>
  <c r="HB32" i="19"/>
  <c r="HA32" i="19"/>
  <c r="GZ32" i="19"/>
  <c r="GY32" i="19"/>
  <c r="GX32" i="19"/>
  <c r="GW32" i="19"/>
  <c r="GV32" i="19"/>
  <c r="GU32" i="19"/>
  <c r="GT32" i="19"/>
  <c r="GS32" i="19"/>
  <c r="GR32" i="19"/>
  <c r="GQ32" i="19"/>
  <c r="GP32" i="19"/>
  <c r="GO32" i="19"/>
  <c r="GN32" i="19"/>
  <c r="GM32" i="19"/>
  <c r="GL32" i="19"/>
  <c r="GK32" i="19"/>
  <c r="GJ32" i="19"/>
  <c r="GI32" i="19"/>
  <c r="GH32" i="19"/>
  <c r="GG32" i="19"/>
  <c r="GF32" i="19"/>
  <c r="GE32" i="19"/>
  <c r="GD32" i="19"/>
  <c r="GC32" i="19"/>
  <c r="GB32" i="19"/>
  <c r="GA32" i="19"/>
  <c r="FZ32" i="19"/>
  <c r="FY32" i="19"/>
  <c r="FX32" i="19"/>
  <c r="FW32" i="19"/>
  <c r="FV32" i="19"/>
  <c r="FU32" i="19"/>
  <c r="FT32" i="19"/>
  <c r="FS32" i="19"/>
  <c r="FR32" i="19"/>
  <c r="FQ32" i="19"/>
  <c r="FP32" i="19"/>
  <c r="FO32" i="19"/>
  <c r="FN32" i="19"/>
  <c r="FM32" i="19"/>
  <c r="FL32" i="19"/>
  <c r="FK32" i="19"/>
  <c r="FJ32" i="19"/>
  <c r="FI32" i="19"/>
  <c r="FH32" i="19"/>
  <c r="FG32" i="19"/>
  <c r="FF32" i="19"/>
  <c r="FE32" i="19"/>
  <c r="FD32" i="19"/>
  <c r="FC32" i="19"/>
  <c r="FB32" i="19"/>
  <c r="FA32" i="19"/>
  <c r="EZ32" i="19"/>
  <c r="EY32" i="19"/>
  <c r="EX32" i="19"/>
  <c r="EW32" i="19"/>
  <c r="EV32" i="19"/>
  <c r="EU32" i="19"/>
  <c r="ET32" i="19"/>
  <c r="ES32" i="19"/>
  <c r="ER32" i="19"/>
  <c r="EQ32" i="19"/>
  <c r="EP32" i="19"/>
  <c r="EO32" i="19"/>
  <c r="EN32" i="19"/>
  <c r="EM32" i="19"/>
  <c r="EL32" i="19"/>
  <c r="EK32" i="19"/>
  <c r="EJ32" i="19"/>
  <c r="EI32" i="19"/>
  <c r="EH32" i="19"/>
  <c r="EG32" i="19"/>
  <c r="EF32" i="19"/>
  <c r="EE32" i="19"/>
  <c r="ED32" i="19"/>
  <c r="EC32" i="19"/>
  <c r="EB32" i="19"/>
  <c r="EA32" i="19"/>
  <c r="DZ32" i="19"/>
  <c r="DY32" i="19"/>
  <c r="DX32" i="19"/>
  <c r="DW32" i="19"/>
  <c r="DV32" i="19"/>
  <c r="DU32" i="19"/>
  <c r="DT32" i="19"/>
  <c r="DS32" i="19"/>
  <c r="DR32" i="19"/>
  <c r="DQ32" i="19"/>
  <c r="DP32" i="19"/>
  <c r="DO32" i="19"/>
  <c r="DN32" i="19"/>
  <c r="DM32" i="19"/>
  <c r="DL32" i="19"/>
  <c r="DK32" i="19"/>
  <c r="DJ32" i="19"/>
  <c r="DI32" i="19"/>
  <c r="DH32" i="19"/>
  <c r="DG32" i="19"/>
  <c r="DF32" i="19"/>
  <c r="DE32" i="19"/>
  <c r="DD32" i="19"/>
  <c r="DC32" i="19"/>
  <c r="DB32" i="19"/>
  <c r="DA32" i="19"/>
  <c r="CZ32" i="19"/>
  <c r="CY32" i="19"/>
  <c r="CX32" i="19"/>
  <c r="CW32" i="19"/>
  <c r="CV32" i="19"/>
  <c r="CU32" i="19"/>
  <c r="CT32" i="19"/>
  <c r="CS32" i="19"/>
  <c r="CR32" i="19"/>
  <c r="CQ32" i="19"/>
  <c r="CP32" i="19"/>
  <c r="CO32" i="19"/>
  <c r="CN32" i="19"/>
  <c r="CM32" i="19"/>
  <c r="CL32" i="19"/>
  <c r="CK32" i="19"/>
  <c r="CJ32" i="19"/>
  <c r="CI32" i="19"/>
  <c r="CH32" i="19"/>
  <c r="CG32" i="19"/>
  <c r="CF32" i="19"/>
  <c r="CE32" i="19"/>
  <c r="CD32" i="19"/>
  <c r="CC32" i="19"/>
  <c r="CB32" i="19"/>
  <c r="CA32" i="19"/>
  <c r="BZ32" i="19"/>
  <c r="BY32" i="19"/>
  <c r="BX32" i="19"/>
  <c r="BW32" i="19"/>
  <c r="BV32" i="19"/>
  <c r="BU32" i="19"/>
  <c r="BT32" i="19"/>
  <c r="BS32" i="19"/>
  <c r="BR32" i="19"/>
  <c r="BQ32" i="19"/>
  <c r="BP32" i="19"/>
  <c r="BO32" i="19"/>
  <c r="BN32" i="19"/>
  <c r="BM32" i="19"/>
  <c r="BL32" i="19"/>
  <c r="BK32" i="19"/>
  <c r="BJ32" i="19"/>
  <c r="BI32" i="19"/>
  <c r="BH32" i="19"/>
  <c r="BG32" i="19"/>
  <c r="BF32" i="19"/>
  <c r="BE32" i="19"/>
  <c r="BD32" i="19"/>
  <c r="BC32" i="19"/>
  <c r="BB32" i="19"/>
  <c r="BA32" i="19"/>
  <c r="AZ32" i="19"/>
  <c r="AY32" i="19"/>
  <c r="AX32" i="19"/>
  <c r="AW32" i="19"/>
  <c r="AV32" i="19"/>
  <c r="AU32" i="19"/>
  <c r="AT32" i="19"/>
  <c r="AS32" i="19"/>
  <c r="AR32" i="19"/>
  <c r="AQ32" i="19"/>
  <c r="AP32" i="19"/>
  <c r="AO32" i="19"/>
  <c r="AN32" i="19"/>
  <c r="AM32" i="19"/>
  <c r="AL32" i="19"/>
  <c r="AK32" i="19"/>
  <c r="AJ32" i="19"/>
  <c r="AI32" i="19"/>
  <c r="RS28" i="19"/>
  <c r="RR28" i="19"/>
  <c r="RQ28" i="19"/>
  <c r="RP28" i="19"/>
  <c r="RO28" i="19"/>
  <c r="RN28" i="19"/>
  <c r="RM28" i="19"/>
  <c r="RL28" i="19"/>
  <c r="RK28" i="19"/>
  <c r="RJ28" i="19"/>
  <c r="RI28" i="19"/>
  <c r="RH28" i="19"/>
  <c r="RG28" i="19"/>
  <c r="RF28" i="19"/>
  <c r="RE28" i="19"/>
  <c r="RD28" i="19"/>
  <c r="RC28" i="19"/>
  <c r="RB28" i="19"/>
  <c r="RA28" i="19"/>
  <c r="QZ28" i="19"/>
  <c r="QY28" i="19"/>
  <c r="QX28" i="19"/>
  <c r="QW28" i="19"/>
  <c r="QV28" i="19"/>
  <c r="QU28" i="19"/>
  <c r="QT28" i="19"/>
  <c r="QS28" i="19"/>
  <c r="QR28" i="19"/>
  <c r="QQ28" i="19"/>
  <c r="QP28" i="19"/>
  <c r="QO28" i="19"/>
  <c r="QN28" i="19"/>
  <c r="QM28" i="19"/>
  <c r="QL28" i="19"/>
  <c r="QK28" i="19"/>
  <c r="QJ28" i="19"/>
  <c r="QI28" i="19"/>
  <c r="QH28" i="19"/>
  <c r="QG28" i="19"/>
  <c r="QF28" i="19"/>
  <c r="QE28" i="19"/>
  <c r="QD28" i="19"/>
  <c r="QC28" i="19"/>
  <c r="QB28" i="19"/>
  <c r="QA28" i="19"/>
  <c r="PZ28" i="19"/>
  <c r="PY28" i="19"/>
  <c r="PX28" i="19"/>
  <c r="PW28" i="19"/>
  <c r="PV28" i="19"/>
  <c r="PU28" i="19"/>
  <c r="PT28" i="19"/>
  <c r="PS28" i="19"/>
  <c r="PR28" i="19"/>
  <c r="PQ28" i="19"/>
  <c r="PP28" i="19"/>
  <c r="PO28" i="19"/>
  <c r="PN28" i="19"/>
  <c r="PM28" i="19"/>
  <c r="PL28" i="19"/>
  <c r="PK28" i="19"/>
  <c r="PJ28" i="19"/>
  <c r="PI28" i="19"/>
  <c r="PH28" i="19"/>
  <c r="PG28" i="19"/>
  <c r="PF28" i="19"/>
  <c r="PE28" i="19"/>
  <c r="PD28" i="19"/>
  <c r="PB28" i="19"/>
  <c r="PA28" i="19"/>
  <c r="OZ28" i="19"/>
  <c r="OY28" i="19"/>
  <c r="OX28" i="19"/>
  <c r="OW28" i="19"/>
  <c r="OV28" i="19"/>
  <c r="OU28" i="19"/>
  <c r="OT28" i="19"/>
  <c r="OS28" i="19"/>
  <c r="OR28" i="19"/>
  <c r="OQ28" i="19"/>
  <c r="OP28" i="19"/>
  <c r="OO28" i="19"/>
  <c r="ON28" i="19"/>
  <c r="OM28" i="19"/>
  <c r="RT4" i="34"/>
  <c r="RS4" i="34"/>
  <c r="RR4" i="34"/>
  <c r="RQ4" i="34"/>
  <c r="RP4" i="34"/>
  <c r="RO4" i="34"/>
  <c r="RN4" i="34"/>
  <c r="RM4" i="34"/>
  <c r="RL4" i="34"/>
  <c r="RK4" i="34"/>
  <c r="RJ4" i="34"/>
  <c r="RI4" i="34"/>
  <c r="RH4" i="34"/>
  <c r="RG4" i="34"/>
  <c r="RF4" i="34"/>
  <c r="RE4" i="34"/>
  <c r="RD4" i="34"/>
  <c r="RC4" i="34"/>
  <c r="RB4" i="34"/>
  <c r="RA4" i="34"/>
  <c r="QZ4" i="34"/>
  <c r="QY4" i="34"/>
  <c r="QX4" i="34"/>
  <c r="QW4" i="34"/>
  <c r="QV4" i="34"/>
  <c r="QU4" i="34"/>
  <c r="QT4" i="34"/>
  <c r="QS4" i="34"/>
  <c r="QR4" i="34"/>
  <c r="QQ4" i="34"/>
  <c r="QP4" i="34"/>
  <c r="QO4" i="34"/>
  <c r="QN4" i="34"/>
  <c r="QM4" i="34"/>
  <c r="QL4" i="34"/>
  <c r="QK4" i="34"/>
  <c r="QJ4" i="34"/>
  <c r="QI4" i="34"/>
  <c r="QH4" i="34"/>
  <c r="QG4" i="34"/>
  <c r="QF4" i="34"/>
  <c r="QE4" i="34"/>
  <c r="QD4" i="34"/>
  <c r="QC4" i="34"/>
  <c r="QB4" i="34"/>
  <c r="QA4" i="34"/>
  <c r="PZ4" i="34"/>
  <c r="PY4" i="34"/>
  <c r="PX4" i="34"/>
  <c r="PW4" i="34"/>
  <c r="PV4" i="34"/>
  <c r="PU4" i="34"/>
  <c r="PT4" i="34"/>
  <c r="PS4" i="34"/>
  <c r="PR4" i="34"/>
  <c r="PQ4" i="34"/>
  <c r="PP4" i="34"/>
  <c r="PO4" i="34"/>
  <c r="PN4" i="34"/>
  <c r="PM4" i="34"/>
  <c r="PL4" i="34"/>
  <c r="PK4" i="34"/>
  <c r="PJ4" i="34"/>
  <c r="PI4" i="34"/>
  <c r="PH4" i="34"/>
  <c r="PG4" i="34"/>
  <c r="PF4" i="34"/>
  <c r="PE4" i="34"/>
  <c r="PD4" i="34"/>
  <c r="PC4" i="34"/>
  <c r="PB4" i="34"/>
  <c r="PA4" i="34"/>
  <c r="OZ4" i="34"/>
  <c r="OY4" i="34"/>
  <c r="OX4" i="34"/>
  <c r="OW4" i="34"/>
  <c r="OV4" i="34"/>
  <c r="OU4" i="34"/>
  <c r="OT4" i="34"/>
  <c r="OS4" i="34"/>
  <c r="OR4" i="34"/>
  <c r="OQ4" i="34"/>
  <c r="OP4" i="34"/>
  <c r="OO4" i="34"/>
  <c r="ON4" i="34"/>
  <c r="OM4" i="34"/>
  <c r="OL4" i="34"/>
  <c r="OK4" i="34"/>
  <c r="OJ4" i="34"/>
  <c r="OI4" i="34"/>
  <c r="OH4" i="34"/>
  <c r="OG4" i="34"/>
  <c r="OF4" i="34"/>
  <c r="OE4" i="34"/>
  <c r="OD4" i="34"/>
  <c r="OC4" i="34"/>
  <c r="OB4" i="34"/>
  <c r="OA4" i="34"/>
  <c r="NZ4" i="34"/>
  <c r="NY4" i="34"/>
  <c r="NX4" i="34"/>
  <c r="NW4" i="34"/>
  <c r="NV4" i="34"/>
  <c r="NU4" i="34"/>
  <c r="NT4" i="34"/>
  <c r="NS4" i="34"/>
  <c r="NR4" i="34"/>
  <c r="NQ4" i="34"/>
  <c r="NP4" i="34"/>
  <c r="NO4" i="34"/>
  <c r="NN4" i="34"/>
  <c r="NM4" i="34"/>
  <c r="NL4" i="34"/>
  <c r="NK4" i="34"/>
  <c r="NJ4" i="34"/>
  <c r="NI4" i="34"/>
  <c r="NH4" i="34"/>
  <c r="NG4" i="34"/>
  <c r="NF4" i="34"/>
  <c r="NE4" i="34"/>
  <c r="ND4" i="34"/>
  <c r="NC4" i="34"/>
  <c r="NB4" i="34"/>
  <c r="NA4" i="34"/>
  <c r="MZ4" i="34"/>
  <c r="MY4" i="34"/>
  <c r="MX4" i="34"/>
  <c r="MW4" i="34"/>
  <c r="MV4" i="34"/>
  <c r="MU4" i="34"/>
  <c r="MT4" i="34"/>
  <c r="MS4" i="34"/>
  <c r="MR4" i="34"/>
  <c r="MQ4" i="34"/>
  <c r="MP4" i="34"/>
  <c r="MO4" i="34"/>
  <c r="MN4" i="34"/>
  <c r="MM4" i="34"/>
  <c r="ML4" i="34"/>
  <c r="MK4" i="34"/>
  <c r="MJ4" i="34"/>
  <c r="MI4" i="34"/>
  <c r="MH4" i="34"/>
  <c r="MG4" i="34"/>
  <c r="MF4" i="34"/>
  <c r="ME4" i="34"/>
  <c r="MD4" i="34"/>
  <c r="MC4" i="34"/>
  <c r="MB4" i="34"/>
  <c r="MA4" i="34"/>
  <c r="LZ4" i="34"/>
  <c r="LY4" i="34"/>
  <c r="LX4" i="34"/>
  <c r="LW4" i="34"/>
  <c r="LV4" i="34"/>
  <c r="LU4" i="34"/>
  <c r="LT4" i="34"/>
  <c r="LS4" i="34"/>
  <c r="LR4" i="34"/>
  <c r="LQ4" i="34"/>
  <c r="LP4" i="34"/>
  <c r="LO4" i="34"/>
  <c r="LN4" i="34"/>
  <c r="LM4" i="34"/>
  <c r="LL4" i="34"/>
  <c r="LK4" i="34"/>
  <c r="LJ4" i="34"/>
  <c r="LI4" i="34"/>
  <c r="LH4" i="34"/>
  <c r="LG4" i="34"/>
  <c r="LF4" i="34"/>
  <c r="LE4" i="34"/>
  <c r="LD4" i="34"/>
  <c r="LC4" i="34"/>
  <c r="LB4" i="34"/>
  <c r="LA4" i="34"/>
  <c r="KZ4" i="34"/>
  <c r="KY4" i="34"/>
  <c r="KX4" i="34"/>
  <c r="KW4" i="34"/>
  <c r="KV4" i="34"/>
  <c r="KU4" i="34"/>
  <c r="KT4" i="34"/>
  <c r="KS4" i="34"/>
  <c r="KR4" i="34"/>
  <c r="KQ4" i="34"/>
  <c r="KP4" i="34"/>
  <c r="KO4" i="34"/>
  <c r="KN4" i="34"/>
  <c r="KM4" i="34"/>
  <c r="KL4" i="34"/>
  <c r="KK4" i="34"/>
  <c r="KJ4" i="34"/>
  <c r="KI4" i="34"/>
  <c r="KH4" i="34"/>
  <c r="KG4" i="34"/>
  <c r="KF4" i="34"/>
  <c r="KE4" i="34"/>
  <c r="KD4" i="34"/>
  <c r="KC4" i="34"/>
  <c r="KB4" i="34"/>
  <c r="KA4" i="34"/>
  <c r="JZ4" i="34"/>
  <c r="JY4" i="34"/>
  <c r="JX4" i="34"/>
  <c r="JW4" i="34"/>
  <c r="JV4" i="34"/>
  <c r="JU4" i="34"/>
  <c r="JT4" i="34"/>
  <c r="JS4" i="34"/>
  <c r="JR4" i="34"/>
  <c r="JQ4" i="34"/>
  <c r="JP4" i="34"/>
  <c r="JO4" i="34"/>
  <c r="JN4" i="34"/>
  <c r="JM4" i="34"/>
  <c r="JL4" i="34"/>
  <c r="JK4" i="34"/>
  <c r="JJ4" i="34"/>
  <c r="JI4" i="34"/>
  <c r="JH4" i="34"/>
  <c r="JG4" i="34"/>
  <c r="JF4" i="34"/>
  <c r="JE4" i="34"/>
  <c r="JD4" i="34"/>
  <c r="JC4" i="34"/>
  <c r="JB4" i="34"/>
  <c r="JA4" i="34"/>
  <c r="IZ4" i="34"/>
  <c r="IY4" i="34"/>
  <c r="IX4" i="34"/>
  <c r="IW4" i="34"/>
  <c r="IV4" i="34"/>
  <c r="IU4" i="34"/>
  <c r="IT4" i="34"/>
  <c r="IS4" i="34"/>
  <c r="IR4" i="34"/>
  <c r="IQ4" i="34"/>
  <c r="IP4" i="34"/>
  <c r="IO4" i="34"/>
  <c r="IN4" i="34"/>
  <c r="IM4" i="34"/>
  <c r="IL4" i="34"/>
  <c r="IK4" i="34"/>
  <c r="IJ4" i="34"/>
  <c r="II4" i="34"/>
  <c r="IH4" i="34"/>
  <c r="IG4" i="34"/>
  <c r="IF4" i="34"/>
  <c r="IE4" i="34"/>
  <c r="ID4" i="34"/>
  <c r="IC4" i="34"/>
  <c r="IB4" i="34"/>
  <c r="IA4" i="34"/>
  <c r="HZ4" i="34"/>
  <c r="HY4" i="34"/>
  <c r="HX4" i="34"/>
  <c r="HW4" i="34"/>
  <c r="HV4" i="34"/>
  <c r="HU4" i="34"/>
  <c r="HT4" i="34"/>
  <c r="HS4" i="34"/>
  <c r="HR4" i="34"/>
  <c r="HQ4" i="34"/>
  <c r="HP4" i="34"/>
  <c r="HO4" i="34"/>
  <c r="HN4" i="34"/>
  <c r="HM4" i="34"/>
  <c r="HL4" i="34"/>
  <c r="HK4" i="34"/>
  <c r="HJ4" i="34"/>
  <c r="HI4" i="34"/>
  <c r="HH4" i="34"/>
  <c r="HG4" i="34"/>
  <c r="HF4" i="34"/>
  <c r="HE4" i="34"/>
  <c r="HD4" i="34"/>
  <c r="HC4" i="34"/>
  <c r="HB4" i="34"/>
  <c r="HA4" i="34"/>
  <c r="GZ4" i="34"/>
  <c r="GY4" i="34"/>
  <c r="GX4" i="34"/>
  <c r="GW4" i="34"/>
  <c r="GV4" i="34"/>
  <c r="GU4" i="34"/>
  <c r="GT4" i="34"/>
  <c r="GS4" i="34"/>
  <c r="GR4" i="34"/>
  <c r="GQ4" i="34"/>
  <c r="GP4" i="34"/>
  <c r="GO4" i="34"/>
  <c r="GN4" i="34"/>
  <c r="GM4" i="34"/>
  <c r="GL4" i="34"/>
  <c r="GK4" i="34"/>
  <c r="GJ4" i="34"/>
  <c r="GI4" i="34"/>
  <c r="GH4" i="34"/>
  <c r="GG4" i="34"/>
  <c r="GF4" i="34"/>
  <c r="GE4" i="34"/>
  <c r="GD4" i="34"/>
  <c r="GC4" i="34"/>
  <c r="GB4" i="34"/>
  <c r="GA4" i="34"/>
  <c r="FZ4" i="34"/>
  <c r="FY4" i="34"/>
  <c r="FX4" i="34"/>
  <c r="FW4" i="34"/>
  <c r="FV4" i="34"/>
  <c r="FU4" i="34"/>
  <c r="FT4" i="34"/>
  <c r="FS4" i="34"/>
  <c r="FR4" i="34"/>
  <c r="FQ4" i="34"/>
  <c r="FP4" i="34"/>
  <c r="FO4" i="34"/>
  <c r="FN4" i="34"/>
  <c r="FM4" i="34"/>
  <c r="FL4" i="34"/>
  <c r="FK4" i="34"/>
  <c r="FJ4" i="34"/>
  <c r="FI4" i="34"/>
  <c r="FH4" i="34"/>
  <c r="FG4" i="34"/>
  <c r="FF4" i="34"/>
  <c r="FE4" i="34"/>
  <c r="FD4" i="34"/>
  <c r="FC4" i="34"/>
  <c r="FB4" i="34"/>
  <c r="FA4" i="34"/>
  <c r="EZ4" i="34"/>
  <c r="EY4" i="34"/>
  <c r="EX4" i="34"/>
  <c r="EW4" i="34"/>
  <c r="EV4" i="34"/>
  <c r="EU4" i="34"/>
  <c r="ET4" i="34"/>
  <c r="ES4" i="34"/>
  <c r="ER4" i="34"/>
  <c r="EQ4" i="34"/>
  <c r="EP4" i="34"/>
  <c r="EO4" i="34"/>
  <c r="EN4" i="34"/>
  <c r="EM4" i="34"/>
  <c r="EL4" i="34"/>
  <c r="EK4" i="34"/>
  <c r="EJ4" i="34"/>
  <c r="EI4" i="34"/>
  <c r="EH4" i="34"/>
  <c r="EG4" i="34"/>
  <c r="EF4" i="34"/>
  <c r="EE4" i="34"/>
  <c r="ED4" i="34"/>
  <c r="EC4" i="34"/>
  <c r="EB4" i="34"/>
  <c r="EA4" i="34"/>
  <c r="DZ4" i="34"/>
  <c r="DY4" i="34"/>
  <c r="DX4" i="34"/>
  <c r="DW4" i="34"/>
  <c r="DV4" i="34"/>
  <c r="DU4" i="34"/>
  <c r="DT4" i="34"/>
  <c r="DS4" i="34"/>
  <c r="DR4" i="34"/>
  <c r="DQ4" i="34"/>
  <c r="DP4" i="34"/>
  <c r="DO4" i="34"/>
  <c r="DN4" i="34"/>
  <c r="DM4" i="34"/>
  <c r="DL4" i="34"/>
  <c r="DK4" i="34"/>
  <c r="DJ4" i="34"/>
  <c r="DI4" i="34"/>
  <c r="DH4" i="34"/>
  <c r="DG4" i="34"/>
  <c r="DF4" i="34"/>
  <c r="DE4" i="34"/>
  <c r="DD4" i="34"/>
  <c r="DC4" i="34"/>
  <c r="DB4" i="34"/>
  <c r="DA4" i="34"/>
  <c r="CZ4" i="34"/>
  <c r="CY4" i="34"/>
  <c r="CX4" i="34"/>
  <c r="CW4" i="34"/>
  <c r="CV4" i="34"/>
  <c r="CU4" i="34"/>
  <c r="CT4" i="34"/>
  <c r="CS4" i="34"/>
  <c r="CR4" i="34"/>
  <c r="CQ4" i="34"/>
  <c r="CP4" i="34"/>
  <c r="CO4" i="34"/>
  <c r="CN4" i="34"/>
  <c r="CM4" i="34"/>
  <c r="CL4" i="34"/>
  <c r="CK4" i="34"/>
  <c r="CJ4" i="34"/>
  <c r="CI4" i="34"/>
  <c r="CH4" i="34"/>
  <c r="CG4" i="34"/>
  <c r="CF4" i="34"/>
  <c r="CE4" i="34"/>
  <c r="CD4" i="34"/>
  <c r="CC4" i="34"/>
  <c r="CB4" i="34"/>
  <c r="CA4" i="34"/>
  <c r="BZ4" i="34"/>
  <c r="BY4" i="34"/>
  <c r="BX4" i="34"/>
  <c r="BW4" i="34"/>
  <c r="BV4" i="34"/>
  <c r="BU4" i="34"/>
  <c r="BT4" i="34"/>
  <c r="BS4" i="34"/>
  <c r="BR4" i="34"/>
  <c r="BQ4" i="34"/>
  <c r="BP4" i="34"/>
  <c r="BO4" i="34"/>
  <c r="BN4" i="34"/>
  <c r="BM4" i="34"/>
  <c r="BL4" i="34"/>
  <c r="BK4" i="34"/>
  <c r="BJ4" i="34"/>
  <c r="BI4" i="34"/>
  <c r="BH4" i="34"/>
  <c r="BG4" i="34"/>
  <c r="BF4" i="34"/>
  <c r="BE4" i="34"/>
  <c r="BD4" i="34"/>
  <c r="BC4" i="34"/>
  <c r="BB4" i="34"/>
  <c r="BA4" i="34"/>
  <c r="AZ4" i="34"/>
  <c r="AY4" i="34"/>
  <c r="AX4" i="34"/>
  <c r="AW4" i="34"/>
  <c r="AV4" i="34"/>
  <c r="AU4" i="34"/>
  <c r="AT4" i="34"/>
  <c r="AS4" i="34"/>
  <c r="AR4" i="34"/>
  <c r="AQ4" i="34"/>
  <c r="AP4" i="34"/>
  <c r="AO4" i="34"/>
  <c r="AN4" i="34"/>
  <c r="AM4" i="34"/>
  <c r="AL4" i="34"/>
  <c r="AK4" i="34"/>
  <c r="AJ4" i="34"/>
  <c r="AI4" i="34"/>
  <c r="AH4" i="34"/>
  <c r="AG4" i="34"/>
  <c r="AF4" i="34"/>
  <c r="AE4" i="34"/>
  <c r="AD4" i="34"/>
  <c r="AC4" i="34"/>
  <c r="AB4" i="34"/>
  <c r="AA4" i="34"/>
  <c r="Z4" i="34"/>
  <c r="Y4" i="34"/>
  <c r="X4" i="34"/>
  <c r="W4" i="34"/>
  <c r="V4" i="34"/>
  <c r="U4" i="34"/>
  <c r="T4" i="34"/>
  <c r="S4" i="34"/>
  <c r="R4" i="34"/>
  <c r="Q4" i="34"/>
  <c r="P4" i="34"/>
  <c r="O4" i="34"/>
  <c r="N4" i="34"/>
  <c r="M4" i="34"/>
  <c r="L4" i="34"/>
  <c r="K4" i="34"/>
  <c r="J4" i="34"/>
  <c r="I4" i="34"/>
  <c r="H4" i="34"/>
  <c r="CH5" i="34" l="1"/>
  <c r="CT5" i="34"/>
  <c r="DF5" i="34"/>
  <c r="DN5" i="34"/>
  <c r="DR5" i="34"/>
  <c r="DZ5" i="34"/>
  <c r="EH5" i="34"/>
  <c r="EL5" i="34"/>
  <c r="EP5" i="34"/>
  <c r="ET5" i="34"/>
  <c r="EX5" i="34"/>
  <c r="FB5" i="34"/>
  <c r="FF5" i="34"/>
  <c r="FJ5" i="34"/>
  <c r="FN5" i="34"/>
  <c r="FR5" i="34"/>
  <c r="FV5" i="34"/>
  <c r="FZ5" i="34"/>
  <c r="GD5" i="34"/>
  <c r="GH5" i="34"/>
  <c r="GL5" i="34"/>
  <c r="GP5" i="34"/>
  <c r="GT5" i="34"/>
  <c r="GX5" i="34"/>
  <c r="HB5" i="34"/>
  <c r="HF5" i="34"/>
  <c r="HJ5" i="34"/>
  <c r="HN5" i="34"/>
  <c r="HR5" i="34"/>
  <c r="HV5" i="34"/>
  <c r="HZ5" i="34"/>
  <c r="ID5" i="34"/>
  <c r="IH5" i="34"/>
  <c r="IL5" i="34"/>
  <c r="IP5" i="34"/>
  <c r="IT5" i="34"/>
  <c r="IX5" i="34"/>
  <c r="JB5" i="34"/>
  <c r="JF5" i="34"/>
  <c r="JJ5" i="34"/>
  <c r="JN5" i="34"/>
  <c r="J5" i="34"/>
  <c r="R5" i="34"/>
  <c r="Z5" i="34"/>
  <c r="AD5" i="34"/>
  <c r="AL5" i="34"/>
  <c r="AT5" i="34"/>
  <c r="BB5" i="34"/>
  <c r="BJ5" i="34"/>
  <c r="BR5" i="34"/>
  <c r="BZ5" i="34"/>
  <c r="CP5" i="34"/>
  <c r="DB5" i="34"/>
  <c r="DV5" i="34"/>
  <c r="N5" i="34"/>
  <c r="V5" i="34"/>
  <c r="AH5" i="34"/>
  <c r="AP5" i="34"/>
  <c r="AX5" i="34"/>
  <c r="BF5" i="34"/>
  <c r="BN5" i="34"/>
  <c r="BV5" i="34"/>
  <c r="CD5" i="34"/>
  <c r="CL5" i="34"/>
  <c r="CX5" i="34"/>
  <c r="DJ5" i="34"/>
  <c r="ED5" i="34"/>
  <c r="JR5" i="34"/>
  <c r="JV5" i="34"/>
  <c r="JZ5" i="34"/>
  <c r="KD5" i="34"/>
  <c r="KH5" i="34"/>
  <c r="KL5" i="34"/>
  <c r="KP5" i="34"/>
  <c r="KT5" i="34"/>
  <c r="KX5" i="34"/>
  <c r="LB5" i="34"/>
  <c r="LF5" i="34"/>
  <c r="LJ5" i="34"/>
  <c r="LN5" i="34"/>
  <c r="LR5" i="34"/>
  <c r="LV5" i="34"/>
  <c r="LZ5" i="34"/>
  <c r="MD5" i="34"/>
  <c r="MH5" i="34"/>
  <c r="ML5" i="34"/>
  <c r="MP5" i="34"/>
  <c r="MT5" i="34"/>
  <c r="MX5" i="34"/>
  <c r="NB5" i="34"/>
  <c r="NF5" i="34"/>
  <c r="NJ5" i="34"/>
  <c r="NN5" i="34"/>
  <c r="NR5" i="34"/>
  <c r="NV5" i="34"/>
  <c r="NZ5" i="34"/>
  <c r="OD5" i="34"/>
  <c r="OH5" i="34"/>
  <c r="OL5" i="34"/>
  <c r="OP5" i="34"/>
  <c r="OT5" i="34"/>
  <c r="OX5" i="34"/>
  <c r="PB5" i="34"/>
  <c r="PF5" i="34"/>
  <c r="PJ5" i="34"/>
  <c r="PN5" i="34"/>
  <c r="PR5" i="34"/>
  <c r="PV5" i="34"/>
  <c r="PZ5" i="34"/>
  <c r="QD5" i="34"/>
  <c r="QH5" i="34"/>
  <c r="QL5" i="34"/>
  <c r="QP5" i="34"/>
  <c r="QT5" i="34"/>
  <c r="QX5" i="34"/>
  <c r="RB5" i="34"/>
  <c r="RF5" i="34"/>
  <c r="RJ5" i="34"/>
  <c r="RN5" i="34"/>
  <c r="RR5" i="34"/>
  <c r="L5" i="34"/>
  <c r="T5" i="34"/>
  <c r="AB5" i="34"/>
  <c r="AJ5" i="34"/>
  <c r="AR5" i="34"/>
  <c r="AZ5" i="34"/>
  <c r="BL5" i="34"/>
  <c r="BT5" i="34"/>
  <c r="BX5" i="34"/>
  <c r="CF5" i="34"/>
  <c r="CJ5" i="34"/>
  <c r="CN5" i="34"/>
  <c r="CR5" i="34"/>
  <c r="P5" i="34"/>
  <c r="X5" i="34"/>
  <c r="AF5" i="34"/>
  <c r="AN5" i="34"/>
  <c r="AV5" i="34"/>
  <c r="BD5" i="34"/>
  <c r="BH5" i="34"/>
  <c r="BP5" i="34"/>
  <c r="CB5" i="34"/>
  <c r="CV5" i="34"/>
  <c r="CZ5" i="34"/>
  <c r="DD5" i="34"/>
  <c r="DH5" i="34"/>
  <c r="DL5" i="34"/>
  <c r="DP5" i="34"/>
  <c r="DT5" i="34"/>
  <c r="DX5" i="34"/>
  <c r="EB5" i="34"/>
  <c r="EF5" i="34"/>
  <c r="EJ5" i="34"/>
  <c r="EN5" i="34"/>
  <c r="ER5" i="34"/>
  <c r="EV5" i="34"/>
  <c r="EZ5" i="34"/>
  <c r="FD5" i="34"/>
  <c r="FH5" i="34"/>
  <c r="FL5" i="34"/>
  <c r="FP5" i="34"/>
  <c r="FT5" i="34"/>
  <c r="FX5" i="34"/>
  <c r="GB5" i="34"/>
  <c r="GF5" i="34"/>
  <c r="GJ5" i="34"/>
  <c r="GN5" i="34"/>
  <c r="GR5" i="34"/>
  <c r="GV5" i="34"/>
  <c r="GZ5" i="34"/>
  <c r="HD5" i="34"/>
  <c r="HH5" i="34"/>
  <c r="HL5" i="34"/>
  <c r="HP5" i="34"/>
  <c r="HT5" i="34"/>
  <c r="HX5" i="34"/>
  <c r="IB5" i="34"/>
  <c r="IF5" i="34"/>
  <c r="IJ5" i="34"/>
  <c r="IN5" i="34"/>
  <c r="IR5" i="34"/>
  <c r="IV5" i="34"/>
  <c r="IZ5" i="34"/>
  <c r="JD5" i="34"/>
  <c r="JH5" i="34"/>
  <c r="JL5" i="34"/>
  <c r="JP5" i="34"/>
  <c r="JT5" i="34"/>
  <c r="JX5" i="34"/>
  <c r="KB5" i="34"/>
  <c r="KF5" i="34"/>
  <c r="KJ5" i="34"/>
  <c r="KN5" i="34"/>
  <c r="KR5" i="34"/>
  <c r="KV5" i="34"/>
  <c r="KZ5" i="34"/>
  <c r="LD5" i="34"/>
  <c r="LH5" i="34"/>
  <c r="LL5" i="34"/>
  <c r="LP5" i="34"/>
  <c r="LT5" i="34"/>
  <c r="LX5" i="34"/>
  <c r="MB5" i="34"/>
  <c r="MF5" i="34"/>
  <c r="MJ5" i="34"/>
  <c r="MN5" i="34"/>
  <c r="MR5" i="34"/>
  <c r="MV5" i="34"/>
  <c r="MZ5" i="34"/>
  <c r="ND5" i="34"/>
  <c r="NH5" i="34"/>
  <c r="NL5" i="34"/>
  <c r="NP5" i="34"/>
  <c r="NT5" i="34"/>
  <c r="NX5" i="34"/>
  <c r="OB5" i="34"/>
  <c r="OF5" i="34"/>
  <c r="OJ5" i="34"/>
  <c r="ON5" i="34"/>
  <c r="OR5" i="34"/>
  <c r="OV5" i="34"/>
  <c r="OZ5" i="34"/>
  <c r="PD5" i="34"/>
  <c r="PH5" i="34"/>
  <c r="PL5" i="34"/>
  <c r="PP5" i="34"/>
  <c r="PT5" i="34"/>
  <c r="PX5" i="34"/>
  <c r="QB5" i="34"/>
  <c r="QF5" i="34"/>
  <c r="QJ5" i="34"/>
  <c r="QN5" i="34"/>
  <c r="QR5" i="34"/>
  <c r="QV5" i="34"/>
  <c r="QZ5" i="34"/>
  <c r="RD5" i="34"/>
  <c r="RH5" i="34"/>
  <c r="RL5" i="34"/>
  <c r="RP5" i="34"/>
  <c r="ON29" i="19"/>
  <c r="ON3" i="35" s="1"/>
  <c r="ON4" i="35"/>
  <c r="ON7" i="35"/>
  <c r="ON6" i="35" s="1"/>
  <c r="OR29" i="19"/>
  <c r="OR3" i="35" s="1"/>
  <c r="OR7" i="35"/>
  <c r="OR6" i="35" s="1"/>
  <c r="OR4" i="35"/>
  <c r="OV29" i="19"/>
  <c r="OV3" i="35" s="1"/>
  <c r="OV4" i="35"/>
  <c r="OV7" i="35"/>
  <c r="OV6" i="35" s="1"/>
  <c r="OZ29" i="19"/>
  <c r="OZ3" i="35" s="1"/>
  <c r="OZ7" i="35"/>
  <c r="OZ6" i="35" s="1"/>
  <c r="OZ4" i="35"/>
  <c r="PE29" i="19"/>
  <c r="PE3" i="35" s="1"/>
  <c r="PE4" i="35"/>
  <c r="PE7" i="35"/>
  <c r="PE6" i="35" s="1"/>
  <c r="PI29" i="19"/>
  <c r="PI3" i="35" s="1"/>
  <c r="PI4" i="35"/>
  <c r="PI7" i="35"/>
  <c r="PI6" i="35" s="1"/>
  <c r="PM29" i="19"/>
  <c r="PM3" i="35" s="1"/>
  <c r="PM4" i="35"/>
  <c r="PM7" i="35"/>
  <c r="PM6" i="35" s="1"/>
  <c r="PQ29" i="19"/>
  <c r="PQ3" i="35" s="1"/>
  <c r="PQ4" i="35"/>
  <c r="PQ7" i="35"/>
  <c r="PQ6" i="35" s="1"/>
  <c r="PU29" i="19"/>
  <c r="PU3" i="35" s="1"/>
  <c r="PU4" i="35"/>
  <c r="PU7" i="35"/>
  <c r="PU6" i="35" s="1"/>
  <c r="PY29" i="19"/>
  <c r="PY3" i="35" s="1"/>
  <c r="PY4" i="35"/>
  <c r="PY7" i="35"/>
  <c r="PY6" i="35" s="1"/>
  <c r="QC29" i="19"/>
  <c r="QC3" i="35" s="1"/>
  <c r="QC4" i="35"/>
  <c r="QC7" i="35"/>
  <c r="QC6" i="35" s="1"/>
  <c r="QG29" i="19"/>
  <c r="QG3" i="35" s="1"/>
  <c r="QG4" i="35"/>
  <c r="QG7" i="35"/>
  <c r="QG6" i="35" s="1"/>
  <c r="QK29" i="19"/>
  <c r="QK3" i="35" s="1"/>
  <c r="QK4" i="35"/>
  <c r="QK7" i="35"/>
  <c r="QK6" i="35" s="1"/>
  <c r="QO29" i="19"/>
  <c r="QO3" i="35" s="1"/>
  <c r="QO4" i="35"/>
  <c r="QO7" i="35"/>
  <c r="QO6" i="35" s="1"/>
  <c r="QS29" i="19"/>
  <c r="QS3" i="35" s="1"/>
  <c r="QS4" i="35"/>
  <c r="QS7" i="35"/>
  <c r="QS6" i="35" s="1"/>
  <c r="QW29" i="19"/>
  <c r="QW3" i="35" s="1"/>
  <c r="QW4" i="35"/>
  <c r="QW7" i="35"/>
  <c r="QW6" i="35" s="1"/>
  <c r="RA29" i="19"/>
  <c r="RA3" i="35" s="1"/>
  <c r="RA4" i="35"/>
  <c r="RA7" i="35"/>
  <c r="RA6" i="35" s="1"/>
  <c r="RE29" i="19"/>
  <c r="RE3" i="35" s="1"/>
  <c r="RE4" i="35"/>
  <c r="RE7" i="35"/>
  <c r="RE6" i="35" s="1"/>
  <c r="RI29" i="19"/>
  <c r="RI3" i="35" s="1"/>
  <c r="RI4" i="35"/>
  <c r="RI7" i="35"/>
  <c r="RI6" i="35" s="1"/>
  <c r="RM29" i="19"/>
  <c r="RM3" i="35" s="1"/>
  <c r="RM4" i="35"/>
  <c r="RM7" i="35"/>
  <c r="RM6" i="35" s="1"/>
  <c r="RQ29" i="19"/>
  <c r="RQ3" i="35" s="1"/>
  <c r="RQ4" i="35"/>
  <c r="RQ7" i="35"/>
  <c r="RQ6" i="35" s="1"/>
  <c r="OO29" i="19"/>
  <c r="OO3" i="35" s="1"/>
  <c r="OO4" i="35"/>
  <c r="OO7" i="35"/>
  <c r="OO6" i="35" s="1"/>
  <c r="OS29" i="19"/>
  <c r="OS3" i="35" s="1"/>
  <c r="OS4" i="35"/>
  <c r="OS7" i="35"/>
  <c r="OS6" i="35" s="1"/>
  <c r="OW29" i="19"/>
  <c r="OW3" i="35" s="1"/>
  <c r="OW4" i="35"/>
  <c r="OW7" i="35"/>
  <c r="OW6" i="35" s="1"/>
  <c r="PA29" i="19"/>
  <c r="PA3" i="35" s="1"/>
  <c r="PA4" i="35"/>
  <c r="PA7" i="35"/>
  <c r="PA6" i="35" s="1"/>
  <c r="PF29" i="19"/>
  <c r="PF3" i="35" s="1"/>
  <c r="PF4" i="35"/>
  <c r="PF7" i="35"/>
  <c r="PF6" i="35" s="1"/>
  <c r="PJ29" i="19"/>
  <c r="PJ3" i="35" s="1"/>
  <c r="PJ4" i="35"/>
  <c r="PJ7" i="35"/>
  <c r="PJ6" i="35" s="1"/>
  <c r="PN29" i="19"/>
  <c r="PN3" i="35" s="1"/>
  <c r="PN4" i="35"/>
  <c r="PN7" i="35"/>
  <c r="PN6" i="35" s="1"/>
  <c r="PR29" i="19"/>
  <c r="PR3" i="35" s="1"/>
  <c r="PR4" i="35"/>
  <c r="PR7" i="35"/>
  <c r="PR6" i="35" s="1"/>
  <c r="PV29" i="19"/>
  <c r="PV3" i="35" s="1"/>
  <c r="PV4" i="35"/>
  <c r="PV7" i="35"/>
  <c r="PV6" i="35" s="1"/>
  <c r="PZ29" i="19"/>
  <c r="PZ3" i="35" s="1"/>
  <c r="PZ4" i="35"/>
  <c r="PZ7" i="35"/>
  <c r="PZ6" i="35" s="1"/>
  <c r="QD29" i="19"/>
  <c r="QD3" i="35" s="1"/>
  <c r="QD4" i="35"/>
  <c r="QD7" i="35"/>
  <c r="QD6" i="35" s="1"/>
  <c r="QH29" i="19"/>
  <c r="QH3" i="35" s="1"/>
  <c r="QH4" i="35"/>
  <c r="QH7" i="35"/>
  <c r="QH6" i="35" s="1"/>
  <c r="QL29" i="19"/>
  <c r="QL3" i="35" s="1"/>
  <c r="QL4" i="35"/>
  <c r="QL7" i="35"/>
  <c r="QL6" i="35" s="1"/>
  <c r="QP29" i="19"/>
  <c r="QP3" i="35" s="1"/>
  <c r="QP4" i="35"/>
  <c r="QP7" i="35"/>
  <c r="QP6" i="35" s="1"/>
  <c r="QT29" i="19"/>
  <c r="QT3" i="35" s="1"/>
  <c r="QT4" i="35"/>
  <c r="QT7" i="35"/>
  <c r="QT6" i="35" s="1"/>
  <c r="QX29" i="19"/>
  <c r="QX3" i="35" s="1"/>
  <c r="QX4" i="35"/>
  <c r="QX7" i="35"/>
  <c r="QX6" i="35" s="1"/>
  <c r="RB29" i="19"/>
  <c r="RB3" i="35" s="1"/>
  <c r="RB4" i="35"/>
  <c r="RB7" i="35"/>
  <c r="RB6" i="35" s="1"/>
  <c r="RF29" i="19"/>
  <c r="RF3" i="35" s="1"/>
  <c r="RF4" i="35"/>
  <c r="RF7" i="35"/>
  <c r="RF6" i="35" s="1"/>
  <c r="RJ29" i="19"/>
  <c r="RJ3" i="35" s="1"/>
  <c r="RJ4" i="35"/>
  <c r="RJ7" i="35"/>
  <c r="RJ6" i="35" s="1"/>
  <c r="RN29" i="19"/>
  <c r="RN3" i="35" s="1"/>
  <c r="RN4" i="35"/>
  <c r="RN7" i="35"/>
  <c r="RN6" i="35" s="1"/>
  <c r="RR29" i="19"/>
  <c r="RR3" i="35" s="1"/>
  <c r="RR4" i="35"/>
  <c r="RR7" i="35"/>
  <c r="RR6" i="35" s="1"/>
  <c r="OP29" i="19"/>
  <c r="OP3" i="35" s="1"/>
  <c r="OP4" i="35"/>
  <c r="OP7" i="35"/>
  <c r="OP6" i="35" s="1"/>
  <c r="OT29" i="19"/>
  <c r="OT3" i="35" s="1"/>
  <c r="OT4" i="35"/>
  <c r="OT7" i="35"/>
  <c r="OT6" i="35" s="1"/>
  <c r="OX29" i="19"/>
  <c r="OX3" i="35" s="1"/>
  <c r="OX4" i="35"/>
  <c r="OX7" i="35"/>
  <c r="OX6" i="35" s="1"/>
  <c r="PB29" i="19"/>
  <c r="PB3" i="35" s="1"/>
  <c r="PB4" i="35"/>
  <c r="PB7" i="35"/>
  <c r="PB6" i="35" s="1"/>
  <c r="PG29" i="19"/>
  <c r="PG3" i="35" s="1"/>
  <c r="PG4" i="35"/>
  <c r="PG7" i="35"/>
  <c r="PG6" i="35" s="1"/>
  <c r="PK29" i="19"/>
  <c r="PK3" i="35" s="1"/>
  <c r="PK4" i="35"/>
  <c r="PK7" i="35"/>
  <c r="PK6" i="35" s="1"/>
  <c r="PO29" i="19"/>
  <c r="PO3" i="35" s="1"/>
  <c r="PO4" i="35"/>
  <c r="PO7" i="35"/>
  <c r="PO6" i="35" s="1"/>
  <c r="PS29" i="19"/>
  <c r="PS3" i="35" s="1"/>
  <c r="PS4" i="35"/>
  <c r="PS7" i="35"/>
  <c r="PS6" i="35" s="1"/>
  <c r="PW29" i="19"/>
  <c r="PW3" i="35" s="1"/>
  <c r="PW4" i="35"/>
  <c r="PW7" i="35"/>
  <c r="PW6" i="35" s="1"/>
  <c r="QA29" i="19"/>
  <c r="QA3" i="35" s="1"/>
  <c r="QA4" i="35"/>
  <c r="QA7" i="35"/>
  <c r="QA6" i="35" s="1"/>
  <c r="QE29" i="19"/>
  <c r="QE3" i="35" s="1"/>
  <c r="QE4" i="35"/>
  <c r="QE7" i="35"/>
  <c r="QE6" i="35" s="1"/>
  <c r="QI29" i="19"/>
  <c r="QI3" i="35" s="1"/>
  <c r="QI4" i="35"/>
  <c r="QI7" i="35"/>
  <c r="QI6" i="35" s="1"/>
  <c r="QM29" i="19"/>
  <c r="QM3" i="35" s="1"/>
  <c r="QM4" i="35"/>
  <c r="QM7" i="35"/>
  <c r="QM6" i="35" s="1"/>
  <c r="QQ29" i="19"/>
  <c r="QQ3" i="35" s="1"/>
  <c r="QQ7" i="35"/>
  <c r="QQ6" i="35" s="1"/>
  <c r="QQ4" i="35"/>
  <c r="QU29" i="19"/>
  <c r="QU3" i="35" s="1"/>
  <c r="QU7" i="35"/>
  <c r="QU6" i="35" s="1"/>
  <c r="QU4" i="35"/>
  <c r="QY29" i="19"/>
  <c r="QY3" i="35" s="1"/>
  <c r="QY7" i="35"/>
  <c r="QY6" i="35" s="1"/>
  <c r="QY4" i="35"/>
  <c r="RC29" i="19"/>
  <c r="RC3" i="35" s="1"/>
  <c r="RC7" i="35"/>
  <c r="RC6" i="35" s="1"/>
  <c r="RC4" i="35"/>
  <c r="RG29" i="19"/>
  <c r="RG3" i="35" s="1"/>
  <c r="RG7" i="35"/>
  <c r="RG6" i="35" s="1"/>
  <c r="RG4" i="35"/>
  <c r="RK29" i="19"/>
  <c r="RK3" i="35" s="1"/>
  <c r="RK7" i="35"/>
  <c r="RK6" i="35" s="1"/>
  <c r="RK4" i="35"/>
  <c r="RO29" i="19"/>
  <c r="RO3" i="35" s="1"/>
  <c r="RO7" i="35"/>
  <c r="RO6" i="35" s="1"/>
  <c r="RO4" i="35"/>
  <c r="RS29" i="19"/>
  <c r="RS3" i="35" s="1"/>
  <c r="RS7" i="35"/>
  <c r="RS6" i="35" s="1"/>
  <c r="RS4" i="35"/>
  <c r="OM29" i="19"/>
  <c r="OM3" i="35" s="1"/>
  <c r="OM4" i="35"/>
  <c r="OM7" i="35"/>
  <c r="OM6" i="35" s="1"/>
  <c r="OQ29" i="19"/>
  <c r="OQ3" i="35" s="1"/>
  <c r="OQ4" i="35"/>
  <c r="OQ7" i="35"/>
  <c r="OQ6" i="35" s="1"/>
  <c r="OU29" i="19"/>
  <c r="OU3" i="35" s="1"/>
  <c r="OU4" i="35"/>
  <c r="OU7" i="35"/>
  <c r="OU6" i="35" s="1"/>
  <c r="OY29" i="19"/>
  <c r="OY3" i="35" s="1"/>
  <c r="OY4" i="35"/>
  <c r="OY7" i="35"/>
  <c r="OY6" i="35" s="1"/>
  <c r="PD29" i="19"/>
  <c r="PD3" i="35" s="1"/>
  <c r="PD4" i="35"/>
  <c r="PD7" i="35"/>
  <c r="PD6" i="35" s="1"/>
  <c r="PH29" i="19"/>
  <c r="PH3" i="35" s="1"/>
  <c r="PH7" i="35"/>
  <c r="PH6" i="35" s="1"/>
  <c r="PH4" i="35"/>
  <c r="PL29" i="19"/>
  <c r="PL3" i="35" s="1"/>
  <c r="PL4" i="35"/>
  <c r="PL7" i="35"/>
  <c r="PL6" i="35" s="1"/>
  <c r="PP29" i="19"/>
  <c r="PP3" i="35" s="1"/>
  <c r="PP7" i="35"/>
  <c r="PP6" i="35" s="1"/>
  <c r="PP4" i="35"/>
  <c r="PT29" i="19"/>
  <c r="PT3" i="35" s="1"/>
  <c r="PT4" i="35"/>
  <c r="PT7" i="35"/>
  <c r="PT6" i="35" s="1"/>
  <c r="PX29" i="19"/>
  <c r="PX3" i="35" s="1"/>
  <c r="PX7" i="35"/>
  <c r="PX6" i="35" s="1"/>
  <c r="PX4" i="35"/>
  <c r="QB29" i="19"/>
  <c r="QB3" i="35" s="1"/>
  <c r="QB4" i="35"/>
  <c r="QB7" i="35"/>
  <c r="QB6" i="35" s="1"/>
  <c r="QF29" i="19"/>
  <c r="QF3" i="35" s="1"/>
  <c r="QF7" i="35"/>
  <c r="QF6" i="35" s="1"/>
  <c r="QF4" i="35"/>
  <c r="QJ29" i="19"/>
  <c r="QJ3" i="35" s="1"/>
  <c r="QJ4" i="35"/>
  <c r="QJ7" i="35"/>
  <c r="QJ6" i="35" s="1"/>
  <c r="QN29" i="19"/>
  <c r="QN3" i="35" s="1"/>
  <c r="QN4" i="35"/>
  <c r="QN7" i="35"/>
  <c r="QN6" i="35" s="1"/>
  <c r="QR29" i="19"/>
  <c r="QR3" i="35" s="1"/>
  <c r="QR4" i="35"/>
  <c r="QR7" i="35"/>
  <c r="QR6" i="35" s="1"/>
  <c r="QV29" i="19"/>
  <c r="QV3" i="35" s="1"/>
  <c r="QV4" i="35"/>
  <c r="QV7" i="35"/>
  <c r="QV6" i="35" s="1"/>
  <c r="QZ29" i="19"/>
  <c r="QZ3" i="35" s="1"/>
  <c r="QZ4" i="35"/>
  <c r="QZ7" i="35"/>
  <c r="QZ6" i="35" s="1"/>
  <c r="RD29" i="19"/>
  <c r="RD3" i="35" s="1"/>
  <c r="RD4" i="35"/>
  <c r="RD7" i="35"/>
  <c r="RD6" i="35" s="1"/>
  <c r="RH29" i="19"/>
  <c r="RH3" i="35" s="1"/>
  <c r="RH4" i="35"/>
  <c r="RH7" i="35"/>
  <c r="RH6" i="35" s="1"/>
  <c r="RL29" i="19"/>
  <c r="RL3" i="35" s="1"/>
  <c r="RL4" i="35"/>
  <c r="RL7" i="35"/>
  <c r="RL6" i="35" s="1"/>
  <c r="RP29" i="19"/>
  <c r="RP3" i="35" s="1"/>
  <c r="RP4" i="35"/>
  <c r="RP7" i="35"/>
  <c r="RP6" i="35" s="1"/>
  <c r="JE5" i="34"/>
  <c r="JU5" i="34"/>
  <c r="KK5" i="34"/>
  <c r="LA5" i="34"/>
  <c r="LQ5" i="34"/>
  <c r="MG5" i="34"/>
  <c r="MW5" i="34"/>
  <c r="NM5" i="34"/>
  <c r="OC5" i="34"/>
  <c r="OS5" i="34"/>
  <c r="PI5" i="34"/>
  <c r="PY5" i="34"/>
  <c r="QO5" i="34"/>
  <c r="RE5" i="34"/>
  <c r="I5" i="34"/>
  <c r="M5" i="34"/>
  <c r="Q5" i="34"/>
  <c r="U5" i="34"/>
  <c r="Y5" i="34"/>
  <c r="AC5" i="34"/>
  <c r="AG5" i="34"/>
  <c r="AK5" i="34"/>
  <c r="AO5" i="34"/>
  <c r="AS5" i="34"/>
  <c r="AW5" i="34"/>
  <c r="BA5" i="34"/>
  <c r="BE5" i="34"/>
  <c r="BI5" i="34"/>
  <c r="BM5" i="34"/>
  <c r="BQ5" i="34"/>
  <c r="BU5" i="34"/>
  <c r="BY5" i="34"/>
  <c r="CC5" i="34"/>
  <c r="CG5" i="34"/>
  <c r="CK5" i="34"/>
  <c r="CO5" i="34"/>
  <c r="CS5" i="34"/>
  <c r="CW5" i="34"/>
  <c r="DA5" i="34"/>
  <c r="DE5" i="34"/>
  <c r="DI5" i="34"/>
  <c r="DM5" i="34"/>
  <c r="DQ5" i="34"/>
  <c r="DU5" i="34"/>
  <c r="DY5" i="34"/>
  <c r="EC5" i="34"/>
  <c r="EG5" i="34"/>
  <c r="EK5" i="34"/>
  <c r="EO5" i="34"/>
  <c r="RT5" i="34"/>
  <c r="RU5" i="34"/>
  <c r="ES5" i="34"/>
  <c r="EW5" i="34"/>
  <c r="FA5" i="34"/>
  <c r="FE5" i="34"/>
  <c r="FI5" i="34"/>
  <c r="FM5" i="34"/>
  <c r="FQ5" i="34"/>
  <c r="FU5" i="34"/>
  <c r="FY5" i="34"/>
  <c r="GC5" i="34"/>
  <c r="GG5" i="34"/>
  <c r="GK5" i="34"/>
  <c r="GO5" i="34"/>
  <c r="GS5" i="34"/>
  <c r="GW5" i="34"/>
  <c r="HA5" i="34"/>
  <c r="HE5" i="34"/>
  <c r="HI5" i="34"/>
  <c r="HM5" i="34"/>
  <c r="HQ5" i="34"/>
  <c r="HU5" i="34"/>
  <c r="HY5" i="34"/>
  <c r="IC5" i="34"/>
  <c r="IG5" i="34"/>
  <c r="IK5" i="34"/>
  <c r="IO5" i="34"/>
  <c r="IS5" i="34"/>
  <c r="IW5" i="34"/>
  <c r="JA5" i="34"/>
  <c r="JI5" i="34"/>
  <c r="JM5" i="34"/>
  <c r="JQ5" i="34"/>
  <c r="JY5" i="34"/>
  <c r="KC5" i="34"/>
  <c r="KG5" i="34"/>
  <c r="KO5" i="34"/>
  <c r="KS5" i="34"/>
  <c r="KW5" i="34"/>
  <c r="LE5" i="34"/>
  <c r="LI5" i="34"/>
  <c r="LM5" i="34"/>
  <c r="LU5" i="34"/>
  <c r="LY5" i="34"/>
  <c r="MC5" i="34"/>
  <c r="MK5" i="34"/>
  <c r="MO5" i="34"/>
  <c r="MS5" i="34"/>
  <c r="NA5" i="34"/>
  <c r="NE5" i="34"/>
  <c r="NI5" i="34"/>
  <c r="NQ5" i="34"/>
  <c r="NU5" i="34"/>
  <c r="NY5" i="34"/>
  <c r="OG5" i="34"/>
  <c r="OK5" i="34"/>
  <c r="OO5" i="34"/>
  <c r="OW5" i="34"/>
  <c r="PA5" i="34"/>
  <c r="PE5" i="34"/>
  <c r="PM5" i="34"/>
  <c r="PQ5" i="34"/>
  <c r="PU5" i="34"/>
  <c r="QC5" i="34"/>
  <c r="QG5" i="34"/>
  <c r="QK5" i="34"/>
  <c r="QS5" i="34"/>
  <c r="QW5" i="34"/>
  <c r="RA5" i="34"/>
  <c r="RI5" i="34"/>
  <c r="RM5" i="34"/>
  <c r="RQ5" i="34"/>
  <c r="OO32" i="19"/>
  <c r="OS32" i="19"/>
  <c r="OP32" i="19"/>
  <c r="OM32" i="19"/>
  <c r="OQ32" i="19"/>
  <c r="ON32" i="19"/>
  <c r="OR32" i="19"/>
  <c r="PA32" i="19"/>
  <c r="PI32" i="19"/>
  <c r="PQ32" i="19"/>
  <c r="PY32" i="19"/>
  <c r="QG32" i="19"/>
  <c r="QO32" i="19"/>
  <c r="QW32" i="19"/>
  <c r="RA32" i="19"/>
  <c r="RE32" i="19"/>
  <c r="RQ32" i="19"/>
  <c r="OT32" i="19"/>
  <c r="PB32" i="19"/>
  <c r="PJ32" i="19"/>
  <c r="PR32" i="19"/>
  <c r="PZ32" i="19"/>
  <c r="QH32" i="19"/>
  <c r="QP32" i="19"/>
  <c r="QX32" i="19"/>
  <c r="RJ32" i="19"/>
  <c r="RR32" i="19"/>
  <c r="OX32" i="19"/>
  <c r="PF32" i="19"/>
  <c r="PN32" i="19"/>
  <c r="PV32" i="19"/>
  <c r="QD32" i="19"/>
  <c r="QL32" i="19"/>
  <c r="QT32" i="19"/>
  <c r="RB32" i="19"/>
  <c r="RF32" i="19"/>
  <c r="RN32" i="19"/>
  <c r="OU32" i="19"/>
  <c r="OY32" i="19"/>
  <c r="PC32" i="19"/>
  <c r="PG32" i="19"/>
  <c r="PK32" i="19"/>
  <c r="PO32" i="19"/>
  <c r="PS32" i="19"/>
  <c r="PW32" i="19"/>
  <c r="QA32" i="19"/>
  <c r="QE32" i="19"/>
  <c r="QI32" i="19"/>
  <c r="QM32" i="19"/>
  <c r="QQ32" i="19"/>
  <c r="QU32" i="19"/>
  <c r="QY32" i="19"/>
  <c r="RC32" i="19"/>
  <c r="RG32" i="19"/>
  <c r="RK32" i="19"/>
  <c r="RO32" i="19"/>
  <c r="RS32" i="19"/>
  <c r="OV32" i="19"/>
  <c r="RH32" i="19"/>
  <c r="PL32" i="19"/>
  <c r="QB32" i="19"/>
  <c r="QR32" i="19"/>
  <c r="OZ32" i="19"/>
  <c r="PP32" i="19"/>
  <c r="QF32" i="19"/>
  <c r="QV32" i="19"/>
  <c r="RL32" i="19"/>
  <c r="PD32" i="19"/>
  <c r="PT32" i="19"/>
  <c r="QJ32" i="19"/>
  <c r="QZ32" i="19"/>
  <c r="RP32" i="19"/>
  <c r="PH32" i="19"/>
  <c r="PX32" i="19"/>
  <c r="QN32" i="19"/>
  <c r="RD32" i="19"/>
  <c r="OW32" i="19"/>
  <c r="PE32" i="19"/>
  <c r="PM32" i="19"/>
  <c r="PU32" i="19"/>
  <c r="QC32" i="19"/>
  <c r="QK32" i="19"/>
  <c r="QS32" i="19"/>
  <c r="RI32" i="19"/>
  <c r="RM32" i="19"/>
  <c r="K5" i="34"/>
  <c r="O5" i="34"/>
  <c r="S5" i="34"/>
  <c r="W5" i="34"/>
  <c r="AA5" i="34"/>
  <c r="AE5" i="34"/>
  <c r="AI5" i="34"/>
  <c r="AM5" i="34"/>
  <c r="AQ5" i="34"/>
  <c r="AU5" i="34"/>
  <c r="AY5" i="34"/>
  <c r="BC5" i="34"/>
  <c r="BG5" i="34"/>
  <c r="BK5" i="34"/>
  <c r="BO5" i="34"/>
  <c r="BS5" i="34"/>
  <c r="BW5" i="34"/>
  <c r="CA5" i="34"/>
  <c r="CE5" i="34"/>
  <c r="CI5" i="34"/>
  <c r="CM5" i="34"/>
  <c r="CQ5" i="34"/>
  <c r="CU5" i="34"/>
  <c r="CY5" i="34"/>
  <c r="DC5" i="34"/>
  <c r="DG5" i="34"/>
  <c r="DK5" i="34"/>
  <c r="DO5" i="34"/>
  <c r="DS5" i="34"/>
  <c r="DW5" i="34"/>
  <c r="EA5" i="34"/>
  <c r="EE5" i="34"/>
  <c r="EI5" i="34"/>
  <c r="EM5" i="34"/>
  <c r="EQ5" i="34"/>
  <c r="EU5" i="34"/>
  <c r="EY5" i="34"/>
  <c r="FC5" i="34"/>
  <c r="FG5" i="34"/>
  <c r="FK5" i="34"/>
  <c r="FO5" i="34"/>
  <c r="FS5" i="34"/>
  <c r="FW5" i="34"/>
  <c r="GA5" i="34"/>
  <c r="GE5" i="34"/>
  <c r="GI5" i="34"/>
  <c r="GM5" i="34"/>
  <c r="GQ5" i="34"/>
  <c r="GU5" i="34"/>
  <c r="GY5" i="34"/>
  <c r="HC5" i="34"/>
  <c r="HG5" i="34"/>
  <c r="HK5" i="34"/>
  <c r="HO5" i="34"/>
  <c r="HS5" i="34"/>
  <c r="HW5" i="34"/>
  <c r="IA5" i="34"/>
  <c r="IE5" i="34"/>
  <c r="II5" i="34"/>
  <c r="IM5" i="34"/>
  <c r="IQ5" i="34"/>
  <c r="IU5" i="34"/>
  <c r="IY5" i="34"/>
  <c r="JC5" i="34"/>
  <c r="JG5" i="34"/>
  <c r="JK5" i="34"/>
  <c r="JO5" i="34"/>
  <c r="JS5" i="34"/>
  <c r="JW5" i="34"/>
  <c r="KA5" i="34"/>
  <c r="KE5" i="34"/>
  <c r="KI5" i="34"/>
  <c r="KM5" i="34"/>
  <c r="KQ5" i="34"/>
  <c r="KU5" i="34"/>
  <c r="KY5" i="34"/>
  <c r="LC5" i="34"/>
  <c r="LG5" i="34"/>
  <c r="LK5" i="34"/>
  <c r="LO5" i="34"/>
  <c r="LS5" i="34"/>
  <c r="LW5" i="34"/>
  <c r="MA5" i="34"/>
  <c r="ME5" i="34"/>
  <c r="MI5" i="34"/>
  <c r="MM5" i="34"/>
  <c r="MQ5" i="34"/>
  <c r="MU5" i="34"/>
  <c r="MY5" i="34"/>
  <c r="NC5" i="34"/>
  <c r="NG5" i="34"/>
  <c r="NK5" i="34"/>
  <c r="NO5" i="34"/>
  <c r="NS5" i="34"/>
  <c r="NW5" i="34"/>
  <c r="OA5" i="34"/>
  <c r="OE5" i="34"/>
  <c r="OI5" i="34"/>
  <c r="OM5" i="34"/>
  <c r="OQ5" i="34"/>
  <c r="OU5" i="34"/>
  <c r="OY5" i="34"/>
  <c r="PC5" i="34"/>
  <c r="PG5" i="34"/>
  <c r="PK5" i="34"/>
  <c r="PO5" i="34"/>
  <c r="PS5" i="34"/>
  <c r="PW5" i="34"/>
  <c r="QA5" i="34"/>
  <c r="QE5" i="34"/>
  <c r="QI5" i="34"/>
  <c r="QM5" i="34"/>
  <c r="QQ5" i="34"/>
  <c r="QU5" i="34"/>
  <c r="QY5" i="34"/>
  <c r="RC5" i="34"/>
  <c r="RG5" i="34"/>
  <c r="RK5" i="34"/>
  <c r="RO5" i="34"/>
  <c r="RS5" i="34"/>
  <c r="NQ6" i="19" l="1"/>
  <c r="NR6" i="19"/>
  <c r="NN6" i="19" l="1"/>
  <c r="NO6" i="19"/>
  <c r="NP6" i="19"/>
  <c r="KP6" i="19" l="1"/>
  <c r="KQ6" i="19"/>
  <c r="KR6" i="19"/>
  <c r="KS6" i="19"/>
  <c r="KT6" i="19"/>
  <c r="KU6" i="19"/>
  <c r="KV6" i="19"/>
  <c r="KW6" i="19"/>
  <c r="KX6" i="19"/>
  <c r="KY6" i="19"/>
  <c r="KZ6" i="19"/>
  <c r="LA6" i="19"/>
  <c r="LB6" i="19"/>
  <c r="LC6" i="19"/>
  <c r="LD6" i="19"/>
  <c r="LE6" i="19"/>
  <c r="LF6" i="19"/>
  <c r="LG6" i="19"/>
  <c r="LH6" i="19"/>
  <c r="LI6" i="19"/>
  <c r="LJ6" i="19"/>
  <c r="LK6" i="19"/>
  <c r="LL6" i="19"/>
  <c r="LM6" i="19"/>
  <c r="LN6" i="19"/>
  <c r="LO6" i="19"/>
  <c r="LP6" i="19"/>
  <c r="LQ6" i="19"/>
  <c r="LR6" i="19"/>
  <c r="LS6" i="19"/>
  <c r="LT6" i="19"/>
  <c r="LU6" i="19"/>
  <c r="LV6" i="19"/>
  <c r="LW6" i="19"/>
  <c r="LX6" i="19"/>
  <c r="LY6" i="19"/>
  <c r="LZ6" i="19"/>
  <c r="MA6" i="19"/>
  <c r="MB6" i="19"/>
  <c r="MC6" i="19"/>
  <c r="MD6" i="19"/>
  <c r="ME6" i="19"/>
  <c r="MF6" i="19"/>
  <c r="MG6" i="19"/>
  <c r="MH6" i="19"/>
  <c r="MI6" i="19"/>
  <c r="MJ6" i="19"/>
  <c r="MK6" i="19"/>
  <c r="ML6" i="19"/>
  <c r="MM6" i="19"/>
  <c r="MN6" i="19"/>
  <c r="MO6" i="19"/>
  <c r="MP6" i="19"/>
  <c r="MQ6" i="19"/>
  <c r="MR6" i="19"/>
  <c r="MS6" i="19"/>
  <c r="MT6" i="19"/>
  <c r="MU6" i="19"/>
  <c r="MV6" i="19"/>
  <c r="MW6" i="19"/>
  <c r="MX6" i="19"/>
  <c r="MY6" i="19"/>
  <c r="MZ6" i="19"/>
  <c r="NA6" i="19"/>
  <c r="NB6" i="19"/>
  <c r="NC6" i="19"/>
  <c r="ND6" i="19"/>
  <c r="NE6" i="19"/>
  <c r="NF6" i="19"/>
  <c r="NG6" i="19"/>
  <c r="NH6" i="19"/>
  <c r="NI6" i="19"/>
  <c r="NJ6" i="19"/>
  <c r="NK6" i="19"/>
  <c r="NL6" i="19"/>
  <c r="NM6" i="19"/>
  <c r="KO6" i="19"/>
  <c r="DJ6" i="19"/>
  <c r="DK6" i="19"/>
  <c r="DL6" i="19"/>
  <c r="DM6" i="19"/>
  <c r="DN6" i="19"/>
  <c r="DO6" i="19"/>
  <c r="DP6" i="19"/>
  <c r="DQ6" i="19"/>
  <c r="DR6" i="19"/>
  <c r="DS6" i="19"/>
  <c r="DT6" i="19"/>
  <c r="DU6" i="19"/>
  <c r="DV6" i="19"/>
  <c r="DW6" i="19"/>
  <c r="DX6" i="19"/>
  <c r="DY6" i="19"/>
  <c r="DZ6" i="19"/>
  <c r="EA6" i="19"/>
  <c r="EB6" i="19"/>
  <c r="EC6" i="19"/>
  <c r="ED6" i="19"/>
  <c r="EE6" i="19"/>
  <c r="EF6" i="19"/>
  <c r="EG6" i="19"/>
  <c r="EH6" i="19"/>
  <c r="EI6" i="19"/>
  <c r="EJ6" i="19"/>
  <c r="EK6" i="19"/>
  <c r="EL6" i="19"/>
  <c r="EM6" i="19"/>
  <c r="EN6" i="19"/>
  <c r="EO6" i="19"/>
  <c r="EP6" i="19"/>
  <c r="EQ6" i="19"/>
  <c r="ER6" i="19"/>
  <c r="ES6" i="19"/>
  <c r="ET6" i="19"/>
  <c r="EU6" i="19"/>
  <c r="EV6" i="19"/>
  <c r="EW6" i="19"/>
  <c r="EX6" i="19"/>
  <c r="EY6" i="19"/>
  <c r="EZ6" i="19"/>
  <c r="FA6" i="19"/>
  <c r="FB6" i="19"/>
  <c r="FC6" i="19"/>
  <c r="FD6" i="19"/>
  <c r="FE6" i="19"/>
  <c r="FF6" i="19"/>
  <c r="FG6" i="19"/>
  <c r="FH6" i="19"/>
  <c r="FI6" i="19"/>
  <c r="FJ6" i="19"/>
  <c r="FK6" i="19"/>
  <c r="FL6" i="19"/>
  <c r="FM6" i="19"/>
  <c r="FN6" i="19"/>
  <c r="FO6" i="19"/>
  <c r="FP6" i="19"/>
  <c r="FQ6" i="19"/>
  <c r="FR6" i="19"/>
  <c r="FS6" i="19"/>
  <c r="FT6" i="19"/>
  <c r="FU6" i="19"/>
  <c r="FV6" i="19"/>
  <c r="FW6" i="19"/>
  <c r="FX6" i="19"/>
  <c r="FY6" i="19"/>
  <c r="FZ6" i="19"/>
  <c r="GA6" i="19"/>
  <c r="GB6" i="19"/>
  <c r="GC6" i="19"/>
  <c r="GD6" i="19"/>
  <c r="GE6" i="19"/>
  <c r="GF6" i="19"/>
  <c r="GG6" i="19"/>
  <c r="GH6" i="19"/>
  <c r="GI6" i="19"/>
  <c r="GJ6" i="19"/>
  <c r="GK6" i="19"/>
  <c r="GL6" i="19"/>
  <c r="GM6" i="19"/>
  <c r="GN6" i="19"/>
  <c r="GO6" i="19"/>
  <c r="GP6" i="19"/>
  <c r="GQ6" i="19"/>
  <c r="GR6" i="19"/>
  <c r="GS6" i="19"/>
  <c r="GT6" i="19"/>
  <c r="GU6" i="19"/>
  <c r="GV6" i="19"/>
  <c r="GW6" i="19"/>
  <c r="GX6" i="19"/>
  <c r="GY6" i="19"/>
  <c r="GZ6" i="19"/>
  <c r="HA6" i="19"/>
  <c r="HB6" i="19"/>
  <c r="HC6" i="19"/>
  <c r="HD6" i="19"/>
  <c r="HE6" i="19"/>
  <c r="HF6" i="19"/>
  <c r="HG6" i="19"/>
  <c r="HH6" i="19"/>
  <c r="HI6" i="19"/>
  <c r="HJ6" i="19"/>
  <c r="HK6" i="19"/>
  <c r="HL6" i="19"/>
  <c r="HM6" i="19"/>
  <c r="HN6" i="19"/>
  <c r="HO6" i="19"/>
  <c r="HP6" i="19"/>
  <c r="HQ6" i="19"/>
  <c r="HR6" i="19"/>
  <c r="HS6" i="19"/>
  <c r="HT6" i="19"/>
  <c r="HU6" i="19"/>
  <c r="HV6" i="19"/>
  <c r="HW6" i="19"/>
  <c r="HX6" i="19"/>
  <c r="HY6" i="19"/>
  <c r="HZ6" i="19"/>
  <c r="IA6" i="19"/>
  <c r="IB6" i="19"/>
  <c r="IC6" i="19"/>
  <c r="ID6" i="19"/>
  <c r="IE6" i="19"/>
  <c r="IF6" i="19"/>
  <c r="IG6" i="19"/>
  <c r="IH6" i="19"/>
  <c r="II6" i="19"/>
  <c r="IJ6" i="19"/>
  <c r="IK6" i="19"/>
  <c r="IL6" i="19"/>
  <c r="IM6" i="19"/>
  <c r="IN6" i="19"/>
  <c r="IO6" i="19"/>
  <c r="IP6" i="19"/>
  <c r="IQ6" i="19"/>
  <c r="IR6" i="19"/>
  <c r="IS6" i="19"/>
  <c r="IT6" i="19"/>
  <c r="IU6" i="19"/>
  <c r="IV6" i="19"/>
  <c r="IW6" i="19"/>
  <c r="IX6" i="19"/>
  <c r="IY6" i="19"/>
  <c r="IZ6" i="19"/>
  <c r="JA6" i="19"/>
  <c r="JB6" i="19"/>
  <c r="JC6" i="19"/>
  <c r="JD6" i="19"/>
  <c r="JE6" i="19"/>
  <c r="JF6" i="19"/>
  <c r="JG6" i="19"/>
  <c r="JH6" i="19"/>
  <c r="JI6" i="19"/>
  <c r="JJ6" i="19"/>
  <c r="JK6" i="19"/>
  <c r="JL6" i="19"/>
  <c r="JM6" i="19"/>
  <c r="JN6" i="19"/>
  <c r="JO6" i="19"/>
  <c r="JP6" i="19"/>
  <c r="JQ6" i="19"/>
  <c r="JR6" i="19"/>
  <c r="JS6" i="19"/>
  <c r="JT6" i="19"/>
  <c r="JU6" i="19"/>
  <c r="JV6" i="19"/>
  <c r="JW6" i="19"/>
  <c r="JX6" i="19"/>
  <c r="JY6" i="19"/>
  <c r="JZ6" i="19"/>
  <c r="KA6" i="19"/>
  <c r="KB6" i="19"/>
  <c r="KC6" i="19"/>
  <c r="KD6" i="19"/>
  <c r="KE6" i="19"/>
  <c r="KF6" i="19"/>
  <c r="KG6" i="19"/>
  <c r="KH6" i="19"/>
  <c r="KI6" i="19"/>
  <c r="KJ6" i="19"/>
  <c r="KK6" i="19"/>
  <c r="KL6" i="19"/>
  <c r="KM6" i="19"/>
  <c r="KN6" i="19"/>
  <c r="ABV41" i="19" l="1"/>
  <c r="ABV47" i="19" s="1"/>
  <c r="ABV50" i="19" l="1"/>
  <c r="ABV27" i="35" s="1"/>
  <c r="ABV28" i="35"/>
  <c r="ABV31" i="35"/>
  <c r="ABV30" i="35" s="1"/>
  <c r="ABV11" i="35"/>
  <c r="ABV14" i="35"/>
  <c r="ABV13" i="35" s="1"/>
  <c r="ABV48" i="19"/>
  <c r="ABV10" i="35" s="1"/>
</calcChain>
</file>

<file path=xl/comments1.xml><?xml version="1.0" encoding="utf-8"?>
<comments xmlns="http://schemas.openxmlformats.org/spreadsheetml/2006/main">
  <authors>
    <author>大阪府</author>
  </authors>
  <commentList>
    <comment ref="A3" authorId="0" shapeId="0">
      <text>
        <r>
          <rPr>
            <sz val="9"/>
            <color indexed="81"/>
            <rFont val="MS P ゴシック"/>
            <family val="3"/>
            <charset val="128"/>
          </rPr>
          <t>※令和2年11月16日以降は再陽性者数を含む。
※令和4年2月1日以降令和4年9月26日までは疑似症患者を含み、令和4年9月27日以降は国の事務連絡に基づき、疑似症患者は陽性者数に含む。</t>
        </r>
      </text>
    </comment>
    <comment ref="A6" authorId="0" shapeId="0">
      <text>
        <r>
          <rPr>
            <sz val="9"/>
            <color indexed="81"/>
            <rFont val="MS P ゴシック"/>
            <family val="3"/>
            <charset val="128"/>
          </rPr>
          <t>※例：4/1　1.46＝（3/26～4/1の新規陽性者数の計）÷8823453*100000
※12月24日までは令和元年10月1日時点の推計人口（8823453）、12月25日以降は令和2年11月1日時点の推計人口（8815082）を使用
※②の値は小数点第2位までの表記</t>
        </r>
      </text>
    </comment>
  </commentList>
</comments>
</file>

<file path=xl/sharedStrings.xml><?xml version="1.0" encoding="utf-8"?>
<sst xmlns="http://schemas.openxmlformats.org/spreadsheetml/2006/main" count="116" uniqueCount="84">
  <si>
    <t>②直近1週間の人口10万人あたり新規陽性者数</t>
    <phoneticPr fontId="2"/>
  </si>
  <si>
    <t>①確保部屋数</t>
    <rPh sb="1" eb="3">
      <t>カクホ</t>
    </rPh>
    <rPh sb="3" eb="5">
      <t>ヘヤ</t>
    </rPh>
    <rPh sb="5" eb="6">
      <t>スウ</t>
    </rPh>
    <phoneticPr fontId="2"/>
  </si>
  <si>
    <t>②療養者数</t>
    <rPh sb="1" eb="3">
      <t>リョウヨウ</t>
    </rPh>
    <rPh sb="3" eb="4">
      <t>シャ</t>
    </rPh>
    <rPh sb="4" eb="5">
      <t>スウ</t>
    </rPh>
    <phoneticPr fontId="2"/>
  </si>
  <si>
    <t xml:space="preserve"> </t>
    <phoneticPr fontId="2"/>
  </si>
  <si>
    <t>感染拡大の兆候を探知するための見張り番指標</t>
    <rPh sb="0" eb="2">
      <t>カンセン</t>
    </rPh>
    <rPh sb="2" eb="4">
      <t>カクダイ</t>
    </rPh>
    <rPh sb="5" eb="7">
      <t>チョウコウ</t>
    </rPh>
    <rPh sb="8" eb="10">
      <t>タンチ</t>
    </rPh>
    <rPh sb="15" eb="17">
      <t>ミハ</t>
    </rPh>
    <rPh sb="18" eb="19">
      <t>バン</t>
    </rPh>
    <rPh sb="19" eb="21">
      <t>シヒョウ</t>
    </rPh>
    <phoneticPr fontId="2"/>
  </si>
  <si>
    <t>①20代・30代陽性者数</t>
    <phoneticPr fontId="2"/>
  </si>
  <si>
    <t>②20・30代陽性者数の7日間移動平均</t>
    <rPh sb="6" eb="7">
      <t>ダイ</t>
    </rPh>
    <rPh sb="7" eb="9">
      <t>ヨウセイ</t>
    </rPh>
    <rPh sb="9" eb="10">
      <t>シャ</t>
    </rPh>
    <rPh sb="10" eb="11">
      <t>スウ</t>
    </rPh>
    <rPh sb="13" eb="14">
      <t>ニチ</t>
    </rPh>
    <rPh sb="14" eb="15">
      <t>カン</t>
    </rPh>
    <rPh sb="15" eb="17">
      <t>イドウ</t>
    </rPh>
    <rPh sb="17" eb="19">
      <t>ヘイキン</t>
    </rPh>
    <phoneticPr fontId="2"/>
  </si>
  <si>
    <t>③20・30代陽性者数の7日間移動平均前日増加比</t>
    <rPh sb="6" eb="7">
      <t>ダイ</t>
    </rPh>
    <rPh sb="7" eb="9">
      <t>ヨウセイ</t>
    </rPh>
    <rPh sb="9" eb="10">
      <t>シャ</t>
    </rPh>
    <rPh sb="10" eb="11">
      <t>スウ</t>
    </rPh>
    <rPh sb="13" eb="14">
      <t>ニチ</t>
    </rPh>
    <rPh sb="14" eb="15">
      <t>カン</t>
    </rPh>
    <rPh sb="15" eb="17">
      <t>イドウ</t>
    </rPh>
    <rPh sb="17" eb="19">
      <t>ヘイキン</t>
    </rPh>
    <rPh sb="19" eb="21">
      <t>ゼンジツ</t>
    </rPh>
    <rPh sb="21" eb="23">
      <t>ゾウカ</t>
    </rPh>
    <rPh sb="23" eb="24">
      <t>ヒ</t>
    </rPh>
    <phoneticPr fontId="2"/>
  </si>
  <si>
    <t>(2)病床使用率</t>
    <rPh sb="3" eb="5">
      <t>ビョウショウ</t>
    </rPh>
    <rPh sb="5" eb="8">
      <t>シヨウリツ</t>
    </rPh>
    <phoneticPr fontId="2"/>
  </si>
  <si>
    <t>(3)重症病床使用率（府定義）</t>
    <rPh sb="3" eb="5">
      <t>ジュウショウ</t>
    </rPh>
    <rPh sb="5" eb="7">
      <t>ビョウショウ</t>
    </rPh>
    <rPh sb="7" eb="10">
      <t>シヨウリツ</t>
    </rPh>
    <rPh sb="11" eb="12">
      <t>フ</t>
    </rPh>
    <rPh sb="12" eb="14">
      <t>テイギ</t>
    </rPh>
    <phoneticPr fontId="2"/>
  </si>
  <si>
    <t>60代以上新規陽性者数7日間移動平均</t>
    <rPh sb="2" eb="3">
      <t>ダイ</t>
    </rPh>
    <rPh sb="3" eb="5">
      <t>イジョウ</t>
    </rPh>
    <rPh sb="5" eb="7">
      <t>シンキ</t>
    </rPh>
    <rPh sb="7" eb="9">
      <t>ヨウセイ</t>
    </rPh>
    <rPh sb="9" eb="10">
      <t>シャ</t>
    </rPh>
    <rPh sb="10" eb="11">
      <t>スウ</t>
    </rPh>
    <rPh sb="12" eb="13">
      <t>ニチ</t>
    </rPh>
    <rPh sb="13" eb="14">
      <t>カン</t>
    </rPh>
    <rPh sb="14" eb="16">
      <t>イドウ</t>
    </rPh>
    <rPh sb="16" eb="18">
      <t>ヘイキン</t>
    </rPh>
    <phoneticPr fontId="2"/>
  </si>
  <si>
    <t>➀60代以上陽性者数</t>
    <phoneticPr fontId="2"/>
  </si>
  <si>
    <t>②60代以上新規陽性者数7日間移動平均</t>
    <phoneticPr fontId="2"/>
  </si>
  <si>
    <t>40～50代新規陽性者数7日間移動平均</t>
    <rPh sb="5" eb="6">
      <t>ダイ</t>
    </rPh>
    <rPh sb="6" eb="8">
      <t>シンキ</t>
    </rPh>
    <rPh sb="8" eb="10">
      <t>ヨウセイ</t>
    </rPh>
    <rPh sb="10" eb="11">
      <t>シャ</t>
    </rPh>
    <rPh sb="11" eb="12">
      <t>スウ</t>
    </rPh>
    <rPh sb="13" eb="14">
      <t>ニチ</t>
    </rPh>
    <rPh sb="14" eb="15">
      <t>カン</t>
    </rPh>
    <rPh sb="15" eb="17">
      <t>イドウ</t>
    </rPh>
    <rPh sb="17" eb="19">
      <t>ヘイキン</t>
    </rPh>
    <phoneticPr fontId="2"/>
  </si>
  <si>
    <t>①40代・50代陽性者数</t>
    <phoneticPr fontId="2"/>
  </si>
  <si>
    <t>②40・50代陽性者数の7日間移動平均</t>
    <rPh sb="6" eb="7">
      <t>ダイ</t>
    </rPh>
    <rPh sb="7" eb="9">
      <t>ヨウセイ</t>
    </rPh>
    <rPh sb="9" eb="10">
      <t>シャ</t>
    </rPh>
    <rPh sb="10" eb="11">
      <t>スウ</t>
    </rPh>
    <rPh sb="13" eb="14">
      <t>ニチ</t>
    </rPh>
    <rPh sb="14" eb="15">
      <t>カン</t>
    </rPh>
    <rPh sb="15" eb="17">
      <t>イドウ</t>
    </rPh>
    <rPh sb="17" eb="19">
      <t>ヘイキン</t>
    </rPh>
    <phoneticPr fontId="2"/>
  </si>
  <si>
    <t>(1)直近1週間の人口10万人あたり新規陽性者</t>
    <rPh sb="3" eb="5">
      <t>チョッキン</t>
    </rPh>
    <rPh sb="6" eb="8">
      <t>シュウカン</t>
    </rPh>
    <rPh sb="9" eb="11">
      <t>ジンコウ</t>
    </rPh>
    <rPh sb="13" eb="15">
      <t>マンニン</t>
    </rPh>
    <rPh sb="18" eb="20">
      <t>シンキ</t>
    </rPh>
    <rPh sb="20" eb="22">
      <t>ヨウセイ</t>
    </rPh>
    <rPh sb="22" eb="23">
      <t>シャ</t>
    </rPh>
    <phoneticPr fontId="2"/>
  </si>
  <si>
    <t>(参考①)軽症中等症病床使用率</t>
    <rPh sb="1" eb="3">
      <t>サンコウ</t>
    </rPh>
    <rPh sb="5" eb="7">
      <t>ケイショウ</t>
    </rPh>
    <rPh sb="7" eb="9">
      <t>チュウトウ</t>
    </rPh>
    <rPh sb="9" eb="10">
      <t>ショウ</t>
    </rPh>
    <phoneticPr fontId="2"/>
  </si>
  <si>
    <t>③新規陽性者数の前週増加比</t>
    <rPh sb="1" eb="7">
      <t>シンキヨウセイシャスウ</t>
    </rPh>
    <rPh sb="8" eb="10">
      <t>ゼンシュウ</t>
    </rPh>
    <rPh sb="10" eb="12">
      <t>ゾウカ</t>
    </rPh>
    <rPh sb="12" eb="13">
      <t>ヒ</t>
    </rPh>
    <phoneticPr fontId="2"/>
  </si>
  <si>
    <t>①療養等調整中の人数</t>
    <rPh sb="8" eb="10">
      <t>ニンズウ</t>
    </rPh>
    <phoneticPr fontId="2"/>
  </si>
  <si>
    <t>(参考②)宿泊療養施設居室使用率</t>
    <rPh sb="1" eb="3">
      <t>サンコウ</t>
    </rPh>
    <rPh sb="5" eb="7">
      <t>シュクハク</t>
    </rPh>
    <rPh sb="7" eb="9">
      <t>リョウヨウ</t>
    </rPh>
    <rPh sb="9" eb="11">
      <t>シセツ</t>
    </rPh>
    <rPh sb="11" eb="13">
      <t>キョシツ</t>
    </rPh>
    <rPh sb="13" eb="16">
      <t>シヨウリツ</t>
    </rPh>
    <phoneticPr fontId="2"/>
  </si>
  <si>
    <t>③居室使用率（療養者数／確保部屋数）</t>
    <rPh sb="1" eb="3">
      <t>キョシツ</t>
    </rPh>
    <rPh sb="3" eb="6">
      <t>シヨウリツ</t>
    </rPh>
    <rPh sb="7" eb="9">
      <t>リョウヨウ</t>
    </rPh>
    <rPh sb="9" eb="10">
      <t>シャ</t>
    </rPh>
    <rPh sb="10" eb="11">
      <t>スウ</t>
    </rPh>
    <rPh sb="12" eb="14">
      <t>カクホ</t>
    </rPh>
    <rPh sb="14" eb="16">
      <t>ヘヤ</t>
    </rPh>
    <rPh sb="16" eb="17">
      <t>スウ</t>
    </rPh>
    <phoneticPr fontId="2"/>
  </si>
  <si>
    <t>(参考③)大規模医療・療養センター使用率</t>
    <rPh sb="1" eb="3">
      <t>サンコウ</t>
    </rPh>
    <rPh sb="5" eb="13">
      <t>ダイキボイリョウテンリョウヨウ</t>
    </rPh>
    <rPh sb="17" eb="20">
      <t>シヨウリツ</t>
    </rPh>
    <phoneticPr fontId="2"/>
  </si>
  <si>
    <t>①確保病床数</t>
    <rPh sb="1" eb="3">
      <t>カクホ</t>
    </rPh>
    <rPh sb="3" eb="6">
      <t>ビョウショウスウ</t>
    </rPh>
    <phoneticPr fontId="2"/>
  </si>
  <si>
    <t>③病床使用率（療養者数／確保病床数）</t>
    <rPh sb="1" eb="3">
      <t>ビョウショウ</t>
    </rPh>
    <rPh sb="3" eb="6">
      <t>シヨウリツ</t>
    </rPh>
    <rPh sb="7" eb="9">
      <t>リョウヨウ</t>
    </rPh>
    <rPh sb="9" eb="10">
      <t>シャ</t>
    </rPh>
    <rPh sb="10" eb="11">
      <t>スウ</t>
    </rPh>
    <rPh sb="12" eb="14">
      <t>カクホ</t>
    </rPh>
    <rPh sb="14" eb="17">
      <t>ビョウショウスウ</t>
    </rPh>
    <rPh sb="17" eb="18">
      <t>ブスウ</t>
    </rPh>
    <phoneticPr fontId="2"/>
  </si>
  <si>
    <t>(参考④)自宅療養者数</t>
    <rPh sb="1" eb="3">
      <t>サンコウ</t>
    </rPh>
    <rPh sb="5" eb="10">
      <t>ジタクリョウヨウシャ</t>
    </rPh>
    <rPh sb="10" eb="11">
      <t>スウ</t>
    </rPh>
    <phoneticPr fontId="2"/>
  </si>
  <si>
    <t>(参考⑤)療養等調整中の人数</t>
    <rPh sb="1" eb="3">
      <t>サンコウ</t>
    </rPh>
    <rPh sb="5" eb="7">
      <t>リョウヨウ</t>
    </rPh>
    <rPh sb="7" eb="8">
      <t>ナド</t>
    </rPh>
    <rPh sb="8" eb="10">
      <t>チョウセイ</t>
    </rPh>
    <rPh sb="10" eb="11">
      <t>ナカ</t>
    </rPh>
    <rPh sb="12" eb="14">
      <t>ニンズウ</t>
    </rPh>
    <phoneticPr fontId="2"/>
  </si>
  <si>
    <t>②病床確保計画に基づく確保病床以外に受け入れていただいている病床数</t>
    <rPh sb="1" eb="5">
      <t>ビョウショウカクホ</t>
    </rPh>
    <rPh sb="5" eb="7">
      <t>ケイカク</t>
    </rPh>
    <rPh sb="8" eb="9">
      <t>モト</t>
    </rPh>
    <rPh sb="11" eb="13">
      <t>カクホ</t>
    </rPh>
    <rPh sb="13" eb="15">
      <t>ビョウショウ</t>
    </rPh>
    <rPh sb="15" eb="17">
      <t>イガイ</t>
    </rPh>
    <rPh sb="18" eb="19">
      <t>ウ</t>
    </rPh>
    <rPh sb="20" eb="21">
      <t>イ</t>
    </rPh>
    <rPh sb="30" eb="33">
      <t>ビョウショウスウ</t>
    </rPh>
    <phoneticPr fontId="2"/>
  </si>
  <si>
    <t>③患者数（⑦重症者数総計ー⑤－⑥）</t>
    <rPh sb="1" eb="4">
      <t>カンジャスウ</t>
    </rPh>
    <rPh sb="6" eb="8">
      <t>ジュウショウ</t>
    </rPh>
    <rPh sb="8" eb="9">
      <t>シャ</t>
    </rPh>
    <rPh sb="9" eb="10">
      <t>スウ</t>
    </rPh>
    <rPh sb="10" eb="12">
      <t>ソウケイ</t>
    </rPh>
    <phoneticPr fontId="2"/>
  </si>
  <si>
    <t>⑦重症者数総計（上記③、⑤、⑥の患者数計）</t>
    <rPh sb="1" eb="3">
      <t>ジュウショウ</t>
    </rPh>
    <rPh sb="3" eb="4">
      <t>シャ</t>
    </rPh>
    <rPh sb="4" eb="5">
      <t>スウ</t>
    </rPh>
    <rPh sb="5" eb="7">
      <t>ソウケイ</t>
    </rPh>
    <rPh sb="8" eb="10">
      <t>ジョウキ</t>
    </rPh>
    <rPh sb="16" eb="19">
      <t>カンジャスウ</t>
    </rPh>
    <rPh sb="19" eb="20">
      <t>ケイ</t>
    </rPh>
    <phoneticPr fontId="2"/>
  </si>
  <si>
    <t>④病床使用率（③患者数／①確保病床数+②）</t>
    <rPh sb="1" eb="3">
      <t>ビョウショウ</t>
    </rPh>
    <rPh sb="3" eb="6">
      <t>シヨウリツ</t>
    </rPh>
    <rPh sb="8" eb="11">
      <t>カンジャスウ</t>
    </rPh>
    <rPh sb="13" eb="15">
      <t>カクホ</t>
    </rPh>
    <rPh sb="15" eb="17">
      <t>ビョウショウ</t>
    </rPh>
    <rPh sb="17" eb="18">
      <t>スウ</t>
    </rPh>
    <phoneticPr fontId="2"/>
  </si>
  <si>
    <t>③患者数</t>
    <rPh sb="1" eb="4">
      <t>カンジャスウ</t>
    </rPh>
    <phoneticPr fontId="2"/>
  </si>
  <si>
    <t>③患者数（上記（３）⑧軽症中等症患者数総計＋上記（３）⑤）</t>
    <rPh sb="1" eb="4">
      <t>カンジャスウ</t>
    </rPh>
    <rPh sb="5" eb="7">
      <t>ジョウキ</t>
    </rPh>
    <rPh sb="11" eb="13">
      <t>ケイショウ</t>
    </rPh>
    <rPh sb="13" eb="15">
      <t>チュウトウ</t>
    </rPh>
    <rPh sb="15" eb="16">
      <t>ショウ</t>
    </rPh>
    <rPh sb="16" eb="18">
      <t>カンジャ</t>
    </rPh>
    <rPh sb="18" eb="19">
      <t>スウ</t>
    </rPh>
    <rPh sb="19" eb="21">
      <t>ソウケイ</t>
    </rPh>
    <rPh sb="22" eb="24">
      <t>ジョウキ</t>
    </rPh>
    <phoneticPr fontId="2"/>
  </si>
  <si>
    <t>⑧軽症中等症患者数総計（上記（２）③患者数ー上記⑦重症者数総計）</t>
    <rPh sb="1" eb="3">
      <t>ケイショウ</t>
    </rPh>
    <rPh sb="3" eb="5">
      <t>チュウトウ</t>
    </rPh>
    <rPh sb="5" eb="6">
      <t>ショウ</t>
    </rPh>
    <rPh sb="6" eb="8">
      <t>カンジャ</t>
    </rPh>
    <rPh sb="8" eb="9">
      <t>スウ</t>
    </rPh>
    <rPh sb="9" eb="11">
      <t>ソウケイ</t>
    </rPh>
    <rPh sb="12" eb="14">
      <t>ジョウキ</t>
    </rPh>
    <rPh sb="18" eb="21">
      <t>カンジャスウ</t>
    </rPh>
    <rPh sb="22" eb="24">
      <t>ジョウキ</t>
    </rPh>
    <rPh sb="25" eb="27">
      <t>ジュウショウ</t>
    </rPh>
    <rPh sb="27" eb="28">
      <t>シャ</t>
    </rPh>
    <rPh sb="28" eb="29">
      <t>スウ</t>
    </rPh>
    <rPh sb="29" eb="31">
      <t>ソウケイ</t>
    </rPh>
    <phoneticPr fontId="2"/>
  </si>
  <si>
    <t>一般医療と両立可能な確保病床数</t>
    <rPh sb="0" eb="2">
      <t>イッパン</t>
    </rPh>
    <rPh sb="2" eb="4">
      <t>イリョウ</t>
    </rPh>
    <rPh sb="5" eb="7">
      <t>リョウリツ</t>
    </rPh>
    <rPh sb="7" eb="9">
      <t>カノウ</t>
    </rPh>
    <rPh sb="10" eb="12">
      <t>カクホ</t>
    </rPh>
    <rPh sb="12" eb="14">
      <t>ビョウショウ</t>
    </rPh>
    <rPh sb="14" eb="15">
      <t>スウ</t>
    </rPh>
    <phoneticPr fontId="2"/>
  </si>
  <si>
    <t>病床使用率（患者数／一般医療と両立可能な確保病床数）</t>
    <rPh sb="0" eb="2">
      <t>ビョウショウ</t>
    </rPh>
    <rPh sb="2" eb="5">
      <t>シヨウリツ</t>
    </rPh>
    <rPh sb="6" eb="9">
      <t>カンジャスウ</t>
    </rPh>
    <rPh sb="10" eb="12">
      <t>イッパン</t>
    </rPh>
    <rPh sb="12" eb="14">
      <t>イリョウ</t>
    </rPh>
    <rPh sb="15" eb="17">
      <t>リョウリツ</t>
    </rPh>
    <rPh sb="17" eb="19">
      <t>カノウ</t>
    </rPh>
    <rPh sb="20" eb="22">
      <t>カクホ</t>
    </rPh>
    <rPh sb="22" eb="24">
      <t>ビョウショウ</t>
    </rPh>
    <rPh sb="24" eb="25">
      <t>スウ</t>
    </rPh>
    <phoneticPr fontId="2"/>
  </si>
  <si>
    <t>（参考）病床使用率（（上記③の患者数＋上記（参考）の患者数）／上記①の確保病床数+上記②）</t>
    <rPh sb="1" eb="3">
      <t>サンコウ</t>
    </rPh>
    <rPh sb="4" eb="6">
      <t>ビョウショウ</t>
    </rPh>
    <rPh sb="6" eb="9">
      <t>シヨウリツ</t>
    </rPh>
    <rPh sb="11" eb="13">
      <t>ジョウキ</t>
    </rPh>
    <rPh sb="15" eb="18">
      <t>カンジャスウ</t>
    </rPh>
    <rPh sb="19" eb="21">
      <t>ジョウキ</t>
    </rPh>
    <rPh sb="22" eb="24">
      <t>サンコウ</t>
    </rPh>
    <rPh sb="26" eb="29">
      <t>カンジャスウ</t>
    </rPh>
    <rPh sb="31" eb="33">
      <t>ジョウキ</t>
    </rPh>
    <rPh sb="35" eb="37">
      <t>カクホ</t>
    </rPh>
    <rPh sb="37" eb="40">
      <t>ビョウショウスウ</t>
    </rPh>
    <rPh sb="41" eb="43">
      <t>ジョウキ</t>
    </rPh>
    <phoneticPr fontId="2"/>
  </si>
  <si>
    <t>※令和４年２月16日より、使用率は、病床確保計画に基づく確保病床以外に受け入れていただいている病床数を含めて算出。</t>
    <phoneticPr fontId="2"/>
  </si>
  <si>
    <t>（参考）病床使用率（（上記③患者数ー上記（３）（参考）の患者数）／確保病床数+上記②）</t>
    <rPh sb="1" eb="3">
      <t>サンコウ</t>
    </rPh>
    <rPh sb="4" eb="6">
      <t>ビョウショウ</t>
    </rPh>
    <rPh sb="6" eb="9">
      <t>シヨウリツ</t>
    </rPh>
    <rPh sb="11" eb="13">
      <t>ジョウキ</t>
    </rPh>
    <rPh sb="14" eb="17">
      <t>カンジャスウ</t>
    </rPh>
    <rPh sb="18" eb="20">
      <t>ジョウキ</t>
    </rPh>
    <rPh sb="24" eb="26">
      <t>サンコウ</t>
    </rPh>
    <rPh sb="28" eb="31">
      <t>カンジャスウ</t>
    </rPh>
    <rPh sb="33" eb="35">
      <t>カクホ</t>
    </rPh>
    <rPh sb="35" eb="37">
      <t>ビョウショウ</t>
    </rPh>
    <rPh sb="37" eb="38">
      <t>スウ</t>
    </rPh>
    <rPh sb="39" eb="41">
      <t>ジョウキ</t>
    </rPh>
    <phoneticPr fontId="2"/>
  </si>
  <si>
    <t>⑤軽症中等症患者受入医療機関等で治療継続をしている重症者数</t>
    <rPh sb="1" eb="3">
      <t>ケイショウ</t>
    </rPh>
    <rPh sb="3" eb="5">
      <t>チュウトウ</t>
    </rPh>
    <rPh sb="5" eb="6">
      <t>ショウ</t>
    </rPh>
    <rPh sb="6" eb="8">
      <t>カンジャ</t>
    </rPh>
    <rPh sb="8" eb="9">
      <t>ウ</t>
    </rPh>
    <rPh sb="9" eb="10">
      <t>イ</t>
    </rPh>
    <rPh sb="10" eb="12">
      <t>イリョウ</t>
    </rPh>
    <rPh sb="12" eb="14">
      <t>キカン</t>
    </rPh>
    <rPh sb="14" eb="15">
      <t>トウ</t>
    </rPh>
    <rPh sb="16" eb="18">
      <t>チリョウ</t>
    </rPh>
    <rPh sb="18" eb="20">
      <t>ケイゾク</t>
    </rPh>
    <rPh sb="25" eb="27">
      <t>ジュウショウ</t>
    </rPh>
    <rPh sb="27" eb="28">
      <t>シャ</t>
    </rPh>
    <rPh sb="28" eb="29">
      <t>スウ</t>
    </rPh>
    <phoneticPr fontId="2"/>
  </si>
  <si>
    <t>⑥他府県の医療機関で受け入れている重症者数</t>
    <rPh sb="1" eb="2">
      <t>タ</t>
    </rPh>
    <rPh sb="2" eb="4">
      <t>フケン</t>
    </rPh>
    <rPh sb="5" eb="7">
      <t>イリョウ</t>
    </rPh>
    <rPh sb="7" eb="9">
      <t>キカン</t>
    </rPh>
    <rPh sb="10" eb="11">
      <t>ウ</t>
    </rPh>
    <rPh sb="12" eb="13">
      <t>イ</t>
    </rPh>
    <rPh sb="17" eb="19">
      <t>ジュウショウ</t>
    </rPh>
    <rPh sb="19" eb="20">
      <t>シャ</t>
    </rPh>
    <rPh sb="20" eb="21">
      <t>スウ</t>
    </rPh>
    <phoneticPr fontId="2"/>
  </si>
  <si>
    <t>（参考）運用居室数</t>
    <rPh sb="1" eb="3">
      <t>サンコウ</t>
    </rPh>
    <rPh sb="4" eb="6">
      <t>ウンヨウ</t>
    </rPh>
    <rPh sb="6" eb="9">
      <t>キョシツスウ</t>
    </rPh>
    <phoneticPr fontId="2"/>
  </si>
  <si>
    <t>重症病床運用率</t>
    <rPh sb="0" eb="2">
      <t>ジュウショウ</t>
    </rPh>
    <rPh sb="2" eb="4">
      <t>ビョウショウ</t>
    </rPh>
    <rPh sb="4" eb="7">
      <t>ウンヨウリツ</t>
    </rPh>
    <phoneticPr fontId="2"/>
  </si>
  <si>
    <t>軽症中等症病床使用率</t>
    <rPh sb="0" eb="2">
      <t>ケイショウ</t>
    </rPh>
    <rPh sb="2" eb="5">
      <t>チュウトウショウ</t>
    </rPh>
    <rPh sb="5" eb="7">
      <t>ビョウショウ</t>
    </rPh>
    <rPh sb="7" eb="10">
      <t>シヨウリツ</t>
    </rPh>
    <phoneticPr fontId="2"/>
  </si>
  <si>
    <t>軽症中等症病床運用率</t>
    <rPh sb="0" eb="5">
      <t>ケイショウチュウトウショウ</t>
    </rPh>
    <rPh sb="5" eb="7">
      <t>ビョウショウ</t>
    </rPh>
    <rPh sb="7" eb="10">
      <t>ウンヨウリツ</t>
    </rPh>
    <phoneticPr fontId="2"/>
  </si>
  <si>
    <t>重症病床使用率</t>
    <rPh sb="0" eb="2">
      <t>ジュウショウ</t>
    </rPh>
    <rPh sb="2" eb="4">
      <t>ビョウショウ</t>
    </rPh>
    <rPh sb="4" eb="7">
      <t>シヨウリツ</t>
    </rPh>
    <phoneticPr fontId="2"/>
  </si>
  <si>
    <t>重症確保病床数</t>
    <rPh sb="0" eb="2">
      <t>ジュウショウ</t>
    </rPh>
    <rPh sb="2" eb="4">
      <t>カクホ</t>
    </rPh>
    <rPh sb="4" eb="7">
      <t>ビョウショウスウ</t>
    </rPh>
    <phoneticPr fontId="2"/>
  </si>
  <si>
    <t>軽症中等症確保病床数</t>
    <rPh sb="0" eb="5">
      <t>ケイショウチュウトウショウ</t>
    </rPh>
    <rPh sb="5" eb="7">
      <t>カクホ</t>
    </rPh>
    <rPh sb="7" eb="9">
      <t>ビョウショウ</t>
    </rPh>
    <rPh sb="9" eb="10">
      <t>スウ</t>
    </rPh>
    <phoneticPr fontId="2"/>
  </si>
  <si>
    <t>重症患者数</t>
    <rPh sb="0" eb="2">
      <t>ジュウショウ</t>
    </rPh>
    <rPh sb="2" eb="4">
      <t>カンジャ</t>
    </rPh>
    <rPh sb="4" eb="5">
      <t>スウ</t>
    </rPh>
    <phoneticPr fontId="2"/>
  </si>
  <si>
    <t>重症患者数</t>
    <phoneticPr fontId="2"/>
  </si>
  <si>
    <t>軽症中等症患者数</t>
    <rPh sb="0" eb="2">
      <t>ケイショウ</t>
    </rPh>
    <rPh sb="2" eb="5">
      <t>チュウトウショウ</t>
    </rPh>
    <rPh sb="5" eb="7">
      <t>カンジャ</t>
    </rPh>
    <rPh sb="7" eb="8">
      <t>スウ</t>
    </rPh>
    <phoneticPr fontId="2"/>
  </si>
  <si>
    <t>軽症中等症患者数</t>
    <rPh sb="0" eb="5">
      <t>ケイショウチュウトウショウ</t>
    </rPh>
    <phoneticPr fontId="2"/>
  </si>
  <si>
    <t>軽症中等症運用病床数</t>
    <rPh sb="0" eb="5">
      <t>ケイショウチュウトウショウ</t>
    </rPh>
    <phoneticPr fontId="2"/>
  </si>
  <si>
    <t>重症運用病床数</t>
    <rPh sb="4" eb="7">
      <t>ビョウショウスウ</t>
    </rPh>
    <phoneticPr fontId="2"/>
  </si>
  <si>
    <t>宿泊療養施設居室運用率</t>
    <rPh sb="0" eb="2">
      <t>シュクハク</t>
    </rPh>
    <rPh sb="2" eb="4">
      <t>リョウヨウ</t>
    </rPh>
    <rPh sb="4" eb="6">
      <t>シセツ</t>
    </rPh>
    <rPh sb="6" eb="8">
      <t>キョシツ</t>
    </rPh>
    <rPh sb="8" eb="10">
      <t>ウンヨウ</t>
    </rPh>
    <rPh sb="10" eb="11">
      <t>リツ</t>
    </rPh>
    <phoneticPr fontId="2"/>
  </si>
  <si>
    <t>運用居室数</t>
    <rPh sb="0" eb="2">
      <t>ウンヨウ</t>
    </rPh>
    <rPh sb="2" eb="4">
      <t>キョシツ</t>
    </rPh>
    <rPh sb="4" eb="5">
      <t>スウ</t>
    </rPh>
    <phoneticPr fontId="2"/>
  </si>
  <si>
    <t>宿泊療養者数</t>
    <phoneticPr fontId="2"/>
  </si>
  <si>
    <t>宿泊療養施設居室使用率</t>
    <rPh sb="0" eb="2">
      <t>シュクハク</t>
    </rPh>
    <rPh sb="2" eb="4">
      <t>リョウヨウ</t>
    </rPh>
    <rPh sb="4" eb="6">
      <t>シセツ</t>
    </rPh>
    <rPh sb="6" eb="8">
      <t>キョシツ</t>
    </rPh>
    <rPh sb="8" eb="11">
      <t>シヨウリツ</t>
    </rPh>
    <phoneticPr fontId="2"/>
  </si>
  <si>
    <t>確保部屋数</t>
    <rPh sb="0" eb="2">
      <t>カクホ</t>
    </rPh>
    <rPh sb="2" eb="5">
      <t>ヘヤスウ</t>
    </rPh>
    <phoneticPr fontId="2"/>
  </si>
  <si>
    <t>（参考）上記③の患者数以外に、コロナは軽症中等症だが、その他疾病等で重症病床における入院加療が必要な患者数</t>
    <rPh sb="1" eb="3">
      <t>サンコウ</t>
    </rPh>
    <rPh sb="4" eb="6">
      <t>ジョウキ</t>
    </rPh>
    <rPh sb="8" eb="10">
      <t>カンジャ</t>
    </rPh>
    <rPh sb="10" eb="11">
      <t>スウ</t>
    </rPh>
    <rPh sb="11" eb="13">
      <t>イガイ</t>
    </rPh>
    <rPh sb="32" eb="33">
      <t>ナド</t>
    </rPh>
    <phoneticPr fontId="2"/>
  </si>
  <si>
    <r>
      <t>入院・療養状況（コロナは軽症中等症だが、その他疾病等で重症病床における入院加療が必要な患者数を</t>
    </r>
    <r>
      <rPr>
        <b/>
        <u/>
        <sz val="8"/>
        <rFont val="Meiryo UI"/>
        <family val="3"/>
        <charset val="128"/>
      </rPr>
      <t>軽症中等症患者</t>
    </r>
    <r>
      <rPr>
        <b/>
        <sz val="8"/>
        <rFont val="Meiryo UI"/>
        <family val="3"/>
        <charset val="128"/>
      </rPr>
      <t>に含む）</t>
    </r>
    <rPh sb="0" eb="2">
      <t>ニュウイン</t>
    </rPh>
    <rPh sb="3" eb="5">
      <t>リョウヨウ</t>
    </rPh>
    <rPh sb="5" eb="7">
      <t>ジョウキョウ</t>
    </rPh>
    <rPh sb="12" eb="14">
      <t>ケイショウ</t>
    </rPh>
    <rPh sb="14" eb="17">
      <t>チュウトウショウ</t>
    </rPh>
    <rPh sb="22" eb="23">
      <t>タ</t>
    </rPh>
    <rPh sb="23" eb="25">
      <t>シッペイ</t>
    </rPh>
    <rPh sb="25" eb="26">
      <t>ナド</t>
    </rPh>
    <rPh sb="27" eb="31">
      <t>ジュウショウビョウショウ</t>
    </rPh>
    <rPh sb="35" eb="37">
      <t>ニュウイン</t>
    </rPh>
    <rPh sb="37" eb="39">
      <t>カリョウ</t>
    </rPh>
    <rPh sb="40" eb="42">
      <t>ヒツヨウ</t>
    </rPh>
    <rPh sb="43" eb="45">
      <t>カンジャ</t>
    </rPh>
    <rPh sb="45" eb="46">
      <t>スウ</t>
    </rPh>
    <rPh sb="47" eb="52">
      <t>ケイショウチュウトウショウ</t>
    </rPh>
    <rPh sb="52" eb="54">
      <t>カンジャ</t>
    </rPh>
    <rPh sb="55" eb="56">
      <t>フク</t>
    </rPh>
    <phoneticPr fontId="2"/>
  </si>
  <si>
    <r>
      <t>入院・療養状況（コロナは軽症中等症だが、その他疾病等で重症病床における入院加療が必要な患者数を</t>
    </r>
    <r>
      <rPr>
        <b/>
        <u/>
        <sz val="8"/>
        <rFont val="Meiryo UI"/>
        <family val="3"/>
        <charset val="128"/>
      </rPr>
      <t>重症患者</t>
    </r>
    <r>
      <rPr>
        <b/>
        <sz val="8"/>
        <rFont val="Meiryo UI"/>
        <family val="3"/>
        <charset val="128"/>
      </rPr>
      <t>に含む）</t>
    </r>
    <rPh sb="0" eb="2">
      <t>ニュウイン</t>
    </rPh>
    <rPh sb="3" eb="5">
      <t>リョウヨウ</t>
    </rPh>
    <rPh sb="5" eb="7">
      <t>ジョウキョウ</t>
    </rPh>
    <rPh sb="12" eb="14">
      <t>ケイショウ</t>
    </rPh>
    <rPh sb="14" eb="16">
      <t>チュウトウ</t>
    </rPh>
    <rPh sb="16" eb="17">
      <t>ショウ</t>
    </rPh>
    <rPh sb="22" eb="23">
      <t>タ</t>
    </rPh>
    <rPh sb="23" eb="25">
      <t>シッペイ</t>
    </rPh>
    <rPh sb="25" eb="26">
      <t>ナド</t>
    </rPh>
    <rPh sb="27" eb="29">
      <t>ジュウショウ</t>
    </rPh>
    <rPh sb="29" eb="31">
      <t>ビョウショウ</t>
    </rPh>
    <rPh sb="35" eb="37">
      <t>ニュウイン</t>
    </rPh>
    <rPh sb="37" eb="39">
      <t>カリョウ</t>
    </rPh>
    <rPh sb="40" eb="42">
      <t>ヒツヨウ</t>
    </rPh>
    <rPh sb="43" eb="45">
      <t>カンジャ</t>
    </rPh>
    <rPh sb="45" eb="46">
      <t>スウ</t>
    </rPh>
    <rPh sb="47" eb="49">
      <t>ジュウショウ</t>
    </rPh>
    <rPh sb="49" eb="51">
      <t>カンジャ</t>
    </rPh>
    <rPh sb="52" eb="53">
      <t>フク</t>
    </rPh>
    <phoneticPr fontId="2"/>
  </si>
  <si>
    <t>○使用率・運用率の病床数には、病床確保計画に基づく確保病床・運用病床以外に受け入れていただいている病床数を含める
○運用病床数が病床確保計画の確保病床数を上回った場合、確保病床数を運用病床数に読み替える。</t>
    <phoneticPr fontId="2"/>
  </si>
  <si>
    <t>（参考）医療機関より報告された患者数</t>
    <phoneticPr fontId="2"/>
  </si>
  <si>
    <t>①新規陽性者数（※）</t>
    <rPh sb="1" eb="3">
      <t>シンキ</t>
    </rPh>
    <rPh sb="3" eb="5">
      <t>ヨウセイ</t>
    </rPh>
    <rPh sb="5" eb="6">
      <t>シャ</t>
    </rPh>
    <rPh sb="6" eb="7">
      <t>スウ</t>
    </rPh>
    <phoneticPr fontId="2"/>
  </si>
  <si>
    <t>（※）令和4年9月27日以降は医療機関より報告された患者数及び大阪府陽性者登録センター登録数の合計</t>
    <phoneticPr fontId="2"/>
  </si>
  <si>
    <t>※１月26日以降の大阪市保健所の計上漏れについて、精査済みの数値を計上。</t>
    <phoneticPr fontId="2"/>
  </si>
  <si>
    <t>（参考）直近1週間の人口10万人あたり新規陽性者数（医療機関より報告された患者数より算出）</t>
    <rPh sb="1" eb="3">
      <t>サンコウ</t>
    </rPh>
    <rPh sb="26" eb="30">
      <t>イリョウキカン</t>
    </rPh>
    <rPh sb="32" eb="34">
      <t>ホウコク</t>
    </rPh>
    <rPh sb="37" eb="40">
      <t>カンジャスウ</t>
    </rPh>
    <rPh sb="42" eb="44">
      <t>サンシュツ</t>
    </rPh>
    <phoneticPr fontId="2"/>
  </si>
  <si>
    <t>（参考）医療機関における検査件数</t>
    <rPh sb="1" eb="3">
      <t>サンコウ</t>
    </rPh>
    <rPh sb="4" eb="8">
      <t>イリョウキカン</t>
    </rPh>
    <rPh sb="12" eb="16">
      <t>ケンサケンスウ</t>
    </rPh>
    <phoneticPr fontId="2"/>
  </si>
  <si>
    <t>（参考）医療機関における検査件数の1週間平均</t>
    <rPh sb="1" eb="3">
      <t>サンコウ</t>
    </rPh>
    <rPh sb="4" eb="8">
      <t>イリョウキカン</t>
    </rPh>
    <rPh sb="12" eb="14">
      <t>ケンサ</t>
    </rPh>
    <rPh sb="14" eb="15">
      <t>ケン</t>
    </rPh>
    <rPh sb="15" eb="16">
      <t>スウ</t>
    </rPh>
    <rPh sb="18" eb="20">
      <t>シュウカン</t>
    </rPh>
    <rPh sb="20" eb="22">
      <t>ヘイキン</t>
    </rPh>
    <phoneticPr fontId="2"/>
  </si>
  <si>
    <t>（参考）1週間平均陽性率（医療機関より報告された患者数の直近１週間の合計を分子とする）</t>
    <rPh sb="1" eb="3">
      <t>サンコウ</t>
    </rPh>
    <rPh sb="5" eb="7">
      <t>シュウカン</t>
    </rPh>
    <rPh sb="7" eb="9">
      <t>ヘイキン</t>
    </rPh>
    <rPh sb="9" eb="12">
      <t>ヨウセイリツ</t>
    </rPh>
    <rPh sb="28" eb="30">
      <t>チョッキン</t>
    </rPh>
    <rPh sb="31" eb="33">
      <t>シュウカン</t>
    </rPh>
    <rPh sb="34" eb="36">
      <t>ゴウケイ</t>
    </rPh>
    <rPh sb="37" eb="39">
      <t>ブンシ</t>
    </rPh>
    <phoneticPr fontId="2"/>
  </si>
  <si>
    <t>①自宅療養者数（※）</t>
    <phoneticPr fontId="2"/>
  </si>
  <si>
    <t>(※)令和4年9月27日以降は参考値。「公表日から7日前までの陽性者数ー（公表日時点の入院者数+公表日時点の宿泊療養者数）」で算出。</t>
    <rPh sb="3" eb="5">
      <t>レイワ</t>
    </rPh>
    <rPh sb="6" eb="7">
      <t>ネン</t>
    </rPh>
    <rPh sb="8" eb="9">
      <t>ガツ</t>
    </rPh>
    <rPh sb="11" eb="12">
      <t>ニチ</t>
    </rPh>
    <rPh sb="12" eb="14">
      <t>イコウ</t>
    </rPh>
    <rPh sb="15" eb="17">
      <t>サンコウ</t>
    </rPh>
    <rPh sb="17" eb="18">
      <t>アタイ</t>
    </rPh>
    <rPh sb="20" eb="23">
      <t>コウヒョウビ</t>
    </rPh>
    <rPh sb="26" eb="27">
      <t>ニチ</t>
    </rPh>
    <rPh sb="27" eb="28">
      <t>マエ</t>
    </rPh>
    <rPh sb="31" eb="34">
      <t>ヨウセイシャ</t>
    </rPh>
    <rPh sb="34" eb="35">
      <t>スウ</t>
    </rPh>
    <rPh sb="37" eb="39">
      <t>コウヒョウ</t>
    </rPh>
    <rPh sb="39" eb="40">
      <t>ビ</t>
    </rPh>
    <rPh sb="40" eb="42">
      <t>ジテン</t>
    </rPh>
    <rPh sb="43" eb="45">
      <t>ニュウイン</t>
    </rPh>
    <rPh sb="45" eb="46">
      <t>シャ</t>
    </rPh>
    <rPh sb="46" eb="47">
      <t>スウ</t>
    </rPh>
    <rPh sb="48" eb="51">
      <t>コウヒョウビ</t>
    </rPh>
    <rPh sb="51" eb="53">
      <t>ジテン</t>
    </rPh>
    <rPh sb="54" eb="56">
      <t>シュクハク</t>
    </rPh>
    <rPh sb="56" eb="58">
      <t>リョウヨウ</t>
    </rPh>
    <rPh sb="58" eb="59">
      <t>シャ</t>
    </rPh>
    <rPh sb="59" eb="60">
      <t>スウ</t>
    </rPh>
    <rPh sb="63" eb="65">
      <t>サンシュツ</t>
    </rPh>
    <phoneticPr fontId="2"/>
  </si>
  <si>
    <t>（参考）疑似症患者数</t>
    <rPh sb="1" eb="3">
      <t>サンコウ</t>
    </rPh>
    <rPh sb="4" eb="10">
      <t>ギジショウカンジャスウ</t>
    </rPh>
    <phoneticPr fontId="2"/>
  </si>
  <si>
    <t>ー</t>
  </si>
  <si>
    <t>ー</t>
    <phoneticPr fontId="2"/>
  </si>
  <si>
    <t>（参考）自己検査で陽性判明し、大阪府陽性者登録センターに登録された数</t>
    <rPh sb="1" eb="3">
      <t>サンコウ</t>
    </rPh>
    <rPh sb="4" eb="6">
      <t>ジコ</t>
    </rPh>
    <rPh sb="6" eb="8">
      <t>ケンサ</t>
    </rPh>
    <rPh sb="9" eb="13">
      <t>ヨウセイハンメイ</t>
    </rPh>
    <rPh sb="15" eb="23">
      <t>オオサカフヨウセイシャトウロク</t>
    </rPh>
    <rPh sb="28" eb="30">
      <t>トウロク</t>
    </rPh>
    <rPh sb="33" eb="34">
      <t>カズ</t>
    </rPh>
    <phoneticPr fontId="2"/>
  </si>
  <si>
    <t>(※)令和２年11月16日より患者情報管理について、府独自システム（kintone）から国システム（HER-SYS）に移行。</t>
    <phoneticPr fontId="2"/>
  </si>
  <si>
    <t>➀確保病床数（※）</t>
    <rPh sb="1" eb="3">
      <t>カクホ</t>
    </rPh>
    <rPh sb="3" eb="5">
      <t>ビョウショウ</t>
    </rPh>
    <rPh sb="5" eb="6">
      <t>スウ</t>
    </rPh>
    <phoneticPr fontId="2"/>
  </si>
  <si>
    <t>①確保病床数（※）</t>
    <rPh sb="1" eb="3">
      <t>カクホ</t>
    </rPh>
    <rPh sb="3" eb="5">
      <t>ビョウショウ</t>
    </rPh>
    <rPh sb="5" eb="6">
      <t>スウ</t>
    </rPh>
    <phoneticPr fontId="2"/>
  </si>
  <si>
    <t>（参考）運用病床数（※）</t>
    <rPh sb="1" eb="3">
      <t>サンコウ</t>
    </rPh>
    <rPh sb="4" eb="9">
      <t>ウンヨウビョウショウスウ</t>
    </rPh>
    <phoneticPr fontId="2"/>
  </si>
  <si>
    <t>（※）令和５年５月８日の確保病床数及び運用病床数は、令和５年５月７日の確保病床数及び運用病床数を据え置きで記載。</t>
    <phoneticPr fontId="2"/>
  </si>
  <si>
    <t>（※）令和５年５月８日の確保病床数及び運用病床数は、令和５年５月７日の確保病床数及び運用病床数を据え置きで記載。</t>
    <phoneticPr fontId="2"/>
  </si>
  <si>
    <t>（※）令和４年12月2日より重症及び軽症中等症病床を同時に運用できる最大病床数の合計であり、重症及び軽症中等症病床のそれぞれの確保病床数の合計とは一致しない。また、令和５年５月８日の確保病床数は、令和５年５月７日の確保病床数を据え置きで記載。</t>
    <rPh sb="82" eb="84">
      <t>レイワ</t>
    </rPh>
    <rPh sb="85" eb="86">
      <t>ネン</t>
    </rPh>
    <rPh sb="87" eb="88">
      <t>ガツ</t>
    </rPh>
    <rPh sb="89" eb="90">
      <t>ニチ</t>
    </rPh>
    <rPh sb="91" eb="93">
      <t>カクホ</t>
    </rPh>
    <rPh sb="95" eb="96">
      <t>スウ</t>
    </rPh>
    <rPh sb="98" eb="100">
      <t>レイワ</t>
    </rPh>
    <rPh sb="101" eb="102">
      <t>ネン</t>
    </rPh>
    <rPh sb="103" eb="104">
      <t>ガツ</t>
    </rPh>
    <rPh sb="105" eb="106">
      <t>ニチ</t>
    </rPh>
    <rPh sb="113" eb="114">
      <t>ス</t>
    </rPh>
    <rPh sb="115" eb="116">
      <t>オ</t>
    </rPh>
    <rPh sb="118" eb="120">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</si>
</sst>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quot;¥&quot;\-#,##0"/>
    <numFmt numFmtId="176" formatCode="0.0%"/>
    <numFmt numFmtId="177" formatCode="m/d;@"/>
    <numFmt numFmtId="178" formatCode="0.00_);[Red]\(0.00\)"/>
    <numFmt numFmtId="179" formatCode="0_);[Red]\(0\)"/>
    <numFmt numFmtId="180" formatCode="0.00_ "/>
    <numFmt numFmtId="182" formatCode="0_);\(0\)"/>
    <numFmt numFmtId="183" formatCode="[&lt;=999]000;[&lt;=9999]000\-00;000\-0000"/>
    <numFmt numFmtId="184" formatCode="0_ "/>
  </numFmts>
  <fonts count="19">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6"/>
      <name val="Meiryo UI"/>
      <family val="3"/>
      <charset val="128"/>
    </font>
    <font>
      <sz val="11"/>
      <name val="Meiryo UI"/>
      <family val="3"/>
      <charset val="128"/>
    </font>
    <font>
      <sz val="9"/>
      <name val="Meiryo UI"/>
      <family val="3"/>
      <charset val="128"/>
    </font>
    <font>
      <sz val="10"/>
      <name val="Meiryo UI"/>
      <family val="3"/>
      <charset val="128"/>
    </font>
    <font>
      <sz val="11"/>
      <name val="游ゴシック"/>
      <family val="2"/>
      <scheme val="minor"/>
    </font>
    <font>
      <sz val="8"/>
      <name val="Meiryo UI"/>
      <family val="3"/>
      <charset val="128"/>
    </font>
    <font>
      <sz val="9"/>
      <color indexed="81"/>
      <name val="MS P ゴシック"/>
      <family val="3"/>
      <charset val="128"/>
    </font>
    <font>
      <sz val="11"/>
      <color theme="1"/>
      <name val="游ゴシック"/>
      <family val="2"/>
      <scheme val="minor"/>
    </font>
    <font>
      <sz val="6"/>
      <name val="メイリオ"/>
      <family val="3"/>
      <charset val="128"/>
    </font>
    <font>
      <sz val="11"/>
      <color theme="1"/>
      <name val="Meiryo UI"/>
      <family val="3"/>
      <charset val="128"/>
    </font>
    <font>
      <sz val="6"/>
      <color theme="1"/>
      <name val="Meiryo UI"/>
      <family val="3"/>
      <charset val="128"/>
    </font>
    <font>
      <b/>
      <sz val="9"/>
      <name val="Meiryo UI"/>
      <family val="3"/>
      <charset val="128"/>
    </font>
    <font>
      <b/>
      <sz val="8"/>
      <name val="Meiryo UI"/>
      <family val="3"/>
      <charset val="128"/>
    </font>
    <font>
      <b/>
      <u/>
      <sz val="8"/>
      <name val="Meiryo UI"/>
      <family val="3"/>
      <charset val="128"/>
    </font>
    <font>
      <sz val="6"/>
      <color rgb="FFFF0000"/>
      <name val="Meiryo UI"/>
      <family val="3"/>
      <charset val="128"/>
    </font>
    <font>
      <sz val="7"/>
      <name val="Meiryo UI"/>
      <family val="3"/>
      <charset val="128"/>
    </font>
  </fonts>
  <fills count="7">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diagonal/>
    </border>
  </borders>
  <cellStyleXfs count="3">
    <xf numFmtId="0" fontId="0" fillId="0" borderId="0"/>
    <xf numFmtId="9" fontId="10" fillId="0" borderId="0" applyFont="0" applyFill="0" applyBorder="0" applyAlignment="0" applyProtection="0">
      <alignment vertical="center"/>
    </xf>
    <xf numFmtId="0" fontId="1" fillId="0" borderId="0">
      <alignment vertical="center"/>
    </xf>
  </cellStyleXfs>
  <cellXfs count="191">
    <xf numFmtId="0" fontId="0" fillId="0" borderId="0" xfId="0"/>
    <xf numFmtId="177" fontId="3" fillId="2" borderId="1" xfId="0" applyNumberFormat="1" applyFont="1" applyFill="1" applyBorder="1" applyAlignment="1">
      <alignment horizontal="center" vertical="center" shrinkToFit="1"/>
    </xf>
    <xf numFmtId="0" fontId="3" fillId="0" borderId="4" xfId="0" applyFont="1" applyBorder="1" applyAlignment="1">
      <alignment horizontal="center" vertical="center" shrinkToFit="1"/>
    </xf>
    <xf numFmtId="0" fontId="3" fillId="0" borderId="1" xfId="0" applyFont="1" applyBorder="1" applyAlignment="1">
      <alignment horizontal="center" vertical="center" shrinkToFit="1"/>
    </xf>
    <xf numFmtId="176" fontId="3" fillId="0" borderId="1" xfId="0" applyNumberFormat="1" applyFont="1" applyBorder="1" applyAlignment="1">
      <alignment horizontal="center" vertical="center" shrinkToFit="1"/>
    </xf>
    <xf numFmtId="179" fontId="3" fillId="0" borderId="1" xfId="0" applyNumberFormat="1" applyFont="1" applyBorder="1" applyAlignment="1">
      <alignment horizontal="center" vertical="center" shrinkToFit="1"/>
    </xf>
    <xf numFmtId="178" fontId="3" fillId="0" borderId="1" xfId="0" applyNumberFormat="1" applyFont="1" applyBorder="1" applyAlignment="1">
      <alignment horizontal="center" vertical="center" shrinkToFit="1"/>
    </xf>
    <xf numFmtId="0" fontId="4" fillId="0" borderId="0" xfId="0" applyFont="1"/>
    <xf numFmtId="0" fontId="6" fillId="0" borderId="0" xfId="0" applyFont="1"/>
    <xf numFmtId="177" fontId="3" fillId="2" borderId="1" xfId="0" applyNumberFormat="1" applyFont="1" applyFill="1" applyBorder="1" applyAlignment="1">
      <alignment horizontal="center" vertical="center"/>
    </xf>
    <xf numFmtId="177" fontId="3" fillId="0" borderId="0" xfId="0" applyNumberFormat="1" applyFont="1" applyAlignment="1">
      <alignment horizontal="center" vertical="center"/>
    </xf>
    <xf numFmtId="0" fontId="7" fillId="0" borderId="0" xfId="0" applyFont="1"/>
    <xf numFmtId="0" fontId="8" fillId="0" borderId="0" xfId="0" applyFont="1"/>
    <xf numFmtId="0" fontId="8" fillId="0" borderId="0" xfId="0" applyFont="1" applyFill="1"/>
    <xf numFmtId="0" fontId="3" fillId="0" borderId="1"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0" fontId="4" fillId="0" borderId="0" xfId="0" applyFont="1" applyAlignment="1">
      <alignment horizontal="center" vertical="center"/>
    </xf>
    <xf numFmtId="178" fontId="5" fillId="0" borderId="1" xfId="0" applyNumberFormat="1" applyFont="1" applyBorder="1" applyAlignment="1">
      <alignment horizontal="left" vertical="center"/>
    </xf>
    <xf numFmtId="178" fontId="3" fillId="0" borderId="0" xfId="0" applyNumberFormat="1" applyFont="1" applyAlignment="1">
      <alignment horizontal="center" vertical="center"/>
    </xf>
    <xf numFmtId="0" fontId="5" fillId="0" borderId="0" xfId="0" applyFont="1" applyAlignment="1">
      <alignment horizontal="left" vertical="center" readingOrder="1"/>
    </xf>
    <xf numFmtId="0" fontId="4" fillId="0" borderId="0" xfId="0" applyFont="1" applyAlignment="1">
      <alignment horizontal="left" vertical="center" readingOrder="1"/>
    </xf>
    <xf numFmtId="177" fontId="8" fillId="2" borderId="1" xfId="0" applyNumberFormat="1" applyFont="1" applyFill="1" applyBorder="1" applyAlignment="1">
      <alignment horizontal="center" vertical="center" textRotation="255"/>
    </xf>
    <xf numFmtId="176" fontId="5" fillId="0" borderId="1" xfId="0" applyNumberFormat="1" applyFont="1" applyFill="1" applyBorder="1" applyAlignment="1">
      <alignment horizontal="left" vertical="center"/>
    </xf>
    <xf numFmtId="0" fontId="4" fillId="0" borderId="0" xfId="0" applyFont="1" applyFill="1"/>
    <xf numFmtId="176" fontId="5" fillId="0" borderId="1" xfId="0" applyNumberFormat="1" applyFont="1" applyBorder="1" applyAlignment="1">
      <alignment horizontal="left" vertical="center"/>
    </xf>
    <xf numFmtId="0" fontId="5" fillId="0" borderId="1" xfId="0" applyFont="1" applyBorder="1" applyAlignment="1">
      <alignment horizontal="left" vertical="center"/>
    </xf>
    <xf numFmtId="178" fontId="4" fillId="0" borderId="0" xfId="0" applyNumberFormat="1" applyFont="1" applyAlignment="1">
      <alignment horizontal="center" vertical="center"/>
    </xf>
    <xf numFmtId="176" fontId="3" fillId="0" borderId="1" xfId="0" applyNumberFormat="1" applyFont="1" applyFill="1" applyBorder="1" applyAlignment="1">
      <alignment horizontal="center" vertical="center" shrinkToFit="1"/>
    </xf>
    <xf numFmtId="179" fontId="3" fillId="0" borderId="1" xfId="0" applyNumberFormat="1" applyFont="1" applyFill="1" applyBorder="1" applyAlignment="1">
      <alignment horizontal="center" vertical="center" shrinkToFit="1"/>
    </xf>
    <xf numFmtId="0" fontId="8" fillId="0" borderId="0" xfId="0" applyFont="1" applyAlignment="1">
      <alignment horizontal="left" vertical="center" readingOrder="1"/>
    </xf>
    <xf numFmtId="176" fontId="3" fillId="3" borderId="1" xfId="0" applyNumberFormat="1" applyFont="1" applyFill="1" applyBorder="1" applyAlignment="1">
      <alignment horizontal="center" vertical="center" shrinkToFit="1"/>
    </xf>
    <xf numFmtId="179" fontId="4" fillId="0" borderId="0" xfId="0" applyNumberFormat="1" applyFont="1"/>
    <xf numFmtId="177" fontId="3" fillId="2" borderId="2" xfId="0" applyNumberFormat="1" applyFont="1" applyFill="1" applyBorder="1" applyAlignment="1">
      <alignment horizontal="center" vertical="center" shrinkToFit="1"/>
    </xf>
    <xf numFmtId="177" fontId="3" fillId="2" borderId="5" xfId="0" applyNumberFormat="1" applyFont="1" applyFill="1" applyBorder="1" applyAlignment="1">
      <alignment horizontal="center" vertical="center" shrinkToFit="1"/>
    </xf>
    <xf numFmtId="178" fontId="5" fillId="0" borderId="0" xfId="0" applyNumberFormat="1" applyFont="1" applyBorder="1" applyAlignment="1">
      <alignment horizontal="left" vertical="center"/>
    </xf>
    <xf numFmtId="178" fontId="5"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shrinkToFit="1"/>
    </xf>
    <xf numFmtId="2" fontId="3" fillId="0" borderId="1" xfId="0" applyNumberFormat="1" applyFont="1" applyBorder="1" applyAlignment="1">
      <alignment horizontal="center" vertical="center" shrinkToFit="1"/>
    </xf>
    <xf numFmtId="0" fontId="3" fillId="0" borderId="1" xfId="0" applyNumberFormat="1" applyFont="1" applyBorder="1" applyAlignment="1">
      <alignment horizontal="center" vertical="center" shrinkToFit="1"/>
    </xf>
    <xf numFmtId="178" fontId="5" fillId="0" borderId="1" xfId="0" applyNumberFormat="1" applyFont="1" applyBorder="1" applyAlignment="1">
      <alignment horizontal="left" vertical="center" shrinkToFit="1"/>
    </xf>
    <xf numFmtId="1" fontId="3" fillId="0" borderId="1" xfId="0" applyNumberFormat="1" applyFont="1" applyBorder="1" applyAlignment="1">
      <alignment horizontal="center" vertical="center" shrinkToFit="1"/>
    </xf>
    <xf numFmtId="178" fontId="3" fillId="0" borderId="0" xfId="0" applyNumberFormat="1" applyFont="1" applyAlignment="1">
      <alignment horizontal="center" vertical="center" shrinkToFit="1"/>
    </xf>
    <xf numFmtId="0" fontId="5" fillId="0" borderId="1" xfId="0" applyFont="1" applyFill="1" applyBorder="1" applyAlignment="1">
      <alignment horizontal="left" vertical="center" shrinkToFit="1"/>
    </xf>
    <xf numFmtId="0" fontId="5" fillId="4" borderId="4" xfId="0" applyFont="1" applyFill="1" applyBorder="1" applyAlignment="1">
      <alignment horizontal="left" vertical="center" shrinkToFit="1"/>
    </xf>
    <xf numFmtId="0" fontId="3" fillId="0" borderId="7"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6" xfId="0" applyFont="1" applyBorder="1" applyAlignment="1">
      <alignment horizontal="center" vertical="center" shrinkToFit="1"/>
    </xf>
    <xf numFmtId="0" fontId="3" fillId="3" borderId="4" xfId="0" applyFont="1" applyFill="1" applyBorder="1" applyAlignment="1">
      <alignment horizontal="center" vertical="center" shrinkToFit="1"/>
    </xf>
    <xf numFmtId="0" fontId="4" fillId="0" borderId="0" xfId="0" applyFont="1" applyAlignment="1">
      <alignment horizontal="center" vertical="center" shrinkToFit="1"/>
    </xf>
    <xf numFmtId="0" fontId="3" fillId="0" borderId="2"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176" fontId="3" fillId="0" borderId="3" xfId="0" applyNumberFormat="1" applyFont="1" applyFill="1" applyBorder="1" applyAlignment="1">
      <alignment horizontal="center" vertical="center" shrinkToFit="1"/>
    </xf>
    <xf numFmtId="176" fontId="3" fillId="0" borderId="5" xfId="0" applyNumberFormat="1" applyFont="1" applyFill="1" applyBorder="1" applyAlignment="1">
      <alignment horizontal="center" vertical="center" shrinkToFit="1"/>
    </xf>
    <xf numFmtId="176" fontId="3" fillId="0" borderId="2" xfId="0" applyNumberFormat="1" applyFont="1" applyFill="1" applyBorder="1" applyAlignment="1">
      <alignment horizontal="center" vertical="center" shrinkToFit="1"/>
    </xf>
    <xf numFmtId="0" fontId="5" fillId="0" borderId="0" xfId="0" applyFont="1" applyBorder="1" applyAlignment="1">
      <alignment horizontal="left" vertical="center"/>
    </xf>
    <xf numFmtId="179" fontId="3" fillId="0" borderId="0" xfId="0" applyNumberFormat="1" applyFont="1" applyFill="1" applyBorder="1" applyAlignment="1">
      <alignment horizontal="center" vertical="center" shrinkToFit="1"/>
    </xf>
    <xf numFmtId="176" fontId="3" fillId="0" borderId="0" xfId="1" applyNumberFormat="1" applyFont="1" applyBorder="1" applyAlignment="1">
      <alignment horizontal="center" vertical="center" shrinkToFit="1"/>
    </xf>
    <xf numFmtId="179" fontId="3" fillId="0" borderId="0" xfId="0" applyNumberFormat="1" applyFont="1" applyBorder="1" applyAlignment="1">
      <alignment horizontal="center" vertical="center" shrinkToFit="1"/>
    </xf>
    <xf numFmtId="176" fontId="5" fillId="0" borderId="1" xfId="0" applyNumberFormat="1" applyFont="1" applyFill="1" applyBorder="1" applyAlignment="1">
      <alignment vertical="center"/>
    </xf>
    <xf numFmtId="179" fontId="3" fillId="0" borderId="1" xfId="0" applyNumberFormat="1" applyFont="1" applyFill="1" applyBorder="1" applyAlignment="1">
      <alignment vertical="center"/>
    </xf>
    <xf numFmtId="178" fontId="5" fillId="0" borderId="0" xfId="0" applyNumberFormat="1" applyFont="1" applyBorder="1" applyAlignment="1">
      <alignment horizontal="left" vertical="center" shrinkToFit="1"/>
    </xf>
    <xf numFmtId="0" fontId="5" fillId="0" borderId="4" xfId="0" applyFont="1" applyFill="1" applyBorder="1" applyAlignment="1">
      <alignment horizontal="left" vertical="center" shrinkToFit="1"/>
    </xf>
    <xf numFmtId="0" fontId="4" fillId="0" borderId="0" xfId="0" applyFont="1" applyFill="1" applyAlignment="1">
      <alignment horizontal="center" vertical="center" shrinkToFit="1"/>
    </xf>
    <xf numFmtId="0" fontId="5" fillId="0" borderId="1" xfId="0" applyFont="1" applyBorder="1" applyAlignment="1">
      <alignment horizontal="left" vertical="center" shrinkToFit="1"/>
    </xf>
    <xf numFmtId="0" fontId="5" fillId="4" borderId="1" xfId="0" applyFont="1" applyFill="1" applyBorder="1" applyAlignment="1">
      <alignment horizontal="left" vertical="center" shrinkToFit="1"/>
    </xf>
    <xf numFmtId="176" fontId="3" fillId="0" borderId="3" xfId="0" applyNumberFormat="1" applyFont="1" applyBorder="1" applyAlignment="1">
      <alignment horizontal="center" vertical="center" shrinkToFit="1"/>
    </xf>
    <xf numFmtId="176" fontId="3" fillId="0" borderId="5" xfId="0" applyNumberFormat="1" applyFont="1" applyBorder="1" applyAlignment="1">
      <alignment horizontal="center" vertical="center" shrinkToFit="1"/>
    </xf>
    <xf numFmtId="176" fontId="3" fillId="0" borderId="2" xfId="0" applyNumberFormat="1" applyFont="1" applyBorder="1" applyAlignment="1">
      <alignment horizontal="center" vertical="center" shrinkToFit="1"/>
    </xf>
    <xf numFmtId="178" fontId="5" fillId="0" borderId="2" xfId="0" applyNumberFormat="1" applyFont="1" applyBorder="1" applyAlignment="1">
      <alignment horizontal="left" vertical="center" shrinkToFit="1"/>
    </xf>
    <xf numFmtId="0" fontId="3" fillId="0" borderId="3" xfId="0" applyNumberFormat="1" applyFont="1" applyBorder="1" applyAlignment="1">
      <alignment horizontal="center" vertical="center" shrinkToFit="1"/>
    </xf>
    <xf numFmtId="177" fontId="3" fillId="2" borderId="8" xfId="0" applyNumberFormat="1" applyFont="1" applyFill="1" applyBorder="1" applyAlignment="1">
      <alignment horizontal="center" vertical="center" shrinkToFit="1"/>
    </xf>
    <xf numFmtId="0" fontId="3" fillId="0" borderId="1" xfId="0" applyNumberFormat="1" applyFont="1" applyFill="1" applyBorder="1" applyAlignment="1">
      <alignment horizontal="center" vertical="center" shrinkToFit="1"/>
    </xf>
    <xf numFmtId="179" fontId="3" fillId="0" borderId="1" xfId="0" applyNumberFormat="1" applyFont="1" applyFill="1" applyBorder="1" applyAlignment="1">
      <alignment horizontal="center" vertical="center"/>
    </xf>
    <xf numFmtId="0" fontId="3" fillId="0" borderId="1" xfId="0" applyFont="1" applyBorder="1" applyAlignment="1">
      <alignment horizontal="center" vertical="center"/>
    </xf>
    <xf numFmtId="176" fontId="3" fillId="0" borderId="1" xfId="1" applyNumberFormat="1" applyFont="1" applyFill="1" applyBorder="1" applyAlignment="1">
      <alignment horizontal="center" vertical="center" shrinkToFit="1"/>
    </xf>
    <xf numFmtId="2" fontId="3" fillId="0" borderId="4" xfId="0" applyNumberFormat="1" applyFont="1" applyBorder="1" applyAlignment="1">
      <alignment horizontal="center" vertical="center" shrinkToFit="1"/>
    </xf>
    <xf numFmtId="2" fontId="3" fillId="0" borderId="0" xfId="0" applyNumberFormat="1" applyFont="1" applyBorder="1" applyAlignment="1">
      <alignment horizontal="center" vertical="center" shrinkToFit="1"/>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xf>
    <xf numFmtId="179" fontId="3" fillId="3" borderId="1" xfId="0" applyNumberFormat="1" applyFont="1" applyFill="1" applyBorder="1" applyAlignment="1">
      <alignment horizontal="center" vertical="center" shrinkToFit="1"/>
    </xf>
    <xf numFmtId="0" fontId="3" fillId="0" borderId="0" xfId="0" applyFont="1" applyAlignment="1">
      <alignment horizontal="center" vertical="center"/>
    </xf>
    <xf numFmtId="0" fontId="3" fillId="0" borderId="1" xfId="0" applyFont="1" applyFill="1" applyBorder="1" applyAlignment="1">
      <alignment horizontal="center" vertical="center"/>
    </xf>
    <xf numFmtId="0" fontId="3" fillId="3" borderId="1" xfId="0" applyFont="1" applyFill="1" applyBorder="1" applyAlignment="1">
      <alignment horizontal="center" vertical="center"/>
    </xf>
    <xf numFmtId="178" fontId="4" fillId="0" borderId="0" xfId="0" applyNumberFormat="1" applyFont="1" applyAlignment="1">
      <alignment horizontal="center" vertical="center" shrinkToFit="1"/>
    </xf>
    <xf numFmtId="0" fontId="3" fillId="5" borderId="1" xfId="0" applyFont="1" applyFill="1" applyBorder="1" applyAlignment="1">
      <alignment horizontal="center" vertical="center" shrinkToFit="1"/>
    </xf>
    <xf numFmtId="0" fontId="3" fillId="5" borderId="2" xfId="0" applyFont="1" applyFill="1" applyBorder="1" applyAlignment="1">
      <alignment horizontal="center" vertical="center" shrinkToFit="1"/>
    </xf>
    <xf numFmtId="0" fontId="3" fillId="5" borderId="3" xfId="0" applyFont="1" applyFill="1" applyBorder="1" applyAlignment="1">
      <alignment horizontal="center" vertical="center" shrinkToFit="1"/>
    </xf>
    <xf numFmtId="0" fontId="3" fillId="5" borderId="5" xfId="0" applyFont="1" applyFill="1" applyBorder="1" applyAlignment="1">
      <alignment horizontal="center" vertical="center" shrinkToFit="1"/>
    </xf>
    <xf numFmtId="179" fontId="3" fillId="5" borderId="1" xfId="0" applyNumberFormat="1" applyFont="1" applyFill="1" applyBorder="1" applyAlignment="1">
      <alignment horizontal="center" vertical="center" shrinkToFit="1"/>
    </xf>
    <xf numFmtId="0" fontId="8" fillId="0" borderId="1" xfId="0" applyFont="1" applyFill="1" applyBorder="1" applyAlignment="1">
      <alignment horizontal="left" vertical="center" shrinkToFit="1"/>
    </xf>
    <xf numFmtId="0" fontId="3" fillId="0" borderId="3" xfId="0" applyFont="1" applyFill="1" applyBorder="1" applyAlignment="1">
      <alignment horizontal="center" vertical="center" shrinkToFit="1"/>
    </xf>
    <xf numFmtId="0" fontId="7" fillId="0" borderId="0" xfId="0" applyFont="1" applyFill="1"/>
    <xf numFmtId="0" fontId="3" fillId="4" borderId="4" xfId="0" applyFont="1" applyFill="1" applyBorder="1" applyAlignment="1">
      <alignment horizontal="center" vertical="center" shrinkToFit="1"/>
    </xf>
    <xf numFmtId="0" fontId="4" fillId="4" borderId="0" xfId="0" applyFont="1" applyFill="1" applyAlignment="1">
      <alignment horizontal="center" vertical="center" shrinkToFit="1"/>
    </xf>
    <xf numFmtId="0" fontId="3" fillId="4" borderId="1" xfId="0" applyFont="1" applyFill="1" applyBorder="1" applyAlignment="1">
      <alignment horizontal="center" vertical="center" shrinkToFit="1"/>
    </xf>
    <xf numFmtId="0" fontId="3" fillId="4" borderId="2" xfId="0" applyFont="1" applyFill="1" applyBorder="1" applyAlignment="1">
      <alignment horizontal="center" vertical="center" shrinkToFit="1"/>
    </xf>
    <xf numFmtId="0" fontId="3" fillId="4" borderId="5" xfId="0" applyFont="1" applyFill="1" applyBorder="1" applyAlignment="1">
      <alignment horizontal="center" vertical="center" shrinkToFit="1"/>
    </xf>
    <xf numFmtId="176" fontId="3" fillId="4" borderId="1" xfId="0" applyNumberFormat="1" applyFont="1" applyFill="1" applyBorder="1" applyAlignment="1">
      <alignment horizontal="center" vertical="center" shrinkToFit="1"/>
    </xf>
    <xf numFmtId="176" fontId="3" fillId="4" borderId="3" xfId="0" applyNumberFormat="1" applyFont="1" applyFill="1" applyBorder="1" applyAlignment="1">
      <alignment horizontal="center" vertical="center" shrinkToFit="1"/>
    </xf>
    <xf numFmtId="176" fontId="3" fillId="4" borderId="5" xfId="0" applyNumberFormat="1" applyFont="1" applyFill="1" applyBorder="1" applyAlignment="1">
      <alignment horizontal="center" vertical="center" shrinkToFit="1"/>
    </xf>
    <xf numFmtId="176" fontId="3" fillId="4" borderId="2" xfId="0" applyNumberFormat="1" applyFont="1" applyFill="1" applyBorder="1" applyAlignment="1">
      <alignment horizontal="center" vertical="center" shrinkToFit="1"/>
    </xf>
    <xf numFmtId="1" fontId="3" fillId="0" borderId="4" xfId="0" applyNumberFormat="1" applyFont="1" applyBorder="1" applyAlignment="1">
      <alignment horizontal="center" vertical="center" shrinkToFit="1"/>
    </xf>
    <xf numFmtId="1" fontId="3" fillId="0" borderId="0" xfId="0" applyNumberFormat="1" applyFont="1" applyBorder="1" applyAlignment="1">
      <alignment horizontal="center" vertical="center" shrinkToFit="1"/>
    </xf>
    <xf numFmtId="0" fontId="4" fillId="0" borderId="0" xfId="0" applyFont="1" applyAlignment="1">
      <alignment vertical="center"/>
    </xf>
    <xf numFmtId="0" fontId="3" fillId="0" borderId="6" xfId="0" applyFont="1" applyFill="1" applyBorder="1" applyAlignment="1">
      <alignment horizontal="center" vertical="center" shrinkToFit="1"/>
    </xf>
    <xf numFmtId="0" fontId="3" fillId="0" borderId="9" xfId="0" applyFont="1" applyFill="1" applyBorder="1" applyAlignment="1">
      <alignment horizontal="center" vertical="center" shrinkToFit="1"/>
    </xf>
    <xf numFmtId="176" fontId="3" fillId="0" borderId="1" xfId="1" applyNumberFormat="1" applyFont="1" applyFill="1" applyBorder="1" applyAlignment="1">
      <alignment vertical="center" shrinkToFit="1"/>
    </xf>
    <xf numFmtId="0" fontId="3" fillId="6" borderId="4" xfId="0" applyFont="1" applyFill="1" applyBorder="1" applyAlignment="1">
      <alignment horizontal="center" vertical="center" shrinkToFit="1"/>
    </xf>
    <xf numFmtId="176" fontId="3" fillId="6" borderId="1" xfId="0" applyNumberFormat="1" applyFont="1" applyFill="1" applyBorder="1" applyAlignment="1">
      <alignment horizontal="center" vertical="center" shrinkToFit="1"/>
    </xf>
    <xf numFmtId="182" fontId="3" fillId="0" borderId="1" xfId="0" applyNumberFormat="1" applyFont="1" applyFill="1" applyBorder="1" applyAlignment="1">
      <alignment horizontal="center" vertical="center" shrinkToFit="1"/>
    </xf>
    <xf numFmtId="182" fontId="11" fillId="0" borderId="1" xfId="0" applyNumberFormat="1" applyFont="1" applyBorder="1" applyAlignment="1">
      <alignment horizontal="center" vertical="center"/>
    </xf>
    <xf numFmtId="179" fontId="3" fillId="0" borderId="0" xfId="0" applyNumberFormat="1" applyFont="1" applyAlignment="1">
      <alignment horizontal="center" vertical="center"/>
    </xf>
    <xf numFmtId="179" fontId="3" fillId="0" borderId="0" xfId="0" applyNumberFormat="1" applyFont="1" applyAlignment="1">
      <alignment horizontal="center" vertical="center" shrinkToFit="1"/>
    </xf>
    <xf numFmtId="179" fontId="4" fillId="0" borderId="0" xfId="0" applyNumberFormat="1" applyFont="1" applyFill="1"/>
    <xf numFmtId="179" fontId="4" fillId="0" borderId="0" xfId="0" applyNumberFormat="1" applyFont="1" applyAlignment="1">
      <alignment horizontal="center" vertical="center"/>
    </xf>
    <xf numFmtId="179" fontId="4" fillId="0" borderId="0" xfId="0" applyNumberFormat="1" applyFont="1" applyAlignment="1">
      <alignment horizontal="center" vertical="center" shrinkToFit="1"/>
    </xf>
    <xf numFmtId="179" fontId="7" fillId="0" borderId="0" xfId="0" applyNumberFormat="1" applyFont="1"/>
    <xf numFmtId="179" fontId="4" fillId="0" borderId="0" xfId="0" applyNumberFormat="1" applyFont="1" applyFill="1" applyAlignment="1">
      <alignment horizontal="center" vertical="center" shrinkToFit="1"/>
    </xf>
    <xf numFmtId="0" fontId="3" fillId="0" borderId="0" xfId="0" applyFont="1" applyAlignment="1">
      <alignment vertical="center"/>
    </xf>
    <xf numFmtId="5" fontId="8" fillId="0" borderId="10" xfId="0" applyNumberFormat="1" applyFont="1" applyBorder="1" applyAlignment="1">
      <alignment vertical="center" wrapText="1"/>
    </xf>
    <xf numFmtId="5" fontId="8" fillId="0" borderId="0" xfId="0" applyNumberFormat="1" applyFont="1" applyBorder="1" applyAlignment="1">
      <alignment vertical="center" wrapText="1"/>
    </xf>
    <xf numFmtId="5" fontId="8" fillId="0" borderId="10" xfId="0" applyNumberFormat="1" applyFont="1" applyBorder="1" applyAlignment="1">
      <alignment horizontal="left" vertical="center" wrapText="1"/>
    </xf>
    <xf numFmtId="5" fontId="8" fillId="0" borderId="0" xfId="0" applyNumberFormat="1" applyFont="1" applyAlignment="1">
      <alignment horizontal="left" vertical="center" wrapText="1"/>
    </xf>
    <xf numFmtId="0" fontId="12" fillId="0" borderId="0" xfId="0" applyFont="1"/>
    <xf numFmtId="177" fontId="13" fillId="2" borderId="1" xfId="0" applyNumberFormat="1" applyFont="1" applyFill="1" applyBorder="1" applyAlignment="1">
      <alignment horizontal="center" vertical="center" shrinkToFit="1"/>
    </xf>
    <xf numFmtId="179" fontId="5" fillId="0" borderId="1" xfId="0" applyNumberFormat="1" applyFont="1" applyFill="1" applyBorder="1" applyAlignment="1">
      <alignment horizontal="left" vertical="center" shrinkToFit="1"/>
    </xf>
    <xf numFmtId="179" fontId="3" fillId="0" borderId="2" xfId="0" applyNumberFormat="1" applyFont="1" applyFill="1" applyBorder="1" applyAlignment="1">
      <alignment horizontal="center" vertical="center" shrinkToFit="1"/>
    </xf>
    <xf numFmtId="0" fontId="7" fillId="0" borderId="5" xfId="0" applyFont="1" applyBorder="1"/>
    <xf numFmtId="5" fontId="8" fillId="0" borderId="10" xfId="0" applyNumberFormat="1" applyFont="1" applyBorder="1" applyAlignment="1">
      <alignment vertical="top" wrapText="1"/>
    </xf>
    <xf numFmtId="0" fontId="8" fillId="0" borderId="0" xfId="0" applyFont="1" applyAlignment="1">
      <alignment wrapText="1"/>
    </xf>
    <xf numFmtId="177" fontId="3" fillId="2" borderId="3" xfId="0" applyNumberFormat="1" applyFont="1" applyFill="1" applyBorder="1" applyAlignment="1">
      <alignment horizontal="center" vertical="center" shrinkToFit="1"/>
    </xf>
    <xf numFmtId="176" fontId="3" fillId="5" borderId="1" xfId="0" applyNumberFormat="1" applyFont="1" applyFill="1" applyBorder="1" applyAlignment="1">
      <alignment horizontal="center" vertical="center" shrinkToFit="1"/>
    </xf>
    <xf numFmtId="2" fontId="3" fillId="5" borderId="1" xfId="0" applyNumberFormat="1" applyFont="1" applyFill="1" applyBorder="1" applyAlignment="1">
      <alignment horizontal="center" vertical="center" shrinkToFit="1"/>
    </xf>
    <xf numFmtId="178" fontId="14" fillId="0" borderId="1" xfId="0" applyNumberFormat="1" applyFont="1" applyBorder="1" applyAlignment="1">
      <alignment horizontal="left" vertical="center" shrinkToFit="1"/>
    </xf>
    <xf numFmtId="0" fontId="3" fillId="5" borderId="1" xfId="0" applyNumberFormat="1" applyFont="1" applyFill="1" applyBorder="1" applyAlignment="1">
      <alignment horizontal="center" vertical="center" shrinkToFit="1"/>
    </xf>
    <xf numFmtId="0" fontId="15" fillId="0" borderId="0" xfId="0" applyFont="1" applyAlignment="1">
      <alignment vertical="center" wrapText="1"/>
    </xf>
    <xf numFmtId="5" fontId="8" fillId="0" borderId="0" xfId="0" applyNumberFormat="1" applyFont="1" applyBorder="1" applyAlignment="1">
      <alignment vertical="top" wrapText="1"/>
    </xf>
    <xf numFmtId="179" fontId="3" fillId="0" borderId="1" xfId="0" applyNumberFormat="1" applyFont="1" applyBorder="1" applyAlignment="1">
      <alignment horizontal="center" vertical="center" wrapText="1"/>
    </xf>
    <xf numFmtId="0" fontId="5" fillId="0" borderId="1" xfId="0" applyFont="1" applyBorder="1" applyAlignment="1">
      <alignment shrinkToFit="1"/>
    </xf>
    <xf numFmtId="0" fontId="3" fillId="6" borderId="1" xfId="0" applyFont="1" applyFill="1" applyBorder="1" applyAlignment="1">
      <alignment shrinkToFit="1"/>
    </xf>
    <xf numFmtId="0" fontId="5" fillId="0" borderId="0" xfId="0" applyFont="1" applyBorder="1" applyAlignment="1">
      <alignment horizontal="left" vertical="center" shrinkToFit="1"/>
    </xf>
    <xf numFmtId="0" fontId="5" fillId="0" borderId="0" xfId="0" applyFont="1" applyFill="1" applyBorder="1" applyAlignment="1">
      <alignment horizontal="left" vertical="center" shrinkToFit="1"/>
    </xf>
    <xf numFmtId="176" fontId="3" fillId="0" borderId="0" xfId="0" applyNumberFormat="1" applyFont="1" applyBorder="1" applyAlignment="1">
      <alignment horizontal="center" vertical="center" shrinkToFit="1"/>
    </xf>
    <xf numFmtId="176" fontId="3" fillId="0" borderId="0" xfId="0" applyNumberFormat="1" applyFont="1" applyFill="1" applyBorder="1" applyAlignment="1">
      <alignment horizontal="center" vertical="center" shrinkToFit="1"/>
    </xf>
    <xf numFmtId="176" fontId="3" fillId="3" borderId="0" xfId="0" applyNumberFormat="1" applyFont="1" applyFill="1" applyBorder="1" applyAlignment="1">
      <alignment horizontal="center" vertical="center" shrinkToFit="1"/>
    </xf>
    <xf numFmtId="0" fontId="4" fillId="0" borderId="0" xfId="0" applyFont="1" applyBorder="1" applyAlignment="1">
      <alignment horizontal="center" vertical="center" shrinkToFit="1"/>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177" fontId="3" fillId="6" borderId="1" xfId="0" applyNumberFormat="1" applyFont="1" applyFill="1" applyBorder="1" applyAlignment="1">
      <alignment horizontal="center" vertical="center" shrinkToFit="1"/>
    </xf>
    <xf numFmtId="179" fontId="3" fillId="0" borderId="3" xfId="0" applyNumberFormat="1" applyFont="1" applyFill="1" applyBorder="1" applyAlignment="1">
      <alignment horizontal="center" vertical="center" shrinkToFit="1"/>
    </xf>
    <xf numFmtId="179" fontId="3" fillId="0" borderId="1" xfId="1" applyNumberFormat="1" applyFont="1" applyBorder="1" applyAlignment="1">
      <alignment vertical="center" shrinkToFit="1"/>
    </xf>
    <xf numFmtId="176" fontId="13" fillId="0" borderId="1" xfId="0" applyNumberFormat="1" applyFont="1" applyBorder="1" applyAlignment="1">
      <alignment horizontal="center" vertical="center" shrinkToFit="1"/>
    </xf>
    <xf numFmtId="180" fontId="3" fillId="0" borderId="1" xfId="0" applyNumberFormat="1" applyFont="1" applyBorder="1" applyAlignment="1">
      <alignment horizontal="center" vertical="center" shrinkToFit="1"/>
    </xf>
    <xf numFmtId="0" fontId="17" fillId="0" borderId="1" xfId="0" applyFont="1" applyBorder="1" applyAlignment="1">
      <alignment horizontal="center" vertical="center" shrinkToFit="1"/>
    </xf>
    <xf numFmtId="0" fontId="5" fillId="4" borderId="1" xfId="0" applyFont="1" applyFill="1" applyBorder="1" applyAlignment="1">
      <alignment horizontal="center" vertical="center"/>
    </xf>
    <xf numFmtId="179" fontId="3" fillId="4" borderId="1" xfId="0" applyNumberFormat="1" applyFont="1" applyFill="1" applyBorder="1" applyAlignment="1">
      <alignment horizontal="center" vertical="center" shrinkToFit="1"/>
    </xf>
    <xf numFmtId="179" fontId="17" fillId="4" borderId="1" xfId="0" applyNumberFormat="1" applyFont="1" applyFill="1" applyBorder="1" applyAlignment="1">
      <alignment horizontal="center" vertical="center" shrinkToFit="1"/>
    </xf>
    <xf numFmtId="178" fontId="5" fillId="0" borderId="0" xfId="0" applyNumberFormat="1" applyFont="1" applyFill="1" applyBorder="1" applyAlignment="1">
      <alignment horizontal="center" vertical="center"/>
    </xf>
    <xf numFmtId="178" fontId="3" fillId="0" borderId="0" xfId="0" applyNumberFormat="1" applyFont="1" applyFill="1" applyBorder="1" applyAlignment="1">
      <alignment horizontal="center" vertical="center" shrinkToFit="1"/>
    </xf>
    <xf numFmtId="0" fontId="3" fillId="4" borderId="0" xfId="0" applyFont="1" applyFill="1" applyAlignment="1">
      <alignment horizontal="center" vertical="center"/>
    </xf>
    <xf numFmtId="1" fontId="3" fillId="0" borderId="10" xfId="0" applyNumberFormat="1" applyFont="1" applyBorder="1" applyAlignment="1">
      <alignment horizontal="center" vertical="center" shrinkToFit="1"/>
    </xf>
    <xf numFmtId="178" fontId="18" fillId="0" borderId="0" xfId="0" applyNumberFormat="1" applyFont="1" applyBorder="1" applyAlignment="1">
      <alignment horizontal="left" vertical="center"/>
    </xf>
    <xf numFmtId="2" fontId="3" fillId="0" borderId="0" xfId="0" applyNumberFormat="1" applyFont="1" applyFill="1" applyBorder="1" applyAlignment="1">
      <alignment horizontal="center" vertical="center" shrinkToFit="1"/>
    </xf>
    <xf numFmtId="178" fontId="5" fillId="4" borderId="1" xfId="0" applyNumberFormat="1" applyFont="1" applyFill="1" applyBorder="1" applyAlignment="1">
      <alignment horizontal="center" vertical="center"/>
    </xf>
    <xf numFmtId="178" fontId="3" fillId="4" borderId="1" xfId="0" applyNumberFormat="1" applyFont="1" applyFill="1" applyBorder="1" applyAlignment="1">
      <alignment horizontal="center" vertical="center" shrinkToFit="1"/>
    </xf>
    <xf numFmtId="2" fontId="3" fillId="4" borderId="1" xfId="0" applyNumberFormat="1" applyFont="1" applyFill="1" applyBorder="1" applyAlignment="1">
      <alignment horizontal="center" vertical="center" shrinkToFit="1"/>
    </xf>
    <xf numFmtId="183" fontId="3" fillId="0" borderId="0" xfId="0" applyNumberFormat="1" applyFont="1" applyBorder="1" applyAlignment="1">
      <alignment horizontal="center" vertical="center" wrapText="1" shrinkToFit="1"/>
    </xf>
    <xf numFmtId="0" fontId="6" fillId="0" borderId="1" xfId="0" applyFont="1" applyBorder="1" applyAlignment="1">
      <alignment horizontal="center" vertical="center"/>
    </xf>
    <xf numFmtId="184" fontId="3" fillId="0" borderId="1" xfId="0" applyNumberFormat="1" applyFont="1" applyBorder="1" applyAlignment="1">
      <alignment horizontal="center" vertical="center"/>
    </xf>
    <xf numFmtId="0" fontId="3" fillId="0" borderId="0" xfId="0" applyFont="1" applyFill="1" applyBorder="1" applyAlignment="1">
      <alignment horizontal="center" vertical="center" shrinkToFit="1"/>
    </xf>
    <xf numFmtId="0" fontId="3" fillId="0" borderId="0" xfId="0" applyFont="1" applyFill="1" applyBorder="1" applyAlignment="1">
      <alignment horizontal="center" vertical="center"/>
    </xf>
    <xf numFmtId="0" fontId="3" fillId="3" borderId="0" xfId="0" applyFont="1" applyFill="1" applyBorder="1" applyAlignment="1">
      <alignment horizontal="center" vertical="center"/>
    </xf>
    <xf numFmtId="0" fontId="18" fillId="0" borderId="0" xfId="0" applyFont="1" applyFill="1" applyBorder="1" applyAlignment="1">
      <alignment horizontal="left" vertical="center" shrinkToFit="1"/>
    </xf>
    <xf numFmtId="1" fontId="3" fillId="4" borderId="1" xfId="0" applyNumberFormat="1" applyFont="1" applyFill="1" applyBorder="1" applyAlignment="1">
      <alignment horizontal="center" vertical="center" shrinkToFit="1"/>
    </xf>
    <xf numFmtId="0" fontId="3" fillId="0" borderId="2" xfId="0" applyFont="1" applyFill="1" applyBorder="1" applyAlignment="1">
      <alignment horizontal="center" vertical="center"/>
    </xf>
    <xf numFmtId="0" fontId="6" fillId="4" borderId="1" xfId="0" applyFont="1" applyFill="1" applyBorder="1" applyAlignment="1">
      <alignment horizontal="center" vertical="center"/>
    </xf>
    <xf numFmtId="0" fontId="4" fillId="4" borderId="1" xfId="0" applyFont="1" applyFill="1" applyBorder="1" applyAlignment="1">
      <alignment horizontal="center" vertical="center"/>
    </xf>
    <xf numFmtId="184" fontId="8" fillId="4" borderId="1" xfId="0" applyNumberFormat="1" applyFont="1" applyFill="1" applyBorder="1" applyAlignment="1">
      <alignment horizontal="center" vertical="center"/>
    </xf>
    <xf numFmtId="184" fontId="3" fillId="4" borderId="1" xfId="0" applyNumberFormat="1" applyFont="1" applyFill="1" applyBorder="1" applyAlignment="1">
      <alignment horizontal="center" vertical="center"/>
    </xf>
    <xf numFmtId="184" fontId="3" fillId="4" borderId="1" xfId="0" applyNumberFormat="1" applyFont="1" applyFill="1" applyBorder="1"/>
    <xf numFmtId="0" fontId="3" fillId="4" borderId="1" xfId="0" applyFont="1" applyFill="1" applyBorder="1" applyAlignment="1">
      <alignment horizontal="center" vertical="center"/>
    </xf>
    <xf numFmtId="176" fontId="3" fillId="4" borderId="1" xfId="0" applyNumberFormat="1" applyFont="1" applyFill="1" applyBorder="1" applyAlignment="1">
      <alignment horizontal="center" vertical="center"/>
    </xf>
    <xf numFmtId="0" fontId="4" fillId="4" borderId="1" xfId="0" applyFont="1" applyFill="1" applyBorder="1"/>
    <xf numFmtId="176" fontId="3" fillId="0" borderId="1" xfId="0" applyNumberFormat="1" applyFont="1" applyBorder="1" applyAlignment="1">
      <alignment horizontal="center" vertical="center"/>
    </xf>
    <xf numFmtId="179" fontId="3" fillId="0" borderId="2" xfId="0" applyNumberFormat="1" applyFont="1" applyFill="1" applyBorder="1" applyAlignment="1">
      <alignment horizontal="center" vertical="center"/>
    </xf>
    <xf numFmtId="0" fontId="18" fillId="0" borderId="0" xfId="0" applyFont="1"/>
    <xf numFmtId="0" fontId="3" fillId="0" borderId="0" xfId="0" applyFont="1" applyAlignment="1">
      <alignment vertical="top" wrapText="1"/>
    </xf>
    <xf numFmtId="0" fontId="3" fillId="0" borderId="0" xfId="0" applyFont="1" applyBorder="1" applyAlignment="1">
      <alignment horizontal="left" vertical="top"/>
    </xf>
    <xf numFmtId="0" fontId="8" fillId="0" borderId="0" xfId="0" applyFont="1" applyBorder="1" applyAlignment="1">
      <alignment horizontal="center" vertical="top"/>
    </xf>
    <xf numFmtId="0" fontId="8" fillId="0" borderId="9" xfId="0" applyFont="1" applyBorder="1" applyAlignment="1">
      <alignment horizontal="center" vertical="top"/>
    </xf>
    <xf numFmtId="183" fontId="3" fillId="0" borderId="10" xfId="0" applyNumberFormat="1" applyFont="1" applyBorder="1" applyAlignment="1">
      <alignment horizontal="center" vertical="center" wrapText="1" shrinkToFit="1"/>
    </xf>
  </cellXfs>
  <cellStyles count="3">
    <cellStyle name="パーセント" xfId="1" builtinId="5"/>
    <cellStyle name="標準" xfId="0" builtinId="0"/>
    <cellStyle name="標準 2" xfId="2"/>
  </cellStyles>
  <dxfs count="1">
    <dxf>
      <fill>
        <patternFill>
          <bgColor rgb="FFFFFF00"/>
        </patternFill>
      </fill>
    </dxf>
  </dxfs>
  <tableStyles count="0" defaultTableStyle="TableStyleMedium2" defaultPivotStyle="PivotStyleLight16"/>
  <colors>
    <mruColors>
      <color rgb="FF99FF66"/>
      <color rgb="FFFF3300"/>
      <color rgb="FF00CC00"/>
      <color rgb="FF00EA6A"/>
      <color rgb="FF3FF37B"/>
      <color rgb="FFFF6600"/>
      <color rgb="FF006600"/>
      <color rgb="FFFFFF66"/>
      <color rgb="FF000066"/>
      <color rgb="FFCA7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XFD77"/>
  <sheetViews>
    <sheetView showGridLines="0" tabSelected="1" view="pageBreakPreview" zoomScale="110" zoomScaleNormal="100" zoomScaleSheetLayoutView="110" workbookViewId="0">
      <pane xSplit="1" topLeftCell="ARI1" activePane="topRight" state="frozen"/>
      <selection pane="topRight" activeCell="ARU2" sqref="ARU2"/>
    </sheetView>
  </sheetViews>
  <sheetFormatPr defaultColWidth="3.625" defaultRowHeight="15.75"/>
  <cols>
    <col min="1" max="1" width="62.5" style="7" customWidth="1"/>
    <col min="2" max="60" width="4.375" style="8" customWidth="1"/>
    <col min="61" max="941" width="4.375" style="7" customWidth="1"/>
    <col min="942" max="943" width="4.625" style="7" customWidth="1"/>
    <col min="944" max="947" width="5.125" style="7" bestFit="1" customWidth="1"/>
    <col min="948" max="948" width="4.75" style="7" bestFit="1" customWidth="1"/>
    <col min="949" max="949" width="4.5" style="7" bestFit="1" customWidth="1"/>
    <col min="950" max="954" width="5.125" style="7" bestFit="1" customWidth="1"/>
    <col min="955" max="956" width="4.5" style="7" bestFit="1" customWidth="1"/>
    <col min="957" max="961" width="5.125" style="7" bestFit="1" customWidth="1"/>
    <col min="962" max="962" width="4.5" style="7" bestFit="1" customWidth="1"/>
    <col min="963" max="968" width="5.125" style="7" bestFit="1" customWidth="1"/>
    <col min="969" max="969" width="4.5" style="7" bestFit="1" customWidth="1"/>
    <col min="970" max="975" width="5.125" style="7" bestFit="1" customWidth="1"/>
    <col min="976" max="976" width="4.5" style="7" bestFit="1" customWidth="1"/>
    <col min="977" max="982" width="5.125" style="7" bestFit="1" customWidth="1"/>
    <col min="983" max="983" width="4.5" style="7" bestFit="1" customWidth="1"/>
    <col min="984" max="1010" width="5.125" style="7" bestFit="1" customWidth="1"/>
    <col min="1011" max="1011" width="4.5" style="7" bestFit="1" customWidth="1"/>
    <col min="1012" max="1165" width="5.125" style="7" bestFit="1" customWidth="1"/>
    <col min="1166" max="16384" width="3.625" style="7"/>
  </cols>
  <sheetData>
    <row r="1" spans="1:1165" ht="18" customHeight="1">
      <c r="A1" s="7" t="s">
        <v>16</v>
      </c>
      <c r="FQ1" s="31"/>
      <c r="FR1" s="31"/>
      <c r="YH1" s="111"/>
      <c r="YI1" s="112"/>
      <c r="YJ1" s="111"/>
      <c r="YK1" s="111"/>
      <c r="YL1" s="111"/>
      <c r="YM1" s="31"/>
      <c r="YN1" s="31"/>
      <c r="YO1" s="31"/>
      <c r="YP1" s="113"/>
      <c r="YQ1" s="113"/>
      <c r="YR1" s="31"/>
      <c r="YS1" s="31"/>
      <c r="YT1" s="31"/>
      <c r="YU1" s="31"/>
      <c r="YV1" s="114"/>
      <c r="YW1" s="115"/>
      <c r="YX1" s="115"/>
      <c r="YY1" s="115"/>
      <c r="YZ1" s="115"/>
      <c r="ZA1" s="116"/>
      <c r="ZB1" s="115"/>
      <c r="ZC1" s="115"/>
      <c r="ZD1" s="116"/>
      <c r="ZE1" s="117"/>
      <c r="ZF1" s="117"/>
      <c r="ZG1" s="116"/>
      <c r="ZH1" s="115"/>
      <c r="ZI1" s="115"/>
      <c r="ZJ1" s="115"/>
      <c r="ZK1" s="117"/>
      <c r="ZL1" s="114"/>
      <c r="ZM1" s="31"/>
      <c r="ZN1" s="115"/>
      <c r="ZO1" s="117"/>
      <c r="ZP1" s="117"/>
      <c r="ZQ1" s="117"/>
      <c r="ZR1" s="115"/>
      <c r="ZS1" s="116"/>
      <c r="ZT1" s="115"/>
      <c r="ZU1" s="114"/>
      <c r="ZV1" s="31"/>
      <c r="ZW1" s="115"/>
      <c r="ZX1" s="117"/>
      <c r="ZY1" s="117"/>
      <c r="ZZ1" s="115"/>
      <c r="AAA1" s="31"/>
      <c r="AAB1" s="31"/>
      <c r="AAC1" s="115"/>
      <c r="AAD1" s="117"/>
      <c r="AAE1" s="117"/>
      <c r="AAF1" s="117"/>
      <c r="AAG1" s="31"/>
      <c r="AAH1" s="31"/>
      <c r="AAI1" s="115"/>
      <c r="AAJ1" s="117"/>
      <c r="AAK1" s="31"/>
      <c r="AAL1" s="31"/>
      <c r="AAM1" s="115"/>
      <c r="AAN1" s="117"/>
      <c r="AAO1" s="31"/>
      <c r="AAP1" s="31"/>
      <c r="AAQ1" s="31"/>
    </row>
    <row r="2" spans="1:1165" s="10" customFormat="1" ht="18" customHeight="1">
      <c r="A2" s="9"/>
      <c r="B2" s="1">
        <v>43891</v>
      </c>
      <c r="C2" s="1">
        <v>43892</v>
      </c>
      <c r="D2" s="1">
        <v>43893</v>
      </c>
      <c r="E2" s="1">
        <v>43894</v>
      </c>
      <c r="F2" s="1">
        <v>43895</v>
      </c>
      <c r="G2" s="1">
        <v>43896</v>
      </c>
      <c r="H2" s="1">
        <v>43897</v>
      </c>
      <c r="I2" s="1">
        <v>43898</v>
      </c>
      <c r="J2" s="1">
        <v>43899</v>
      </c>
      <c r="K2" s="1">
        <v>43900</v>
      </c>
      <c r="L2" s="1">
        <v>43901</v>
      </c>
      <c r="M2" s="1">
        <v>43902</v>
      </c>
      <c r="N2" s="1">
        <v>43903</v>
      </c>
      <c r="O2" s="1">
        <v>43904</v>
      </c>
      <c r="P2" s="1">
        <v>43905</v>
      </c>
      <c r="Q2" s="1">
        <v>43906</v>
      </c>
      <c r="R2" s="1">
        <v>43907</v>
      </c>
      <c r="S2" s="1">
        <v>43908</v>
      </c>
      <c r="T2" s="1">
        <v>43909</v>
      </c>
      <c r="U2" s="1">
        <v>43910</v>
      </c>
      <c r="V2" s="1">
        <v>43911</v>
      </c>
      <c r="W2" s="1">
        <v>43912</v>
      </c>
      <c r="X2" s="1">
        <v>43913</v>
      </c>
      <c r="Y2" s="1">
        <v>43914</v>
      </c>
      <c r="Z2" s="1">
        <v>43915</v>
      </c>
      <c r="AA2" s="1">
        <v>43916</v>
      </c>
      <c r="AB2" s="1">
        <v>43917</v>
      </c>
      <c r="AC2" s="1">
        <v>43918</v>
      </c>
      <c r="AD2" s="1">
        <v>43919</v>
      </c>
      <c r="AE2" s="1">
        <v>43920</v>
      </c>
      <c r="AF2" s="1">
        <v>43921</v>
      </c>
      <c r="AG2" s="1">
        <v>43922</v>
      </c>
      <c r="AH2" s="1">
        <v>43923</v>
      </c>
      <c r="AI2" s="1">
        <v>43924</v>
      </c>
      <c r="AJ2" s="1">
        <v>43925</v>
      </c>
      <c r="AK2" s="1">
        <v>43926</v>
      </c>
      <c r="AL2" s="1">
        <v>43927</v>
      </c>
      <c r="AM2" s="1">
        <v>43928</v>
      </c>
      <c r="AN2" s="1">
        <v>43929</v>
      </c>
      <c r="AO2" s="1">
        <v>43930</v>
      </c>
      <c r="AP2" s="1">
        <v>43931</v>
      </c>
      <c r="AQ2" s="1">
        <v>43932</v>
      </c>
      <c r="AR2" s="1">
        <v>43933</v>
      </c>
      <c r="AS2" s="1">
        <v>43934</v>
      </c>
      <c r="AT2" s="1">
        <v>43935</v>
      </c>
      <c r="AU2" s="1">
        <v>43936</v>
      </c>
      <c r="AV2" s="1">
        <v>43937</v>
      </c>
      <c r="AW2" s="1">
        <v>43938</v>
      </c>
      <c r="AX2" s="1">
        <v>43939</v>
      </c>
      <c r="AY2" s="1">
        <v>43940</v>
      </c>
      <c r="AZ2" s="1">
        <v>43941</v>
      </c>
      <c r="BA2" s="1">
        <v>43942</v>
      </c>
      <c r="BB2" s="1">
        <v>43943</v>
      </c>
      <c r="BC2" s="1">
        <v>43944</v>
      </c>
      <c r="BD2" s="1">
        <v>43945</v>
      </c>
      <c r="BE2" s="1">
        <v>43946</v>
      </c>
      <c r="BF2" s="1">
        <v>43947</v>
      </c>
      <c r="BG2" s="1">
        <v>43948</v>
      </c>
      <c r="BH2" s="1">
        <v>43949</v>
      </c>
      <c r="BI2" s="1">
        <v>43950</v>
      </c>
      <c r="BJ2" s="1">
        <v>43951</v>
      </c>
      <c r="BK2" s="1">
        <v>43952</v>
      </c>
      <c r="BL2" s="1">
        <v>43953</v>
      </c>
      <c r="BM2" s="1">
        <v>43954</v>
      </c>
      <c r="BN2" s="1">
        <v>43955</v>
      </c>
      <c r="BO2" s="1">
        <v>43956</v>
      </c>
      <c r="BP2" s="1">
        <v>43957</v>
      </c>
      <c r="BQ2" s="1">
        <v>43958</v>
      </c>
      <c r="BR2" s="1">
        <v>43959</v>
      </c>
      <c r="BS2" s="1">
        <v>43960</v>
      </c>
      <c r="BT2" s="1">
        <v>43961</v>
      </c>
      <c r="BU2" s="1">
        <v>43962</v>
      </c>
      <c r="BV2" s="1">
        <v>43963</v>
      </c>
      <c r="BW2" s="1">
        <v>43964</v>
      </c>
      <c r="BX2" s="1">
        <v>43965</v>
      </c>
      <c r="BY2" s="1">
        <v>43966</v>
      </c>
      <c r="BZ2" s="1">
        <v>43967</v>
      </c>
      <c r="CA2" s="1">
        <v>43968</v>
      </c>
      <c r="CB2" s="1">
        <v>43969</v>
      </c>
      <c r="CC2" s="1">
        <v>43970</v>
      </c>
      <c r="CD2" s="1">
        <v>43971</v>
      </c>
      <c r="CE2" s="1">
        <v>43972</v>
      </c>
      <c r="CF2" s="1">
        <v>43973</v>
      </c>
      <c r="CG2" s="1">
        <v>43974</v>
      </c>
      <c r="CH2" s="1">
        <v>43975</v>
      </c>
      <c r="CI2" s="1">
        <v>43976</v>
      </c>
      <c r="CJ2" s="1">
        <v>43977</v>
      </c>
      <c r="CK2" s="1">
        <v>43978</v>
      </c>
      <c r="CL2" s="1">
        <v>43979</v>
      </c>
      <c r="CM2" s="1">
        <v>43980</v>
      </c>
      <c r="CN2" s="1">
        <v>43981</v>
      </c>
      <c r="CO2" s="1">
        <v>43982</v>
      </c>
      <c r="CP2" s="1">
        <v>43983</v>
      </c>
      <c r="CQ2" s="1">
        <v>43984</v>
      </c>
      <c r="CR2" s="1">
        <v>43985</v>
      </c>
      <c r="CS2" s="1">
        <v>43986</v>
      </c>
      <c r="CT2" s="1">
        <v>43987</v>
      </c>
      <c r="CU2" s="1">
        <v>43988</v>
      </c>
      <c r="CV2" s="1">
        <v>43989</v>
      </c>
      <c r="CW2" s="1">
        <v>43990</v>
      </c>
      <c r="CX2" s="1">
        <v>43991</v>
      </c>
      <c r="CY2" s="1">
        <v>43992</v>
      </c>
      <c r="CZ2" s="1">
        <v>43993</v>
      </c>
      <c r="DA2" s="1">
        <v>43994</v>
      </c>
      <c r="DB2" s="1">
        <v>43995</v>
      </c>
      <c r="DC2" s="1">
        <v>43996</v>
      </c>
      <c r="DD2" s="1">
        <v>43997</v>
      </c>
      <c r="DE2" s="1">
        <v>43998</v>
      </c>
      <c r="DF2" s="1">
        <v>43999</v>
      </c>
      <c r="DG2" s="1">
        <v>44000</v>
      </c>
      <c r="DH2" s="1">
        <v>44001</v>
      </c>
      <c r="DI2" s="1">
        <v>44002</v>
      </c>
      <c r="DJ2" s="1">
        <v>44003</v>
      </c>
      <c r="DK2" s="1">
        <v>44004</v>
      </c>
      <c r="DL2" s="1">
        <v>44005</v>
      </c>
      <c r="DM2" s="1">
        <v>44006</v>
      </c>
      <c r="DN2" s="1">
        <v>44007</v>
      </c>
      <c r="DO2" s="1">
        <v>44008</v>
      </c>
      <c r="DP2" s="1">
        <v>44009</v>
      </c>
      <c r="DQ2" s="1">
        <v>44010</v>
      </c>
      <c r="DR2" s="1">
        <v>44011</v>
      </c>
      <c r="DS2" s="1">
        <v>44012</v>
      </c>
      <c r="DT2" s="1">
        <v>44013</v>
      </c>
      <c r="DU2" s="1">
        <v>44014</v>
      </c>
      <c r="DV2" s="1">
        <v>44015</v>
      </c>
      <c r="DW2" s="1">
        <v>44016</v>
      </c>
      <c r="DX2" s="1">
        <v>44017</v>
      </c>
      <c r="DY2" s="1">
        <v>44018</v>
      </c>
      <c r="DZ2" s="1">
        <v>44019</v>
      </c>
      <c r="EA2" s="1">
        <v>44020</v>
      </c>
      <c r="EB2" s="1">
        <v>44021</v>
      </c>
      <c r="EC2" s="1">
        <v>44022</v>
      </c>
      <c r="ED2" s="1">
        <v>44023</v>
      </c>
      <c r="EE2" s="1">
        <v>44024</v>
      </c>
      <c r="EF2" s="1">
        <v>44025</v>
      </c>
      <c r="EG2" s="1">
        <v>44026</v>
      </c>
      <c r="EH2" s="1">
        <v>44027</v>
      </c>
      <c r="EI2" s="1">
        <v>44028</v>
      </c>
      <c r="EJ2" s="1">
        <v>44029</v>
      </c>
      <c r="EK2" s="1">
        <v>44030</v>
      </c>
      <c r="EL2" s="1">
        <v>44031</v>
      </c>
      <c r="EM2" s="1">
        <v>44032</v>
      </c>
      <c r="EN2" s="1">
        <v>44033</v>
      </c>
      <c r="EO2" s="1">
        <v>44034</v>
      </c>
      <c r="EP2" s="1">
        <v>44035</v>
      </c>
      <c r="EQ2" s="1">
        <v>44036</v>
      </c>
      <c r="ER2" s="1">
        <v>44037</v>
      </c>
      <c r="ES2" s="1">
        <v>44038</v>
      </c>
      <c r="ET2" s="1">
        <v>44039</v>
      </c>
      <c r="EU2" s="1">
        <v>44040</v>
      </c>
      <c r="EV2" s="1">
        <v>44041</v>
      </c>
      <c r="EW2" s="1">
        <v>44042</v>
      </c>
      <c r="EX2" s="1">
        <v>44043</v>
      </c>
      <c r="EY2" s="1">
        <v>44044</v>
      </c>
      <c r="EZ2" s="1">
        <v>44045</v>
      </c>
      <c r="FA2" s="1">
        <v>44046</v>
      </c>
      <c r="FB2" s="1">
        <v>44047</v>
      </c>
      <c r="FC2" s="1">
        <v>44048</v>
      </c>
      <c r="FD2" s="1">
        <v>44049</v>
      </c>
      <c r="FE2" s="1">
        <v>44050</v>
      </c>
      <c r="FF2" s="1">
        <v>44051</v>
      </c>
      <c r="FG2" s="1">
        <v>44052</v>
      </c>
      <c r="FH2" s="1">
        <v>44053</v>
      </c>
      <c r="FI2" s="1">
        <v>44054</v>
      </c>
      <c r="FJ2" s="1">
        <v>44055</v>
      </c>
      <c r="FK2" s="1">
        <v>44056</v>
      </c>
      <c r="FL2" s="1">
        <v>44057</v>
      </c>
      <c r="FM2" s="1">
        <v>44058</v>
      </c>
      <c r="FN2" s="1">
        <v>44059</v>
      </c>
      <c r="FO2" s="1">
        <v>44060</v>
      </c>
      <c r="FP2" s="1">
        <v>44061</v>
      </c>
      <c r="FQ2" s="1">
        <v>44062</v>
      </c>
      <c r="FR2" s="1">
        <v>44063</v>
      </c>
      <c r="FS2" s="1">
        <v>44064</v>
      </c>
      <c r="FT2" s="1">
        <v>44065</v>
      </c>
      <c r="FU2" s="1">
        <v>44066</v>
      </c>
      <c r="FV2" s="1">
        <v>44067</v>
      </c>
      <c r="FW2" s="1">
        <v>44068</v>
      </c>
      <c r="FX2" s="1">
        <v>44069</v>
      </c>
      <c r="FY2" s="1">
        <v>44070</v>
      </c>
      <c r="FZ2" s="1">
        <v>44071</v>
      </c>
      <c r="GA2" s="1">
        <v>44072</v>
      </c>
      <c r="GB2" s="1">
        <v>44073</v>
      </c>
      <c r="GC2" s="1">
        <v>44074</v>
      </c>
      <c r="GD2" s="1">
        <v>44075</v>
      </c>
      <c r="GE2" s="1">
        <v>44076</v>
      </c>
      <c r="GF2" s="1">
        <v>44077</v>
      </c>
      <c r="GG2" s="1">
        <v>44078</v>
      </c>
      <c r="GH2" s="1">
        <v>44079</v>
      </c>
      <c r="GI2" s="1">
        <v>44080</v>
      </c>
      <c r="GJ2" s="1">
        <v>44081</v>
      </c>
      <c r="GK2" s="1">
        <v>44082</v>
      </c>
      <c r="GL2" s="1">
        <v>44083</v>
      </c>
      <c r="GM2" s="1">
        <v>44084</v>
      </c>
      <c r="GN2" s="1">
        <v>44085</v>
      </c>
      <c r="GO2" s="1">
        <v>44086</v>
      </c>
      <c r="GP2" s="1">
        <v>44087</v>
      </c>
      <c r="GQ2" s="1">
        <v>44088</v>
      </c>
      <c r="GR2" s="1">
        <v>44089</v>
      </c>
      <c r="GS2" s="1">
        <v>44090</v>
      </c>
      <c r="GT2" s="1">
        <v>44091</v>
      </c>
      <c r="GU2" s="1">
        <v>44092</v>
      </c>
      <c r="GV2" s="1">
        <v>44093</v>
      </c>
      <c r="GW2" s="1">
        <v>44094</v>
      </c>
      <c r="GX2" s="1">
        <v>44095</v>
      </c>
      <c r="GY2" s="1">
        <v>44096</v>
      </c>
      <c r="GZ2" s="1">
        <v>44097</v>
      </c>
      <c r="HA2" s="1">
        <v>44098</v>
      </c>
      <c r="HB2" s="1">
        <v>44099</v>
      </c>
      <c r="HC2" s="1">
        <v>44100</v>
      </c>
      <c r="HD2" s="1">
        <v>44101</v>
      </c>
      <c r="HE2" s="1">
        <v>44102</v>
      </c>
      <c r="HF2" s="1">
        <v>44103</v>
      </c>
      <c r="HG2" s="1">
        <v>44104</v>
      </c>
      <c r="HH2" s="1">
        <v>44105</v>
      </c>
      <c r="HI2" s="1">
        <v>44106</v>
      </c>
      <c r="HJ2" s="1">
        <v>44107</v>
      </c>
      <c r="HK2" s="1">
        <v>44108</v>
      </c>
      <c r="HL2" s="1">
        <v>44109</v>
      </c>
      <c r="HM2" s="1">
        <v>44110</v>
      </c>
      <c r="HN2" s="1">
        <v>44111</v>
      </c>
      <c r="HO2" s="1">
        <v>44112</v>
      </c>
      <c r="HP2" s="1">
        <v>44113</v>
      </c>
      <c r="HQ2" s="1">
        <v>44114</v>
      </c>
      <c r="HR2" s="1">
        <v>44115</v>
      </c>
      <c r="HS2" s="1">
        <v>44116</v>
      </c>
      <c r="HT2" s="1">
        <v>44117</v>
      </c>
      <c r="HU2" s="1">
        <v>44118</v>
      </c>
      <c r="HV2" s="1">
        <v>44119</v>
      </c>
      <c r="HW2" s="1">
        <v>44120</v>
      </c>
      <c r="HX2" s="1">
        <v>44121</v>
      </c>
      <c r="HY2" s="1">
        <v>44122</v>
      </c>
      <c r="HZ2" s="1">
        <v>44123</v>
      </c>
      <c r="IA2" s="1">
        <v>44124</v>
      </c>
      <c r="IB2" s="1">
        <v>44125</v>
      </c>
      <c r="IC2" s="1">
        <v>44126</v>
      </c>
      <c r="ID2" s="1">
        <v>44127</v>
      </c>
      <c r="IE2" s="1">
        <v>44128</v>
      </c>
      <c r="IF2" s="1">
        <v>44129</v>
      </c>
      <c r="IG2" s="1">
        <v>44130</v>
      </c>
      <c r="IH2" s="1">
        <v>44131</v>
      </c>
      <c r="II2" s="1">
        <v>44132</v>
      </c>
      <c r="IJ2" s="1">
        <v>44133</v>
      </c>
      <c r="IK2" s="1">
        <v>44134</v>
      </c>
      <c r="IL2" s="1">
        <v>44135</v>
      </c>
      <c r="IM2" s="1">
        <v>44136</v>
      </c>
      <c r="IN2" s="1">
        <v>44137</v>
      </c>
      <c r="IO2" s="1">
        <v>44138</v>
      </c>
      <c r="IP2" s="1">
        <v>44139</v>
      </c>
      <c r="IQ2" s="1">
        <v>44140</v>
      </c>
      <c r="IR2" s="1">
        <v>44141</v>
      </c>
      <c r="IS2" s="1">
        <v>44142</v>
      </c>
      <c r="IT2" s="1">
        <v>44143</v>
      </c>
      <c r="IU2" s="1">
        <v>44144</v>
      </c>
      <c r="IV2" s="1">
        <v>44145</v>
      </c>
      <c r="IW2" s="1">
        <v>44146</v>
      </c>
      <c r="IX2" s="1">
        <v>44147</v>
      </c>
      <c r="IY2" s="1">
        <v>44148</v>
      </c>
      <c r="IZ2" s="1">
        <v>44149</v>
      </c>
      <c r="JA2" s="1">
        <v>44150</v>
      </c>
      <c r="JB2" s="1">
        <v>44151</v>
      </c>
      <c r="JC2" s="1">
        <v>44152</v>
      </c>
      <c r="JD2" s="1">
        <v>44153</v>
      </c>
      <c r="JE2" s="1">
        <v>44154</v>
      </c>
      <c r="JF2" s="1">
        <v>44155</v>
      </c>
      <c r="JG2" s="1">
        <v>44156</v>
      </c>
      <c r="JH2" s="1">
        <v>44157</v>
      </c>
      <c r="JI2" s="1">
        <v>44158</v>
      </c>
      <c r="JJ2" s="1">
        <v>44159</v>
      </c>
      <c r="JK2" s="1">
        <v>44160</v>
      </c>
      <c r="JL2" s="1">
        <v>44161</v>
      </c>
      <c r="JM2" s="1">
        <v>44162</v>
      </c>
      <c r="JN2" s="1">
        <v>44163</v>
      </c>
      <c r="JO2" s="1">
        <v>44164</v>
      </c>
      <c r="JP2" s="1">
        <v>44165</v>
      </c>
      <c r="JQ2" s="1">
        <v>44166</v>
      </c>
      <c r="JR2" s="1">
        <v>44167</v>
      </c>
      <c r="JS2" s="1">
        <v>44168</v>
      </c>
      <c r="JT2" s="1">
        <v>44169</v>
      </c>
      <c r="JU2" s="1">
        <v>44170</v>
      </c>
      <c r="JV2" s="1">
        <v>44171</v>
      </c>
      <c r="JW2" s="1">
        <v>44172</v>
      </c>
      <c r="JX2" s="1">
        <v>44173</v>
      </c>
      <c r="JY2" s="1">
        <v>44174</v>
      </c>
      <c r="JZ2" s="1">
        <v>44175</v>
      </c>
      <c r="KA2" s="1">
        <v>44176</v>
      </c>
      <c r="KB2" s="1">
        <v>44177</v>
      </c>
      <c r="KC2" s="1">
        <v>44178</v>
      </c>
      <c r="KD2" s="1">
        <v>44179</v>
      </c>
      <c r="KE2" s="1">
        <v>44180</v>
      </c>
      <c r="KF2" s="1">
        <v>44181</v>
      </c>
      <c r="KG2" s="1">
        <v>44182</v>
      </c>
      <c r="KH2" s="1">
        <v>44183</v>
      </c>
      <c r="KI2" s="1">
        <v>44184</v>
      </c>
      <c r="KJ2" s="1">
        <v>44185</v>
      </c>
      <c r="KK2" s="1">
        <v>44186</v>
      </c>
      <c r="KL2" s="1">
        <v>44187</v>
      </c>
      <c r="KM2" s="1">
        <v>44188</v>
      </c>
      <c r="KN2" s="1">
        <v>44189</v>
      </c>
      <c r="KO2" s="1">
        <v>44190</v>
      </c>
      <c r="KP2" s="1">
        <v>44191</v>
      </c>
      <c r="KQ2" s="1">
        <v>44192</v>
      </c>
      <c r="KR2" s="1">
        <v>44193</v>
      </c>
      <c r="KS2" s="1">
        <v>44194</v>
      </c>
      <c r="KT2" s="1">
        <v>44195</v>
      </c>
      <c r="KU2" s="1">
        <v>44196</v>
      </c>
      <c r="KV2" s="1">
        <v>44197</v>
      </c>
      <c r="KW2" s="1">
        <v>44198</v>
      </c>
      <c r="KX2" s="1">
        <v>44199</v>
      </c>
      <c r="KY2" s="1">
        <v>44200</v>
      </c>
      <c r="KZ2" s="1">
        <v>44201</v>
      </c>
      <c r="LA2" s="1">
        <v>44202</v>
      </c>
      <c r="LB2" s="1">
        <v>44203</v>
      </c>
      <c r="LC2" s="1">
        <v>44204</v>
      </c>
      <c r="LD2" s="1">
        <v>44205</v>
      </c>
      <c r="LE2" s="1">
        <v>44206</v>
      </c>
      <c r="LF2" s="1">
        <v>44207</v>
      </c>
      <c r="LG2" s="1">
        <v>44208</v>
      </c>
      <c r="LH2" s="1">
        <v>44209</v>
      </c>
      <c r="LI2" s="1">
        <v>44210</v>
      </c>
      <c r="LJ2" s="1">
        <v>44211</v>
      </c>
      <c r="LK2" s="1">
        <v>44212</v>
      </c>
      <c r="LL2" s="1">
        <v>44213</v>
      </c>
      <c r="LM2" s="1">
        <v>44214</v>
      </c>
      <c r="LN2" s="1">
        <v>44215</v>
      </c>
      <c r="LO2" s="1">
        <v>44216</v>
      </c>
      <c r="LP2" s="1">
        <v>44217</v>
      </c>
      <c r="LQ2" s="1">
        <v>44218</v>
      </c>
      <c r="LR2" s="1">
        <v>44219</v>
      </c>
      <c r="LS2" s="1">
        <v>44220</v>
      </c>
      <c r="LT2" s="1">
        <v>44221</v>
      </c>
      <c r="LU2" s="1">
        <v>44222</v>
      </c>
      <c r="LV2" s="1">
        <v>44223</v>
      </c>
      <c r="LW2" s="1">
        <v>44224</v>
      </c>
      <c r="LX2" s="1">
        <v>44225</v>
      </c>
      <c r="LY2" s="1">
        <v>44226</v>
      </c>
      <c r="LZ2" s="1">
        <v>44227</v>
      </c>
      <c r="MA2" s="1">
        <v>44228</v>
      </c>
      <c r="MB2" s="1">
        <v>44229</v>
      </c>
      <c r="MC2" s="1">
        <v>44230</v>
      </c>
      <c r="MD2" s="1">
        <v>44231</v>
      </c>
      <c r="ME2" s="1">
        <v>44232</v>
      </c>
      <c r="MF2" s="1">
        <v>44233</v>
      </c>
      <c r="MG2" s="1">
        <v>44234</v>
      </c>
      <c r="MH2" s="1">
        <v>44235</v>
      </c>
      <c r="MI2" s="1">
        <v>44236</v>
      </c>
      <c r="MJ2" s="1">
        <v>44237</v>
      </c>
      <c r="MK2" s="1">
        <v>44238</v>
      </c>
      <c r="ML2" s="1">
        <v>44239</v>
      </c>
      <c r="MM2" s="1">
        <v>44240</v>
      </c>
      <c r="MN2" s="1">
        <v>44241</v>
      </c>
      <c r="MO2" s="1">
        <v>44242</v>
      </c>
      <c r="MP2" s="1">
        <v>44243</v>
      </c>
      <c r="MQ2" s="1">
        <v>44244</v>
      </c>
      <c r="MR2" s="1">
        <v>44245</v>
      </c>
      <c r="MS2" s="1">
        <v>44246</v>
      </c>
      <c r="MT2" s="1">
        <v>44247</v>
      </c>
      <c r="MU2" s="1">
        <v>44248</v>
      </c>
      <c r="MV2" s="1">
        <v>44249</v>
      </c>
      <c r="MW2" s="1">
        <v>44250</v>
      </c>
      <c r="MX2" s="1">
        <v>44251</v>
      </c>
      <c r="MY2" s="1">
        <v>44252</v>
      </c>
      <c r="MZ2" s="1">
        <v>44253</v>
      </c>
      <c r="NA2" s="1">
        <v>44254</v>
      </c>
      <c r="NB2" s="1">
        <v>44255</v>
      </c>
      <c r="NC2" s="1">
        <v>44256</v>
      </c>
      <c r="ND2" s="1">
        <v>44257</v>
      </c>
      <c r="NE2" s="1">
        <v>44258</v>
      </c>
      <c r="NF2" s="1">
        <v>44259</v>
      </c>
      <c r="NG2" s="1">
        <v>44260</v>
      </c>
      <c r="NH2" s="1">
        <v>44261</v>
      </c>
      <c r="NI2" s="1">
        <v>44262</v>
      </c>
      <c r="NJ2" s="1">
        <v>44263</v>
      </c>
      <c r="NK2" s="1">
        <v>44264</v>
      </c>
      <c r="NL2" s="1">
        <v>44265</v>
      </c>
      <c r="NM2" s="1">
        <v>44266</v>
      </c>
      <c r="NN2" s="1">
        <v>44267</v>
      </c>
      <c r="NO2" s="1">
        <v>44268</v>
      </c>
      <c r="NP2" s="1">
        <v>44269</v>
      </c>
      <c r="NQ2" s="1">
        <v>44270</v>
      </c>
      <c r="NR2" s="1">
        <v>44271</v>
      </c>
      <c r="NS2" s="1">
        <v>44272</v>
      </c>
      <c r="NT2" s="1">
        <v>44273</v>
      </c>
      <c r="NU2" s="1">
        <v>44274</v>
      </c>
      <c r="NV2" s="1">
        <v>44275</v>
      </c>
      <c r="NW2" s="1">
        <v>44276</v>
      </c>
      <c r="NX2" s="1">
        <v>44277</v>
      </c>
      <c r="NY2" s="1">
        <v>44278</v>
      </c>
      <c r="NZ2" s="1">
        <v>44279</v>
      </c>
      <c r="OA2" s="1">
        <v>44280</v>
      </c>
      <c r="OB2" s="1">
        <v>44281</v>
      </c>
      <c r="OC2" s="1">
        <v>44282</v>
      </c>
      <c r="OD2" s="1">
        <v>44283</v>
      </c>
      <c r="OE2" s="1">
        <v>44284</v>
      </c>
      <c r="OF2" s="1">
        <v>44285</v>
      </c>
      <c r="OG2" s="1">
        <v>44286</v>
      </c>
      <c r="OH2" s="1">
        <v>44287</v>
      </c>
      <c r="OI2" s="1">
        <v>44288</v>
      </c>
      <c r="OJ2" s="1">
        <v>44289</v>
      </c>
      <c r="OK2" s="1">
        <v>44290</v>
      </c>
      <c r="OL2" s="1">
        <v>44291</v>
      </c>
      <c r="OM2" s="1">
        <v>44292</v>
      </c>
      <c r="ON2" s="1">
        <v>44293</v>
      </c>
      <c r="OO2" s="1">
        <v>44294</v>
      </c>
      <c r="OP2" s="1">
        <v>44295</v>
      </c>
      <c r="OQ2" s="1">
        <v>44296</v>
      </c>
      <c r="OR2" s="1">
        <v>44297</v>
      </c>
      <c r="OS2" s="1">
        <v>44298</v>
      </c>
      <c r="OT2" s="1">
        <v>44299</v>
      </c>
      <c r="OU2" s="1">
        <v>44300</v>
      </c>
      <c r="OV2" s="1">
        <v>44301</v>
      </c>
      <c r="OW2" s="1">
        <v>44302</v>
      </c>
      <c r="OX2" s="1">
        <v>44303</v>
      </c>
      <c r="OY2" s="1">
        <v>44304</v>
      </c>
      <c r="OZ2" s="1">
        <v>44305</v>
      </c>
      <c r="PA2" s="1">
        <v>44306</v>
      </c>
      <c r="PB2" s="1">
        <v>44307</v>
      </c>
      <c r="PC2" s="1">
        <v>44308</v>
      </c>
      <c r="PD2" s="1">
        <v>44309</v>
      </c>
      <c r="PE2" s="1">
        <v>44310</v>
      </c>
      <c r="PF2" s="1">
        <v>44311</v>
      </c>
      <c r="PG2" s="1">
        <v>44312</v>
      </c>
      <c r="PH2" s="1">
        <v>44313</v>
      </c>
      <c r="PI2" s="1">
        <v>44314</v>
      </c>
      <c r="PJ2" s="1">
        <v>44315</v>
      </c>
      <c r="PK2" s="1">
        <v>44316</v>
      </c>
      <c r="PL2" s="1">
        <v>44317</v>
      </c>
      <c r="PM2" s="1">
        <v>44318</v>
      </c>
      <c r="PN2" s="1">
        <v>44319</v>
      </c>
      <c r="PO2" s="1">
        <v>44320</v>
      </c>
      <c r="PP2" s="1">
        <v>44321</v>
      </c>
      <c r="PQ2" s="1">
        <v>44322</v>
      </c>
      <c r="PR2" s="1">
        <v>44323</v>
      </c>
      <c r="PS2" s="1">
        <v>44324</v>
      </c>
      <c r="PT2" s="1">
        <v>44325</v>
      </c>
      <c r="PU2" s="1">
        <v>44326</v>
      </c>
      <c r="PV2" s="1">
        <v>44327</v>
      </c>
      <c r="PW2" s="1">
        <v>44328</v>
      </c>
      <c r="PX2" s="1">
        <v>44329</v>
      </c>
      <c r="PY2" s="1">
        <v>44330</v>
      </c>
      <c r="PZ2" s="1">
        <v>44331</v>
      </c>
      <c r="QA2" s="1">
        <v>44332</v>
      </c>
      <c r="QB2" s="1">
        <v>44333</v>
      </c>
      <c r="QC2" s="1">
        <v>44334</v>
      </c>
      <c r="QD2" s="1">
        <v>44335</v>
      </c>
      <c r="QE2" s="1">
        <v>44336</v>
      </c>
      <c r="QF2" s="1">
        <v>44337</v>
      </c>
      <c r="QG2" s="1">
        <v>44338</v>
      </c>
      <c r="QH2" s="1">
        <v>44339</v>
      </c>
      <c r="QI2" s="1">
        <v>44340</v>
      </c>
      <c r="QJ2" s="1">
        <v>44341</v>
      </c>
      <c r="QK2" s="1">
        <v>44342</v>
      </c>
      <c r="QL2" s="1">
        <v>44343</v>
      </c>
      <c r="QM2" s="1">
        <v>44344</v>
      </c>
      <c r="QN2" s="1">
        <v>44345</v>
      </c>
      <c r="QO2" s="1">
        <v>44346</v>
      </c>
      <c r="QP2" s="1">
        <v>44347</v>
      </c>
      <c r="QQ2" s="1">
        <v>44348</v>
      </c>
      <c r="QR2" s="1">
        <v>44349</v>
      </c>
      <c r="QS2" s="1">
        <v>44350</v>
      </c>
      <c r="QT2" s="1">
        <v>44351</v>
      </c>
      <c r="QU2" s="1">
        <v>44352</v>
      </c>
      <c r="QV2" s="1">
        <v>44353</v>
      </c>
      <c r="QW2" s="1">
        <v>44354</v>
      </c>
      <c r="QX2" s="1">
        <v>44355</v>
      </c>
      <c r="QY2" s="1">
        <v>44356</v>
      </c>
      <c r="QZ2" s="1">
        <v>44357</v>
      </c>
      <c r="RA2" s="1">
        <v>44358</v>
      </c>
      <c r="RB2" s="1">
        <v>44359</v>
      </c>
      <c r="RC2" s="1">
        <v>44360</v>
      </c>
      <c r="RD2" s="1">
        <v>44361</v>
      </c>
      <c r="RE2" s="1">
        <v>44362</v>
      </c>
      <c r="RF2" s="1">
        <v>44363</v>
      </c>
      <c r="RG2" s="1">
        <v>44364</v>
      </c>
      <c r="RH2" s="1">
        <v>44365</v>
      </c>
      <c r="RI2" s="1">
        <v>44366</v>
      </c>
      <c r="RJ2" s="1">
        <v>44367</v>
      </c>
      <c r="RK2" s="1">
        <v>44368</v>
      </c>
      <c r="RL2" s="1">
        <v>44369</v>
      </c>
      <c r="RM2" s="1">
        <v>44370</v>
      </c>
      <c r="RN2" s="1">
        <v>44371</v>
      </c>
      <c r="RO2" s="1">
        <v>44372</v>
      </c>
      <c r="RP2" s="1">
        <v>44373</v>
      </c>
      <c r="RQ2" s="1">
        <v>44374</v>
      </c>
      <c r="RR2" s="1">
        <v>44375</v>
      </c>
      <c r="RS2" s="1">
        <v>44376</v>
      </c>
      <c r="RT2" s="1">
        <v>44377</v>
      </c>
      <c r="RU2" s="1">
        <v>44378</v>
      </c>
      <c r="RV2" s="1">
        <v>44379</v>
      </c>
      <c r="RW2" s="1">
        <v>44380</v>
      </c>
      <c r="RX2" s="1">
        <v>44381</v>
      </c>
      <c r="RY2" s="1">
        <v>44382</v>
      </c>
      <c r="RZ2" s="1">
        <v>44383</v>
      </c>
      <c r="SA2" s="1">
        <v>44384</v>
      </c>
      <c r="SB2" s="1">
        <v>44385</v>
      </c>
      <c r="SC2" s="1">
        <v>44386</v>
      </c>
      <c r="SD2" s="1">
        <v>44387</v>
      </c>
      <c r="SE2" s="1">
        <v>44388</v>
      </c>
      <c r="SF2" s="1">
        <v>44389</v>
      </c>
      <c r="SG2" s="1">
        <v>44390</v>
      </c>
      <c r="SH2" s="1">
        <v>44391</v>
      </c>
      <c r="SI2" s="1">
        <v>44392</v>
      </c>
      <c r="SJ2" s="1">
        <v>44393</v>
      </c>
      <c r="SK2" s="1">
        <v>44394</v>
      </c>
      <c r="SL2" s="1">
        <v>44395</v>
      </c>
      <c r="SM2" s="1">
        <v>44396</v>
      </c>
      <c r="SN2" s="1">
        <v>44397</v>
      </c>
      <c r="SO2" s="1">
        <v>44398</v>
      </c>
      <c r="SP2" s="1">
        <v>44399</v>
      </c>
      <c r="SQ2" s="1">
        <v>44400</v>
      </c>
      <c r="SR2" s="1">
        <v>44401</v>
      </c>
      <c r="SS2" s="1">
        <v>44402</v>
      </c>
      <c r="ST2" s="1">
        <v>44403</v>
      </c>
      <c r="SU2" s="1">
        <v>44404</v>
      </c>
      <c r="SV2" s="1">
        <v>44405</v>
      </c>
      <c r="SW2" s="1">
        <v>44406</v>
      </c>
      <c r="SX2" s="1">
        <v>44407</v>
      </c>
      <c r="SY2" s="1">
        <v>44408</v>
      </c>
      <c r="SZ2" s="1">
        <v>44409</v>
      </c>
      <c r="TA2" s="1">
        <v>44410</v>
      </c>
      <c r="TB2" s="1">
        <v>44411</v>
      </c>
      <c r="TC2" s="1">
        <v>44412</v>
      </c>
      <c r="TD2" s="1">
        <v>44413</v>
      </c>
      <c r="TE2" s="1">
        <v>44414</v>
      </c>
      <c r="TF2" s="1">
        <v>44415</v>
      </c>
      <c r="TG2" s="1">
        <v>44416</v>
      </c>
      <c r="TH2" s="1">
        <v>44417</v>
      </c>
      <c r="TI2" s="1">
        <v>44418</v>
      </c>
      <c r="TJ2" s="1">
        <v>44419</v>
      </c>
      <c r="TK2" s="1">
        <v>44420</v>
      </c>
      <c r="TL2" s="1">
        <v>44421</v>
      </c>
      <c r="TM2" s="1">
        <v>44422</v>
      </c>
      <c r="TN2" s="1">
        <v>44423</v>
      </c>
      <c r="TO2" s="1">
        <v>44424</v>
      </c>
      <c r="TP2" s="1">
        <v>44425</v>
      </c>
      <c r="TQ2" s="1">
        <v>44426</v>
      </c>
      <c r="TR2" s="1">
        <v>44427</v>
      </c>
      <c r="TS2" s="1">
        <v>44428</v>
      </c>
      <c r="TT2" s="1">
        <v>44429</v>
      </c>
      <c r="TU2" s="1">
        <v>44430</v>
      </c>
      <c r="TV2" s="1">
        <v>44431</v>
      </c>
      <c r="TW2" s="1">
        <v>44432</v>
      </c>
      <c r="TX2" s="1">
        <v>44433</v>
      </c>
      <c r="TY2" s="1">
        <v>44434</v>
      </c>
      <c r="TZ2" s="1">
        <v>44435</v>
      </c>
      <c r="UA2" s="1">
        <v>44436</v>
      </c>
      <c r="UB2" s="1">
        <v>44437</v>
      </c>
      <c r="UC2" s="1">
        <v>44438</v>
      </c>
      <c r="UD2" s="1">
        <v>44439</v>
      </c>
      <c r="UE2" s="1">
        <v>44440</v>
      </c>
      <c r="UF2" s="1">
        <v>44441</v>
      </c>
      <c r="UG2" s="1">
        <v>44442</v>
      </c>
      <c r="UH2" s="1">
        <v>44443</v>
      </c>
      <c r="UI2" s="1">
        <v>44444</v>
      </c>
      <c r="UJ2" s="1">
        <v>44445</v>
      </c>
      <c r="UK2" s="1">
        <v>44446</v>
      </c>
      <c r="UL2" s="1">
        <v>44447</v>
      </c>
      <c r="UM2" s="1">
        <v>44448</v>
      </c>
      <c r="UN2" s="1">
        <v>44449</v>
      </c>
      <c r="UO2" s="1">
        <v>44450</v>
      </c>
      <c r="UP2" s="1">
        <v>44451</v>
      </c>
      <c r="UQ2" s="1">
        <v>44452</v>
      </c>
      <c r="UR2" s="1">
        <v>44453</v>
      </c>
      <c r="US2" s="1">
        <v>44454</v>
      </c>
      <c r="UT2" s="1">
        <v>44455</v>
      </c>
      <c r="UU2" s="1">
        <v>44456</v>
      </c>
      <c r="UV2" s="1">
        <v>44457</v>
      </c>
      <c r="UW2" s="1">
        <v>44458</v>
      </c>
      <c r="UX2" s="1">
        <v>44459</v>
      </c>
      <c r="UY2" s="1">
        <v>44460</v>
      </c>
      <c r="UZ2" s="1">
        <v>44461</v>
      </c>
      <c r="VA2" s="1">
        <v>44462</v>
      </c>
      <c r="VB2" s="1">
        <v>44463</v>
      </c>
      <c r="VC2" s="1">
        <v>44464</v>
      </c>
      <c r="VD2" s="1">
        <v>44465</v>
      </c>
      <c r="VE2" s="1">
        <v>44466</v>
      </c>
      <c r="VF2" s="1">
        <v>44467</v>
      </c>
      <c r="VG2" s="1">
        <v>44468</v>
      </c>
      <c r="VH2" s="1">
        <v>44469</v>
      </c>
      <c r="VI2" s="1">
        <v>44470</v>
      </c>
      <c r="VJ2" s="1">
        <v>44471</v>
      </c>
      <c r="VK2" s="1">
        <v>44472</v>
      </c>
      <c r="VL2" s="1">
        <v>44473</v>
      </c>
      <c r="VM2" s="1">
        <v>44474</v>
      </c>
      <c r="VN2" s="1">
        <v>44475</v>
      </c>
      <c r="VO2" s="1">
        <v>44476</v>
      </c>
      <c r="VP2" s="1">
        <v>44477</v>
      </c>
      <c r="VQ2" s="1">
        <v>44478</v>
      </c>
      <c r="VR2" s="1">
        <v>44479</v>
      </c>
      <c r="VS2" s="1">
        <v>44480</v>
      </c>
      <c r="VT2" s="1">
        <v>44481</v>
      </c>
      <c r="VU2" s="1">
        <v>44482</v>
      </c>
      <c r="VV2" s="1">
        <v>44483</v>
      </c>
      <c r="VW2" s="1">
        <v>44484</v>
      </c>
      <c r="VX2" s="1">
        <v>44485</v>
      </c>
      <c r="VY2" s="1">
        <v>44486</v>
      </c>
      <c r="VZ2" s="1">
        <v>44487</v>
      </c>
      <c r="WA2" s="1">
        <v>44488</v>
      </c>
      <c r="WB2" s="1">
        <v>44489</v>
      </c>
      <c r="WC2" s="1">
        <v>44490</v>
      </c>
      <c r="WD2" s="1">
        <v>44491</v>
      </c>
      <c r="WE2" s="1">
        <v>44492</v>
      </c>
      <c r="WF2" s="1">
        <v>44493</v>
      </c>
      <c r="WG2" s="1">
        <v>44494</v>
      </c>
      <c r="WH2" s="1">
        <v>44495</v>
      </c>
      <c r="WI2" s="1">
        <v>44496</v>
      </c>
      <c r="WJ2" s="1">
        <v>44497</v>
      </c>
      <c r="WK2" s="1">
        <v>44498</v>
      </c>
      <c r="WL2" s="1">
        <v>44499</v>
      </c>
      <c r="WM2" s="1">
        <v>44500</v>
      </c>
      <c r="WN2" s="1">
        <v>44501</v>
      </c>
      <c r="WO2" s="1">
        <v>44502</v>
      </c>
      <c r="WP2" s="1">
        <v>44503</v>
      </c>
      <c r="WQ2" s="1">
        <v>44504</v>
      </c>
      <c r="WR2" s="1">
        <v>44505</v>
      </c>
      <c r="WS2" s="1">
        <v>44506</v>
      </c>
      <c r="WT2" s="1">
        <v>44507</v>
      </c>
      <c r="WU2" s="1">
        <v>44508</v>
      </c>
      <c r="WV2" s="1">
        <v>44509</v>
      </c>
      <c r="WW2" s="1">
        <v>44510</v>
      </c>
      <c r="WX2" s="1">
        <v>44511</v>
      </c>
      <c r="WY2" s="1">
        <v>44512</v>
      </c>
      <c r="WZ2" s="1">
        <v>44513</v>
      </c>
      <c r="XA2" s="1">
        <v>44514</v>
      </c>
      <c r="XB2" s="1">
        <v>44515</v>
      </c>
      <c r="XC2" s="1">
        <v>44516</v>
      </c>
      <c r="XD2" s="1">
        <v>44517</v>
      </c>
      <c r="XE2" s="1">
        <v>44518</v>
      </c>
      <c r="XF2" s="1">
        <v>44519</v>
      </c>
      <c r="XG2" s="1">
        <v>44520</v>
      </c>
      <c r="XH2" s="1">
        <v>44521</v>
      </c>
      <c r="XI2" s="1">
        <v>44522</v>
      </c>
      <c r="XJ2" s="1">
        <v>44523</v>
      </c>
      <c r="XK2" s="1">
        <v>44524</v>
      </c>
      <c r="XL2" s="1">
        <v>44525</v>
      </c>
      <c r="XM2" s="1">
        <v>44526</v>
      </c>
      <c r="XN2" s="1">
        <v>44527</v>
      </c>
      <c r="XO2" s="1">
        <v>44528</v>
      </c>
      <c r="XP2" s="1">
        <v>44529</v>
      </c>
      <c r="XQ2" s="1">
        <v>44530</v>
      </c>
      <c r="XR2" s="1">
        <v>44531</v>
      </c>
      <c r="XS2" s="1">
        <v>44532</v>
      </c>
      <c r="XT2" s="1">
        <v>44533</v>
      </c>
      <c r="XU2" s="1">
        <v>44534</v>
      </c>
      <c r="XV2" s="1">
        <v>44535</v>
      </c>
      <c r="XW2" s="1">
        <v>44536</v>
      </c>
      <c r="XX2" s="1">
        <v>44537</v>
      </c>
      <c r="XY2" s="1">
        <v>44538</v>
      </c>
      <c r="XZ2" s="1">
        <v>44539</v>
      </c>
      <c r="YA2" s="1">
        <v>44540</v>
      </c>
      <c r="YB2" s="1">
        <v>44541</v>
      </c>
      <c r="YC2" s="1">
        <v>44542</v>
      </c>
      <c r="YD2" s="1">
        <v>44543</v>
      </c>
      <c r="YE2" s="1">
        <v>44544</v>
      </c>
      <c r="YF2" s="1">
        <v>44545</v>
      </c>
      <c r="YG2" s="1">
        <v>44546</v>
      </c>
      <c r="YH2" s="1">
        <v>44547</v>
      </c>
      <c r="YI2" s="1">
        <v>44548</v>
      </c>
      <c r="YJ2" s="1">
        <v>44549</v>
      </c>
      <c r="YK2" s="1">
        <v>44550</v>
      </c>
      <c r="YL2" s="1">
        <v>44551</v>
      </c>
      <c r="YM2" s="1">
        <v>44552</v>
      </c>
      <c r="YN2" s="1">
        <v>44553</v>
      </c>
      <c r="YO2" s="1">
        <v>44554</v>
      </c>
      <c r="YP2" s="1">
        <v>44555</v>
      </c>
      <c r="YQ2" s="1">
        <v>44556</v>
      </c>
      <c r="YR2" s="1">
        <v>44557</v>
      </c>
      <c r="YS2" s="1">
        <v>44558</v>
      </c>
      <c r="YT2" s="1">
        <v>44559</v>
      </c>
      <c r="YU2" s="1">
        <v>44560</v>
      </c>
      <c r="YV2" s="1">
        <v>44561</v>
      </c>
      <c r="YW2" s="1">
        <v>44562</v>
      </c>
      <c r="YX2" s="1">
        <v>44563</v>
      </c>
      <c r="YY2" s="1">
        <v>44564</v>
      </c>
      <c r="YZ2" s="1">
        <v>44565</v>
      </c>
      <c r="ZA2" s="1">
        <v>44566</v>
      </c>
      <c r="ZB2" s="1">
        <v>44567</v>
      </c>
      <c r="ZC2" s="1">
        <v>44568</v>
      </c>
      <c r="ZD2" s="1">
        <v>44569</v>
      </c>
      <c r="ZE2" s="1">
        <v>44570</v>
      </c>
      <c r="ZF2" s="1">
        <v>44571</v>
      </c>
      <c r="ZG2" s="1">
        <v>44572</v>
      </c>
      <c r="ZH2" s="1">
        <v>44573</v>
      </c>
      <c r="ZI2" s="1">
        <v>44574</v>
      </c>
      <c r="ZJ2" s="1">
        <v>44575</v>
      </c>
      <c r="ZK2" s="1">
        <v>44576</v>
      </c>
      <c r="ZL2" s="1">
        <v>44577</v>
      </c>
      <c r="ZM2" s="1">
        <v>44578</v>
      </c>
      <c r="ZN2" s="1">
        <v>44579</v>
      </c>
      <c r="ZO2" s="1">
        <v>44580</v>
      </c>
      <c r="ZP2" s="1">
        <v>44581</v>
      </c>
      <c r="ZQ2" s="1">
        <v>44582</v>
      </c>
      <c r="ZR2" s="1">
        <v>44583</v>
      </c>
      <c r="ZS2" s="1">
        <v>44584</v>
      </c>
      <c r="ZT2" s="1">
        <v>44585</v>
      </c>
      <c r="ZU2" s="1">
        <v>44586</v>
      </c>
      <c r="ZV2" s="1">
        <v>44587</v>
      </c>
      <c r="ZW2" s="1">
        <v>44588</v>
      </c>
      <c r="ZX2" s="1">
        <v>44589</v>
      </c>
      <c r="ZY2" s="1">
        <v>44590</v>
      </c>
      <c r="ZZ2" s="1">
        <v>44591</v>
      </c>
      <c r="AAA2" s="1">
        <v>44592</v>
      </c>
      <c r="AAB2" s="1">
        <v>44593</v>
      </c>
      <c r="AAC2" s="1">
        <v>44594</v>
      </c>
      <c r="AAD2" s="1">
        <v>44595</v>
      </c>
      <c r="AAE2" s="1">
        <v>44596</v>
      </c>
      <c r="AAF2" s="1">
        <v>44597</v>
      </c>
      <c r="AAG2" s="1">
        <v>44598</v>
      </c>
      <c r="AAH2" s="1">
        <v>44599</v>
      </c>
      <c r="AAI2" s="1">
        <v>44600</v>
      </c>
      <c r="AAJ2" s="1">
        <v>44601</v>
      </c>
      <c r="AAK2" s="1">
        <v>44602</v>
      </c>
      <c r="AAL2" s="1">
        <v>44603</v>
      </c>
      <c r="AAM2" s="1">
        <v>44604</v>
      </c>
      <c r="AAN2" s="1">
        <v>44605</v>
      </c>
      <c r="AAO2" s="1">
        <v>44606</v>
      </c>
      <c r="AAP2" s="1">
        <v>44607</v>
      </c>
      <c r="AAQ2" s="1">
        <v>44608</v>
      </c>
      <c r="AAR2" s="1">
        <v>44609</v>
      </c>
      <c r="AAS2" s="1">
        <v>44610</v>
      </c>
      <c r="AAT2" s="1">
        <v>44611</v>
      </c>
      <c r="AAU2" s="1">
        <v>44612</v>
      </c>
      <c r="AAV2" s="1">
        <v>44613</v>
      </c>
      <c r="AAW2" s="1">
        <v>44614</v>
      </c>
      <c r="AAX2" s="1">
        <v>44615</v>
      </c>
      <c r="AAY2" s="1">
        <v>44616</v>
      </c>
      <c r="AAZ2" s="1">
        <v>44617</v>
      </c>
      <c r="ABA2" s="1">
        <v>44618</v>
      </c>
      <c r="ABB2" s="1">
        <v>44619</v>
      </c>
      <c r="ABC2" s="1">
        <v>44620</v>
      </c>
      <c r="ABD2" s="1">
        <v>44621</v>
      </c>
      <c r="ABE2" s="1">
        <v>44622</v>
      </c>
      <c r="ABF2" s="1">
        <v>44623</v>
      </c>
      <c r="ABG2" s="1">
        <v>44624</v>
      </c>
      <c r="ABH2" s="1">
        <v>44625</v>
      </c>
      <c r="ABI2" s="1">
        <v>44626</v>
      </c>
      <c r="ABJ2" s="1">
        <v>44627</v>
      </c>
      <c r="ABK2" s="1">
        <v>44628</v>
      </c>
      <c r="ABL2" s="1">
        <v>44629</v>
      </c>
      <c r="ABM2" s="1">
        <v>44630</v>
      </c>
      <c r="ABN2" s="1">
        <v>44631</v>
      </c>
      <c r="ABO2" s="1">
        <v>44632</v>
      </c>
      <c r="ABP2" s="1">
        <v>44633</v>
      </c>
      <c r="ABQ2" s="1">
        <v>44634</v>
      </c>
      <c r="ABR2" s="1">
        <v>44635</v>
      </c>
      <c r="ABS2" s="1">
        <v>44636</v>
      </c>
      <c r="ABT2" s="1">
        <v>44637</v>
      </c>
      <c r="ABU2" s="1">
        <v>44638</v>
      </c>
      <c r="ABV2" s="1">
        <v>44639</v>
      </c>
      <c r="ABW2" s="1">
        <v>44640</v>
      </c>
      <c r="ABX2" s="1">
        <v>44641</v>
      </c>
      <c r="ABY2" s="1">
        <v>44642</v>
      </c>
      <c r="ABZ2" s="1">
        <v>44643</v>
      </c>
      <c r="ACA2" s="1">
        <v>44644</v>
      </c>
      <c r="ACB2" s="1">
        <v>44645</v>
      </c>
      <c r="ACC2" s="1">
        <v>44646</v>
      </c>
      <c r="ACD2" s="1">
        <v>44647</v>
      </c>
      <c r="ACE2" s="1">
        <v>44648</v>
      </c>
      <c r="ACF2" s="1">
        <v>44649</v>
      </c>
      <c r="ACG2" s="1">
        <v>44650</v>
      </c>
      <c r="ACH2" s="1">
        <v>44651</v>
      </c>
      <c r="ACI2" s="1">
        <v>44652</v>
      </c>
      <c r="ACJ2" s="1">
        <v>44653</v>
      </c>
      <c r="ACK2" s="1">
        <v>44654</v>
      </c>
      <c r="ACL2" s="1">
        <v>44655</v>
      </c>
      <c r="ACM2" s="1">
        <v>44656</v>
      </c>
      <c r="ACN2" s="1">
        <v>44657</v>
      </c>
      <c r="ACO2" s="1">
        <v>44658</v>
      </c>
      <c r="ACP2" s="1">
        <v>44659</v>
      </c>
      <c r="ACQ2" s="1">
        <v>44660</v>
      </c>
      <c r="ACR2" s="1">
        <v>44661</v>
      </c>
      <c r="ACS2" s="1">
        <v>44662</v>
      </c>
      <c r="ACT2" s="1">
        <v>44663</v>
      </c>
      <c r="ACU2" s="1">
        <v>44664</v>
      </c>
      <c r="ACV2" s="1">
        <v>44665</v>
      </c>
      <c r="ACW2" s="1">
        <v>44666</v>
      </c>
      <c r="ACX2" s="1">
        <v>44667</v>
      </c>
      <c r="ACY2" s="1">
        <v>44668</v>
      </c>
      <c r="ACZ2" s="1">
        <v>44669</v>
      </c>
      <c r="ADA2" s="1">
        <v>44670</v>
      </c>
      <c r="ADB2" s="1">
        <v>44671</v>
      </c>
      <c r="ADC2" s="1">
        <v>44672</v>
      </c>
      <c r="ADD2" s="1">
        <v>44673</v>
      </c>
      <c r="ADE2" s="1">
        <v>44674</v>
      </c>
      <c r="ADF2" s="1">
        <v>44675</v>
      </c>
      <c r="ADG2" s="1">
        <v>44676</v>
      </c>
      <c r="ADH2" s="1">
        <v>44677</v>
      </c>
      <c r="ADI2" s="1">
        <v>44678</v>
      </c>
      <c r="ADJ2" s="1">
        <v>44679</v>
      </c>
      <c r="ADK2" s="1">
        <v>44680</v>
      </c>
      <c r="ADL2" s="1">
        <v>44681</v>
      </c>
      <c r="ADM2" s="1">
        <v>44682</v>
      </c>
      <c r="ADN2" s="1">
        <v>44683</v>
      </c>
      <c r="ADO2" s="1">
        <v>44684</v>
      </c>
      <c r="ADP2" s="1">
        <v>44685</v>
      </c>
      <c r="ADQ2" s="1">
        <v>44686</v>
      </c>
      <c r="ADR2" s="1">
        <v>44687</v>
      </c>
      <c r="ADS2" s="1">
        <v>44688</v>
      </c>
      <c r="ADT2" s="1">
        <v>44689</v>
      </c>
      <c r="ADU2" s="1">
        <v>44690</v>
      </c>
      <c r="ADV2" s="1">
        <v>44691</v>
      </c>
      <c r="ADW2" s="1">
        <v>44692</v>
      </c>
      <c r="ADX2" s="1">
        <v>44693</v>
      </c>
      <c r="ADY2" s="1">
        <v>44694</v>
      </c>
      <c r="ADZ2" s="1">
        <v>44695</v>
      </c>
      <c r="AEA2" s="1">
        <v>44696</v>
      </c>
      <c r="AEB2" s="1">
        <v>44697</v>
      </c>
      <c r="AEC2" s="1">
        <v>44698</v>
      </c>
      <c r="AED2" s="1">
        <v>44699</v>
      </c>
      <c r="AEE2" s="1">
        <v>44700</v>
      </c>
      <c r="AEF2" s="1">
        <v>44701</v>
      </c>
      <c r="AEG2" s="1">
        <v>44702</v>
      </c>
      <c r="AEH2" s="1">
        <v>44703</v>
      </c>
      <c r="AEI2" s="1">
        <v>44704</v>
      </c>
      <c r="AEJ2" s="1">
        <v>44705</v>
      </c>
      <c r="AEK2" s="1">
        <v>44706</v>
      </c>
      <c r="AEL2" s="1">
        <v>44707</v>
      </c>
      <c r="AEM2" s="1">
        <v>44708</v>
      </c>
      <c r="AEN2" s="1">
        <v>44709</v>
      </c>
      <c r="AEO2" s="1">
        <v>44710</v>
      </c>
      <c r="AEP2" s="1">
        <v>44711</v>
      </c>
      <c r="AEQ2" s="1">
        <v>44712</v>
      </c>
      <c r="AER2" s="1">
        <v>44713</v>
      </c>
      <c r="AES2" s="1">
        <v>44714</v>
      </c>
      <c r="AET2" s="1">
        <v>44715</v>
      </c>
      <c r="AEU2" s="1">
        <v>44716</v>
      </c>
      <c r="AEV2" s="1">
        <v>44717</v>
      </c>
      <c r="AEW2" s="1">
        <v>44718</v>
      </c>
      <c r="AEX2" s="1">
        <v>44719</v>
      </c>
      <c r="AEY2" s="1">
        <v>44720</v>
      </c>
      <c r="AEZ2" s="1">
        <v>44721</v>
      </c>
      <c r="AFA2" s="1">
        <v>44722</v>
      </c>
      <c r="AFB2" s="1">
        <v>44723</v>
      </c>
      <c r="AFC2" s="1">
        <v>44724</v>
      </c>
      <c r="AFD2" s="1">
        <v>44725</v>
      </c>
      <c r="AFE2" s="1">
        <v>44726</v>
      </c>
      <c r="AFF2" s="1">
        <v>44727</v>
      </c>
      <c r="AFG2" s="1">
        <v>44728</v>
      </c>
      <c r="AFH2" s="1">
        <v>44729</v>
      </c>
      <c r="AFI2" s="1">
        <v>44730</v>
      </c>
      <c r="AFJ2" s="1">
        <v>44731</v>
      </c>
      <c r="AFK2" s="1">
        <v>44732</v>
      </c>
      <c r="AFL2" s="1">
        <v>44733</v>
      </c>
      <c r="AFM2" s="1">
        <v>44734</v>
      </c>
      <c r="AFN2" s="1">
        <v>44735</v>
      </c>
      <c r="AFO2" s="1">
        <v>44736</v>
      </c>
      <c r="AFP2" s="1">
        <v>44737</v>
      </c>
      <c r="AFQ2" s="1">
        <v>44738</v>
      </c>
      <c r="AFR2" s="1">
        <v>44739</v>
      </c>
      <c r="AFS2" s="1">
        <v>44740</v>
      </c>
      <c r="AFT2" s="1">
        <v>44741</v>
      </c>
      <c r="AFU2" s="1">
        <v>44742</v>
      </c>
      <c r="AFV2" s="1">
        <v>44743</v>
      </c>
      <c r="AFW2" s="1">
        <v>44744</v>
      </c>
      <c r="AFX2" s="1">
        <v>44745</v>
      </c>
      <c r="AFY2" s="1">
        <v>44746</v>
      </c>
      <c r="AFZ2" s="1">
        <v>44747</v>
      </c>
      <c r="AGA2" s="1">
        <v>44748</v>
      </c>
      <c r="AGB2" s="1">
        <v>44749</v>
      </c>
      <c r="AGC2" s="1">
        <v>44750</v>
      </c>
      <c r="AGD2" s="1">
        <v>44751</v>
      </c>
      <c r="AGE2" s="1">
        <v>44752</v>
      </c>
      <c r="AGF2" s="1">
        <v>44753</v>
      </c>
      <c r="AGG2" s="1">
        <v>44754</v>
      </c>
      <c r="AGH2" s="1">
        <v>44755</v>
      </c>
      <c r="AGI2" s="1">
        <v>44756</v>
      </c>
      <c r="AGJ2" s="1">
        <v>44757</v>
      </c>
      <c r="AGK2" s="1">
        <v>44758</v>
      </c>
      <c r="AGL2" s="1">
        <v>44759</v>
      </c>
      <c r="AGM2" s="1">
        <v>44760</v>
      </c>
      <c r="AGN2" s="1">
        <v>44761</v>
      </c>
      <c r="AGO2" s="1">
        <v>44762</v>
      </c>
      <c r="AGP2" s="1">
        <v>44763</v>
      </c>
      <c r="AGQ2" s="1">
        <v>44764</v>
      </c>
      <c r="AGR2" s="1">
        <v>44765</v>
      </c>
      <c r="AGS2" s="1">
        <v>44766</v>
      </c>
      <c r="AGT2" s="1">
        <v>44767</v>
      </c>
      <c r="AGU2" s="1">
        <v>44768</v>
      </c>
      <c r="AGV2" s="1">
        <v>44769</v>
      </c>
      <c r="AGW2" s="1">
        <v>44770</v>
      </c>
      <c r="AGX2" s="1">
        <v>44771</v>
      </c>
      <c r="AGY2" s="1">
        <v>44772</v>
      </c>
      <c r="AGZ2" s="1">
        <v>44773</v>
      </c>
      <c r="AHA2" s="1">
        <v>44774</v>
      </c>
      <c r="AHB2" s="1">
        <v>44775</v>
      </c>
      <c r="AHC2" s="1">
        <v>44776</v>
      </c>
      <c r="AHD2" s="1">
        <v>44777</v>
      </c>
      <c r="AHE2" s="1">
        <v>44778</v>
      </c>
      <c r="AHF2" s="1">
        <v>44779</v>
      </c>
      <c r="AHG2" s="1">
        <v>44780</v>
      </c>
      <c r="AHH2" s="1">
        <v>44781</v>
      </c>
      <c r="AHI2" s="1">
        <v>44782</v>
      </c>
      <c r="AHJ2" s="1">
        <v>44783</v>
      </c>
      <c r="AHK2" s="1">
        <v>44784</v>
      </c>
      <c r="AHL2" s="1">
        <v>44785</v>
      </c>
      <c r="AHM2" s="1">
        <v>44786</v>
      </c>
      <c r="AHN2" s="1">
        <v>44787</v>
      </c>
      <c r="AHO2" s="1">
        <v>44788</v>
      </c>
      <c r="AHP2" s="1">
        <v>44789</v>
      </c>
      <c r="AHQ2" s="1">
        <v>44790</v>
      </c>
      <c r="AHR2" s="1">
        <v>44791</v>
      </c>
      <c r="AHS2" s="1">
        <v>44792</v>
      </c>
      <c r="AHT2" s="1">
        <v>44793</v>
      </c>
      <c r="AHU2" s="1">
        <v>44794</v>
      </c>
      <c r="AHV2" s="1">
        <v>44795</v>
      </c>
      <c r="AHW2" s="1">
        <v>44796</v>
      </c>
      <c r="AHX2" s="1">
        <v>44797</v>
      </c>
      <c r="AHY2" s="1">
        <v>44798</v>
      </c>
      <c r="AHZ2" s="1">
        <v>44799</v>
      </c>
      <c r="AIA2" s="1">
        <v>44800</v>
      </c>
      <c r="AIB2" s="1">
        <v>44801</v>
      </c>
      <c r="AIC2" s="1">
        <v>44802</v>
      </c>
      <c r="AID2" s="1">
        <v>44803</v>
      </c>
      <c r="AIE2" s="1">
        <v>44804</v>
      </c>
      <c r="AIF2" s="1">
        <v>44805</v>
      </c>
      <c r="AIG2" s="1">
        <v>44806</v>
      </c>
      <c r="AIH2" s="1">
        <v>44807</v>
      </c>
      <c r="AII2" s="1">
        <v>44808</v>
      </c>
      <c r="AIJ2" s="1">
        <v>44809</v>
      </c>
      <c r="AIK2" s="1">
        <v>44810</v>
      </c>
      <c r="AIL2" s="1">
        <v>44811</v>
      </c>
      <c r="AIM2" s="1">
        <v>44812</v>
      </c>
      <c r="AIN2" s="1">
        <v>44813</v>
      </c>
      <c r="AIO2" s="1">
        <v>44814</v>
      </c>
      <c r="AIP2" s="1">
        <v>44815</v>
      </c>
      <c r="AIQ2" s="1">
        <v>44816</v>
      </c>
      <c r="AIR2" s="1">
        <v>44817</v>
      </c>
      <c r="AIS2" s="1">
        <v>44818</v>
      </c>
      <c r="AIT2" s="1">
        <v>44819</v>
      </c>
      <c r="AIU2" s="1">
        <v>44820</v>
      </c>
      <c r="AIV2" s="1">
        <v>44821</v>
      </c>
      <c r="AIW2" s="1">
        <v>44822</v>
      </c>
      <c r="AIX2" s="1">
        <v>44823</v>
      </c>
      <c r="AIY2" s="1">
        <v>44824</v>
      </c>
      <c r="AIZ2" s="1">
        <v>44825</v>
      </c>
      <c r="AJA2" s="1">
        <v>44826</v>
      </c>
      <c r="AJB2" s="1">
        <v>44827</v>
      </c>
      <c r="AJC2" s="1">
        <v>44828</v>
      </c>
      <c r="AJD2" s="1">
        <v>44829</v>
      </c>
      <c r="AJE2" s="1">
        <v>44830</v>
      </c>
      <c r="AJF2" s="1">
        <v>44831</v>
      </c>
      <c r="AJG2" s="1">
        <v>44832</v>
      </c>
      <c r="AJH2" s="1">
        <v>44833</v>
      </c>
      <c r="AJI2" s="1">
        <v>44834</v>
      </c>
      <c r="AJJ2" s="1">
        <v>44835</v>
      </c>
      <c r="AJK2" s="1">
        <v>44836</v>
      </c>
      <c r="AJL2" s="1">
        <v>44837</v>
      </c>
      <c r="AJM2" s="1">
        <v>44838</v>
      </c>
      <c r="AJN2" s="1">
        <v>44839</v>
      </c>
      <c r="AJO2" s="1">
        <v>44840</v>
      </c>
      <c r="AJP2" s="1">
        <v>44841</v>
      </c>
      <c r="AJQ2" s="1">
        <v>44842</v>
      </c>
      <c r="AJR2" s="1">
        <v>44843</v>
      </c>
      <c r="AJS2" s="1">
        <v>44844</v>
      </c>
      <c r="AJT2" s="1">
        <v>44845</v>
      </c>
      <c r="AJU2" s="1">
        <v>44846</v>
      </c>
      <c r="AJV2" s="1">
        <v>44847</v>
      </c>
      <c r="AJW2" s="1">
        <v>44848</v>
      </c>
      <c r="AJX2" s="1">
        <v>44849</v>
      </c>
      <c r="AJY2" s="1">
        <v>44850</v>
      </c>
      <c r="AJZ2" s="1">
        <v>44851</v>
      </c>
      <c r="AKA2" s="1">
        <v>44852</v>
      </c>
      <c r="AKB2" s="1">
        <v>44853</v>
      </c>
      <c r="AKC2" s="1">
        <v>44854</v>
      </c>
      <c r="AKD2" s="1">
        <v>44855</v>
      </c>
      <c r="AKE2" s="1">
        <v>44856</v>
      </c>
      <c r="AKF2" s="1">
        <v>44857</v>
      </c>
      <c r="AKG2" s="1">
        <v>44858</v>
      </c>
      <c r="AKH2" s="1">
        <v>44859</v>
      </c>
      <c r="AKI2" s="1">
        <v>44860</v>
      </c>
      <c r="AKJ2" s="1">
        <v>44861</v>
      </c>
      <c r="AKK2" s="1">
        <v>44862</v>
      </c>
      <c r="AKL2" s="1">
        <v>44863</v>
      </c>
      <c r="AKM2" s="1">
        <v>44864</v>
      </c>
      <c r="AKN2" s="1">
        <v>44865</v>
      </c>
      <c r="AKO2" s="1">
        <v>44866</v>
      </c>
      <c r="AKP2" s="1">
        <v>44867</v>
      </c>
      <c r="AKQ2" s="1">
        <v>44868</v>
      </c>
      <c r="AKR2" s="1">
        <v>44869</v>
      </c>
      <c r="AKS2" s="1">
        <v>44870</v>
      </c>
      <c r="AKT2" s="1">
        <v>44871</v>
      </c>
      <c r="AKU2" s="1">
        <v>44872</v>
      </c>
      <c r="AKV2" s="1">
        <v>44873</v>
      </c>
      <c r="AKW2" s="1">
        <v>44874</v>
      </c>
      <c r="AKX2" s="1">
        <v>44875</v>
      </c>
      <c r="AKY2" s="1">
        <v>44876</v>
      </c>
      <c r="AKZ2" s="1">
        <v>44877</v>
      </c>
      <c r="ALA2" s="1">
        <v>44878</v>
      </c>
      <c r="ALB2" s="1">
        <v>44879</v>
      </c>
      <c r="ALC2" s="1">
        <v>44880</v>
      </c>
      <c r="ALD2" s="1">
        <v>44881</v>
      </c>
      <c r="ALE2" s="1">
        <v>44882</v>
      </c>
      <c r="ALF2" s="1">
        <v>44883</v>
      </c>
      <c r="ALG2" s="1">
        <v>44884</v>
      </c>
      <c r="ALH2" s="1">
        <v>44885</v>
      </c>
      <c r="ALI2" s="1">
        <v>44886</v>
      </c>
      <c r="ALJ2" s="1">
        <v>44887</v>
      </c>
      <c r="ALK2" s="1">
        <v>44888</v>
      </c>
      <c r="ALL2" s="1">
        <v>44889</v>
      </c>
      <c r="ALM2" s="1">
        <v>44890</v>
      </c>
      <c r="ALN2" s="1">
        <v>44891</v>
      </c>
      <c r="ALO2" s="1">
        <v>44892</v>
      </c>
      <c r="ALP2" s="1">
        <v>44893</v>
      </c>
      <c r="ALQ2" s="1">
        <v>44894</v>
      </c>
      <c r="ALR2" s="1">
        <v>44895</v>
      </c>
      <c r="ALS2" s="1">
        <v>44896</v>
      </c>
      <c r="ALT2" s="1">
        <v>44897</v>
      </c>
      <c r="ALU2" s="1">
        <v>44898</v>
      </c>
      <c r="ALV2" s="1">
        <v>44899</v>
      </c>
      <c r="ALW2" s="1">
        <v>44900</v>
      </c>
      <c r="ALX2" s="1">
        <v>44901</v>
      </c>
      <c r="ALY2" s="1">
        <v>44902</v>
      </c>
      <c r="ALZ2" s="1">
        <v>44903</v>
      </c>
      <c r="AMA2" s="1">
        <v>44904</v>
      </c>
      <c r="AMB2" s="1">
        <v>44905</v>
      </c>
      <c r="AMC2" s="1">
        <v>44906</v>
      </c>
      <c r="AMD2" s="1">
        <v>44907</v>
      </c>
      <c r="AME2" s="1">
        <v>44908</v>
      </c>
      <c r="AMF2" s="1">
        <v>44909</v>
      </c>
      <c r="AMG2" s="1">
        <v>44910</v>
      </c>
      <c r="AMH2" s="1">
        <v>44911</v>
      </c>
      <c r="AMI2" s="1">
        <v>44912</v>
      </c>
      <c r="AMJ2" s="1">
        <v>44913</v>
      </c>
      <c r="AMK2" s="1">
        <v>44914</v>
      </c>
      <c r="AML2" s="1">
        <v>44915</v>
      </c>
      <c r="AMM2" s="1">
        <v>44916</v>
      </c>
      <c r="AMN2" s="1">
        <v>44917</v>
      </c>
      <c r="AMO2" s="1">
        <v>44918</v>
      </c>
      <c r="AMP2" s="1">
        <v>44919</v>
      </c>
      <c r="AMQ2" s="1">
        <v>44920</v>
      </c>
      <c r="AMR2" s="1">
        <v>44921</v>
      </c>
      <c r="AMS2" s="1">
        <v>44922</v>
      </c>
      <c r="AMT2" s="1">
        <v>44923</v>
      </c>
      <c r="AMU2" s="1">
        <v>44924</v>
      </c>
      <c r="AMV2" s="1">
        <v>44925</v>
      </c>
      <c r="AMW2" s="1">
        <v>44926</v>
      </c>
      <c r="AMX2" s="1">
        <v>44927</v>
      </c>
      <c r="AMY2" s="1">
        <v>44928</v>
      </c>
      <c r="AMZ2" s="1">
        <v>44929</v>
      </c>
      <c r="ANA2" s="1">
        <v>44930</v>
      </c>
      <c r="ANB2" s="1">
        <v>44931</v>
      </c>
      <c r="ANC2" s="1">
        <v>44932</v>
      </c>
      <c r="AND2" s="1">
        <v>44933</v>
      </c>
      <c r="ANE2" s="1">
        <v>44934</v>
      </c>
      <c r="ANF2" s="1">
        <v>44935</v>
      </c>
      <c r="ANG2" s="1">
        <v>44936</v>
      </c>
      <c r="ANH2" s="1">
        <v>44937</v>
      </c>
      <c r="ANI2" s="1">
        <v>44938</v>
      </c>
      <c r="ANJ2" s="1">
        <v>44939</v>
      </c>
      <c r="ANK2" s="1">
        <v>44940</v>
      </c>
      <c r="ANL2" s="1">
        <v>44941</v>
      </c>
      <c r="ANM2" s="1">
        <v>44942</v>
      </c>
      <c r="ANN2" s="1">
        <v>44943</v>
      </c>
      <c r="ANO2" s="1">
        <v>44944</v>
      </c>
      <c r="ANP2" s="1">
        <v>44945</v>
      </c>
      <c r="ANQ2" s="1">
        <v>44946</v>
      </c>
      <c r="ANR2" s="1">
        <v>44947</v>
      </c>
      <c r="ANS2" s="1">
        <v>44948</v>
      </c>
      <c r="ANT2" s="1">
        <v>44949</v>
      </c>
      <c r="ANU2" s="1">
        <v>44950</v>
      </c>
      <c r="ANV2" s="1">
        <v>44951</v>
      </c>
      <c r="ANW2" s="1">
        <v>44952</v>
      </c>
      <c r="ANX2" s="1">
        <v>44953</v>
      </c>
      <c r="ANY2" s="1">
        <v>44954</v>
      </c>
      <c r="ANZ2" s="1">
        <v>44955</v>
      </c>
      <c r="AOA2" s="1">
        <v>44956</v>
      </c>
      <c r="AOB2" s="1">
        <v>44957</v>
      </c>
      <c r="AOC2" s="1">
        <v>44958</v>
      </c>
      <c r="AOD2" s="1">
        <v>44959</v>
      </c>
      <c r="AOE2" s="1">
        <v>44960</v>
      </c>
      <c r="AOF2" s="1">
        <v>44961</v>
      </c>
      <c r="AOG2" s="1">
        <v>44962</v>
      </c>
      <c r="AOH2" s="1">
        <v>44963</v>
      </c>
      <c r="AOI2" s="1">
        <v>44964</v>
      </c>
      <c r="AOJ2" s="1">
        <v>44965</v>
      </c>
      <c r="AOK2" s="1">
        <v>44966</v>
      </c>
      <c r="AOL2" s="1">
        <v>44967</v>
      </c>
      <c r="AOM2" s="1">
        <v>44968</v>
      </c>
      <c r="AON2" s="1">
        <v>44969</v>
      </c>
      <c r="AOO2" s="1">
        <v>44970</v>
      </c>
      <c r="AOP2" s="1">
        <v>44971</v>
      </c>
      <c r="AOQ2" s="1">
        <v>44972</v>
      </c>
      <c r="AOR2" s="1">
        <v>44973</v>
      </c>
      <c r="AOS2" s="1">
        <v>44974</v>
      </c>
      <c r="AOT2" s="1">
        <v>44975</v>
      </c>
      <c r="AOU2" s="1">
        <v>44976</v>
      </c>
      <c r="AOV2" s="1">
        <v>44977</v>
      </c>
      <c r="AOW2" s="1">
        <v>44978</v>
      </c>
      <c r="AOX2" s="1">
        <v>44979</v>
      </c>
      <c r="AOY2" s="1">
        <v>44980</v>
      </c>
      <c r="AOZ2" s="1">
        <v>44981</v>
      </c>
      <c r="APA2" s="1">
        <v>44982</v>
      </c>
      <c r="APB2" s="1">
        <v>44983</v>
      </c>
      <c r="APC2" s="1">
        <v>44984</v>
      </c>
      <c r="APD2" s="1">
        <v>44985</v>
      </c>
      <c r="APE2" s="1">
        <v>44986</v>
      </c>
      <c r="APF2" s="1">
        <v>44987</v>
      </c>
      <c r="APG2" s="1">
        <v>44988</v>
      </c>
      <c r="APH2" s="1">
        <v>44989</v>
      </c>
      <c r="API2" s="1">
        <v>44990</v>
      </c>
      <c r="APJ2" s="1">
        <v>44991</v>
      </c>
      <c r="APK2" s="1">
        <v>44992</v>
      </c>
      <c r="APL2" s="1">
        <v>44993</v>
      </c>
      <c r="APM2" s="1">
        <v>44994</v>
      </c>
      <c r="APN2" s="1">
        <v>44995</v>
      </c>
      <c r="APO2" s="1">
        <v>44996</v>
      </c>
      <c r="APP2" s="1">
        <v>44997</v>
      </c>
      <c r="APQ2" s="1">
        <v>44998</v>
      </c>
      <c r="APR2" s="1">
        <v>44999</v>
      </c>
      <c r="APS2" s="1">
        <v>45000</v>
      </c>
      <c r="APT2" s="1">
        <v>45001</v>
      </c>
      <c r="APU2" s="1">
        <v>45002</v>
      </c>
      <c r="APV2" s="1">
        <v>45003</v>
      </c>
      <c r="APW2" s="1">
        <v>45004</v>
      </c>
      <c r="APX2" s="1">
        <v>45005</v>
      </c>
      <c r="APY2" s="1">
        <v>45006</v>
      </c>
      <c r="APZ2" s="1">
        <v>45007</v>
      </c>
      <c r="AQA2" s="1">
        <v>45008</v>
      </c>
      <c r="AQB2" s="1">
        <v>45009</v>
      </c>
      <c r="AQC2" s="1">
        <v>45010</v>
      </c>
      <c r="AQD2" s="1">
        <v>45011</v>
      </c>
      <c r="AQE2" s="1">
        <v>45012</v>
      </c>
      <c r="AQF2" s="1">
        <v>45013</v>
      </c>
      <c r="AQG2" s="1">
        <v>45014</v>
      </c>
      <c r="AQH2" s="1">
        <v>45015</v>
      </c>
      <c r="AQI2" s="1">
        <v>45016</v>
      </c>
      <c r="AQJ2" s="1">
        <v>45017</v>
      </c>
      <c r="AQK2" s="1">
        <v>45018</v>
      </c>
      <c r="AQL2" s="1">
        <v>45019</v>
      </c>
      <c r="AQM2" s="1">
        <v>45020</v>
      </c>
      <c r="AQN2" s="1">
        <v>45021</v>
      </c>
      <c r="AQO2" s="1">
        <v>45022</v>
      </c>
      <c r="AQP2" s="1">
        <v>45023</v>
      </c>
      <c r="AQQ2" s="1">
        <v>45024</v>
      </c>
      <c r="AQR2" s="1">
        <v>45025</v>
      </c>
      <c r="AQS2" s="1">
        <v>45026</v>
      </c>
      <c r="AQT2" s="1">
        <v>45027</v>
      </c>
      <c r="AQU2" s="1">
        <v>45028</v>
      </c>
      <c r="AQV2" s="1">
        <v>45029</v>
      </c>
      <c r="AQW2" s="1">
        <v>45030</v>
      </c>
      <c r="AQX2" s="1">
        <v>45031</v>
      </c>
      <c r="AQY2" s="1">
        <v>45032</v>
      </c>
      <c r="AQZ2" s="1">
        <v>45033</v>
      </c>
      <c r="ARA2" s="1">
        <v>45034</v>
      </c>
      <c r="ARB2" s="1">
        <v>45035</v>
      </c>
      <c r="ARC2" s="1">
        <v>45036</v>
      </c>
      <c r="ARD2" s="1">
        <v>45037</v>
      </c>
      <c r="ARE2" s="1">
        <v>45038</v>
      </c>
      <c r="ARF2" s="1">
        <v>45039</v>
      </c>
      <c r="ARG2" s="1">
        <v>45040</v>
      </c>
      <c r="ARH2" s="1">
        <v>45041</v>
      </c>
      <c r="ARI2" s="1">
        <v>45042</v>
      </c>
      <c r="ARJ2" s="1">
        <v>45043</v>
      </c>
      <c r="ARK2" s="1">
        <v>45044</v>
      </c>
      <c r="ARL2" s="1">
        <v>45045</v>
      </c>
      <c r="ARM2" s="1">
        <v>45046</v>
      </c>
      <c r="ARN2" s="1">
        <v>45047</v>
      </c>
      <c r="ARO2" s="1">
        <v>45048</v>
      </c>
      <c r="ARP2" s="1">
        <v>45049</v>
      </c>
      <c r="ARQ2" s="1">
        <v>45050</v>
      </c>
      <c r="ARR2" s="1">
        <v>45051</v>
      </c>
      <c r="ARS2" s="1">
        <v>45052</v>
      </c>
      <c r="ART2" s="1">
        <v>45053</v>
      </c>
      <c r="ARU2" s="1">
        <v>45054</v>
      </c>
    </row>
    <row r="3" spans="1:1165" s="80" customFormat="1" ht="18" customHeight="1">
      <c r="A3" s="77" t="s">
        <v>64</v>
      </c>
      <c r="B3" s="78"/>
      <c r="C3" s="78"/>
      <c r="D3" s="78"/>
      <c r="E3" s="3"/>
      <c r="F3" s="3"/>
      <c r="G3" s="3"/>
      <c r="H3" s="3"/>
      <c r="I3" s="3"/>
      <c r="J3" s="3"/>
      <c r="K3" s="5"/>
      <c r="L3" s="5"/>
      <c r="M3" s="5"/>
      <c r="N3" s="5"/>
      <c r="O3" s="5"/>
      <c r="P3" s="5"/>
      <c r="Q3" s="5"/>
      <c r="R3" s="5">
        <v>4</v>
      </c>
      <c r="S3" s="5">
        <v>5</v>
      </c>
      <c r="T3" s="5">
        <v>2</v>
      </c>
      <c r="U3" s="5">
        <v>4</v>
      </c>
      <c r="V3" s="5">
        <v>2</v>
      </c>
      <c r="W3" s="5">
        <v>6</v>
      </c>
      <c r="X3" s="5">
        <v>3</v>
      </c>
      <c r="Y3" s="5">
        <v>8</v>
      </c>
      <c r="Z3" s="5">
        <v>7</v>
      </c>
      <c r="AA3" s="5">
        <v>7</v>
      </c>
      <c r="AB3" s="5">
        <v>20</v>
      </c>
      <c r="AC3" s="5">
        <v>15</v>
      </c>
      <c r="AD3" s="5">
        <v>17</v>
      </c>
      <c r="AE3" s="5">
        <v>8</v>
      </c>
      <c r="AF3" s="5">
        <v>28</v>
      </c>
      <c r="AG3" s="5">
        <v>34</v>
      </c>
      <c r="AH3" s="5">
        <v>33</v>
      </c>
      <c r="AI3" s="5">
        <v>35</v>
      </c>
      <c r="AJ3" s="5">
        <v>41</v>
      </c>
      <c r="AK3" s="5">
        <v>21</v>
      </c>
      <c r="AL3" s="5">
        <v>20</v>
      </c>
      <c r="AM3" s="5">
        <v>53</v>
      </c>
      <c r="AN3" s="5">
        <v>43</v>
      </c>
      <c r="AO3" s="5">
        <v>92</v>
      </c>
      <c r="AP3" s="5">
        <v>80</v>
      </c>
      <c r="AQ3" s="5">
        <v>70</v>
      </c>
      <c r="AR3" s="5">
        <v>45</v>
      </c>
      <c r="AS3" s="5">
        <v>24</v>
      </c>
      <c r="AT3" s="5">
        <v>59</v>
      </c>
      <c r="AU3" s="5">
        <v>74</v>
      </c>
      <c r="AV3" s="5">
        <v>52</v>
      </c>
      <c r="AW3" s="5">
        <v>55</v>
      </c>
      <c r="AX3" s="5">
        <v>88</v>
      </c>
      <c r="AY3" s="5">
        <v>48</v>
      </c>
      <c r="AZ3" s="5">
        <v>84</v>
      </c>
      <c r="BA3" s="5">
        <v>54</v>
      </c>
      <c r="BB3" s="5">
        <v>31</v>
      </c>
      <c r="BC3" s="5">
        <v>35</v>
      </c>
      <c r="BD3" s="5">
        <v>31</v>
      </c>
      <c r="BE3" s="5">
        <v>29</v>
      </c>
      <c r="BF3" s="5">
        <v>16</v>
      </c>
      <c r="BG3" s="5">
        <v>30</v>
      </c>
      <c r="BH3" s="5">
        <v>32</v>
      </c>
      <c r="BI3" s="5">
        <v>44</v>
      </c>
      <c r="BJ3" s="5">
        <v>28</v>
      </c>
      <c r="BK3" s="5">
        <v>14</v>
      </c>
      <c r="BL3" s="5">
        <v>17</v>
      </c>
      <c r="BM3" s="5">
        <v>10</v>
      </c>
      <c r="BN3" s="5">
        <v>13</v>
      </c>
      <c r="BO3" s="5">
        <v>7</v>
      </c>
      <c r="BP3" s="5">
        <v>12</v>
      </c>
      <c r="BQ3" s="5">
        <v>8</v>
      </c>
      <c r="BR3" s="5">
        <v>10</v>
      </c>
      <c r="BS3" s="5">
        <v>16</v>
      </c>
      <c r="BT3" s="5">
        <v>11</v>
      </c>
      <c r="BU3" s="5">
        <v>1</v>
      </c>
      <c r="BV3" s="5">
        <v>6</v>
      </c>
      <c r="BW3" s="5">
        <v>12</v>
      </c>
      <c r="BX3" s="5">
        <v>3</v>
      </c>
      <c r="BY3" s="5">
        <v>3</v>
      </c>
      <c r="BZ3" s="5">
        <v>2</v>
      </c>
      <c r="CA3" s="5">
        <v>0</v>
      </c>
      <c r="CB3" s="5">
        <v>1</v>
      </c>
      <c r="CC3" s="5">
        <v>3</v>
      </c>
      <c r="CD3" s="5">
        <v>3</v>
      </c>
      <c r="CE3" s="5">
        <v>3</v>
      </c>
      <c r="CF3" s="5">
        <v>1</v>
      </c>
      <c r="CG3" s="5">
        <v>0</v>
      </c>
      <c r="CH3" s="5">
        <v>0</v>
      </c>
      <c r="CI3" s="5">
        <v>0</v>
      </c>
      <c r="CJ3" s="5">
        <v>0</v>
      </c>
      <c r="CK3" s="5">
        <v>1</v>
      </c>
      <c r="CL3" s="5">
        <v>0</v>
      </c>
      <c r="CM3" s="5">
        <v>0</v>
      </c>
      <c r="CN3" s="5">
        <v>0</v>
      </c>
      <c r="CO3" s="5">
        <v>1</v>
      </c>
      <c r="CP3" s="5">
        <v>0</v>
      </c>
      <c r="CQ3" s="5">
        <v>0</v>
      </c>
      <c r="CR3" s="5">
        <v>0</v>
      </c>
      <c r="CS3" s="5">
        <v>0</v>
      </c>
      <c r="CT3" s="5">
        <v>0</v>
      </c>
      <c r="CU3" s="5">
        <v>1</v>
      </c>
      <c r="CV3" s="5">
        <v>1</v>
      </c>
      <c r="CW3" s="5">
        <v>0</v>
      </c>
      <c r="CX3" s="5">
        <v>0</v>
      </c>
      <c r="CY3" s="5">
        <v>0</v>
      </c>
      <c r="CZ3" s="5">
        <v>1</v>
      </c>
      <c r="DA3" s="5">
        <v>0</v>
      </c>
      <c r="DB3" s="5">
        <v>0</v>
      </c>
      <c r="DC3" s="5">
        <v>1</v>
      </c>
      <c r="DD3" s="5">
        <v>0</v>
      </c>
      <c r="DE3" s="5">
        <v>3</v>
      </c>
      <c r="DF3" s="5">
        <v>4</v>
      </c>
      <c r="DG3" s="5">
        <v>4</v>
      </c>
      <c r="DH3" s="5">
        <v>2</v>
      </c>
      <c r="DI3" s="5">
        <v>6</v>
      </c>
      <c r="DJ3" s="5">
        <v>3</v>
      </c>
      <c r="DK3" s="5">
        <v>0</v>
      </c>
      <c r="DL3" s="5">
        <v>0</v>
      </c>
      <c r="DM3" s="5">
        <v>2</v>
      </c>
      <c r="DN3" s="5">
        <v>1</v>
      </c>
      <c r="DO3" s="5">
        <v>2</v>
      </c>
      <c r="DP3" s="5">
        <v>2</v>
      </c>
      <c r="DQ3" s="5">
        <v>5</v>
      </c>
      <c r="DR3" s="5">
        <v>7</v>
      </c>
      <c r="DS3" s="5">
        <v>5</v>
      </c>
      <c r="DT3" s="5">
        <v>10</v>
      </c>
      <c r="DU3" s="5">
        <v>8</v>
      </c>
      <c r="DV3" s="5">
        <v>11</v>
      </c>
      <c r="DW3" s="5">
        <v>17</v>
      </c>
      <c r="DX3" s="79">
        <v>6</v>
      </c>
      <c r="DY3" s="5">
        <v>8</v>
      </c>
      <c r="DZ3" s="5">
        <v>12</v>
      </c>
      <c r="EA3" s="5">
        <v>10</v>
      </c>
      <c r="EB3" s="5">
        <v>30</v>
      </c>
      <c r="EC3" s="5">
        <v>22</v>
      </c>
      <c r="ED3" s="5">
        <v>28</v>
      </c>
      <c r="EE3" s="5">
        <v>32</v>
      </c>
      <c r="EF3" s="5">
        <v>18</v>
      </c>
      <c r="EG3" s="5">
        <v>20</v>
      </c>
      <c r="EH3" s="5">
        <v>61</v>
      </c>
      <c r="EI3" s="5">
        <v>66</v>
      </c>
      <c r="EJ3" s="5">
        <v>53</v>
      </c>
      <c r="EK3" s="5">
        <v>86</v>
      </c>
      <c r="EL3" s="5">
        <v>89</v>
      </c>
      <c r="EM3" s="5">
        <v>49</v>
      </c>
      <c r="EN3" s="5">
        <v>72</v>
      </c>
      <c r="EO3" s="5">
        <v>121</v>
      </c>
      <c r="EP3" s="5">
        <v>104</v>
      </c>
      <c r="EQ3" s="5">
        <v>149</v>
      </c>
      <c r="ER3" s="5">
        <v>132</v>
      </c>
      <c r="ES3" s="5">
        <v>141</v>
      </c>
      <c r="ET3" s="5">
        <v>86</v>
      </c>
      <c r="EU3" s="5">
        <v>155</v>
      </c>
      <c r="EV3" s="5">
        <v>221</v>
      </c>
      <c r="EW3" s="5">
        <v>190</v>
      </c>
      <c r="EX3" s="5">
        <v>216</v>
      </c>
      <c r="EY3" s="5">
        <v>195</v>
      </c>
      <c r="EZ3" s="5">
        <v>194</v>
      </c>
      <c r="FA3" s="5">
        <v>81</v>
      </c>
      <c r="FB3" s="5">
        <v>193</v>
      </c>
      <c r="FC3" s="5">
        <v>196</v>
      </c>
      <c r="FD3" s="5">
        <v>225</v>
      </c>
      <c r="FE3" s="5">
        <v>255</v>
      </c>
      <c r="FF3" s="5">
        <v>178</v>
      </c>
      <c r="FG3" s="5">
        <v>195</v>
      </c>
      <c r="FH3" s="28">
        <v>123</v>
      </c>
      <c r="FI3" s="5">
        <v>101</v>
      </c>
      <c r="FJ3" s="5">
        <v>184</v>
      </c>
      <c r="FK3" s="5">
        <v>177</v>
      </c>
      <c r="FL3" s="5">
        <v>192</v>
      </c>
      <c r="FM3" s="5">
        <v>151</v>
      </c>
      <c r="FN3" s="5">
        <v>147</v>
      </c>
      <c r="FO3" s="5">
        <v>71</v>
      </c>
      <c r="FP3" s="5">
        <v>185</v>
      </c>
      <c r="FQ3" s="5">
        <v>187</v>
      </c>
      <c r="FR3" s="5">
        <v>132</v>
      </c>
      <c r="FS3" s="5">
        <v>166</v>
      </c>
      <c r="FT3" s="5">
        <v>134</v>
      </c>
      <c r="FU3" s="5">
        <v>121</v>
      </c>
      <c r="FV3" s="5">
        <v>60</v>
      </c>
      <c r="FW3" s="5">
        <v>119</v>
      </c>
      <c r="FX3" s="28">
        <v>119</v>
      </c>
      <c r="FY3" s="5">
        <v>94</v>
      </c>
      <c r="FZ3" s="5">
        <v>106</v>
      </c>
      <c r="GA3" s="5">
        <v>90</v>
      </c>
      <c r="GB3" s="5">
        <v>62</v>
      </c>
      <c r="GC3" s="5">
        <v>53</v>
      </c>
      <c r="GD3" s="5">
        <v>114</v>
      </c>
      <c r="GE3" s="14">
        <v>96</v>
      </c>
      <c r="GF3" s="5">
        <v>74</v>
      </c>
      <c r="GG3" s="5">
        <v>74</v>
      </c>
      <c r="GH3" s="5">
        <v>76</v>
      </c>
      <c r="GI3" s="5">
        <v>67</v>
      </c>
      <c r="GJ3" s="5">
        <v>45</v>
      </c>
      <c r="GK3" s="5">
        <v>81</v>
      </c>
      <c r="GL3" s="5">
        <v>63</v>
      </c>
      <c r="GM3" s="5">
        <v>92</v>
      </c>
      <c r="GN3" s="5">
        <v>120</v>
      </c>
      <c r="GO3" s="5">
        <v>83</v>
      </c>
      <c r="GP3" s="5">
        <v>77</v>
      </c>
      <c r="GQ3" s="5">
        <v>32</v>
      </c>
      <c r="GR3" s="5">
        <v>89</v>
      </c>
      <c r="GS3" s="5">
        <v>78</v>
      </c>
      <c r="GT3" s="5">
        <v>57</v>
      </c>
      <c r="GU3" s="5">
        <v>60</v>
      </c>
      <c r="GV3" s="5">
        <v>81</v>
      </c>
      <c r="GW3" s="28">
        <v>59</v>
      </c>
      <c r="GX3" s="5">
        <v>39</v>
      </c>
      <c r="GY3" s="5">
        <v>67</v>
      </c>
      <c r="GZ3" s="5">
        <v>39</v>
      </c>
      <c r="HA3" s="5">
        <v>66</v>
      </c>
      <c r="HB3" s="5">
        <v>62</v>
      </c>
      <c r="HC3" s="5">
        <v>66</v>
      </c>
      <c r="HD3" s="5">
        <v>48</v>
      </c>
      <c r="HE3" s="28">
        <v>36</v>
      </c>
      <c r="HF3" s="5">
        <v>51</v>
      </c>
      <c r="HG3" s="5">
        <v>59</v>
      </c>
      <c r="HH3" s="5">
        <v>76</v>
      </c>
      <c r="HI3" s="5">
        <v>50</v>
      </c>
      <c r="HJ3" s="5">
        <v>51</v>
      </c>
      <c r="HK3" s="5">
        <v>39</v>
      </c>
      <c r="HL3" s="5">
        <v>31</v>
      </c>
      <c r="HM3" s="5">
        <v>59</v>
      </c>
      <c r="HN3" s="5">
        <v>51</v>
      </c>
      <c r="HO3" s="5">
        <v>49</v>
      </c>
      <c r="HP3" s="5">
        <v>58</v>
      </c>
      <c r="HQ3" s="5">
        <v>52</v>
      </c>
      <c r="HR3" s="5">
        <v>45</v>
      </c>
      <c r="HS3" s="5">
        <v>26</v>
      </c>
      <c r="HT3" s="5">
        <v>69</v>
      </c>
      <c r="HU3" s="5">
        <v>61</v>
      </c>
      <c r="HV3" s="5">
        <v>51</v>
      </c>
      <c r="HW3" s="5">
        <v>53</v>
      </c>
      <c r="HX3" s="5">
        <v>50</v>
      </c>
      <c r="HY3" s="5">
        <v>50</v>
      </c>
      <c r="HZ3" s="5">
        <v>41</v>
      </c>
      <c r="IA3" s="5">
        <v>65</v>
      </c>
      <c r="IB3" s="5">
        <v>82</v>
      </c>
      <c r="IC3" s="28">
        <v>78</v>
      </c>
      <c r="ID3" s="5">
        <v>100</v>
      </c>
      <c r="IE3" s="5">
        <v>96</v>
      </c>
      <c r="IF3" s="5">
        <v>70</v>
      </c>
      <c r="IG3" s="5">
        <v>43</v>
      </c>
      <c r="IH3" s="5">
        <v>142</v>
      </c>
      <c r="II3" s="5">
        <v>117</v>
      </c>
      <c r="IJ3" s="5">
        <v>125</v>
      </c>
      <c r="IK3" s="5">
        <v>137</v>
      </c>
      <c r="IL3" s="5">
        <v>143</v>
      </c>
      <c r="IM3" s="5">
        <v>123</v>
      </c>
      <c r="IN3" s="5">
        <v>74</v>
      </c>
      <c r="IO3" s="5">
        <v>156</v>
      </c>
      <c r="IP3" s="5">
        <v>85</v>
      </c>
      <c r="IQ3" s="5">
        <v>125</v>
      </c>
      <c r="IR3" s="5">
        <v>169</v>
      </c>
      <c r="IS3" s="5">
        <v>191</v>
      </c>
      <c r="IT3" s="5">
        <v>140</v>
      </c>
      <c r="IU3" s="5">
        <v>78</v>
      </c>
      <c r="IV3" s="5">
        <v>226</v>
      </c>
      <c r="IW3" s="5">
        <v>256</v>
      </c>
      <c r="IX3" s="5">
        <v>231</v>
      </c>
      <c r="IY3" s="5">
        <v>263</v>
      </c>
      <c r="IZ3" s="5">
        <v>285</v>
      </c>
      <c r="JA3" s="5">
        <v>266</v>
      </c>
      <c r="JB3" s="5">
        <v>73</v>
      </c>
      <c r="JC3" s="5">
        <v>269</v>
      </c>
      <c r="JD3" s="5">
        <v>273</v>
      </c>
      <c r="JE3" s="5">
        <v>338</v>
      </c>
      <c r="JF3" s="5">
        <v>370</v>
      </c>
      <c r="JG3" s="5">
        <v>415</v>
      </c>
      <c r="JH3" s="5">
        <v>490</v>
      </c>
      <c r="JI3" s="5">
        <v>281</v>
      </c>
      <c r="JJ3" s="5">
        <v>210</v>
      </c>
      <c r="JK3" s="5">
        <v>318</v>
      </c>
      <c r="JL3" s="5">
        <v>326</v>
      </c>
      <c r="JM3" s="5">
        <v>383</v>
      </c>
      <c r="JN3" s="5">
        <v>463</v>
      </c>
      <c r="JO3" s="5">
        <v>381</v>
      </c>
      <c r="JP3" s="5">
        <v>262</v>
      </c>
      <c r="JQ3" s="5">
        <v>318</v>
      </c>
      <c r="JR3" s="5">
        <v>427</v>
      </c>
      <c r="JS3" s="5">
        <v>386</v>
      </c>
      <c r="JT3" s="5">
        <v>394</v>
      </c>
      <c r="JU3" s="5">
        <v>399</v>
      </c>
      <c r="JV3" s="5">
        <v>310</v>
      </c>
      <c r="JW3" s="5">
        <v>228</v>
      </c>
      <c r="JX3" s="5">
        <v>258</v>
      </c>
      <c r="JY3" s="5">
        <v>427</v>
      </c>
      <c r="JZ3" s="5">
        <v>415</v>
      </c>
      <c r="KA3" s="5">
        <v>357</v>
      </c>
      <c r="KB3" s="5">
        <v>429</v>
      </c>
      <c r="KC3" s="5">
        <v>308</v>
      </c>
      <c r="KD3" s="5">
        <v>185</v>
      </c>
      <c r="KE3" s="5">
        <v>306</v>
      </c>
      <c r="KF3" s="5">
        <v>396</v>
      </c>
      <c r="KG3" s="5">
        <v>351</v>
      </c>
      <c r="KH3" s="5">
        <v>309</v>
      </c>
      <c r="KI3" s="5">
        <v>311</v>
      </c>
      <c r="KJ3" s="5">
        <v>250</v>
      </c>
      <c r="KK3" s="5">
        <v>180</v>
      </c>
      <c r="KL3" s="5">
        <v>282</v>
      </c>
      <c r="KM3" s="5">
        <v>312</v>
      </c>
      <c r="KN3" s="5">
        <v>289</v>
      </c>
      <c r="KO3" s="5">
        <v>294</v>
      </c>
      <c r="KP3" s="5">
        <v>299</v>
      </c>
      <c r="KQ3" s="5">
        <v>233</v>
      </c>
      <c r="KR3" s="5">
        <v>150</v>
      </c>
      <c r="KS3" s="5">
        <v>302</v>
      </c>
      <c r="KT3" s="5">
        <v>307</v>
      </c>
      <c r="KU3" s="5">
        <v>313</v>
      </c>
      <c r="KV3" s="5">
        <v>262</v>
      </c>
      <c r="KW3" s="5">
        <v>258</v>
      </c>
      <c r="KX3" s="5">
        <v>253</v>
      </c>
      <c r="KY3" s="5">
        <v>286</v>
      </c>
      <c r="KZ3" s="5">
        <v>394</v>
      </c>
      <c r="LA3" s="5">
        <v>560</v>
      </c>
      <c r="LB3" s="5">
        <v>607</v>
      </c>
      <c r="LC3" s="5">
        <v>654</v>
      </c>
      <c r="LD3" s="5">
        <v>647</v>
      </c>
      <c r="LE3" s="5">
        <v>532</v>
      </c>
      <c r="LF3" s="5">
        <v>480</v>
      </c>
      <c r="LG3" s="5">
        <v>374</v>
      </c>
      <c r="LH3" s="5">
        <v>536</v>
      </c>
      <c r="LI3" s="5">
        <v>592</v>
      </c>
      <c r="LJ3" s="5">
        <v>568</v>
      </c>
      <c r="LK3" s="5">
        <v>629</v>
      </c>
      <c r="LL3" s="5">
        <v>464</v>
      </c>
      <c r="LM3" s="28">
        <v>431</v>
      </c>
      <c r="LN3" s="28">
        <v>525</v>
      </c>
      <c r="LO3" s="28">
        <v>506</v>
      </c>
      <c r="LP3" s="28">
        <v>501</v>
      </c>
      <c r="LQ3" s="28">
        <v>450</v>
      </c>
      <c r="LR3" s="28">
        <v>525</v>
      </c>
      <c r="LS3" s="28">
        <v>421</v>
      </c>
      <c r="LT3" s="28">
        <v>273</v>
      </c>
      <c r="LU3" s="28">
        <v>343</v>
      </c>
      <c r="LV3" s="28">
        <v>357</v>
      </c>
      <c r="LW3" s="28">
        <v>397</v>
      </c>
      <c r="LX3" s="28">
        <v>346</v>
      </c>
      <c r="LY3" s="28">
        <v>338</v>
      </c>
      <c r="LZ3" s="28">
        <v>214</v>
      </c>
      <c r="MA3" s="5">
        <v>178</v>
      </c>
      <c r="MB3" s="5">
        <v>211</v>
      </c>
      <c r="MC3" s="5">
        <v>244</v>
      </c>
      <c r="MD3" s="5">
        <v>207</v>
      </c>
      <c r="ME3" s="5">
        <v>209</v>
      </c>
      <c r="MF3" s="5">
        <v>188</v>
      </c>
      <c r="MG3" s="5">
        <v>117</v>
      </c>
      <c r="MH3" s="5">
        <v>119</v>
      </c>
      <c r="MI3" s="5">
        <v>155</v>
      </c>
      <c r="MJ3" s="5">
        <v>127</v>
      </c>
      <c r="MK3" s="5">
        <v>141</v>
      </c>
      <c r="ML3" s="5">
        <v>89</v>
      </c>
      <c r="MM3" s="5">
        <v>142</v>
      </c>
      <c r="MN3" s="5">
        <v>98</v>
      </c>
      <c r="MO3" s="5">
        <v>69</v>
      </c>
      <c r="MP3" s="5">
        <v>98</v>
      </c>
      <c r="MQ3" s="28">
        <v>133</v>
      </c>
      <c r="MR3" s="5">
        <v>89</v>
      </c>
      <c r="MS3" s="5">
        <v>91</v>
      </c>
      <c r="MT3" s="5">
        <v>94</v>
      </c>
      <c r="MU3" s="5">
        <v>60</v>
      </c>
      <c r="MV3" s="5">
        <v>62</v>
      </c>
      <c r="MW3" s="5">
        <v>100</v>
      </c>
      <c r="MX3" s="5">
        <v>62</v>
      </c>
      <c r="MY3" s="5">
        <v>82</v>
      </c>
      <c r="MZ3" s="5">
        <v>77</v>
      </c>
      <c r="NA3" s="5">
        <v>69</v>
      </c>
      <c r="NB3" s="5">
        <v>54</v>
      </c>
      <c r="NC3" s="5">
        <v>56</v>
      </c>
      <c r="ND3" s="5">
        <v>81</v>
      </c>
      <c r="NE3" s="5">
        <v>98</v>
      </c>
      <c r="NF3" s="5">
        <v>81</v>
      </c>
      <c r="NG3" s="5">
        <v>74</v>
      </c>
      <c r="NH3" s="5">
        <v>82</v>
      </c>
      <c r="NI3" s="5">
        <v>76</v>
      </c>
      <c r="NJ3" s="5">
        <v>38</v>
      </c>
      <c r="NK3" s="5">
        <v>103</v>
      </c>
      <c r="NL3" s="5">
        <v>84</v>
      </c>
      <c r="NM3" s="5">
        <v>88</v>
      </c>
      <c r="NN3" s="5">
        <v>111</v>
      </c>
      <c r="NO3" s="5">
        <v>120</v>
      </c>
      <c r="NP3" s="5">
        <v>92</v>
      </c>
      <c r="NQ3" s="5">
        <v>67</v>
      </c>
      <c r="NR3" s="5">
        <v>86</v>
      </c>
      <c r="NS3" s="5">
        <v>147</v>
      </c>
      <c r="NT3" s="5">
        <v>141</v>
      </c>
      <c r="NU3" s="5">
        <v>158</v>
      </c>
      <c r="NV3" s="5">
        <v>153</v>
      </c>
      <c r="NW3" s="5">
        <v>100</v>
      </c>
      <c r="NX3" s="5">
        <v>79</v>
      </c>
      <c r="NY3" s="5">
        <v>183</v>
      </c>
      <c r="NZ3" s="5">
        <v>262</v>
      </c>
      <c r="OA3" s="5">
        <v>266</v>
      </c>
      <c r="OB3" s="5">
        <v>300</v>
      </c>
      <c r="OC3" s="5">
        <v>386</v>
      </c>
      <c r="OD3" s="5">
        <v>323</v>
      </c>
      <c r="OE3" s="5">
        <v>213</v>
      </c>
      <c r="OF3" s="5">
        <v>432</v>
      </c>
      <c r="OG3" s="5">
        <v>600</v>
      </c>
      <c r="OH3" s="5">
        <v>616</v>
      </c>
      <c r="OI3" s="5">
        <v>613</v>
      </c>
      <c r="OJ3" s="5">
        <v>666</v>
      </c>
      <c r="OK3" s="5">
        <v>593</v>
      </c>
      <c r="OL3" s="5">
        <v>341</v>
      </c>
      <c r="OM3" s="5">
        <v>731</v>
      </c>
      <c r="ON3" s="5">
        <v>879</v>
      </c>
      <c r="OO3" s="5">
        <v>957</v>
      </c>
      <c r="OP3" s="5">
        <v>927</v>
      </c>
      <c r="OQ3" s="5">
        <v>991</v>
      </c>
      <c r="OR3" s="5">
        <v>827</v>
      </c>
      <c r="OS3" s="5">
        <v>602</v>
      </c>
      <c r="OT3" s="5">
        <v>1099</v>
      </c>
      <c r="OU3" s="5">
        <v>1130</v>
      </c>
      <c r="OV3" s="5">
        <v>1208</v>
      </c>
      <c r="OW3" s="5">
        <v>1206</v>
      </c>
      <c r="OX3" s="5">
        <v>1161</v>
      </c>
      <c r="OY3" s="5">
        <v>1219</v>
      </c>
      <c r="OZ3" s="5">
        <v>719</v>
      </c>
      <c r="PA3" s="5">
        <v>1153</v>
      </c>
      <c r="PB3" s="5">
        <v>1241</v>
      </c>
      <c r="PC3" s="5">
        <v>1167</v>
      </c>
      <c r="PD3" s="5">
        <v>1161</v>
      </c>
      <c r="PE3" s="5">
        <v>1097</v>
      </c>
      <c r="PF3" s="5">
        <v>1050</v>
      </c>
      <c r="PG3" s="5">
        <v>922</v>
      </c>
      <c r="PH3" s="5">
        <v>1230</v>
      </c>
      <c r="PI3" s="5">
        <v>1260</v>
      </c>
      <c r="PJ3" s="5">
        <v>1171</v>
      </c>
      <c r="PK3" s="5">
        <v>1041</v>
      </c>
      <c r="PL3" s="5">
        <v>1260</v>
      </c>
      <c r="PM3" s="5">
        <v>1055</v>
      </c>
      <c r="PN3" s="5">
        <v>845</v>
      </c>
      <c r="PO3" s="5">
        <v>884</v>
      </c>
      <c r="PP3" s="5">
        <v>668</v>
      </c>
      <c r="PQ3" s="5">
        <v>746</v>
      </c>
      <c r="PR3" s="5">
        <v>1003</v>
      </c>
      <c r="PS3" s="5">
        <v>1018</v>
      </c>
      <c r="PT3" s="5">
        <v>872</v>
      </c>
      <c r="PU3" s="5">
        <v>668</v>
      </c>
      <c r="PV3" s="5">
        <v>974</v>
      </c>
      <c r="PW3" s="5">
        <v>849</v>
      </c>
      <c r="PX3" s="5">
        <v>760</v>
      </c>
      <c r="PY3" s="5">
        <v>575</v>
      </c>
      <c r="PZ3" s="5">
        <v>785</v>
      </c>
      <c r="QA3" s="5">
        <v>620</v>
      </c>
      <c r="QB3" s="5">
        <v>381</v>
      </c>
      <c r="QC3" s="5">
        <v>508</v>
      </c>
      <c r="QD3" s="5">
        <v>477</v>
      </c>
      <c r="QE3" s="5">
        <v>500</v>
      </c>
      <c r="QF3" s="5">
        <v>415</v>
      </c>
      <c r="QG3" s="5">
        <v>406</v>
      </c>
      <c r="QH3" s="5">
        <v>274</v>
      </c>
      <c r="QI3" s="5">
        <v>216</v>
      </c>
      <c r="QJ3" s="5">
        <v>327</v>
      </c>
      <c r="QK3" s="5">
        <v>331</v>
      </c>
      <c r="QL3" s="5">
        <v>309</v>
      </c>
      <c r="QM3" s="5">
        <v>290</v>
      </c>
      <c r="QN3" s="5">
        <v>216</v>
      </c>
      <c r="QO3" s="5">
        <v>197</v>
      </c>
      <c r="QP3" s="5">
        <v>98</v>
      </c>
      <c r="QQ3" s="5">
        <v>201</v>
      </c>
      <c r="QR3" s="5">
        <v>213</v>
      </c>
      <c r="QS3" s="5">
        <v>226</v>
      </c>
      <c r="QT3" s="5">
        <v>189</v>
      </c>
      <c r="QU3" s="5">
        <v>174</v>
      </c>
      <c r="QV3" s="5">
        <v>145</v>
      </c>
      <c r="QW3" s="5">
        <v>72</v>
      </c>
      <c r="QX3" s="5">
        <v>190</v>
      </c>
      <c r="QY3" s="5">
        <v>153</v>
      </c>
      <c r="QZ3" s="5">
        <v>148</v>
      </c>
      <c r="RA3" s="5">
        <v>134</v>
      </c>
      <c r="RB3" s="5">
        <v>126</v>
      </c>
      <c r="RC3" s="5">
        <v>96</v>
      </c>
      <c r="RD3" s="5">
        <v>57</v>
      </c>
      <c r="RE3" s="5">
        <v>110</v>
      </c>
      <c r="RF3" s="5">
        <v>108</v>
      </c>
      <c r="RG3" s="5">
        <v>95</v>
      </c>
      <c r="RH3" s="5">
        <v>79</v>
      </c>
      <c r="RI3" s="5">
        <v>111</v>
      </c>
      <c r="RJ3" s="5">
        <v>106</v>
      </c>
      <c r="RK3" s="5">
        <v>42</v>
      </c>
      <c r="RL3" s="5">
        <v>107</v>
      </c>
      <c r="RM3" s="5">
        <v>125</v>
      </c>
      <c r="RN3" s="5">
        <v>116</v>
      </c>
      <c r="RO3" s="5">
        <v>120</v>
      </c>
      <c r="RP3" s="5">
        <v>88</v>
      </c>
      <c r="RQ3" s="5">
        <v>96</v>
      </c>
      <c r="RR3" s="5">
        <v>40</v>
      </c>
      <c r="RS3" s="5">
        <v>101</v>
      </c>
      <c r="RT3" s="5">
        <v>108</v>
      </c>
      <c r="RU3" s="5">
        <v>108</v>
      </c>
      <c r="RV3" s="5">
        <v>123</v>
      </c>
      <c r="RW3" s="5">
        <v>148</v>
      </c>
      <c r="RX3" s="5">
        <v>88</v>
      </c>
      <c r="RY3" s="5">
        <v>77</v>
      </c>
      <c r="RZ3" s="5">
        <v>136</v>
      </c>
      <c r="SA3" s="5">
        <v>151</v>
      </c>
      <c r="SB3" s="5">
        <v>125</v>
      </c>
      <c r="SC3" s="5">
        <v>143</v>
      </c>
      <c r="SD3" s="5">
        <v>200</v>
      </c>
      <c r="SE3" s="5">
        <v>166</v>
      </c>
      <c r="SF3" s="5">
        <v>104</v>
      </c>
      <c r="SG3" s="5">
        <v>225</v>
      </c>
      <c r="SH3" s="5">
        <v>349</v>
      </c>
      <c r="SI3" s="5">
        <v>324</v>
      </c>
      <c r="SJ3" s="5">
        <v>254</v>
      </c>
      <c r="SK3" s="5">
        <v>380</v>
      </c>
      <c r="SL3" s="5">
        <v>262</v>
      </c>
      <c r="SM3" s="5">
        <v>224</v>
      </c>
      <c r="SN3" s="5">
        <v>313</v>
      </c>
      <c r="SO3" s="5">
        <v>491</v>
      </c>
      <c r="SP3" s="5">
        <v>461</v>
      </c>
      <c r="SQ3" s="5">
        <v>379</v>
      </c>
      <c r="SR3" s="5">
        <v>283</v>
      </c>
      <c r="SS3" s="5">
        <v>471</v>
      </c>
      <c r="ST3" s="5">
        <v>374</v>
      </c>
      <c r="SU3" s="5">
        <v>741</v>
      </c>
      <c r="SV3" s="5">
        <v>798</v>
      </c>
      <c r="SW3" s="5">
        <v>932</v>
      </c>
      <c r="SX3" s="5">
        <v>882</v>
      </c>
      <c r="SY3" s="5">
        <v>1040</v>
      </c>
      <c r="SZ3" s="5">
        <v>890</v>
      </c>
      <c r="TA3" s="5">
        <v>448</v>
      </c>
      <c r="TB3" s="5">
        <v>1078</v>
      </c>
      <c r="TC3" s="5">
        <v>1224</v>
      </c>
      <c r="TD3" s="5">
        <v>1085</v>
      </c>
      <c r="TE3" s="5">
        <v>1310</v>
      </c>
      <c r="TF3" s="5">
        <v>1123</v>
      </c>
      <c r="TG3" s="5">
        <v>1164</v>
      </c>
      <c r="TH3" s="5">
        <v>995</v>
      </c>
      <c r="TI3" s="5">
        <v>697</v>
      </c>
      <c r="TJ3" s="5">
        <v>1489</v>
      </c>
      <c r="TK3" s="5">
        <v>1654</v>
      </c>
      <c r="TL3" s="5">
        <v>1561</v>
      </c>
      <c r="TM3" s="5">
        <v>1828</v>
      </c>
      <c r="TN3" s="5">
        <v>1764</v>
      </c>
      <c r="TO3" s="5">
        <v>964</v>
      </c>
      <c r="TP3" s="5">
        <v>1856</v>
      </c>
      <c r="TQ3" s="5">
        <v>2296</v>
      </c>
      <c r="TR3" s="5">
        <v>2443</v>
      </c>
      <c r="TS3" s="5">
        <v>2585</v>
      </c>
      <c r="TT3" s="5">
        <v>2556</v>
      </c>
      <c r="TU3" s="5">
        <v>2221</v>
      </c>
      <c r="TV3" s="5">
        <v>1557</v>
      </c>
      <c r="TW3" s="5">
        <v>2368</v>
      </c>
      <c r="TX3" s="5">
        <v>2807</v>
      </c>
      <c r="TY3" s="5">
        <v>2829</v>
      </c>
      <c r="TZ3" s="5">
        <v>2814</v>
      </c>
      <c r="UA3" s="5">
        <v>2641</v>
      </c>
      <c r="UB3" s="5">
        <v>2389</v>
      </c>
      <c r="UC3" s="5">
        <v>1604</v>
      </c>
      <c r="UD3" s="5">
        <v>2346</v>
      </c>
      <c r="UE3" s="5">
        <v>3004</v>
      </c>
      <c r="UF3" s="5">
        <v>2501</v>
      </c>
      <c r="UG3" s="5">
        <v>2303</v>
      </c>
      <c r="UH3" s="5">
        <v>2353</v>
      </c>
      <c r="UI3" s="5">
        <v>1819</v>
      </c>
      <c r="UJ3" s="5">
        <v>924</v>
      </c>
      <c r="UK3" s="5">
        <v>1649</v>
      </c>
      <c r="UL3" s="5">
        <v>2011</v>
      </c>
      <c r="UM3" s="5">
        <v>1488</v>
      </c>
      <c r="UN3" s="5">
        <v>1309</v>
      </c>
      <c r="UO3" s="5">
        <v>1263</v>
      </c>
      <c r="UP3" s="5">
        <v>1147</v>
      </c>
      <c r="UQ3" s="5">
        <v>452</v>
      </c>
      <c r="UR3" s="5">
        <v>942</v>
      </c>
      <c r="US3" s="5">
        <v>1160</v>
      </c>
      <c r="UT3" s="5">
        <v>858</v>
      </c>
      <c r="UU3" s="5">
        <v>735</v>
      </c>
      <c r="UV3" s="5">
        <v>666</v>
      </c>
      <c r="UW3" s="5">
        <v>467</v>
      </c>
      <c r="UX3" s="5">
        <v>268</v>
      </c>
      <c r="UY3" s="5">
        <v>245</v>
      </c>
      <c r="UZ3" s="5">
        <v>591</v>
      </c>
      <c r="VA3" s="5">
        <v>540</v>
      </c>
      <c r="VB3" s="5">
        <v>240</v>
      </c>
      <c r="VC3" s="5">
        <v>425</v>
      </c>
      <c r="VD3" s="5">
        <v>386</v>
      </c>
      <c r="VE3" s="5">
        <v>141</v>
      </c>
      <c r="VF3" s="5">
        <v>281</v>
      </c>
      <c r="VG3" s="5">
        <v>398</v>
      </c>
      <c r="VH3" s="5">
        <v>264</v>
      </c>
      <c r="VI3" s="5">
        <v>241</v>
      </c>
      <c r="VJ3" s="5">
        <v>184</v>
      </c>
      <c r="VK3" s="5">
        <v>136</v>
      </c>
      <c r="VL3" s="5">
        <v>96</v>
      </c>
      <c r="VM3" s="5">
        <v>176</v>
      </c>
      <c r="VN3" s="5">
        <v>209</v>
      </c>
      <c r="VO3" s="5">
        <v>165</v>
      </c>
      <c r="VP3" s="5">
        <v>166</v>
      </c>
      <c r="VQ3" s="5">
        <v>124</v>
      </c>
      <c r="VR3" s="5">
        <v>105</v>
      </c>
      <c r="VS3" s="5">
        <v>49</v>
      </c>
      <c r="VT3" s="5">
        <v>103</v>
      </c>
      <c r="VU3" s="5">
        <v>125</v>
      </c>
      <c r="VV3" s="5">
        <v>112</v>
      </c>
      <c r="VW3" s="5">
        <v>65</v>
      </c>
      <c r="VX3" s="5">
        <v>78</v>
      </c>
      <c r="VY3" s="5">
        <v>71</v>
      </c>
      <c r="VZ3" s="5">
        <v>29</v>
      </c>
      <c r="WA3" s="5">
        <v>83</v>
      </c>
      <c r="WB3" s="5">
        <v>73</v>
      </c>
      <c r="WC3" s="5">
        <v>42</v>
      </c>
      <c r="WD3" s="5">
        <v>51</v>
      </c>
      <c r="WE3" s="5">
        <v>46</v>
      </c>
      <c r="WF3" s="5">
        <v>38</v>
      </c>
      <c r="WG3" s="5">
        <v>26</v>
      </c>
      <c r="WH3" s="5">
        <v>50</v>
      </c>
      <c r="WI3" s="5">
        <v>66</v>
      </c>
      <c r="WJ3" s="5">
        <v>61</v>
      </c>
      <c r="WK3" s="5">
        <v>52</v>
      </c>
      <c r="WL3" s="5">
        <v>49</v>
      </c>
      <c r="WM3" s="5">
        <v>45</v>
      </c>
      <c r="WN3" s="5">
        <v>7</v>
      </c>
      <c r="WO3" s="5">
        <v>36</v>
      </c>
      <c r="WP3" s="5">
        <v>53</v>
      </c>
      <c r="WQ3" s="5">
        <v>20</v>
      </c>
      <c r="WR3" s="5">
        <v>32</v>
      </c>
      <c r="WS3" s="5">
        <v>39</v>
      </c>
      <c r="WT3" s="5">
        <v>39</v>
      </c>
      <c r="WU3" s="5">
        <v>15</v>
      </c>
      <c r="WV3" s="5">
        <v>28</v>
      </c>
      <c r="WW3" s="5">
        <v>26</v>
      </c>
      <c r="WX3" s="5">
        <v>64</v>
      </c>
      <c r="WY3" s="5">
        <v>26</v>
      </c>
      <c r="WZ3" s="5">
        <v>30</v>
      </c>
      <c r="XA3" s="5">
        <v>18</v>
      </c>
      <c r="XB3" s="5">
        <v>8</v>
      </c>
      <c r="XC3" s="5">
        <v>13</v>
      </c>
      <c r="XD3" s="5">
        <v>18</v>
      </c>
      <c r="XE3" s="5">
        <v>28</v>
      </c>
      <c r="XF3" s="5">
        <v>26</v>
      </c>
      <c r="XG3" s="5">
        <v>17</v>
      </c>
      <c r="XH3" s="5">
        <v>18</v>
      </c>
      <c r="XI3" s="5">
        <v>5</v>
      </c>
      <c r="XJ3" s="5">
        <v>13</v>
      </c>
      <c r="XK3" s="5">
        <v>9</v>
      </c>
      <c r="XL3" s="5">
        <v>13</v>
      </c>
      <c r="XM3" s="5">
        <v>14</v>
      </c>
      <c r="XN3" s="5">
        <v>19</v>
      </c>
      <c r="XO3" s="5">
        <v>13</v>
      </c>
      <c r="XP3" s="5">
        <v>9</v>
      </c>
      <c r="XQ3" s="5">
        <v>12</v>
      </c>
      <c r="XR3" s="5">
        <v>12</v>
      </c>
      <c r="XS3" s="5">
        <v>19</v>
      </c>
      <c r="XT3" s="5">
        <v>18</v>
      </c>
      <c r="XU3" s="5">
        <v>16</v>
      </c>
      <c r="XV3" s="5">
        <v>8</v>
      </c>
      <c r="XW3" s="5">
        <v>6</v>
      </c>
      <c r="XX3" s="5">
        <v>15</v>
      </c>
      <c r="XY3" s="5">
        <v>12</v>
      </c>
      <c r="XZ3" s="5">
        <v>13</v>
      </c>
      <c r="YA3" s="5">
        <v>6</v>
      </c>
      <c r="YB3" s="5">
        <v>18</v>
      </c>
      <c r="YC3" s="5">
        <v>6</v>
      </c>
      <c r="YD3" s="5">
        <v>2</v>
      </c>
      <c r="YE3" s="5">
        <v>14</v>
      </c>
      <c r="YF3" s="5">
        <v>17</v>
      </c>
      <c r="YG3" s="5">
        <v>14</v>
      </c>
      <c r="YH3" s="5">
        <v>15</v>
      </c>
      <c r="YI3" s="5">
        <v>14</v>
      </c>
      <c r="YJ3" s="5">
        <v>13</v>
      </c>
      <c r="YK3" s="5">
        <v>3</v>
      </c>
      <c r="YL3" s="5">
        <v>27</v>
      </c>
      <c r="YM3" s="5">
        <v>24</v>
      </c>
      <c r="YN3" s="5">
        <v>33</v>
      </c>
      <c r="YO3" s="5">
        <v>26</v>
      </c>
      <c r="YP3" s="5">
        <v>22</v>
      </c>
      <c r="YQ3" s="5">
        <v>30</v>
      </c>
      <c r="YR3" s="5">
        <v>11</v>
      </c>
      <c r="YS3" s="5">
        <v>51</v>
      </c>
      <c r="YT3" s="5">
        <v>61</v>
      </c>
      <c r="YU3" s="5">
        <v>52</v>
      </c>
      <c r="YV3" s="5">
        <v>78</v>
      </c>
      <c r="YW3" s="5">
        <v>70</v>
      </c>
      <c r="YX3" s="5">
        <v>57</v>
      </c>
      <c r="YY3" s="5">
        <v>79</v>
      </c>
      <c r="YZ3" s="5">
        <v>124</v>
      </c>
      <c r="ZA3" s="5">
        <v>244</v>
      </c>
      <c r="ZB3" s="5">
        <v>505</v>
      </c>
      <c r="ZC3" s="5">
        <v>671</v>
      </c>
      <c r="ZD3" s="5">
        <v>891</v>
      </c>
      <c r="ZE3" s="5">
        <v>876</v>
      </c>
      <c r="ZF3" s="5">
        <v>499</v>
      </c>
      <c r="ZG3" s="5">
        <v>613</v>
      </c>
      <c r="ZH3" s="5">
        <v>1711</v>
      </c>
      <c r="ZI3" s="5">
        <v>2452</v>
      </c>
      <c r="ZJ3" s="5">
        <v>2826</v>
      </c>
      <c r="ZK3" s="5">
        <v>3692</v>
      </c>
      <c r="ZL3" s="5">
        <v>3760</v>
      </c>
      <c r="ZM3" s="5">
        <v>2549</v>
      </c>
      <c r="ZN3" s="5">
        <v>5394</v>
      </c>
      <c r="ZO3" s="5">
        <v>6101</v>
      </c>
      <c r="ZP3" s="5">
        <v>5933</v>
      </c>
      <c r="ZQ3" s="5">
        <v>6252</v>
      </c>
      <c r="ZR3" s="5">
        <v>7375</v>
      </c>
      <c r="ZS3" s="5">
        <v>6219</v>
      </c>
      <c r="ZT3" s="5">
        <v>4800</v>
      </c>
      <c r="ZU3" s="5">
        <v>8612</v>
      </c>
      <c r="ZV3" s="5">
        <v>10375</v>
      </c>
      <c r="ZW3" s="5">
        <v>10578</v>
      </c>
      <c r="ZX3" s="5">
        <v>12850</v>
      </c>
      <c r="ZY3" s="5">
        <f>13449-1-4</f>
        <v>13444</v>
      </c>
      <c r="ZZ3" s="5">
        <f>11684-1</f>
        <v>11683</v>
      </c>
      <c r="AAA3" s="5">
        <f>6943-1</f>
        <v>6942</v>
      </c>
      <c r="AAB3" s="5">
        <f>12801-1-1-1-1</f>
        <v>12797</v>
      </c>
      <c r="AAC3" s="5">
        <f>12954-1-1</f>
        <v>12952</v>
      </c>
      <c r="AAD3" s="5">
        <f>14288-1-1-2-1</f>
        <v>14283</v>
      </c>
      <c r="AAE3" s="5">
        <f>13006-1-1-1-1</f>
        <v>13002</v>
      </c>
      <c r="AAF3" s="5">
        <f>14200-1-1-2</f>
        <v>14196</v>
      </c>
      <c r="AAG3" s="5">
        <f>12603-1-1-1-1-1-3</f>
        <v>12595</v>
      </c>
      <c r="AAH3" s="5">
        <f>8883-1-1</f>
        <v>8881</v>
      </c>
      <c r="AAI3" s="5">
        <f>11409-1-1</f>
        <v>11407</v>
      </c>
      <c r="AAJ3" s="5">
        <f>15259-1-1-1-3-1</f>
        <v>15252</v>
      </c>
      <c r="AAK3" s="5">
        <f>12826-1-1-1-1</f>
        <v>12822</v>
      </c>
      <c r="AAL3" s="5">
        <v>15291</v>
      </c>
      <c r="AAM3" s="5">
        <f>6744-1</f>
        <v>6743</v>
      </c>
      <c r="AAN3" s="5">
        <v>12571</v>
      </c>
      <c r="AAO3" s="5">
        <v>7990</v>
      </c>
      <c r="AAP3" s="5">
        <v>12591</v>
      </c>
      <c r="AAQ3" s="5">
        <f>12460-1-1</f>
        <v>12458</v>
      </c>
      <c r="AAR3" s="5">
        <f>13908-1</f>
        <v>13907</v>
      </c>
      <c r="AAS3" s="5">
        <f>11505-1-3-1</f>
        <v>11500</v>
      </c>
      <c r="AAT3" s="5">
        <f>12451-2-1-1</f>
        <v>12447</v>
      </c>
      <c r="AAU3" s="5">
        <f>8400-1-1</f>
        <v>8398</v>
      </c>
      <c r="AAV3" s="5">
        <f>4697-1</f>
        <v>4696</v>
      </c>
      <c r="AAW3" s="5">
        <f>10937-3</f>
        <v>10934</v>
      </c>
      <c r="AAX3" s="5">
        <v>11467</v>
      </c>
      <c r="AAY3" s="5">
        <v>5652</v>
      </c>
      <c r="AAZ3" s="5">
        <f>8529-1</f>
        <v>8528</v>
      </c>
      <c r="ABA3" s="5">
        <v>10400</v>
      </c>
      <c r="ABB3" s="5">
        <f>6707-1-2-1-1</f>
        <v>6702</v>
      </c>
      <c r="ABC3" s="5">
        <f>4629-4</f>
        <v>4625</v>
      </c>
      <c r="ABD3" s="5">
        <f>8965-2-1</f>
        <v>8962</v>
      </c>
      <c r="ABE3" s="5">
        <f>9219-3-1</f>
        <v>9215</v>
      </c>
      <c r="ABF3" s="5">
        <f>7749-2-1-1</f>
        <v>7745</v>
      </c>
      <c r="ABG3" s="5">
        <f>6696-3-1</f>
        <v>6692</v>
      </c>
      <c r="ABH3" s="5">
        <f>7135-2</f>
        <v>7133</v>
      </c>
      <c r="ABI3" s="5">
        <v>5432</v>
      </c>
      <c r="ABJ3" s="5">
        <f>2037-1</f>
        <v>2036</v>
      </c>
      <c r="ABK3" s="5">
        <f>6509-1-1</f>
        <v>6507</v>
      </c>
      <c r="ABL3" s="5">
        <f>7079-3-1-1</f>
        <v>7074</v>
      </c>
      <c r="ABM3" s="5">
        <f>6322-2</f>
        <v>6320</v>
      </c>
      <c r="ABN3" s="5">
        <f>4959-1-1-1-1</f>
        <v>4955</v>
      </c>
      <c r="ABO3" s="5">
        <f>5579-2</f>
        <v>5577</v>
      </c>
      <c r="ABP3" s="5">
        <f>4897-1</f>
        <v>4896</v>
      </c>
      <c r="ABQ3" s="5">
        <f>1467-1</f>
        <v>1466</v>
      </c>
      <c r="ABR3" s="5">
        <v>5980</v>
      </c>
      <c r="ABS3" s="5">
        <v>5739</v>
      </c>
      <c r="ABT3" s="5">
        <v>5009</v>
      </c>
      <c r="ABU3" s="5">
        <v>3865</v>
      </c>
      <c r="ABV3" s="5">
        <v>3639</v>
      </c>
      <c r="ABW3" s="5">
        <v>2908</v>
      </c>
      <c r="ABX3" s="5">
        <v>1638</v>
      </c>
      <c r="ABY3" s="5">
        <v>998</v>
      </c>
      <c r="ABZ3" s="5">
        <v>4790</v>
      </c>
      <c r="ACA3" s="5">
        <v>4490</v>
      </c>
      <c r="ACB3" s="5">
        <f>3783-1</f>
        <v>3782</v>
      </c>
      <c r="ACC3" s="5">
        <f>3645-1</f>
        <v>3644</v>
      </c>
      <c r="ACD3" s="5">
        <v>3493</v>
      </c>
      <c r="ACE3" s="5">
        <f>1140-1</f>
        <v>1139</v>
      </c>
      <c r="ACF3" s="5">
        <v>4340</v>
      </c>
      <c r="ACG3" s="5">
        <v>4517</v>
      </c>
      <c r="ACH3" s="5">
        <v>3733</v>
      </c>
      <c r="ACI3" s="5">
        <v>3670</v>
      </c>
      <c r="ACJ3" s="5">
        <v>3666</v>
      </c>
      <c r="ACK3" s="5">
        <f>3760-2</f>
        <v>3758</v>
      </c>
      <c r="ACL3" s="5">
        <v>1241</v>
      </c>
      <c r="ACM3" s="5">
        <f>4347-1</f>
        <v>4346</v>
      </c>
      <c r="ACN3" s="5">
        <v>4896</v>
      </c>
      <c r="ACO3" s="5">
        <f>4673-1</f>
        <v>4672</v>
      </c>
      <c r="ACP3" s="5">
        <v>3907</v>
      </c>
      <c r="ACQ3" s="5">
        <v>4200</v>
      </c>
      <c r="ACR3" s="5">
        <v>3652</v>
      </c>
      <c r="ACS3" s="5">
        <v>1449</v>
      </c>
      <c r="ACT3" s="5">
        <f>5051-1</f>
        <v>5050</v>
      </c>
      <c r="ACU3" s="5">
        <v>5121</v>
      </c>
      <c r="ACV3" s="5">
        <f>4314-2-1</f>
        <v>4311</v>
      </c>
      <c r="ACW3" s="5">
        <v>3692</v>
      </c>
      <c r="ACX3" s="5">
        <f>3644-1</f>
        <v>3643</v>
      </c>
      <c r="ACY3" s="5">
        <f>2707-1</f>
        <v>2706</v>
      </c>
      <c r="ACZ3" s="5">
        <v>951</v>
      </c>
      <c r="ADA3" s="5">
        <v>3819</v>
      </c>
      <c r="ADB3" s="5">
        <f>3935-1</f>
        <v>3934</v>
      </c>
      <c r="ADC3" s="5">
        <v>3565</v>
      </c>
      <c r="ADD3" s="5">
        <f>2846-1</f>
        <v>2845</v>
      </c>
      <c r="ADE3" s="5">
        <f>3113-1</f>
        <v>3112</v>
      </c>
      <c r="ADF3" s="5">
        <f>2733-1</f>
        <v>2732</v>
      </c>
      <c r="ADG3" s="5">
        <v>963</v>
      </c>
      <c r="ADH3" s="5">
        <f>3967-1</f>
        <v>3966</v>
      </c>
      <c r="ADI3" s="5">
        <f>3696-1</f>
        <v>3695</v>
      </c>
      <c r="ADJ3" s="5">
        <f>3046-1</f>
        <v>3045</v>
      </c>
      <c r="ADK3" s="5">
        <v>2619</v>
      </c>
      <c r="ADL3" s="5">
        <f>1114-1-1</f>
        <v>1112</v>
      </c>
      <c r="ADM3" s="5">
        <f>2253-1</f>
        <v>2252</v>
      </c>
      <c r="ADN3" s="5">
        <v>926</v>
      </c>
      <c r="ADO3" s="5">
        <v>3318</v>
      </c>
      <c r="ADP3" s="5">
        <v>1545</v>
      </c>
      <c r="ADQ3" s="5">
        <v>1243</v>
      </c>
      <c r="ADR3" s="5">
        <f>1465-1</f>
        <v>1464</v>
      </c>
      <c r="ADS3" s="5">
        <f>4192-1</f>
        <v>4191</v>
      </c>
      <c r="ADT3" s="5">
        <v>3324</v>
      </c>
      <c r="ADU3" s="5">
        <v>1486</v>
      </c>
      <c r="ADV3" s="5">
        <v>4240</v>
      </c>
      <c r="ADW3" s="5">
        <v>3679</v>
      </c>
      <c r="ADX3" s="5">
        <v>3290</v>
      </c>
      <c r="ADY3" s="5">
        <v>3210</v>
      </c>
      <c r="ADZ3" s="5">
        <f>3440-1-1</f>
        <v>3438</v>
      </c>
      <c r="AEA3" s="5">
        <v>2576</v>
      </c>
      <c r="AEB3" s="5">
        <v>944</v>
      </c>
      <c r="AEC3" s="5">
        <f>3932-1-1</f>
        <v>3930</v>
      </c>
      <c r="AED3" s="5">
        <f>3497-1</f>
        <v>3496</v>
      </c>
      <c r="AEE3" s="5">
        <v>3156</v>
      </c>
      <c r="AEF3" s="5">
        <v>2991</v>
      </c>
      <c r="AEG3" s="5">
        <v>3030</v>
      </c>
      <c r="AEH3" s="5">
        <f>2253-1</f>
        <v>2252</v>
      </c>
      <c r="AEI3" s="5">
        <v>884</v>
      </c>
      <c r="AEJ3" s="5">
        <f>3561-1</f>
        <v>3560</v>
      </c>
      <c r="AEK3" s="5">
        <f>2927-1</f>
        <v>2926</v>
      </c>
      <c r="AEL3" s="5">
        <f>2524-1</f>
        <v>2523</v>
      </c>
      <c r="AEM3" s="5">
        <v>2210</v>
      </c>
      <c r="AEN3" s="5">
        <f>2243-1</f>
        <v>2242</v>
      </c>
      <c r="AEO3" s="5">
        <v>1502</v>
      </c>
      <c r="AEP3" s="5">
        <v>548</v>
      </c>
      <c r="AEQ3" s="5">
        <v>2314</v>
      </c>
      <c r="AER3" s="5">
        <v>1977</v>
      </c>
      <c r="AES3" s="5">
        <v>1531</v>
      </c>
      <c r="AET3" s="5">
        <f>1530-1</f>
        <v>1529</v>
      </c>
      <c r="AEU3" s="5">
        <v>1493</v>
      </c>
      <c r="AEV3" s="5">
        <v>1153</v>
      </c>
      <c r="AEW3" s="5">
        <v>461</v>
      </c>
      <c r="AEX3" s="5">
        <f>1925-1</f>
        <v>1924</v>
      </c>
      <c r="AEY3" s="5">
        <v>1644</v>
      </c>
      <c r="AEZ3" s="5">
        <f>1419-1</f>
        <v>1418</v>
      </c>
      <c r="AFA3" s="5">
        <v>1192</v>
      </c>
      <c r="AFB3" s="5">
        <v>1255</v>
      </c>
      <c r="AFC3" s="5">
        <f>1151-1</f>
        <v>1150</v>
      </c>
      <c r="AFD3" s="5">
        <v>424</v>
      </c>
      <c r="AFE3" s="5">
        <v>1590</v>
      </c>
      <c r="AFF3" s="5">
        <v>1320</v>
      </c>
      <c r="AFG3" s="5">
        <v>1213</v>
      </c>
      <c r="AFH3" s="5">
        <v>1125</v>
      </c>
      <c r="AFI3" s="5">
        <v>1255</v>
      </c>
      <c r="AFJ3" s="5">
        <v>883</v>
      </c>
      <c r="AFK3" s="5">
        <v>394</v>
      </c>
      <c r="AFL3" s="5">
        <v>1511</v>
      </c>
      <c r="AFM3" s="5">
        <f>1414-1</f>
        <v>1413</v>
      </c>
      <c r="AFN3" s="5">
        <f>1248-1</f>
        <v>1247</v>
      </c>
      <c r="AFO3" s="5">
        <v>1365</v>
      </c>
      <c r="AFP3" s="5">
        <f>1472-1</f>
        <v>1471</v>
      </c>
      <c r="AFQ3" s="5">
        <v>1134</v>
      </c>
      <c r="AFR3" s="5">
        <f>586-1</f>
        <v>585</v>
      </c>
      <c r="AFS3" s="5">
        <f>2302-1</f>
        <v>2301</v>
      </c>
      <c r="AFT3" s="5">
        <v>2222</v>
      </c>
      <c r="AFU3" s="5">
        <v>2193</v>
      </c>
      <c r="AFV3" s="5">
        <f>2135-1</f>
        <v>2134</v>
      </c>
      <c r="AFW3" s="5">
        <v>2545</v>
      </c>
      <c r="AFX3" s="5">
        <f>2010-1</f>
        <v>2009</v>
      </c>
      <c r="AFY3" s="5">
        <v>1150</v>
      </c>
      <c r="AFZ3" s="5">
        <f>4523-1</f>
        <v>4522</v>
      </c>
      <c r="AGA3" s="5">
        <f>4621-1</f>
        <v>4620</v>
      </c>
      <c r="AGB3" s="5">
        <v>4615</v>
      </c>
      <c r="AGC3" s="5">
        <v>4805</v>
      </c>
      <c r="AGD3" s="5">
        <f>5567-1</f>
        <v>5566</v>
      </c>
      <c r="AGE3" s="5">
        <f>5081-1</f>
        <v>5080</v>
      </c>
      <c r="AGF3" s="5">
        <f>2515-1-1</f>
        <v>2513</v>
      </c>
      <c r="AGG3" s="5">
        <f>9960-2-1-1</f>
        <v>9956</v>
      </c>
      <c r="AGH3" s="5">
        <f>10452-2-1</f>
        <v>10449</v>
      </c>
      <c r="AGI3" s="5">
        <f>9957-1</f>
        <v>9956</v>
      </c>
      <c r="AGJ3" s="5">
        <f>9745-1-1</f>
        <v>9743</v>
      </c>
      <c r="AGK3" s="5">
        <f>12351-1-1</f>
        <v>12349</v>
      </c>
      <c r="AGL3" s="5">
        <f>10804-2</f>
        <v>10802</v>
      </c>
      <c r="AGM3" s="5">
        <f>4859-1-1</f>
        <v>4857</v>
      </c>
      <c r="AGN3" s="5">
        <v>5019</v>
      </c>
      <c r="AGO3" s="5">
        <f>21976-1-2-1</f>
        <v>21972</v>
      </c>
      <c r="AGP3" s="5">
        <f>22047-1-1-3</f>
        <v>22042</v>
      </c>
      <c r="AGQ3" s="5">
        <f>19952-3-1-1-1-2</f>
        <v>19944</v>
      </c>
      <c r="AGR3" s="5">
        <f>22501-3-1-1</f>
        <v>22496</v>
      </c>
      <c r="AGS3" s="5">
        <f>17445-6-1-1-3-1</f>
        <v>17433</v>
      </c>
      <c r="AGT3" s="5">
        <f>7785-2</f>
        <v>7783</v>
      </c>
      <c r="AGU3" s="5">
        <f>25762-13-1-1-1-1-1-1-2</f>
        <v>25741</v>
      </c>
      <c r="AGV3" s="5">
        <f>21860-3</f>
        <v>21857</v>
      </c>
      <c r="AGW3" s="5">
        <f>24296-8-1-1</f>
        <v>24286</v>
      </c>
      <c r="AGX3" s="5">
        <f>21387-1-1-1</f>
        <v>21384</v>
      </c>
      <c r="AGY3" s="5">
        <f>22833-1-2-1-3</f>
        <v>22826</v>
      </c>
      <c r="AGZ3" s="5">
        <f>16473-2</f>
        <v>16471</v>
      </c>
      <c r="AHA3" s="5">
        <f>7282-1</f>
        <v>7281</v>
      </c>
      <c r="AHB3" s="5">
        <f>25134-3-1</f>
        <v>25130</v>
      </c>
      <c r="AHC3" s="5">
        <f>24038-1</f>
        <v>24037</v>
      </c>
      <c r="AHD3" s="5">
        <f>22371-1-1</f>
        <v>22369</v>
      </c>
      <c r="AHE3" s="5">
        <v>20327</v>
      </c>
      <c r="AHF3" s="5">
        <f>22550-1-2</f>
        <v>22547</v>
      </c>
      <c r="AHG3" s="5">
        <v>18309</v>
      </c>
      <c r="AHH3" s="5">
        <f>8164-3-1</f>
        <v>8160</v>
      </c>
      <c r="AHI3" s="5">
        <f>25296-7-1-2</f>
        <v>25286</v>
      </c>
      <c r="AHJ3" s="5">
        <f>23730-2-1-3-1</f>
        <v>23723</v>
      </c>
      <c r="AHK3" s="5">
        <f>22051-1</f>
        <v>22050</v>
      </c>
      <c r="AHL3" s="5">
        <v>10031</v>
      </c>
      <c r="AHM3" s="5">
        <f>17557-1-2-2</f>
        <v>17552</v>
      </c>
      <c r="AHN3" s="5">
        <f>14546-10-1</f>
        <v>14535</v>
      </c>
      <c r="AHO3" s="5">
        <v>9541</v>
      </c>
      <c r="AHP3" s="5">
        <f>18826-3-1-1-1-1</f>
        <v>18819</v>
      </c>
      <c r="AHQ3" s="5">
        <f>22815-2</f>
        <v>22813</v>
      </c>
      <c r="AHR3" s="5">
        <f>24323-2-1</f>
        <v>24320</v>
      </c>
      <c r="AHS3" s="5">
        <f>22798-11-1-1-1</f>
        <v>22784</v>
      </c>
      <c r="AHT3" s="5">
        <f>23098-6-1-2-1</f>
        <v>23088</v>
      </c>
      <c r="AHU3" s="5">
        <f>17671-1</f>
        <v>17670</v>
      </c>
      <c r="AHV3" s="5">
        <v>7892</v>
      </c>
      <c r="AHW3" s="5">
        <v>22924</v>
      </c>
      <c r="AHX3" s="5">
        <f>20807-1-1-1-1</f>
        <v>20803</v>
      </c>
      <c r="AHY3" s="5">
        <v>17182</v>
      </c>
      <c r="AHZ3" s="5">
        <v>15498</v>
      </c>
      <c r="AIA3" s="5">
        <f>14998-2-1-1-1</f>
        <v>14993</v>
      </c>
      <c r="AIB3" s="5">
        <f>11606-1</f>
        <v>11605</v>
      </c>
      <c r="AIC3" s="5">
        <v>5290</v>
      </c>
      <c r="AID3" s="5">
        <f>16364-2</f>
        <v>16362</v>
      </c>
      <c r="AIE3" s="5">
        <f>13678-3</f>
        <v>13675</v>
      </c>
      <c r="AIF3" s="5">
        <v>11095</v>
      </c>
      <c r="AIG3" s="5">
        <f>9540-2-1</f>
        <v>9537</v>
      </c>
      <c r="AIH3" s="5">
        <f>9385-1</f>
        <v>9384</v>
      </c>
      <c r="AII3" s="5">
        <f>7581-2</f>
        <v>7579</v>
      </c>
      <c r="AIJ3" s="5">
        <f>3559-1</f>
        <v>3558</v>
      </c>
      <c r="AIK3" s="5">
        <v>12093</v>
      </c>
      <c r="AIL3" s="5">
        <f>9601-1-2</f>
        <v>9598</v>
      </c>
      <c r="AIM3" s="5">
        <v>8291</v>
      </c>
      <c r="AIN3" s="5">
        <v>7285</v>
      </c>
      <c r="AIO3" s="5">
        <f>7435-1</f>
        <v>7434</v>
      </c>
      <c r="AIP3" s="5">
        <f>5776-2</f>
        <v>5774</v>
      </c>
      <c r="AIQ3" s="5">
        <v>2634</v>
      </c>
      <c r="AIR3" s="5">
        <f>9617-1-1</f>
        <v>9615</v>
      </c>
      <c r="AIS3" s="5">
        <f>7719-1-1</f>
        <v>7717</v>
      </c>
      <c r="AIT3" s="5">
        <f>6501-3</f>
        <v>6498</v>
      </c>
      <c r="AIU3" s="5">
        <v>5690</v>
      </c>
      <c r="AIV3" s="5">
        <v>5781</v>
      </c>
      <c r="AIW3" s="5">
        <f>4286-1</f>
        <v>4285</v>
      </c>
      <c r="AIX3" s="5">
        <v>2328</v>
      </c>
      <c r="AIY3" s="5">
        <v>2127</v>
      </c>
      <c r="AIZ3" s="5">
        <f>7528-1</f>
        <v>7527</v>
      </c>
      <c r="AJA3" s="5">
        <f>5867-2</f>
        <v>5865</v>
      </c>
      <c r="AJB3" s="5">
        <v>4930</v>
      </c>
      <c r="AJC3" s="5">
        <f>2306-1</f>
        <v>2305</v>
      </c>
      <c r="AJD3" s="5">
        <f>4549-1</f>
        <v>4548</v>
      </c>
      <c r="AJE3" s="5">
        <v>2256</v>
      </c>
      <c r="AJF3" s="5">
        <v>3300</v>
      </c>
      <c r="AJG3" s="5">
        <v>3595</v>
      </c>
      <c r="AJH3" s="5">
        <v>3054</v>
      </c>
      <c r="AJI3" s="5">
        <v>2622</v>
      </c>
      <c r="AJJ3" s="5">
        <v>2619</v>
      </c>
      <c r="AJK3" s="5">
        <v>2167</v>
      </c>
      <c r="AJL3" s="5">
        <v>922</v>
      </c>
      <c r="AJM3" s="5">
        <v>3268</v>
      </c>
      <c r="AJN3" s="5">
        <v>3090</v>
      </c>
      <c r="AJO3" s="5">
        <v>2417</v>
      </c>
      <c r="AJP3" s="5">
        <v>2016</v>
      </c>
      <c r="AJQ3" s="5">
        <v>1849</v>
      </c>
      <c r="AJR3" s="5">
        <v>1515</v>
      </c>
      <c r="AJS3" s="5">
        <v>755</v>
      </c>
      <c r="AJT3" s="5">
        <v>976</v>
      </c>
      <c r="AJU3" s="5">
        <v>3434</v>
      </c>
      <c r="AJV3" s="5">
        <v>3305</v>
      </c>
      <c r="AJW3" s="5">
        <v>2643</v>
      </c>
      <c r="AJX3" s="5">
        <v>2674</v>
      </c>
      <c r="AJY3" s="5">
        <v>2318</v>
      </c>
      <c r="AJZ3" s="5">
        <v>999</v>
      </c>
      <c r="AKA3" s="5">
        <v>3314</v>
      </c>
      <c r="AKB3" s="5">
        <v>2876</v>
      </c>
      <c r="AKC3" s="5">
        <v>2483</v>
      </c>
      <c r="AKD3" s="5">
        <v>2204</v>
      </c>
      <c r="AKE3" s="5">
        <v>2432</v>
      </c>
      <c r="AKF3" s="5">
        <v>2145</v>
      </c>
      <c r="AKG3" s="5">
        <v>1034</v>
      </c>
      <c r="AKH3" s="5">
        <v>3294</v>
      </c>
      <c r="AKI3" s="5">
        <v>3088</v>
      </c>
      <c r="AKJ3" s="5">
        <v>2494</v>
      </c>
      <c r="AKK3" s="5">
        <v>2245</v>
      </c>
      <c r="AKL3" s="5">
        <v>2670</v>
      </c>
      <c r="AKM3" s="5">
        <v>2415</v>
      </c>
      <c r="AKN3" s="5">
        <v>1171</v>
      </c>
      <c r="AKO3" s="5">
        <v>4007</v>
      </c>
      <c r="AKP3" s="5">
        <v>3866</v>
      </c>
      <c r="AKQ3" s="5">
        <v>3781</v>
      </c>
      <c r="AKR3" s="5">
        <v>1535</v>
      </c>
      <c r="AKS3" s="5">
        <v>4159</v>
      </c>
      <c r="AKT3" s="5">
        <v>3341</v>
      </c>
      <c r="AKU3" s="5">
        <v>1390</v>
      </c>
      <c r="AKV3" s="5">
        <v>4325</v>
      </c>
      <c r="AKW3" s="5">
        <v>4244</v>
      </c>
      <c r="AKX3" s="5">
        <v>3780</v>
      </c>
      <c r="AKY3" s="5">
        <v>3709</v>
      </c>
      <c r="AKZ3" s="5">
        <v>3944</v>
      </c>
      <c r="ALA3" s="5">
        <v>3268</v>
      </c>
      <c r="ALB3" s="5">
        <v>1547</v>
      </c>
      <c r="ALC3" s="5">
        <v>5188</v>
      </c>
      <c r="ALD3" s="5">
        <v>4754</v>
      </c>
      <c r="ALE3" s="5">
        <v>4126</v>
      </c>
      <c r="ALF3" s="5">
        <v>3904</v>
      </c>
      <c r="ALG3" s="5">
        <v>4249</v>
      </c>
      <c r="ALH3" s="5">
        <v>3764</v>
      </c>
      <c r="ALI3" s="5">
        <v>1834</v>
      </c>
      <c r="ALJ3" s="5">
        <v>6136</v>
      </c>
      <c r="ALK3" s="5">
        <v>6615</v>
      </c>
      <c r="ALL3" s="5">
        <v>2644</v>
      </c>
      <c r="ALM3" s="5">
        <v>5868</v>
      </c>
      <c r="ALN3" s="5">
        <v>5923</v>
      </c>
      <c r="ALO3" s="5">
        <v>4465</v>
      </c>
      <c r="ALP3" s="5">
        <v>2102</v>
      </c>
      <c r="ALQ3" s="5">
        <v>6646</v>
      </c>
      <c r="ALR3" s="5">
        <v>6661</v>
      </c>
      <c r="ALS3" s="5">
        <v>5806</v>
      </c>
      <c r="ALT3" s="5">
        <v>5409</v>
      </c>
      <c r="ALU3" s="5">
        <v>5443</v>
      </c>
      <c r="ALV3" s="5">
        <v>4582</v>
      </c>
      <c r="ALW3" s="5">
        <v>2326</v>
      </c>
      <c r="ALX3" s="5">
        <v>7955</v>
      </c>
      <c r="ALY3" s="5">
        <v>7815</v>
      </c>
      <c r="ALZ3" s="5">
        <v>6950</v>
      </c>
      <c r="AMA3" s="5">
        <v>7076</v>
      </c>
      <c r="AMB3" s="5">
        <v>7247</v>
      </c>
      <c r="AMC3" s="5">
        <v>6663</v>
      </c>
      <c r="AMD3" s="5">
        <v>3355</v>
      </c>
      <c r="AME3" s="5">
        <v>10679</v>
      </c>
      <c r="AMF3" s="5">
        <v>10334</v>
      </c>
      <c r="AMG3" s="5">
        <v>9585</v>
      </c>
      <c r="AMH3" s="5">
        <v>8725</v>
      </c>
      <c r="AMI3" s="5">
        <v>9161</v>
      </c>
      <c r="AMJ3" s="5">
        <v>7612</v>
      </c>
      <c r="AMK3" s="5">
        <v>3753</v>
      </c>
      <c r="AML3" s="5">
        <v>12068</v>
      </c>
      <c r="AMM3" s="5">
        <v>12223</v>
      </c>
      <c r="AMN3" s="5">
        <v>11182</v>
      </c>
      <c r="AMO3" s="5">
        <v>10537</v>
      </c>
      <c r="AMP3" s="5">
        <v>10986</v>
      </c>
      <c r="AMQ3" s="5">
        <v>8912</v>
      </c>
      <c r="AMR3" s="5">
        <v>4549</v>
      </c>
      <c r="AMS3" s="5">
        <v>13962</v>
      </c>
      <c r="AMT3" s="5">
        <v>13414</v>
      </c>
      <c r="AMU3" s="5">
        <v>11725</v>
      </c>
      <c r="AMV3" s="5">
        <v>9527</v>
      </c>
      <c r="AMW3" s="5">
        <v>6929</v>
      </c>
      <c r="AMX3" s="5">
        <v>6206</v>
      </c>
      <c r="AMY3" s="5">
        <v>4978</v>
      </c>
      <c r="AMZ3" s="5">
        <v>6343</v>
      </c>
      <c r="ANA3" s="5">
        <v>7251</v>
      </c>
      <c r="ANB3" s="5">
        <v>15741</v>
      </c>
      <c r="ANC3" s="5">
        <v>15957</v>
      </c>
      <c r="AND3" s="5">
        <v>16686</v>
      </c>
      <c r="ANE3" s="5">
        <v>12540</v>
      </c>
      <c r="ANF3" s="5">
        <v>5661</v>
      </c>
      <c r="ANG3" s="5">
        <v>5985</v>
      </c>
      <c r="ANH3" s="5">
        <v>14009</v>
      </c>
      <c r="ANI3" s="5">
        <v>11454</v>
      </c>
      <c r="ANJ3" s="5">
        <v>9039</v>
      </c>
      <c r="ANK3" s="5">
        <v>8993</v>
      </c>
      <c r="ANL3" s="5">
        <v>6573</v>
      </c>
      <c r="ANM3" s="5">
        <v>3369</v>
      </c>
      <c r="ANN3" s="5">
        <v>9406</v>
      </c>
      <c r="ANO3" s="5">
        <v>8239</v>
      </c>
      <c r="ANP3" s="5">
        <v>6230</v>
      </c>
      <c r="ANQ3" s="5">
        <v>5824</v>
      </c>
      <c r="ANR3" s="5">
        <v>5480</v>
      </c>
      <c r="ANS3" s="5">
        <v>4242</v>
      </c>
      <c r="ANT3" s="5">
        <v>1842</v>
      </c>
      <c r="ANU3" s="5">
        <v>5928</v>
      </c>
      <c r="ANV3" s="5">
        <v>5583</v>
      </c>
      <c r="ANW3" s="5">
        <v>4009</v>
      </c>
      <c r="ANX3" s="5">
        <v>3582</v>
      </c>
      <c r="ANY3" s="5">
        <v>3679</v>
      </c>
      <c r="ANZ3" s="5">
        <v>2901</v>
      </c>
      <c r="AOA3" s="5">
        <v>1246</v>
      </c>
      <c r="AOB3" s="5">
        <v>4287</v>
      </c>
      <c r="AOC3" s="5">
        <v>3489</v>
      </c>
      <c r="AOD3" s="5">
        <v>3172</v>
      </c>
      <c r="AOE3" s="5">
        <v>2861</v>
      </c>
      <c r="AOF3" s="5">
        <v>2583</v>
      </c>
      <c r="AOG3" s="5">
        <v>2141</v>
      </c>
      <c r="AOH3" s="5">
        <v>930</v>
      </c>
      <c r="AOI3" s="5">
        <v>3050</v>
      </c>
      <c r="AOJ3" s="5">
        <v>2757</v>
      </c>
      <c r="AOK3" s="5">
        <v>2187</v>
      </c>
      <c r="AOL3" s="5">
        <v>1934</v>
      </c>
      <c r="AOM3" s="5">
        <v>1910</v>
      </c>
      <c r="AON3" s="5">
        <v>824</v>
      </c>
      <c r="AOO3" s="5">
        <v>624</v>
      </c>
      <c r="AOP3" s="5">
        <v>2383</v>
      </c>
      <c r="AOQ3" s="5">
        <v>1742</v>
      </c>
      <c r="AOR3" s="5">
        <v>1354</v>
      </c>
      <c r="AOS3" s="5">
        <v>1180</v>
      </c>
      <c r="AOT3" s="5">
        <v>1133</v>
      </c>
      <c r="AOU3" s="5">
        <v>890</v>
      </c>
      <c r="AOV3" s="5">
        <v>430</v>
      </c>
      <c r="AOW3" s="5">
        <v>1327</v>
      </c>
      <c r="AOX3" s="5">
        <v>1191</v>
      </c>
      <c r="AOY3" s="5">
        <v>922</v>
      </c>
      <c r="AOZ3" s="5">
        <v>341</v>
      </c>
      <c r="APA3" s="5">
        <v>909</v>
      </c>
      <c r="APB3" s="5">
        <v>716</v>
      </c>
      <c r="APC3" s="5">
        <v>338</v>
      </c>
      <c r="APD3" s="5">
        <v>1002</v>
      </c>
      <c r="APE3" s="5">
        <v>793</v>
      </c>
      <c r="APF3" s="5">
        <v>695</v>
      </c>
      <c r="APG3" s="5">
        <v>619</v>
      </c>
      <c r="APH3" s="5">
        <v>632</v>
      </c>
      <c r="API3" s="5">
        <v>497</v>
      </c>
      <c r="APJ3" s="5">
        <v>202</v>
      </c>
      <c r="APK3" s="5">
        <v>733</v>
      </c>
      <c r="APL3" s="5">
        <v>641</v>
      </c>
      <c r="APM3" s="5">
        <v>474</v>
      </c>
      <c r="APN3" s="5">
        <v>475</v>
      </c>
      <c r="APO3" s="5">
        <v>536</v>
      </c>
      <c r="APP3" s="5">
        <v>424</v>
      </c>
      <c r="APQ3" s="5">
        <v>190</v>
      </c>
      <c r="APR3" s="5">
        <v>597</v>
      </c>
      <c r="APS3" s="5">
        <v>494</v>
      </c>
      <c r="APT3" s="5">
        <v>410</v>
      </c>
      <c r="APU3" s="5">
        <v>347</v>
      </c>
      <c r="APV3" s="5">
        <v>389</v>
      </c>
      <c r="APW3" s="5">
        <v>348</v>
      </c>
      <c r="APX3" s="5">
        <v>135</v>
      </c>
      <c r="APY3" s="5">
        <v>556</v>
      </c>
      <c r="APZ3" s="5">
        <v>230</v>
      </c>
      <c r="AQA3" s="5">
        <v>537</v>
      </c>
      <c r="AQB3" s="5">
        <v>540</v>
      </c>
      <c r="AQC3" s="5">
        <v>501</v>
      </c>
      <c r="AQD3" s="5">
        <v>339</v>
      </c>
      <c r="AQE3" s="5">
        <v>161</v>
      </c>
      <c r="AQF3" s="5">
        <v>475</v>
      </c>
      <c r="AQG3" s="5">
        <v>491</v>
      </c>
      <c r="AQH3" s="5">
        <v>395</v>
      </c>
      <c r="AQI3" s="5">
        <v>364</v>
      </c>
      <c r="AQJ3" s="5">
        <v>463</v>
      </c>
      <c r="AQK3" s="5">
        <v>381</v>
      </c>
      <c r="AQL3" s="5">
        <v>159</v>
      </c>
      <c r="AQM3" s="5">
        <v>620</v>
      </c>
      <c r="AQN3" s="5">
        <v>615</v>
      </c>
      <c r="AQO3" s="5">
        <v>545</v>
      </c>
      <c r="AQP3" s="5">
        <v>504</v>
      </c>
      <c r="AQQ3" s="5">
        <v>545</v>
      </c>
      <c r="AQR3" s="5">
        <v>424</v>
      </c>
      <c r="AQS3" s="5">
        <v>171</v>
      </c>
      <c r="AQT3" s="5">
        <v>785</v>
      </c>
      <c r="AQU3" s="5">
        <v>670</v>
      </c>
      <c r="AQV3" s="5">
        <v>661</v>
      </c>
      <c r="AQW3" s="5">
        <v>558</v>
      </c>
      <c r="AQX3" s="5">
        <v>616</v>
      </c>
      <c r="AQY3" s="5">
        <v>529</v>
      </c>
      <c r="AQZ3" s="5">
        <v>195</v>
      </c>
      <c r="ARA3" s="5">
        <v>867</v>
      </c>
      <c r="ARB3" s="5">
        <v>971</v>
      </c>
      <c r="ARC3" s="5">
        <v>691</v>
      </c>
      <c r="ARD3" s="5">
        <v>721</v>
      </c>
      <c r="ARE3" s="5">
        <v>737</v>
      </c>
      <c r="ARF3" s="5">
        <v>640</v>
      </c>
      <c r="ARG3" s="5">
        <v>240</v>
      </c>
      <c r="ARH3" s="5">
        <v>946</v>
      </c>
      <c r="ARI3" s="5">
        <v>970</v>
      </c>
      <c r="ARJ3" s="5">
        <v>867</v>
      </c>
      <c r="ARK3" s="5">
        <v>762</v>
      </c>
      <c r="ARL3" s="5">
        <v>979</v>
      </c>
      <c r="ARM3" s="5">
        <v>455</v>
      </c>
      <c r="ARN3" s="5">
        <v>344</v>
      </c>
      <c r="ARO3" s="5">
        <v>1352</v>
      </c>
      <c r="ARP3" s="5">
        <v>1282</v>
      </c>
      <c r="ARQ3" s="5">
        <v>499</v>
      </c>
      <c r="ARR3" s="5">
        <v>440</v>
      </c>
      <c r="ARS3" s="5">
        <v>430</v>
      </c>
      <c r="ART3" s="5">
        <v>1098</v>
      </c>
      <c r="ARU3" s="5">
        <v>547</v>
      </c>
    </row>
    <row r="4" spans="1:1165" s="80" customFormat="1" ht="18" customHeight="1">
      <c r="A4" s="77" t="s">
        <v>63</v>
      </c>
      <c r="B4" s="154"/>
      <c r="C4" s="154"/>
      <c r="D4" s="154"/>
      <c r="E4" s="94"/>
      <c r="F4" s="94"/>
      <c r="G4" s="94"/>
      <c r="H4" s="94"/>
      <c r="I4" s="94"/>
      <c r="J4" s="94"/>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c r="EF4" s="155"/>
      <c r="EG4" s="155"/>
      <c r="EH4" s="155"/>
      <c r="EI4" s="155"/>
      <c r="EJ4" s="155"/>
      <c r="EK4" s="155"/>
      <c r="EL4" s="155"/>
      <c r="EM4" s="155"/>
      <c r="EN4" s="155"/>
      <c r="EO4" s="155"/>
      <c r="EP4" s="155"/>
      <c r="EQ4" s="155"/>
      <c r="ER4" s="155"/>
      <c r="ES4" s="155"/>
      <c r="ET4" s="155"/>
      <c r="EU4" s="155"/>
      <c r="EV4" s="155"/>
      <c r="EW4" s="155"/>
      <c r="EX4" s="155"/>
      <c r="EY4" s="155"/>
      <c r="EZ4" s="155"/>
      <c r="FA4" s="155"/>
      <c r="FB4" s="155"/>
      <c r="FC4" s="155"/>
      <c r="FD4" s="155"/>
      <c r="FE4" s="155"/>
      <c r="FF4" s="155"/>
      <c r="FG4" s="155"/>
      <c r="FH4" s="155"/>
      <c r="FI4" s="155"/>
      <c r="FJ4" s="155"/>
      <c r="FK4" s="155"/>
      <c r="FL4" s="155"/>
      <c r="FM4" s="155"/>
      <c r="FN4" s="155"/>
      <c r="FO4" s="155"/>
      <c r="FP4" s="155"/>
      <c r="FQ4" s="155"/>
      <c r="FR4" s="155"/>
      <c r="FS4" s="155"/>
      <c r="FT4" s="155"/>
      <c r="FU4" s="155"/>
      <c r="FV4" s="155"/>
      <c r="FW4" s="155"/>
      <c r="FX4" s="155"/>
      <c r="FY4" s="155"/>
      <c r="FZ4" s="155"/>
      <c r="GA4" s="155"/>
      <c r="GB4" s="155"/>
      <c r="GC4" s="155"/>
      <c r="GD4" s="155"/>
      <c r="GE4" s="94"/>
      <c r="GF4" s="155"/>
      <c r="GG4" s="155"/>
      <c r="GH4" s="155"/>
      <c r="GI4" s="155"/>
      <c r="GJ4" s="155"/>
      <c r="GK4" s="155"/>
      <c r="GL4" s="155"/>
      <c r="GM4" s="155"/>
      <c r="GN4" s="155"/>
      <c r="GO4" s="155"/>
      <c r="GP4" s="155"/>
      <c r="GQ4" s="155"/>
      <c r="GR4" s="155"/>
      <c r="GS4" s="155"/>
      <c r="GT4" s="155"/>
      <c r="GU4" s="155"/>
      <c r="GV4" s="155"/>
      <c r="GW4" s="155"/>
      <c r="GX4" s="155"/>
      <c r="GY4" s="155"/>
      <c r="GZ4" s="155"/>
      <c r="HA4" s="155"/>
      <c r="HB4" s="155"/>
      <c r="HC4" s="155"/>
      <c r="HD4" s="155"/>
      <c r="HE4" s="155"/>
      <c r="HF4" s="155"/>
      <c r="HG4" s="155"/>
      <c r="HH4" s="155"/>
      <c r="HI4" s="155"/>
      <c r="HJ4" s="155"/>
      <c r="HK4" s="155"/>
      <c r="HL4" s="155"/>
      <c r="HM4" s="155"/>
      <c r="HN4" s="155"/>
      <c r="HO4" s="155"/>
      <c r="HP4" s="155"/>
      <c r="HQ4" s="155"/>
      <c r="HR4" s="155"/>
      <c r="HS4" s="155"/>
      <c r="HT4" s="155"/>
      <c r="HU4" s="155"/>
      <c r="HV4" s="155"/>
      <c r="HW4" s="155"/>
      <c r="HX4" s="155"/>
      <c r="HY4" s="155"/>
      <c r="HZ4" s="155"/>
      <c r="IA4" s="155"/>
      <c r="IB4" s="155"/>
      <c r="IC4" s="155"/>
      <c r="ID4" s="155"/>
      <c r="IE4" s="155"/>
      <c r="IF4" s="155"/>
      <c r="IG4" s="155"/>
      <c r="IH4" s="155"/>
      <c r="II4" s="155"/>
      <c r="IJ4" s="155"/>
      <c r="IK4" s="155"/>
      <c r="IL4" s="155"/>
      <c r="IM4" s="155"/>
      <c r="IN4" s="155"/>
      <c r="IO4" s="155"/>
      <c r="IP4" s="155"/>
      <c r="IQ4" s="155"/>
      <c r="IR4" s="155"/>
      <c r="IS4" s="155"/>
      <c r="IT4" s="155"/>
      <c r="IU4" s="155"/>
      <c r="IV4" s="155"/>
      <c r="IW4" s="155"/>
      <c r="IX4" s="155"/>
      <c r="IY4" s="155"/>
      <c r="IZ4" s="155"/>
      <c r="JA4" s="155"/>
      <c r="JB4" s="155"/>
      <c r="JC4" s="155"/>
      <c r="JD4" s="155"/>
      <c r="JE4" s="155"/>
      <c r="JF4" s="155"/>
      <c r="JG4" s="155"/>
      <c r="JH4" s="155"/>
      <c r="JI4" s="155"/>
      <c r="JJ4" s="155"/>
      <c r="JK4" s="155"/>
      <c r="JL4" s="155"/>
      <c r="JM4" s="155"/>
      <c r="JN4" s="155"/>
      <c r="JO4" s="155"/>
      <c r="JP4" s="155"/>
      <c r="JQ4" s="155"/>
      <c r="JR4" s="155"/>
      <c r="JS4" s="155"/>
      <c r="JT4" s="155"/>
      <c r="JU4" s="155"/>
      <c r="JV4" s="155"/>
      <c r="JW4" s="155"/>
      <c r="JX4" s="155"/>
      <c r="JY4" s="155"/>
      <c r="JZ4" s="155"/>
      <c r="KA4" s="155"/>
      <c r="KB4" s="155"/>
      <c r="KC4" s="155"/>
      <c r="KD4" s="155"/>
      <c r="KE4" s="155"/>
      <c r="KF4" s="155"/>
      <c r="KG4" s="155"/>
      <c r="KH4" s="155"/>
      <c r="KI4" s="155"/>
      <c r="KJ4" s="155"/>
      <c r="KK4" s="155"/>
      <c r="KL4" s="155"/>
      <c r="KM4" s="155"/>
      <c r="KN4" s="155"/>
      <c r="KO4" s="155"/>
      <c r="KP4" s="155"/>
      <c r="KQ4" s="155"/>
      <c r="KR4" s="155"/>
      <c r="KS4" s="155"/>
      <c r="KT4" s="155"/>
      <c r="KU4" s="155"/>
      <c r="KV4" s="155"/>
      <c r="KW4" s="155"/>
      <c r="KX4" s="155"/>
      <c r="KY4" s="155"/>
      <c r="KZ4" s="155"/>
      <c r="LA4" s="155"/>
      <c r="LB4" s="155"/>
      <c r="LC4" s="155"/>
      <c r="LD4" s="155"/>
      <c r="LE4" s="155"/>
      <c r="LF4" s="155"/>
      <c r="LG4" s="155"/>
      <c r="LH4" s="155"/>
      <c r="LI4" s="155"/>
      <c r="LJ4" s="155"/>
      <c r="LK4" s="155"/>
      <c r="LL4" s="155"/>
      <c r="LM4" s="155"/>
      <c r="LN4" s="155"/>
      <c r="LO4" s="155"/>
      <c r="LP4" s="155"/>
      <c r="LQ4" s="155"/>
      <c r="LR4" s="155"/>
      <c r="LS4" s="155"/>
      <c r="LT4" s="155"/>
      <c r="LU4" s="155"/>
      <c r="LV4" s="155"/>
      <c r="LW4" s="155"/>
      <c r="LX4" s="155"/>
      <c r="LY4" s="155"/>
      <c r="LZ4" s="155"/>
      <c r="MA4" s="155"/>
      <c r="MB4" s="155"/>
      <c r="MC4" s="155"/>
      <c r="MD4" s="155"/>
      <c r="ME4" s="155"/>
      <c r="MF4" s="155"/>
      <c r="MG4" s="155"/>
      <c r="MH4" s="155"/>
      <c r="MI4" s="155"/>
      <c r="MJ4" s="155"/>
      <c r="MK4" s="155"/>
      <c r="ML4" s="155"/>
      <c r="MM4" s="155"/>
      <c r="MN4" s="155"/>
      <c r="MO4" s="155"/>
      <c r="MP4" s="155"/>
      <c r="MQ4" s="155"/>
      <c r="MR4" s="155"/>
      <c r="MS4" s="155"/>
      <c r="MT4" s="155"/>
      <c r="MU4" s="155"/>
      <c r="MV4" s="155"/>
      <c r="MW4" s="155"/>
      <c r="MX4" s="155"/>
      <c r="MY4" s="155"/>
      <c r="MZ4" s="155"/>
      <c r="NA4" s="155"/>
      <c r="NB4" s="155"/>
      <c r="NC4" s="155"/>
      <c r="ND4" s="155"/>
      <c r="NE4" s="155"/>
      <c r="NF4" s="155"/>
      <c r="NG4" s="155"/>
      <c r="NH4" s="155"/>
      <c r="NI4" s="155"/>
      <c r="NJ4" s="155"/>
      <c r="NK4" s="155"/>
      <c r="NL4" s="155"/>
      <c r="NM4" s="155"/>
      <c r="NN4" s="155"/>
      <c r="NO4" s="155"/>
      <c r="NP4" s="155"/>
      <c r="NQ4" s="155"/>
      <c r="NR4" s="155"/>
      <c r="NS4" s="155"/>
      <c r="NT4" s="155"/>
      <c r="NU4" s="155"/>
      <c r="NV4" s="155"/>
      <c r="NW4" s="155"/>
      <c r="NX4" s="155"/>
      <c r="NY4" s="155"/>
      <c r="NZ4" s="155"/>
      <c r="OA4" s="155"/>
      <c r="OB4" s="155"/>
      <c r="OC4" s="155"/>
      <c r="OD4" s="155"/>
      <c r="OE4" s="155"/>
      <c r="OF4" s="155"/>
      <c r="OG4" s="155"/>
      <c r="OH4" s="155"/>
      <c r="OI4" s="155"/>
      <c r="OJ4" s="155"/>
      <c r="OK4" s="155"/>
      <c r="OL4" s="155"/>
      <c r="OM4" s="155"/>
      <c r="ON4" s="155"/>
      <c r="OO4" s="155"/>
      <c r="OP4" s="155"/>
      <c r="OQ4" s="155"/>
      <c r="OR4" s="155"/>
      <c r="OS4" s="155"/>
      <c r="OT4" s="155"/>
      <c r="OU4" s="155"/>
      <c r="OV4" s="155"/>
      <c r="OW4" s="155"/>
      <c r="OX4" s="155"/>
      <c r="OY4" s="155"/>
      <c r="OZ4" s="155"/>
      <c r="PA4" s="155"/>
      <c r="PB4" s="155"/>
      <c r="PC4" s="155"/>
      <c r="PD4" s="155"/>
      <c r="PE4" s="155"/>
      <c r="PF4" s="155"/>
      <c r="PG4" s="155"/>
      <c r="PH4" s="155"/>
      <c r="PI4" s="155"/>
      <c r="PJ4" s="155"/>
      <c r="PK4" s="155"/>
      <c r="PL4" s="155"/>
      <c r="PM4" s="155"/>
      <c r="PN4" s="155"/>
      <c r="PO4" s="155"/>
      <c r="PP4" s="155"/>
      <c r="PQ4" s="155"/>
      <c r="PR4" s="155"/>
      <c r="PS4" s="155"/>
      <c r="PT4" s="155"/>
      <c r="PU4" s="155"/>
      <c r="PV4" s="155"/>
      <c r="PW4" s="155"/>
      <c r="PX4" s="155"/>
      <c r="PY4" s="155"/>
      <c r="PZ4" s="155"/>
      <c r="QA4" s="155"/>
      <c r="QB4" s="155"/>
      <c r="QC4" s="155"/>
      <c r="QD4" s="155"/>
      <c r="QE4" s="155"/>
      <c r="QF4" s="155"/>
      <c r="QG4" s="155"/>
      <c r="QH4" s="155"/>
      <c r="QI4" s="155"/>
      <c r="QJ4" s="155"/>
      <c r="QK4" s="155"/>
      <c r="QL4" s="155"/>
      <c r="QM4" s="155"/>
      <c r="QN4" s="155"/>
      <c r="QO4" s="155"/>
      <c r="QP4" s="155"/>
      <c r="QQ4" s="155"/>
      <c r="QR4" s="155"/>
      <c r="QS4" s="155"/>
      <c r="QT4" s="155"/>
      <c r="QU4" s="155"/>
      <c r="QV4" s="155"/>
      <c r="QW4" s="155"/>
      <c r="QX4" s="155"/>
      <c r="QY4" s="155"/>
      <c r="QZ4" s="155"/>
      <c r="RA4" s="155"/>
      <c r="RB4" s="155"/>
      <c r="RC4" s="155"/>
      <c r="RD4" s="155"/>
      <c r="RE4" s="155"/>
      <c r="RF4" s="155"/>
      <c r="RG4" s="155"/>
      <c r="RH4" s="155"/>
      <c r="RI4" s="155"/>
      <c r="RJ4" s="155"/>
      <c r="RK4" s="155"/>
      <c r="RL4" s="155"/>
      <c r="RM4" s="155"/>
      <c r="RN4" s="155"/>
      <c r="RO4" s="155"/>
      <c r="RP4" s="155"/>
      <c r="RQ4" s="155"/>
      <c r="RR4" s="155"/>
      <c r="RS4" s="155"/>
      <c r="RT4" s="155"/>
      <c r="RU4" s="155"/>
      <c r="RV4" s="155"/>
      <c r="RW4" s="155"/>
      <c r="RX4" s="155"/>
      <c r="RY4" s="155"/>
      <c r="RZ4" s="155"/>
      <c r="SA4" s="155"/>
      <c r="SB4" s="155"/>
      <c r="SC4" s="155"/>
      <c r="SD4" s="155"/>
      <c r="SE4" s="155"/>
      <c r="SF4" s="155"/>
      <c r="SG4" s="155"/>
      <c r="SH4" s="155"/>
      <c r="SI4" s="155"/>
      <c r="SJ4" s="155"/>
      <c r="SK4" s="155"/>
      <c r="SL4" s="155"/>
      <c r="SM4" s="155"/>
      <c r="SN4" s="155"/>
      <c r="SO4" s="155"/>
      <c r="SP4" s="155"/>
      <c r="SQ4" s="155"/>
      <c r="SR4" s="155"/>
      <c r="SS4" s="155"/>
      <c r="ST4" s="155"/>
      <c r="SU4" s="155"/>
      <c r="SV4" s="155"/>
      <c r="SW4" s="155"/>
      <c r="SX4" s="155"/>
      <c r="SY4" s="155"/>
      <c r="SZ4" s="155"/>
      <c r="TA4" s="155"/>
      <c r="TB4" s="155"/>
      <c r="TC4" s="155"/>
      <c r="TD4" s="155"/>
      <c r="TE4" s="155"/>
      <c r="TF4" s="155"/>
      <c r="TG4" s="155"/>
      <c r="TH4" s="155"/>
      <c r="TI4" s="155"/>
      <c r="TJ4" s="155"/>
      <c r="TK4" s="155"/>
      <c r="TL4" s="155"/>
      <c r="TM4" s="155"/>
      <c r="TN4" s="155"/>
      <c r="TO4" s="155"/>
      <c r="TP4" s="155"/>
      <c r="TQ4" s="155"/>
      <c r="TR4" s="155"/>
      <c r="TS4" s="155"/>
      <c r="TT4" s="155"/>
      <c r="TU4" s="155"/>
      <c r="TV4" s="155"/>
      <c r="TW4" s="155"/>
      <c r="TX4" s="155"/>
      <c r="TY4" s="155"/>
      <c r="TZ4" s="155"/>
      <c r="UA4" s="155"/>
      <c r="UB4" s="155"/>
      <c r="UC4" s="155"/>
      <c r="UD4" s="155"/>
      <c r="UE4" s="155"/>
      <c r="UF4" s="155"/>
      <c r="UG4" s="155"/>
      <c r="UH4" s="155"/>
      <c r="UI4" s="155"/>
      <c r="UJ4" s="155"/>
      <c r="UK4" s="155"/>
      <c r="UL4" s="155"/>
      <c r="UM4" s="155"/>
      <c r="UN4" s="155"/>
      <c r="UO4" s="155"/>
      <c r="UP4" s="155"/>
      <c r="UQ4" s="155"/>
      <c r="UR4" s="155"/>
      <c r="US4" s="155"/>
      <c r="UT4" s="155"/>
      <c r="UU4" s="155"/>
      <c r="UV4" s="155"/>
      <c r="UW4" s="155"/>
      <c r="UX4" s="155"/>
      <c r="UY4" s="155"/>
      <c r="UZ4" s="155"/>
      <c r="VA4" s="155"/>
      <c r="VB4" s="155"/>
      <c r="VC4" s="155"/>
      <c r="VD4" s="155"/>
      <c r="VE4" s="155"/>
      <c r="VF4" s="155"/>
      <c r="VG4" s="155"/>
      <c r="VH4" s="155"/>
      <c r="VI4" s="155"/>
      <c r="VJ4" s="155"/>
      <c r="VK4" s="155"/>
      <c r="VL4" s="155"/>
      <c r="VM4" s="155"/>
      <c r="VN4" s="155"/>
      <c r="VO4" s="155"/>
      <c r="VP4" s="155"/>
      <c r="VQ4" s="155"/>
      <c r="VR4" s="155"/>
      <c r="VS4" s="155"/>
      <c r="VT4" s="155"/>
      <c r="VU4" s="155"/>
      <c r="VV4" s="155"/>
      <c r="VW4" s="155"/>
      <c r="VX4" s="155"/>
      <c r="VY4" s="155"/>
      <c r="VZ4" s="155"/>
      <c r="WA4" s="155"/>
      <c r="WB4" s="155"/>
      <c r="WC4" s="155"/>
      <c r="WD4" s="155"/>
      <c r="WE4" s="155"/>
      <c r="WF4" s="155"/>
      <c r="WG4" s="155"/>
      <c r="WH4" s="155"/>
      <c r="WI4" s="155"/>
      <c r="WJ4" s="155"/>
      <c r="WK4" s="155"/>
      <c r="WL4" s="155"/>
      <c r="WM4" s="155"/>
      <c r="WN4" s="155"/>
      <c r="WO4" s="155"/>
      <c r="WP4" s="155"/>
      <c r="WQ4" s="155"/>
      <c r="WR4" s="155"/>
      <c r="WS4" s="155"/>
      <c r="WT4" s="155"/>
      <c r="WU4" s="155"/>
      <c r="WV4" s="155"/>
      <c r="WW4" s="155"/>
      <c r="WX4" s="155"/>
      <c r="WY4" s="155"/>
      <c r="WZ4" s="155"/>
      <c r="XA4" s="155"/>
      <c r="XB4" s="155"/>
      <c r="XC4" s="155"/>
      <c r="XD4" s="155"/>
      <c r="XE4" s="155"/>
      <c r="XF4" s="155"/>
      <c r="XG4" s="155"/>
      <c r="XH4" s="155"/>
      <c r="XI4" s="155"/>
      <c r="XJ4" s="155"/>
      <c r="XK4" s="155"/>
      <c r="XL4" s="155"/>
      <c r="XM4" s="155"/>
      <c r="XN4" s="155"/>
      <c r="XO4" s="155"/>
      <c r="XP4" s="155"/>
      <c r="XQ4" s="155"/>
      <c r="XR4" s="155"/>
      <c r="XS4" s="155"/>
      <c r="XT4" s="155"/>
      <c r="XU4" s="155"/>
      <c r="XV4" s="155"/>
      <c r="XW4" s="155"/>
      <c r="XX4" s="155"/>
      <c r="XY4" s="155"/>
      <c r="XZ4" s="155"/>
      <c r="YA4" s="155"/>
      <c r="YB4" s="155"/>
      <c r="YC4" s="155"/>
      <c r="YD4" s="155"/>
      <c r="YE4" s="155"/>
      <c r="YF4" s="155"/>
      <c r="YG4" s="155"/>
      <c r="YH4" s="155"/>
      <c r="YI4" s="155"/>
      <c r="YJ4" s="155"/>
      <c r="YK4" s="155"/>
      <c r="YL4" s="155"/>
      <c r="YM4" s="155"/>
      <c r="YN4" s="155"/>
      <c r="YO4" s="155"/>
      <c r="YP4" s="155"/>
      <c r="YQ4" s="155"/>
      <c r="YR4" s="155"/>
      <c r="YS4" s="155"/>
      <c r="YT4" s="155"/>
      <c r="YU4" s="155"/>
      <c r="YV4" s="155"/>
      <c r="YW4" s="155"/>
      <c r="YX4" s="155"/>
      <c r="YY4" s="155"/>
      <c r="YZ4" s="155"/>
      <c r="ZA4" s="155"/>
      <c r="ZB4" s="155"/>
      <c r="ZC4" s="155"/>
      <c r="ZD4" s="155"/>
      <c r="ZE4" s="155"/>
      <c r="ZF4" s="155"/>
      <c r="ZG4" s="155"/>
      <c r="ZH4" s="155"/>
      <c r="ZI4" s="155"/>
      <c r="ZJ4" s="155"/>
      <c r="ZK4" s="155"/>
      <c r="ZL4" s="155"/>
      <c r="ZM4" s="155"/>
      <c r="ZN4" s="155"/>
      <c r="ZO4" s="155"/>
      <c r="ZP4" s="155"/>
      <c r="ZQ4" s="155"/>
      <c r="ZR4" s="155"/>
      <c r="ZS4" s="155"/>
      <c r="ZT4" s="155"/>
      <c r="ZU4" s="155"/>
      <c r="ZV4" s="155"/>
      <c r="ZW4" s="155"/>
      <c r="ZX4" s="155"/>
      <c r="ZY4" s="155"/>
      <c r="ZZ4" s="155"/>
      <c r="AAA4" s="155"/>
      <c r="AAB4" s="155"/>
      <c r="AAC4" s="155"/>
      <c r="AAD4" s="155"/>
      <c r="AAE4" s="155"/>
      <c r="AAF4" s="155"/>
      <c r="AAG4" s="155"/>
      <c r="AAH4" s="155"/>
      <c r="AAI4" s="155"/>
      <c r="AAJ4" s="155"/>
      <c r="AAK4" s="155"/>
      <c r="AAL4" s="155"/>
      <c r="AAM4" s="155"/>
      <c r="AAN4" s="155"/>
      <c r="AAO4" s="155"/>
      <c r="AAP4" s="155"/>
      <c r="AAQ4" s="155"/>
      <c r="AAR4" s="155"/>
      <c r="AAS4" s="155"/>
      <c r="AAT4" s="155"/>
      <c r="AAU4" s="155"/>
      <c r="AAV4" s="155"/>
      <c r="AAW4" s="155"/>
      <c r="AAX4" s="155"/>
      <c r="AAY4" s="155"/>
      <c r="AAZ4" s="155"/>
      <c r="ABA4" s="155"/>
      <c r="ABB4" s="155"/>
      <c r="ABC4" s="155"/>
      <c r="ABD4" s="155"/>
      <c r="ABE4" s="155"/>
      <c r="ABF4" s="155"/>
      <c r="ABG4" s="155"/>
      <c r="ABH4" s="155"/>
      <c r="ABI4" s="155"/>
      <c r="ABJ4" s="155"/>
      <c r="ABK4" s="155"/>
      <c r="ABL4" s="155"/>
      <c r="ABM4" s="155"/>
      <c r="ABN4" s="155"/>
      <c r="ABO4" s="155"/>
      <c r="ABP4" s="155"/>
      <c r="ABQ4" s="155"/>
      <c r="ABR4" s="155"/>
      <c r="ABS4" s="155"/>
      <c r="ABT4" s="155"/>
      <c r="ABU4" s="155"/>
      <c r="ABV4" s="155"/>
      <c r="ABW4" s="155"/>
      <c r="ABX4" s="155"/>
      <c r="ABY4" s="155"/>
      <c r="ABZ4" s="155"/>
      <c r="ACA4" s="155"/>
      <c r="ACB4" s="155"/>
      <c r="ACC4" s="155"/>
      <c r="ACD4" s="155"/>
      <c r="ACE4" s="155"/>
      <c r="ACF4" s="155"/>
      <c r="ACG4" s="155"/>
      <c r="ACH4" s="155"/>
      <c r="ACI4" s="155"/>
      <c r="ACJ4" s="155"/>
      <c r="ACK4" s="155"/>
      <c r="ACL4" s="155"/>
      <c r="ACM4" s="155"/>
      <c r="ACN4" s="155"/>
      <c r="ACO4" s="155"/>
      <c r="ACP4" s="155"/>
      <c r="ACQ4" s="155"/>
      <c r="ACR4" s="155"/>
      <c r="ACS4" s="155"/>
      <c r="ACT4" s="155"/>
      <c r="ACU4" s="155"/>
      <c r="ACV4" s="155"/>
      <c r="ACW4" s="155"/>
      <c r="ACX4" s="155"/>
      <c r="ACY4" s="155"/>
      <c r="ACZ4" s="155"/>
      <c r="ADA4" s="155"/>
      <c r="ADB4" s="155"/>
      <c r="ADC4" s="155"/>
      <c r="ADD4" s="155"/>
      <c r="ADE4" s="155"/>
      <c r="ADF4" s="155"/>
      <c r="ADG4" s="155"/>
      <c r="ADH4" s="155"/>
      <c r="ADI4" s="155"/>
      <c r="ADJ4" s="155"/>
      <c r="ADK4" s="155"/>
      <c r="ADL4" s="155"/>
      <c r="ADM4" s="155"/>
      <c r="ADN4" s="155"/>
      <c r="ADO4" s="155"/>
      <c r="ADP4" s="155"/>
      <c r="ADQ4" s="155"/>
      <c r="ADR4" s="155"/>
      <c r="ADS4" s="155"/>
      <c r="ADT4" s="155"/>
      <c r="ADU4" s="155"/>
      <c r="ADV4" s="155"/>
      <c r="ADW4" s="155"/>
      <c r="ADX4" s="155"/>
      <c r="ADY4" s="155"/>
      <c r="ADZ4" s="155"/>
      <c r="AEA4" s="155"/>
      <c r="AEB4" s="155"/>
      <c r="AEC4" s="155"/>
      <c r="AED4" s="155"/>
      <c r="AEE4" s="155"/>
      <c r="AEF4" s="155"/>
      <c r="AEG4" s="155"/>
      <c r="AEH4" s="155"/>
      <c r="AEI4" s="155"/>
      <c r="AEJ4" s="155"/>
      <c r="AEK4" s="155"/>
      <c r="AEL4" s="155"/>
      <c r="AEM4" s="155"/>
      <c r="AEN4" s="155"/>
      <c r="AEO4" s="155"/>
      <c r="AEP4" s="155"/>
      <c r="AEQ4" s="155"/>
      <c r="AER4" s="155"/>
      <c r="AES4" s="155"/>
      <c r="AET4" s="155"/>
      <c r="AEU4" s="155"/>
      <c r="AEV4" s="155"/>
      <c r="AEW4" s="155"/>
      <c r="AEX4" s="155"/>
      <c r="AEY4" s="155"/>
      <c r="AEZ4" s="155"/>
      <c r="AFA4" s="155"/>
      <c r="AFB4" s="155"/>
      <c r="AFC4" s="155"/>
      <c r="AFD4" s="155"/>
      <c r="AFE4" s="155"/>
      <c r="AFF4" s="155"/>
      <c r="AFG4" s="155"/>
      <c r="AFH4" s="155"/>
      <c r="AFI4" s="155"/>
      <c r="AFJ4" s="155"/>
      <c r="AFK4" s="155"/>
      <c r="AFL4" s="155"/>
      <c r="AFM4" s="155"/>
      <c r="AFN4" s="155"/>
      <c r="AFO4" s="155"/>
      <c r="AFP4" s="155"/>
      <c r="AFQ4" s="155"/>
      <c r="AFR4" s="155"/>
      <c r="AFS4" s="155"/>
      <c r="AFT4" s="155"/>
      <c r="AFU4" s="155"/>
      <c r="AFV4" s="155"/>
      <c r="AFW4" s="155"/>
      <c r="AFX4" s="155"/>
      <c r="AFY4" s="155"/>
      <c r="AFZ4" s="155"/>
      <c r="AGA4" s="155"/>
      <c r="AGB4" s="155"/>
      <c r="AGC4" s="155"/>
      <c r="AGD4" s="155"/>
      <c r="AGE4" s="155"/>
      <c r="AGF4" s="155"/>
      <c r="AGG4" s="155"/>
      <c r="AGH4" s="155"/>
      <c r="AGI4" s="155"/>
      <c r="AGJ4" s="155"/>
      <c r="AGK4" s="155"/>
      <c r="AGL4" s="155"/>
      <c r="AGM4" s="155"/>
      <c r="AGN4" s="155"/>
      <c r="AGO4" s="155"/>
      <c r="AGP4" s="155"/>
      <c r="AGQ4" s="155"/>
      <c r="AGR4" s="155"/>
      <c r="AGS4" s="155"/>
      <c r="AGT4" s="155"/>
      <c r="AGU4" s="155"/>
      <c r="AGV4" s="155"/>
      <c r="AGW4" s="155"/>
      <c r="AGX4" s="155"/>
      <c r="AGY4" s="155"/>
      <c r="AGZ4" s="155"/>
      <c r="AHA4" s="155"/>
      <c r="AHB4" s="155"/>
      <c r="AHC4" s="155"/>
      <c r="AHD4" s="155"/>
      <c r="AHE4" s="155"/>
      <c r="AHF4" s="155"/>
      <c r="AHG4" s="155"/>
      <c r="AHH4" s="155"/>
      <c r="AHI4" s="155"/>
      <c r="AHJ4" s="155"/>
      <c r="AHK4" s="155"/>
      <c r="AHL4" s="155"/>
      <c r="AHM4" s="155"/>
      <c r="AHN4" s="155"/>
      <c r="AHO4" s="155"/>
      <c r="AHP4" s="156"/>
      <c r="AHQ4" s="155"/>
      <c r="AHR4" s="155"/>
      <c r="AHS4" s="155"/>
      <c r="AHT4" s="155"/>
      <c r="AHU4" s="155"/>
      <c r="AHV4" s="155"/>
      <c r="AHW4" s="155"/>
      <c r="AHX4" s="155"/>
      <c r="AHY4" s="155"/>
      <c r="AHZ4" s="155"/>
      <c r="AIA4" s="155"/>
      <c r="AIB4" s="155"/>
      <c r="AIC4" s="155"/>
      <c r="AID4" s="155"/>
      <c r="AIE4" s="155"/>
      <c r="AIF4" s="155"/>
      <c r="AIG4" s="155"/>
      <c r="AIH4" s="155"/>
      <c r="AII4" s="155"/>
      <c r="AIJ4" s="155"/>
      <c r="AIK4" s="155"/>
      <c r="AIL4" s="155"/>
      <c r="AIM4" s="155"/>
      <c r="AIN4" s="155"/>
      <c r="AIO4" s="155"/>
      <c r="AIP4" s="155"/>
      <c r="AIQ4" s="155"/>
      <c r="AIR4" s="155"/>
      <c r="AIS4" s="155"/>
      <c r="AIT4" s="155"/>
      <c r="AIU4" s="155"/>
      <c r="AIV4" s="155"/>
      <c r="AIW4" s="155"/>
      <c r="AIX4" s="155"/>
      <c r="AIY4" s="155"/>
      <c r="AIZ4" s="155"/>
      <c r="AJA4" s="155"/>
      <c r="AJB4" s="155"/>
      <c r="AJC4" s="155"/>
      <c r="AJD4" s="155"/>
      <c r="AJE4" s="155"/>
      <c r="AJF4" s="28">
        <f t="shared" ref="AJF4:AJR4" si="0">AJF3-AJF5</f>
        <v>3007</v>
      </c>
      <c r="AJG4" s="28">
        <f t="shared" si="0"/>
        <v>3013</v>
      </c>
      <c r="AJH4" s="28">
        <f t="shared" si="0"/>
        <v>2624</v>
      </c>
      <c r="AJI4" s="28">
        <f t="shared" si="0"/>
        <v>2264</v>
      </c>
      <c r="AJJ4" s="28">
        <f t="shared" si="0"/>
        <v>2185</v>
      </c>
      <c r="AJK4" s="28">
        <f t="shared" si="0"/>
        <v>1786</v>
      </c>
      <c r="AJL4" s="28">
        <f t="shared" si="0"/>
        <v>539</v>
      </c>
      <c r="AJM4" s="28">
        <f t="shared" si="0"/>
        <v>2738</v>
      </c>
      <c r="AJN4" s="28">
        <f t="shared" si="0"/>
        <v>2661</v>
      </c>
      <c r="AJO4" s="28">
        <f t="shared" si="0"/>
        <v>1985</v>
      </c>
      <c r="AJP4" s="28">
        <f t="shared" si="0"/>
        <v>1641</v>
      </c>
      <c r="AJQ4" s="28">
        <f t="shared" si="0"/>
        <v>1552</v>
      </c>
      <c r="AJR4" s="28">
        <f t="shared" si="0"/>
        <v>1255</v>
      </c>
      <c r="AJS4" s="28">
        <f t="shared" ref="AJS4:AJW4" si="1">AJS3-AJS5</f>
        <v>471</v>
      </c>
      <c r="AJT4" s="28">
        <f t="shared" si="1"/>
        <v>592</v>
      </c>
      <c r="AJU4" s="28">
        <f t="shared" si="1"/>
        <v>2923</v>
      </c>
      <c r="AJV4" s="28">
        <f t="shared" si="1"/>
        <v>2874</v>
      </c>
      <c r="AJW4" s="28">
        <f t="shared" si="1"/>
        <v>2169</v>
      </c>
      <c r="AJX4" s="28">
        <f t="shared" ref="AJX4:ALF4" si="2">AJX3-AJX5</f>
        <v>2214</v>
      </c>
      <c r="AJY4" s="28">
        <f t="shared" si="2"/>
        <v>1871</v>
      </c>
      <c r="AJZ4" s="28">
        <f t="shared" si="2"/>
        <v>608</v>
      </c>
      <c r="AKA4" s="28">
        <f t="shared" si="2"/>
        <v>2765</v>
      </c>
      <c r="AKB4" s="28">
        <f t="shared" si="2"/>
        <v>2431</v>
      </c>
      <c r="AKC4" s="28">
        <f t="shared" si="2"/>
        <v>2072</v>
      </c>
      <c r="AKD4" s="28">
        <f t="shared" si="2"/>
        <v>1820</v>
      </c>
      <c r="AKE4" s="28">
        <f t="shared" si="2"/>
        <v>2053</v>
      </c>
      <c r="AKF4" s="28">
        <f t="shared" si="2"/>
        <v>1794</v>
      </c>
      <c r="AKG4" s="28">
        <f t="shared" si="2"/>
        <v>693</v>
      </c>
      <c r="AKH4" s="28">
        <f t="shared" si="2"/>
        <v>2772</v>
      </c>
      <c r="AKI4" s="28">
        <f t="shared" si="2"/>
        <v>2665</v>
      </c>
      <c r="AKJ4" s="28">
        <f t="shared" si="2"/>
        <v>2117</v>
      </c>
      <c r="AKK4" s="28">
        <f t="shared" si="2"/>
        <v>1843</v>
      </c>
      <c r="AKL4" s="28">
        <f t="shared" si="2"/>
        <v>2292</v>
      </c>
      <c r="AKM4" s="28">
        <f t="shared" si="2"/>
        <v>2017</v>
      </c>
      <c r="AKN4" s="28">
        <f t="shared" si="2"/>
        <v>724</v>
      </c>
      <c r="AKO4" s="28">
        <f t="shared" si="2"/>
        <v>3437</v>
      </c>
      <c r="AKP4" s="28">
        <f t="shared" si="2"/>
        <v>3333</v>
      </c>
      <c r="AKQ4" s="28">
        <f t="shared" si="2"/>
        <v>3172</v>
      </c>
      <c r="AKR4" s="28">
        <f t="shared" si="2"/>
        <v>980</v>
      </c>
      <c r="AKS4" s="28">
        <f t="shared" si="2"/>
        <v>3491</v>
      </c>
      <c r="AKT4" s="28">
        <f t="shared" si="2"/>
        <v>2824</v>
      </c>
      <c r="AKU4" s="28">
        <f t="shared" si="2"/>
        <v>876</v>
      </c>
      <c r="AKV4" s="28">
        <f t="shared" si="2"/>
        <v>3608</v>
      </c>
      <c r="AKW4" s="28">
        <f t="shared" si="2"/>
        <v>3618</v>
      </c>
      <c r="AKX4" s="28">
        <f t="shared" si="2"/>
        <v>3198</v>
      </c>
      <c r="AKY4" s="28">
        <f t="shared" si="2"/>
        <v>3056</v>
      </c>
      <c r="AKZ4" s="28">
        <f t="shared" si="2"/>
        <v>3295</v>
      </c>
      <c r="ALA4" s="28">
        <f t="shared" si="2"/>
        <v>2733</v>
      </c>
      <c r="ALB4" s="28">
        <f t="shared" si="2"/>
        <v>953</v>
      </c>
      <c r="ALC4" s="28">
        <f t="shared" si="2"/>
        <v>4310</v>
      </c>
      <c r="ALD4" s="28">
        <f t="shared" si="2"/>
        <v>4045</v>
      </c>
      <c r="ALE4" s="28">
        <f t="shared" si="2"/>
        <v>3386</v>
      </c>
      <c r="ALF4" s="28">
        <f t="shared" si="2"/>
        <v>3166</v>
      </c>
      <c r="ALG4" s="28">
        <f t="shared" ref="ALG4:ANC4" si="3">ALG3-ALG5</f>
        <v>3558</v>
      </c>
      <c r="ALH4" s="28">
        <f t="shared" si="3"/>
        <v>3134</v>
      </c>
      <c r="ALI4" s="28">
        <f t="shared" si="3"/>
        <v>1125</v>
      </c>
      <c r="ALJ4" s="28">
        <f t="shared" si="3"/>
        <v>5077</v>
      </c>
      <c r="ALK4" s="28">
        <f t="shared" si="3"/>
        <v>5634</v>
      </c>
      <c r="ALL4" s="28">
        <f t="shared" si="3"/>
        <v>1653</v>
      </c>
      <c r="ALM4" s="28">
        <f t="shared" si="3"/>
        <v>4649</v>
      </c>
      <c r="ALN4" s="28">
        <f t="shared" si="3"/>
        <v>4933</v>
      </c>
      <c r="ALO4" s="28">
        <f t="shared" si="3"/>
        <v>3596</v>
      </c>
      <c r="ALP4" s="28">
        <f t="shared" si="3"/>
        <v>1202</v>
      </c>
      <c r="ALQ4" s="28">
        <f t="shared" si="3"/>
        <v>5462</v>
      </c>
      <c r="ALR4" s="28">
        <f t="shared" si="3"/>
        <v>5522</v>
      </c>
      <c r="ALS4" s="28">
        <f t="shared" si="3"/>
        <v>4704</v>
      </c>
      <c r="ALT4" s="28">
        <f t="shared" si="3"/>
        <v>4394</v>
      </c>
      <c r="ALU4" s="28">
        <f t="shared" si="3"/>
        <v>4487</v>
      </c>
      <c r="ALV4" s="28">
        <f t="shared" si="3"/>
        <v>3659</v>
      </c>
      <c r="ALW4" s="28">
        <f t="shared" si="3"/>
        <v>1436</v>
      </c>
      <c r="ALX4" s="28">
        <f t="shared" si="3"/>
        <v>6431</v>
      </c>
      <c r="ALY4" s="28">
        <f t="shared" si="3"/>
        <v>6558</v>
      </c>
      <c r="ALZ4" s="28">
        <f t="shared" si="3"/>
        <v>5547</v>
      </c>
      <c r="AMA4" s="28">
        <f t="shared" si="3"/>
        <v>5678</v>
      </c>
      <c r="AMB4" s="28">
        <f t="shared" si="3"/>
        <v>6089</v>
      </c>
      <c r="AMC4" s="28">
        <f t="shared" si="3"/>
        <v>5247</v>
      </c>
      <c r="AMD4" s="28">
        <f t="shared" si="3"/>
        <v>1898</v>
      </c>
      <c r="AME4" s="28">
        <f t="shared" si="3"/>
        <v>8620</v>
      </c>
      <c r="AMF4" s="28">
        <f t="shared" si="3"/>
        <v>8578</v>
      </c>
      <c r="AMG4" s="28">
        <f t="shared" si="3"/>
        <v>7670</v>
      </c>
      <c r="AMH4" s="28">
        <f t="shared" si="3"/>
        <v>6888</v>
      </c>
      <c r="AMI4" s="28">
        <f t="shared" si="3"/>
        <v>7427</v>
      </c>
      <c r="AMJ4" s="28">
        <f t="shared" si="3"/>
        <v>6062</v>
      </c>
      <c r="AMK4" s="28">
        <f t="shared" si="3"/>
        <v>2117</v>
      </c>
      <c r="AML4" s="28">
        <f t="shared" si="3"/>
        <v>9689</v>
      </c>
      <c r="AMM4" s="28">
        <f t="shared" si="3"/>
        <v>9982</v>
      </c>
      <c r="AMN4" s="28">
        <f t="shared" si="3"/>
        <v>8899</v>
      </c>
      <c r="AMO4" s="28">
        <f t="shared" si="3"/>
        <v>8267</v>
      </c>
      <c r="AMP4" s="28">
        <f t="shared" si="3"/>
        <v>8902</v>
      </c>
      <c r="AMQ4" s="28">
        <f t="shared" si="3"/>
        <v>6966</v>
      </c>
      <c r="AMR4" s="28">
        <f t="shared" si="3"/>
        <v>2570</v>
      </c>
      <c r="AMS4" s="28">
        <f t="shared" si="3"/>
        <v>11133</v>
      </c>
      <c r="AMT4" s="28">
        <f t="shared" si="3"/>
        <v>10712</v>
      </c>
      <c r="AMU4" s="28">
        <f t="shared" si="3"/>
        <v>9142</v>
      </c>
      <c r="AMV4" s="28">
        <f t="shared" si="3"/>
        <v>6921</v>
      </c>
      <c r="AMW4" s="28">
        <f t="shared" si="3"/>
        <v>4290</v>
      </c>
      <c r="AMX4" s="28">
        <f t="shared" si="3"/>
        <v>3410</v>
      </c>
      <c r="AMY4" s="28">
        <f t="shared" si="3"/>
        <v>2336</v>
      </c>
      <c r="AMZ4" s="28">
        <f t="shared" si="3"/>
        <v>2955</v>
      </c>
      <c r="ANA4" s="28">
        <f t="shared" si="3"/>
        <v>3399</v>
      </c>
      <c r="ANB4" s="28">
        <f t="shared" si="3"/>
        <v>10621</v>
      </c>
      <c r="ANC4" s="28">
        <f t="shared" si="3"/>
        <v>11311</v>
      </c>
      <c r="AND4" s="28">
        <f t="shared" ref="AND4:AOL4" si="4">AND3-AND5</f>
        <v>12663</v>
      </c>
      <c r="ANE4" s="28">
        <f t="shared" si="4"/>
        <v>9560</v>
      </c>
      <c r="ANF4" s="28">
        <f t="shared" si="4"/>
        <v>3130</v>
      </c>
      <c r="ANG4" s="28">
        <f t="shared" si="4"/>
        <v>3208</v>
      </c>
      <c r="ANH4" s="28">
        <f t="shared" si="4"/>
        <v>10768</v>
      </c>
      <c r="ANI4" s="28">
        <f t="shared" si="4"/>
        <v>9129</v>
      </c>
      <c r="ANJ4" s="28">
        <f t="shared" si="4"/>
        <v>7093</v>
      </c>
      <c r="ANK4" s="28">
        <f t="shared" si="4"/>
        <v>7167</v>
      </c>
      <c r="ANL4" s="28">
        <f t="shared" si="4"/>
        <v>5076</v>
      </c>
      <c r="ANM4" s="28">
        <f t="shared" si="4"/>
        <v>1891</v>
      </c>
      <c r="ANN4" s="28">
        <f t="shared" si="4"/>
        <v>7518</v>
      </c>
      <c r="ANO4" s="28">
        <f t="shared" si="4"/>
        <v>6769</v>
      </c>
      <c r="ANP4" s="28">
        <f t="shared" si="4"/>
        <v>4870</v>
      </c>
      <c r="ANQ4" s="28">
        <f t="shared" si="4"/>
        <v>4615</v>
      </c>
      <c r="ANR4" s="28">
        <f t="shared" si="4"/>
        <v>4439</v>
      </c>
      <c r="ANS4" s="28">
        <f t="shared" si="4"/>
        <v>3382</v>
      </c>
      <c r="ANT4" s="28">
        <f t="shared" si="4"/>
        <v>1062</v>
      </c>
      <c r="ANU4" s="28">
        <f t="shared" si="4"/>
        <v>4775</v>
      </c>
      <c r="ANV4" s="28">
        <f t="shared" si="4"/>
        <v>4596</v>
      </c>
      <c r="ANW4" s="28">
        <f t="shared" si="4"/>
        <v>3234</v>
      </c>
      <c r="ANX4" s="28">
        <f t="shared" si="4"/>
        <v>2883</v>
      </c>
      <c r="ANY4" s="28">
        <f t="shared" si="4"/>
        <v>2998</v>
      </c>
      <c r="ANZ4" s="28">
        <f t="shared" si="4"/>
        <v>2367</v>
      </c>
      <c r="AOA4" s="28">
        <f t="shared" si="4"/>
        <v>717</v>
      </c>
      <c r="AOB4" s="28">
        <f t="shared" si="4"/>
        <v>3531</v>
      </c>
      <c r="AOC4" s="28">
        <f t="shared" si="4"/>
        <v>2902</v>
      </c>
      <c r="AOD4" s="28">
        <f t="shared" si="4"/>
        <v>2614</v>
      </c>
      <c r="AOE4" s="28">
        <f t="shared" si="4"/>
        <v>2356</v>
      </c>
      <c r="AOF4" s="28">
        <f t="shared" si="4"/>
        <v>2129</v>
      </c>
      <c r="AOG4" s="28">
        <f t="shared" si="4"/>
        <v>1762</v>
      </c>
      <c r="AOH4" s="28">
        <f t="shared" si="4"/>
        <v>575</v>
      </c>
      <c r="AOI4" s="28">
        <f t="shared" si="4"/>
        <v>2513</v>
      </c>
      <c r="AOJ4" s="28">
        <f t="shared" si="4"/>
        <v>2301</v>
      </c>
      <c r="AOK4" s="28">
        <f t="shared" si="4"/>
        <v>1817</v>
      </c>
      <c r="AOL4" s="28">
        <f t="shared" si="4"/>
        <v>1603</v>
      </c>
      <c r="AOM4" s="28">
        <f t="shared" ref="AOM4:APN4" si="5">AOM3-AOM5</f>
        <v>1632</v>
      </c>
      <c r="AON4" s="28">
        <f t="shared" si="5"/>
        <v>589</v>
      </c>
      <c r="AOO4" s="28">
        <f t="shared" si="5"/>
        <v>389</v>
      </c>
      <c r="AOP4" s="28">
        <f t="shared" si="5"/>
        <v>2039</v>
      </c>
      <c r="AOQ4" s="28">
        <f t="shared" si="5"/>
        <v>1529</v>
      </c>
      <c r="AOR4" s="28">
        <f t="shared" si="5"/>
        <v>1139</v>
      </c>
      <c r="AOS4" s="28">
        <f t="shared" si="5"/>
        <v>1000</v>
      </c>
      <c r="AOT4" s="28">
        <f t="shared" si="5"/>
        <v>980</v>
      </c>
      <c r="AOU4" s="28">
        <f t="shared" si="5"/>
        <v>767</v>
      </c>
      <c r="AOV4" s="28">
        <f t="shared" si="5"/>
        <v>307</v>
      </c>
      <c r="AOW4" s="28">
        <f t="shared" si="5"/>
        <v>1117</v>
      </c>
      <c r="AOX4" s="28">
        <f t="shared" si="5"/>
        <v>1053</v>
      </c>
      <c r="AOY4" s="28">
        <f t="shared" si="5"/>
        <v>794</v>
      </c>
      <c r="AOZ4" s="28">
        <f t="shared" si="5"/>
        <v>246</v>
      </c>
      <c r="APA4" s="28">
        <f t="shared" si="5"/>
        <v>787</v>
      </c>
      <c r="APB4" s="28">
        <f t="shared" si="5"/>
        <v>612</v>
      </c>
      <c r="APC4" s="28">
        <f t="shared" si="5"/>
        <v>246</v>
      </c>
      <c r="APD4" s="28">
        <f t="shared" si="5"/>
        <v>873</v>
      </c>
      <c r="APE4" s="28">
        <f t="shared" si="5"/>
        <v>695</v>
      </c>
      <c r="APF4" s="28">
        <f t="shared" si="5"/>
        <v>606</v>
      </c>
      <c r="APG4" s="28">
        <f t="shared" si="5"/>
        <v>535</v>
      </c>
      <c r="APH4" s="28">
        <f t="shared" si="5"/>
        <v>542</v>
      </c>
      <c r="API4" s="28">
        <f t="shared" si="5"/>
        <v>418</v>
      </c>
      <c r="APJ4" s="28">
        <f t="shared" si="5"/>
        <v>145</v>
      </c>
      <c r="APK4" s="28">
        <f t="shared" si="5"/>
        <v>624</v>
      </c>
      <c r="APL4" s="28">
        <f t="shared" si="5"/>
        <v>559</v>
      </c>
      <c r="APM4" s="28">
        <f t="shared" si="5"/>
        <v>403</v>
      </c>
      <c r="APN4" s="28">
        <f t="shared" si="5"/>
        <v>415</v>
      </c>
      <c r="APO4" s="28">
        <f t="shared" ref="APO4:AQI4" si="6">APO3-APO5</f>
        <v>469</v>
      </c>
      <c r="APP4" s="28">
        <f t="shared" si="6"/>
        <v>356</v>
      </c>
      <c r="APQ4" s="28">
        <f t="shared" si="6"/>
        <v>137</v>
      </c>
      <c r="APR4" s="28">
        <f t="shared" si="6"/>
        <v>515</v>
      </c>
      <c r="APS4" s="28">
        <f t="shared" si="6"/>
        <v>438</v>
      </c>
      <c r="APT4" s="28">
        <f t="shared" si="6"/>
        <v>351</v>
      </c>
      <c r="APU4" s="28">
        <f t="shared" si="6"/>
        <v>306</v>
      </c>
      <c r="APV4" s="28">
        <f t="shared" si="6"/>
        <v>341</v>
      </c>
      <c r="APW4" s="28">
        <f t="shared" si="6"/>
        <v>300</v>
      </c>
      <c r="APX4" s="28">
        <f t="shared" si="6"/>
        <v>107</v>
      </c>
      <c r="APY4" s="28">
        <f t="shared" si="6"/>
        <v>500</v>
      </c>
      <c r="APZ4" s="28">
        <f t="shared" si="6"/>
        <v>173</v>
      </c>
      <c r="AQA4" s="28">
        <f t="shared" si="6"/>
        <v>450</v>
      </c>
      <c r="AQB4" s="28">
        <f t="shared" si="6"/>
        <v>481</v>
      </c>
      <c r="AQC4" s="28">
        <f t="shared" si="6"/>
        <v>426</v>
      </c>
      <c r="AQD4" s="28">
        <f t="shared" si="6"/>
        <v>283</v>
      </c>
      <c r="AQE4" s="28">
        <f t="shared" si="6"/>
        <v>105</v>
      </c>
      <c r="AQF4" s="28">
        <f t="shared" si="6"/>
        <v>409</v>
      </c>
      <c r="AQG4" s="28">
        <f t="shared" si="6"/>
        <v>429</v>
      </c>
      <c r="AQH4" s="28">
        <f t="shared" si="6"/>
        <v>350</v>
      </c>
      <c r="AQI4" s="28">
        <f t="shared" si="6"/>
        <v>316</v>
      </c>
      <c r="AQJ4" s="28">
        <f t="shared" ref="AQJ4:ARK4" si="7">AQJ3-AQJ5</f>
        <v>413</v>
      </c>
      <c r="AQK4" s="28">
        <f t="shared" si="7"/>
        <v>324</v>
      </c>
      <c r="AQL4" s="28">
        <f t="shared" si="7"/>
        <v>119</v>
      </c>
      <c r="AQM4" s="28">
        <f t="shared" si="7"/>
        <v>538</v>
      </c>
      <c r="AQN4" s="28">
        <f t="shared" si="7"/>
        <v>545</v>
      </c>
      <c r="AQO4" s="28">
        <f t="shared" si="7"/>
        <v>461</v>
      </c>
      <c r="AQP4" s="28">
        <f t="shared" si="7"/>
        <v>436</v>
      </c>
      <c r="AQQ4" s="28">
        <f t="shared" si="7"/>
        <v>490</v>
      </c>
      <c r="AQR4" s="28">
        <f t="shared" si="7"/>
        <v>362</v>
      </c>
      <c r="AQS4" s="28">
        <f t="shared" si="7"/>
        <v>114</v>
      </c>
      <c r="AQT4" s="28">
        <f t="shared" si="7"/>
        <v>695</v>
      </c>
      <c r="AQU4" s="28">
        <f t="shared" si="7"/>
        <v>600</v>
      </c>
      <c r="AQV4" s="28">
        <f t="shared" si="7"/>
        <v>576</v>
      </c>
      <c r="AQW4" s="28">
        <f t="shared" si="7"/>
        <v>482</v>
      </c>
      <c r="AQX4" s="28">
        <f t="shared" si="7"/>
        <v>544</v>
      </c>
      <c r="AQY4" s="28">
        <f t="shared" si="7"/>
        <v>461</v>
      </c>
      <c r="AQZ4" s="28">
        <f t="shared" si="7"/>
        <v>129</v>
      </c>
      <c r="ARA4" s="28">
        <f t="shared" si="7"/>
        <v>758</v>
      </c>
      <c r="ARB4" s="28">
        <f t="shared" si="7"/>
        <v>857</v>
      </c>
      <c r="ARC4" s="28">
        <f t="shared" si="7"/>
        <v>591</v>
      </c>
      <c r="ARD4" s="28">
        <f t="shared" si="7"/>
        <v>624</v>
      </c>
      <c r="ARE4" s="28">
        <f t="shared" si="7"/>
        <v>641</v>
      </c>
      <c r="ARF4" s="28">
        <f t="shared" si="7"/>
        <v>554</v>
      </c>
      <c r="ARG4" s="28">
        <f t="shared" si="7"/>
        <v>155</v>
      </c>
      <c r="ARH4" s="28">
        <f t="shared" si="7"/>
        <v>823</v>
      </c>
      <c r="ARI4" s="28">
        <f t="shared" si="7"/>
        <v>849</v>
      </c>
      <c r="ARJ4" s="28">
        <f t="shared" si="7"/>
        <v>761</v>
      </c>
      <c r="ARK4" s="28">
        <f t="shared" si="7"/>
        <v>666</v>
      </c>
      <c r="ARL4" s="28">
        <f t="shared" ref="ARL4:ARQ4" si="8">ARL3-ARL5</f>
        <v>866</v>
      </c>
      <c r="ARM4" s="28">
        <f t="shared" si="8"/>
        <v>345</v>
      </c>
      <c r="ARN4" s="28">
        <f t="shared" si="8"/>
        <v>225</v>
      </c>
      <c r="ARO4" s="28">
        <f t="shared" si="8"/>
        <v>1166</v>
      </c>
      <c r="ARP4" s="28">
        <f t="shared" si="8"/>
        <v>1135</v>
      </c>
      <c r="ARQ4" s="28">
        <f t="shared" si="8"/>
        <v>375</v>
      </c>
      <c r="ARR4" s="28">
        <f t="shared" ref="ARR4:ARU4" si="9">ARR3-ARR5</f>
        <v>320</v>
      </c>
      <c r="ARS4" s="28">
        <f t="shared" si="9"/>
        <v>288</v>
      </c>
      <c r="ART4" s="28">
        <f t="shared" si="9"/>
        <v>930</v>
      </c>
      <c r="ARU4" s="28">
        <f t="shared" si="9"/>
        <v>370</v>
      </c>
    </row>
    <row r="5" spans="1:1165" s="80" customFormat="1" ht="18" customHeight="1">
      <c r="A5" s="77" t="s">
        <v>76</v>
      </c>
      <c r="B5" s="154"/>
      <c r="C5" s="154"/>
      <c r="D5" s="154"/>
      <c r="E5" s="94"/>
      <c r="F5" s="94"/>
      <c r="G5" s="94"/>
      <c r="H5" s="94"/>
      <c r="I5" s="94"/>
      <c r="J5" s="94"/>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94"/>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55"/>
      <c r="HX5" s="155"/>
      <c r="HY5" s="155"/>
      <c r="HZ5" s="155"/>
      <c r="IA5" s="155"/>
      <c r="IB5" s="155"/>
      <c r="IC5" s="155"/>
      <c r="ID5" s="155"/>
      <c r="IE5" s="155"/>
      <c r="IF5" s="155"/>
      <c r="IG5" s="155"/>
      <c r="IH5" s="155"/>
      <c r="II5" s="155"/>
      <c r="IJ5" s="155"/>
      <c r="IK5" s="155"/>
      <c r="IL5" s="155"/>
      <c r="IM5" s="155"/>
      <c r="IN5" s="155"/>
      <c r="IO5" s="155"/>
      <c r="IP5" s="155"/>
      <c r="IQ5" s="155"/>
      <c r="IR5" s="155"/>
      <c r="IS5" s="155"/>
      <c r="IT5" s="155"/>
      <c r="IU5" s="155"/>
      <c r="IV5" s="155"/>
      <c r="IW5" s="155"/>
      <c r="IX5" s="155"/>
      <c r="IY5" s="155"/>
      <c r="IZ5" s="155"/>
      <c r="JA5" s="155"/>
      <c r="JB5" s="155"/>
      <c r="JC5" s="155"/>
      <c r="JD5" s="155"/>
      <c r="JE5" s="155"/>
      <c r="JF5" s="155"/>
      <c r="JG5" s="155"/>
      <c r="JH5" s="155"/>
      <c r="JI5" s="155"/>
      <c r="JJ5" s="155"/>
      <c r="JK5" s="155"/>
      <c r="JL5" s="155"/>
      <c r="JM5" s="155"/>
      <c r="JN5" s="155"/>
      <c r="JO5" s="155"/>
      <c r="JP5" s="155"/>
      <c r="JQ5" s="155"/>
      <c r="JR5" s="155"/>
      <c r="JS5" s="155"/>
      <c r="JT5" s="155"/>
      <c r="JU5" s="155"/>
      <c r="JV5" s="155"/>
      <c r="JW5" s="155"/>
      <c r="JX5" s="155"/>
      <c r="JY5" s="155"/>
      <c r="JZ5" s="155"/>
      <c r="KA5" s="155"/>
      <c r="KB5" s="155"/>
      <c r="KC5" s="155"/>
      <c r="KD5" s="155"/>
      <c r="KE5" s="155"/>
      <c r="KF5" s="155"/>
      <c r="KG5" s="155"/>
      <c r="KH5" s="155"/>
      <c r="KI5" s="155"/>
      <c r="KJ5" s="155"/>
      <c r="KK5" s="155"/>
      <c r="KL5" s="155"/>
      <c r="KM5" s="155"/>
      <c r="KN5" s="155"/>
      <c r="KO5" s="155"/>
      <c r="KP5" s="155"/>
      <c r="KQ5" s="155"/>
      <c r="KR5" s="155"/>
      <c r="KS5" s="155"/>
      <c r="KT5" s="155"/>
      <c r="KU5" s="155"/>
      <c r="KV5" s="155"/>
      <c r="KW5" s="155"/>
      <c r="KX5" s="155"/>
      <c r="KY5" s="155"/>
      <c r="KZ5" s="155"/>
      <c r="LA5" s="155"/>
      <c r="LB5" s="155"/>
      <c r="LC5" s="155"/>
      <c r="LD5" s="155"/>
      <c r="LE5" s="155"/>
      <c r="LF5" s="155"/>
      <c r="LG5" s="155"/>
      <c r="LH5" s="155"/>
      <c r="LI5" s="155"/>
      <c r="LJ5" s="155"/>
      <c r="LK5" s="155"/>
      <c r="LL5" s="155"/>
      <c r="LM5" s="155"/>
      <c r="LN5" s="155"/>
      <c r="LO5" s="155"/>
      <c r="LP5" s="155"/>
      <c r="LQ5" s="155"/>
      <c r="LR5" s="155"/>
      <c r="LS5" s="155"/>
      <c r="LT5" s="155"/>
      <c r="LU5" s="155"/>
      <c r="LV5" s="155"/>
      <c r="LW5" s="155"/>
      <c r="LX5" s="155"/>
      <c r="LY5" s="155"/>
      <c r="LZ5" s="155"/>
      <c r="MA5" s="155"/>
      <c r="MB5" s="155"/>
      <c r="MC5" s="155"/>
      <c r="MD5" s="155"/>
      <c r="ME5" s="155"/>
      <c r="MF5" s="155"/>
      <c r="MG5" s="155"/>
      <c r="MH5" s="155"/>
      <c r="MI5" s="155"/>
      <c r="MJ5" s="155"/>
      <c r="MK5" s="155"/>
      <c r="ML5" s="155"/>
      <c r="MM5" s="155"/>
      <c r="MN5" s="155"/>
      <c r="MO5" s="155"/>
      <c r="MP5" s="155"/>
      <c r="MQ5" s="155"/>
      <c r="MR5" s="155"/>
      <c r="MS5" s="155"/>
      <c r="MT5" s="155"/>
      <c r="MU5" s="155"/>
      <c r="MV5" s="155"/>
      <c r="MW5" s="155"/>
      <c r="MX5" s="155"/>
      <c r="MY5" s="155"/>
      <c r="MZ5" s="155"/>
      <c r="NA5" s="155"/>
      <c r="NB5" s="155"/>
      <c r="NC5" s="155"/>
      <c r="ND5" s="155"/>
      <c r="NE5" s="155"/>
      <c r="NF5" s="155"/>
      <c r="NG5" s="155"/>
      <c r="NH5" s="155"/>
      <c r="NI5" s="155"/>
      <c r="NJ5" s="155"/>
      <c r="NK5" s="155"/>
      <c r="NL5" s="155"/>
      <c r="NM5" s="155"/>
      <c r="NN5" s="155"/>
      <c r="NO5" s="155"/>
      <c r="NP5" s="155"/>
      <c r="NQ5" s="155"/>
      <c r="NR5" s="155"/>
      <c r="NS5" s="155"/>
      <c r="NT5" s="155"/>
      <c r="NU5" s="155"/>
      <c r="NV5" s="155"/>
      <c r="NW5" s="155"/>
      <c r="NX5" s="155"/>
      <c r="NY5" s="155"/>
      <c r="NZ5" s="155"/>
      <c r="OA5" s="155"/>
      <c r="OB5" s="155"/>
      <c r="OC5" s="155"/>
      <c r="OD5" s="155"/>
      <c r="OE5" s="155"/>
      <c r="OF5" s="155"/>
      <c r="OG5" s="155"/>
      <c r="OH5" s="155"/>
      <c r="OI5" s="155"/>
      <c r="OJ5" s="155"/>
      <c r="OK5" s="155"/>
      <c r="OL5" s="155"/>
      <c r="OM5" s="155"/>
      <c r="ON5" s="155"/>
      <c r="OO5" s="155"/>
      <c r="OP5" s="155"/>
      <c r="OQ5" s="155"/>
      <c r="OR5" s="155"/>
      <c r="OS5" s="155"/>
      <c r="OT5" s="155"/>
      <c r="OU5" s="155"/>
      <c r="OV5" s="155"/>
      <c r="OW5" s="155"/>
      <c r="OX5" s="155"/>
      <c r="OY5" s="155"/>
      <c r="OZ5" s="155"/>
      <c r="PA5" s="155"/>
      <c r="PB5" s="155"/>
      <c r="PC5" s="155"/>
      <c r="PD5" s="155"/>
      <c r="PE5" s="155"/>
      <c r="PF5" s="155"/>
      <c r="PG5" s="155"/>
      <c r="PH5" s="155"/>
      <c r="PI5" s="155"/>
      <c r="PJ5" s="155"/>
      <c r="PK5" s="155"/>
      <c r="PL5" s="155"/>
      <c r="PM5" s="155"/>
      <c r="PN5" s="155"/>
      <c r="PO5" s="155"/>
      <c r="PP5" s="155"/>
      <c r="PQ5" s="155"/>
      <c r="PR5" s="155"/>
      <c r="PS5" s="155"/>
      <c r="PT5" s="155"/>
      <c r="PU5" s="155"/>
      <c r="PV5" s="155"/>
      <c r="PW5" s="155"/>
      <c r="PX5" s="155"/>
      <c r="PY5" s="155"/>
      <c r="PZ5" s="155"/>
      <c r="QA5" s="155"/>
      <c r="QB5" s="155"/>
      <c r="QC5" s="155"/>
      <c r="QD5" s="155"/>
      <c r="QE5" s="155"/>
      <c r="QF5" s="155"/>
      <c r="QG5" s="155"/>
      <c r="QH5" s="155"/>
      <c r="QI5" s="155"/>
      <c r="QJ5" s="155"/>
      <c r="QK5" s="155"/>
      <c r="QL5" s="155"/>
      <c r="QM5" s="155"/>
      <c r="QN5" s="155"/>
      <c r="QO5" s="155"/>
      <c r="QP5" s="155"/>
      <c r="QQ5" s="155"/>
      <c r="QR5" s="155"/>
      <c r="QS5" s="155"/>
      <c r="QT5" s="155"/>
      <c r="QU5" s="155"/>
      <c r="QV5" s="155"/>
      <c r="QW5" s="155"/>
      <c r="QX5" s="155"/>
      <c r="QY5" s="155"/>
      <c r="QZ5" s="155"/>
      <c r="RA5" s="155"/>
      <c r="RB5" s="155"/>
      <c r="RC5" s="155"/>
      <c r="RD5" s="155"/>
      <c r="RE5" s="155"/>
      <c r="RF5" s="155"/>
      <c r="RG5" s="155"/>
      <c r="RH5" s="155"/>
      <c r="RI5" s="155"/>
      <c r="RJ5" s="155"/>
      <c r="RK5" s="155"/>
      <c r="RL5" s="155"/>
      <c r="RM5" s="155"/>
      <c r="RN5" s="155"/>
      <c r="RO5" s="155"/>
      <c r="RP5" s="155"/>
      <c r="RQ5" s="155"/>
      <c r="RR5" s="155"/>
      <c r="RS5" s="155"/>
      <c r="RT5" s="155"/>
      <c r="RU5" s="155"/>
      <c r="RV5" s="155"/>
      <c r="RW5" s="155"/>
      <c r="RX5" s="155"/>
      <c r="RY5" s="155"/>
      <c r="RZ5" s="155"/>
      <c r="SA5" s="155"/>
      <c r="SB5" s="155"/>
      <c r="SC5" s="155"/>
      <c r="SD5" s="155"/>
      <c r="SE5" s="155"/>
      <c r="SF5" s="155"/>
      <c r="SG5" s="155"/>
      <c r="SH5" s="155"/>
      <c r="SI5" s="155"/>
      <c r="SJ5" s="155"/>
      <c r="SK5" s="155"/>
      <c r="SL5" s="155"/>
      <c r="SM5" s="155"/>
      <c r="SN5" s="155"/>
      <c r="SO5" s="155"/>
      <c r="SP5" s="155"/>
      <c r="SQ5" s="155"/>
      <c r="SR5" s="155"/>
      <c r="SS5" s="155"/>
      <c r="ST5" s="155"/>
      <c r="SU5" s="155"/>
      <c r="SV5" s="155"/>
      <c r="SW5" s="155"/>
      <c r="SX5" s="155"/>
      <c r="SY5" s="155"/>
      <c r="SZ5" s="155"/>
      <c r="TA5" s="155"/>
      <c r="TB5" s="155"/>
      <c r="TC5" s="155"/>
      <c r="TD5" s="155"/>
      <c r="TE5" s="155"/>
      <c r="TF5" s="155"/>
      <c r="TG5" s="155"/>
      <c r="TH5" s="155"/>
      <c r="TI5" s="155"/>
      <c r="TJ5" s="155"/>
      <c r="TK5" s="155"/>
      <c r="TL5" s="155"/>
      <c r="TM5" s="155"/>
      <c r="TN5" s="155"/>
      <c r="TO5" s="155"/>
      <c r="TP5" s="155"/>
      <c r="TQ5" s="155"/>
      <c r="TR5" s="155"/>
      <c r="TS5" s="155"/>
      <c r="TT5" s="155"/>
      <c r="TU5" s="155"/>
      <c r="TV5" s="155"/>
      <c r="TW5" s="155"/>
      <c r="TX5" s="155"/>
      <c r="TY5" s="155"/>
      <c r="TZ5" s="155"/>
      <c r="UA5" s="155"/>
      <c r="UB5" s="155"/>
      <c r="UC5" s="155"/>
      <c r="UD5" s="155"/>
      <c r="UE5" s="155"/>
      <c r="UF5" s="155"/>
      <c r="UG5" s="155"/>
      <c r="UH5" s="155"/>
      <c r="UI5" s="155"/>
      <c r="UJ5" s="155"/>
      <c r="UK5" s="155"/>
      <c r="UL5" s="155"/>
      <c r="UM5" s="155"/>
      <c r="UN5" s="155"/>
      <c r="UO5" s="155"/>
      <c r="UP5" s="155"/>
      <c r="UQ5" s="155"/>
      <c r="UR5" s="155"/>
      <c r="US5" s="155"/>
      <c r="UT5" s="155"/>
      <c r="UU5" s="155"/>
      <c r="UV5" s="155"/>
      <c r="UW5" s="155"/>
      <c r="UX5" s="155"/>
      <c r="UY5" s="155"/>
      <c r="UZ5" s="155"/>
      <c r="VA5" s="155"/>
      <c r="VB5" s="155"/>
      <c r="VC5" s="155"/>
      <c r="VD5" s="155"/>
      <c r="VE5" s="155"/>
      <c r="VF5" s="155"/>
      <c r="VG5" s="155"/>
      <c r="VH5" s="155"/>
      <c r="VI5" s="155"/>
      <c r="VJ5" s="155"/>
      <c r="VK5" s="155"/>
      <c r="VL5" s="155"/>
      <c r="VM5" s="155"/>
      <c r="VN5" s="155"/>
      <c r="VO5" s="155"/>
      <c r="VP5" s="155"/>
      <c r="VQ5" s="155"/>
      <c r="VR5" s="155"/>
      <c r="VS5" s="155"/>
      <c r="VT5" s="155"/>
      <c r="VU5" s="155"/>
      <c r="VV5" s="155"/>
      <c r="VW5" s="155"/>
      <c r="VX5" s="155"/>
      <c r="VY5" s="155"/>
      <c r="VZ5" s="155"/>
      <c r="WA5" s="155"/>
      <c r="WB5" s="155"/>
      <c r="WC5" s="155"/>
      <c r="WD5" s="155"/>
      <c r="WE5" s="155"/>
      <c r="WF5" s="155"/>
      <c r="WG5" s="155"/>
      <c r="WH5" s="155"/>
      <c r="WI5" s="155"/>
      <c r="WJ5" s="155"/>
      <c r="WK5" s="155"/>
      <c r="WL5" s="155"/>
      <c r="WM5" s="155"/>
      <c r="WN5" s="155"/>
      <c r="WO5" s="155"/>
      <c r="WP5" s="155"/>
      <c r="WQ5" s="155"/>
      <c r="WR5" s="155"/>
      <c r="WS5" s="155"/>
      <c r="WT5" s="155"/>
      <c r="WU5" s="155"/>
      <c r="WV5" s="155"/>
      <c r="WW5" s="155"/>
      <c r="WX5" s="155"/>
      <c r="WY5" s="155"/>
      <c r="WZ5" s="155"/>
      <c r="XA5" s="155"/>
      <c r="XB5" s="155"/>
      <c r="XC5" s="155"/>
      <c r="XD5" s="155"/>
      <c r="XE5" s="155"/>
      <c r="XF5" s="155"/>
      <c r="XG5" s="155"/>
      <c r="XH5" s="155"/>
      <c r="XI5" s="155"/>
      <c r="XJ5" s="155"/>
      <c r="XK5" s="155"/>
      <c r="XL5" s="155"/>
      <c r="XM5" s="155"/>
      <c r="XN5" s="155"/>
      <c r="XO5" s="155"/>
      <c r="XP5" s="155"/>
      <c r="XQ5" s="155"/>
      <c r="XR5" s="155"/>
      <c r="XS5" s="155"/>
      <c r="XT5" s="155"/>
      <c r="XU5" s="155"/>
      <c r="XV5" s="155"/>
      <c r="XW5" s="155"/>
      <c r="XX5" s="155"/>
      <c r="XY5" s="155"/>
      <c r="XZ5" s="155"/>
      <c r="YA5" s="155"/>
      <c r="YB5" s="155"/>
      <c r="YC5" s="155"/>
      <c r="YD5" s="155"/>
      <c r="YE5" s="155"/>
      <c r="YF5" s="155"/>
      <c r="YG5" s="155"/>
      <c r="YH5" s="155"/>
      <c r="YI5" s="155"/>
      <c r="YJ5" s="155"/>
      <c r="YK5" s="155"/>
      <c r="YL5" s="155"/>
      <c r="YM5" s="155"/>
      <c r="YN5" s="155"/>
      <c r="YO5" s="155"/>
      <c r="YP5" s="155"/>
      <c r="YQ5" s="155"/>
      <c r="YR5" s="155"/>
      <c r="YS5" s="155"/>
      <c r="YT5" s="155"/>
      <c r="YU5" s="155"/>
      <c r="YV5" s="155"/>
      <c r="YW5" s="155"/>
      <c r="YX5" s="155"/>
      <c r="YY5" s="155"/>
      <c r="YZ5" s="155"/>
      <c r="ZA5" s="155"/>
      <c r="ZB5" s="155"/>
      <c r="ZC5" s="155"/>
      <c r="ZD5" s="155"/>
      <c r="ZE5" s="155"/>
      <c r="ZF5" s="155"/>
      <c r="ZG5" s="155"/>
      <c r="ZH5" s="155"/>
      <c r="ZI5" s="155"/>
      <c r="ZJ5" s="155"/>
      <c r="ZK5" s="155"/>
      <c r="ZL5" s="155"/>
      <c r="ZM5" s="155"/>
      <c r="ZN5" s="155"/>
      <c r="ZO5" s="155"/>
      <c r="ZP5" s="155"/>
      <c r="ZQ5" s="155"/>
      <c r="ZR5" s="155"/>
      <c r="ZS5" s="155"/>
      <c r="ZT5" s="155"/>
      <c r="ZU5" s="155"/>
      <c r="ZV5" s="155"/>
      <c r="ZW5" s="155"/>
      <c r="ZX5" s="155"/>
      <c r="ZY5" s="155"/>
      <c r="ZZ5" s="155"/>
      <c r="AAA5" s="155"/>
      <c r="AAB5" s="155"/>
      <c r="AAC5" s="155"/>
      <c r="AAD5" s="155"/>
      <c r="AAE5" s="155"/>
      <c r="AAF5" s="155"/>
      <c r="AAG5" s="155"/>
      <c r="AAH5" s="155"/>
      <c r="AAI5" s="155"/>
      <c r="AAJ5" s="155"/>
      <c r="AAK5" s="155"/>
      <c r="AAL5" s="155"/>
      <c r="AAM5" s="155"/>
      <c r="AAN5" s="155"/>
      <c r="AAO5" s="155"/>
      <c r="AAP5" s="155"/>
      <c r="AAQ5" s="155"/>
      <c r="AAR5" s="155"/>
      <c r="AAS5" s="155"/>
      <c r="AAT5" s="155"/>
      <c r="AAU5" s="155"/>
      <c r="AAV5" s="155"/>
      <c r="AAW5" s="155"/>
      <c r="AAX5" s="155"/>
      <c r="AAY5" s="155"/>
      <c r="AAZ5" s="155"/>
      <c r="ABA5" s="155"/>
      <c r="ABB5" s="155"/>
      <c r="ABC5" s="155"/>
      <c r="ABD5" s="155"/>
      <c r="ABE5" s="155"/>
      <c r="ABF5" s="155"/>
      <c r="ABG5" s="155"/>
      <c r="ABH5" s="155"/>
      <c r="ABI5" s="155"/>
      <c r="ABJ5" s="155"/>
      <c r="ABK5" s="155"/>
      <c r="ABL5" s="155"/>
      <c r="ABM5" s="155"/>
      <c r="ABN5" s="155"/>
      <c r="ABO5" s="155"/>
      <c r="ABP5" s="155"/>
      <c r="ABQ5" s="155"/>
      <c r="ABR5" s="155"/>
      <c r="ABS5" s="155"/>
      <c r="ABT5" s="155"/>
      <c r="ABU5" s="155"/>
      <c r="ABV5" s="155"/>
      <c r="ABW5" s="155"/>
      <c r="ABX5" s="155"/>
      <c r="ABY5" s="155"/>
      <c r="ABZ5" s="155"/>
      <c r="ACA5" s="155"/>
      <c r="ACB5" s="155"/>
      <c r="ACC5" s="155"/>
      <c r="ACD5" s="155"/>
      <c r="ACE5" s="155"/>
      <c r="ACF5" s="155"/>
      <c r="ACG5" s="155"/>
      <c r="ACH5" s="155"/>
      <c r="ACI5" s="155"/>
      <c r="ACJ5" s="155"/>
      <c r="ACK5" s="155"/>
      <c r="ACL5" s="155"/>
      <c r="ACM5" s="155"/>
      <c r="ACN5" s="155"/>
      <c r="ACO5" s="155"/>
      <c r="ACP5" s="155"/>
      <c r="ACQ5" s="155"/>
      <c r="ACR5" s="155"/>
      <c r="ACS5" s="155"/>
      <c r="ACT5" s="155"/>
      <c r="ACU5" s="155"/>
      <c r="ACV5" s="155"/>
      <c r="ACW5" s="155"/>
      <c r="ACX5" s="155"/>
      <c r="ACY5" s="155"/>
      <c r="ACZ5" s="155"/>
      <c r="ADA5" s="155"/>
      <c r="ADB5" s="155"/>
      <c r="ADC5" s="155"/>
      <c r="ADD5" s="155"/>
      <c r="ADE5" s="155"/>
      <c r="ADF5" s="155"/>
      <c r="ADG5" s="155"/>
      <c r="ADH5" s="155"/>
      <c r="ADI5" s="155"/>
      <c r="ADJ5" s="155"/>
      <c r="ADK5" s="155"/>
      <c r="ADL5" s="155"/>
      <c r="ADM5" s="155"/>
      <c r="ADN5" s="155"/>
      <c r="ADO5" s="155"/>
      <c r="ADP5" s="155"/>
      <c r="ADQ5" s="155"/>
      <c r="ADR5" s="155"/>
      <c r="ADS5" s="155"/>
      <c r="ADT5" s="155"/>
      <c r="ADU5" s="155"/>
      <c r="ADV5" s="155"/>
      <c r="ADW5" s="155"/>
      <c r="ADX5" s="155"/>
      <c r="ADY5" s="155"/>
      <c r="ADZ5" s="155"/>
      <c r="AEA5" s="155"/>
      <c r="AEB5" s="155"/>
      <c r="AEC5" s="155"/>
      <c r="AED5" s="155"/>
      <c r="AEE5" s="155"/>
      <c r="AEF5" s="155"/>
      <c r="AEG5" s="155"/>
      <c r="AEH5" s="155"/>
      <c r="AEI5" s="155"/>
      <c r="AEJ5" s="155"/>
      <c r="AEK5" s="155"/>
      <c r="AEL5" s="155"/>
      <c r="AEM5" s="155"/>
      <c r="AEN5" s="155"/>
      <c r="AEO5" s="155"/>
      <c r="AEP5" s="155"/>
      <c r="AEQ5" s="155"/>
      <c r="AER5" s="155"/>
      <c r="AES5" s="155"/>
      <c r="AET5" s="155"/>
      <c r="AEU5" s="155"/>
      <c r="AEV5" s="155"/>
      <c r="AEW5" s="155"/>
      <c r="AEX5" s="155"/>
      <c r="AEY5" s="155"/>
      <c r="AEZ5" s="155"/>
      <c r="AFA5" s="155"/>
      <c r="AFB5" s="155"/>
      <c r="AFC5" s="155"/>
      <c r="AFD5" s="155"/>
      <c r="AFE5" s="155"/>
      <c r="AFF5" s="155"/>
      <c r="AFG5" s="155"/>
      <c r="AFH5" s="155"/>
      <c r="AFI5" s="155"/>
      <c r="AFJ5" s="155"/>
      <c r="AFK5" s="155"/>
      <c r="AFL5" s="155"/>
      <c r="AFM5" s="155"/>
      <c r="AFN5" s="155"/>
      <c r="AFO5" s="155"/>
      <c r="AFP5" s="155"/>
      <c r="AFQ5" s="155"/>
      <c r="AFR5" s="155"/>
      <c r="AFS5" s="155"/>
      <c r="AFT5" s="155"/>
      <c r="AFU5" s="155"/>
      <c r="AFV5" s="155"/>
      <c r="AFW5" s="155"/>
      <c r="AFX5" s="155"/>
      <c r="AFY5" s="155"/>
      <c r="AFZ5" s="155"/>
      <c r="AGA5" s="155"/>
      <c r="AGB5" s="155"/>
      <c r="AGC5" s="155"/>
      <c r="AGD5" s="155"/>
      <c r="AGE5" s="155"/>
      <c r="AGF5" s="155"/>
      <c r="AGG5" s="155"/>
      <c r="AGH5" s="155"/>
      <c r="AGI5" s="155"/>
      <c r="AGJ5" s="155"/>
      <c r="AGK5" s="155"/>
      <c r="AGL5" s="155"/>
      <c r="AGM5" s="155"/>
      <c r="AGN5" s="155"/>
      <c r="AGO5" s="155"/>
      <c r="AGP5" s="155"/>
      <c r="AGQ5" s="155"/>
      <c r="AGR5" s="155"/>
      <c r="AGS5" s="155"/>
      <c r="AGT5" s="155"/>
      <c r="AGU5" s="155"/>
      <c r="AGV5" s="155"/>
      <c r="AGW5" s="155"/>
      <c r="AGX5" s="155"/>
      <c r="AGY5" s="155"/>
      <c r="AGZ5" s="155"/>
      <c r="AHA5" s="155"/>
      <c r="AHB5" s="155"/>
      <c r="AHC5" s="155"/>
      <c r="AHD5" s="155"/>
      <c r="AHE5" s="155"/>
      <c r="AHF5" s="155"/>
      <c r="AHG5" s="155"/>
      <c r="AHH5" s="155"/>
      <c r="AHI5" s="155"/>
      <c r="AHJ5" s="155"/>
      <c r="AHK5" s="155"/>
      <c r="AHL5" s="155"/>
      <c r="AHM5" s="155"/>
      <c r="AHN5" s="155"/>
      <c r="AHO5" s="155"/>
      <c r="AHP5" s="155"/>
      <c r="AHQ5" s="155"/>
      <c r="AHR5" s="155"/>
      <c r="AHS5" s="155"/>
      <c r="AHT5" s="155"/>
      <c r="AHU5" s="155"/>
      <c r="AHV5" s="155"/>
      <c r="AHW5" s="155"/>
      <c r="AHX5" s="155"/>
      <c r="AHY5" s="155"/>
      <c r="AHZ5" s="155"/>
      <c r="AIA5" s="155"/>
      <c r="AIB5" s="155"/>
      <c r="AIC5" s="155"/>
      <c r="AID5" s="155"/>
      <c r="AIE5" s="155"/>
      <c r="AIF5" s="155"/>
      <c r="AIG5" s="155"/>
      <c r="AIH5" s="155"/>
      <c r="AII5" s="155"/>
      <c r="AIJ5" s="155"/>
      <c r="AIK5" s="155"/>
      <c r="AIL5" s="155"/>
      <c r="AIM5" s="155"/>
      <c r="AIN5" s="155"/>
      <c r="AIO5" s="155"/>
      <c r="AIP5" s="155"/>
      <c r="AIQ5" s="155"/>
      <c r="AIR5" s="155"/>
      <c r="AIS5" s="155"/>
      <c r="AIT5" s="155"/>
      <c r="AIU5" s="155"/>
      <c r="AIV5" s="155"/>
      <c r="AIW5" s="155"/>
      <c r="AIX5" s="155"/>
      <c r="AIY5" s="155"/>
      <c r="AIZ5" s="155"/>
      <c r="AJA5" s="155"/>
      <c r="AJB5" s="155"/>
      <c r="AJC5" s="155"/>
      <c r="AJD5" s="155"/>
      <c r="AJE5" s="159"/>
      <c r="AJF5" s="72">
        <v>293</v>
      </c>
      <c r="AJG5" s="184">
        <v>582</v>
      </c>
      <c r="AJH5" s="184">
        <v>430</v>
      </c>
      <c r="AJI5" s="184">
        <v>358</v>
      </c>
      <c r="AJJ5" s="184">
        <v>434</v>
      </c>
      <c r="AJK5" s="184">
        <v>381</v>
      </c>
      <c r="AJL5" s="184">
        <v>383</v>
      </c>
      <c r="AJM5" s="174">
        <v>530</v>
      </c>
      <c r="AJN5" s="174">
        <v>429</v>
      </c>
      <c r="AJO5" s="174">
        <v>432</v>
      </c>
      <c r="AJP5" s="174">
        <v>375</v>
      </c>
      <c r="AJQ5" s="174">
        <v>297</v>
      </c>
      <c r="AJR5" s="174">
        <v>260</v>
      </c>
      <c r="AJS5" s="174">
        <v>284</v>
      </c>
      <c r="AJT5" s="174">
        <v>384</v>
      </c>
      <c r="AJU5" s="174">
        <v>511</v>
      </c>
      <c r="AJV5" s="174">
        <v>431</v>
      </c>
      <c r="AJW5" s="174">
        <v>474</v>
      </c>
      <c r="AJX5" s="174">
        <v>460</v>
      </c>
      <c r="AJY5" s="81">
        <v>447</v>
      </c>
      <c r="AJZ5" s="81">
        <v>391</v>
      </c>
      <c r="AKA5" s="81">
        <v>549</v>
      </c>
      <c r="AKB5" s="81">
        <v>445</v>
      </c>
      <c r="AKC5" s="81">
        <v>411</v>
      </c>
      <c r="AKD5" s="81">
        <v>384</v>
      </c>
      <c r="AKE5" s="81">
        <v>379</v>
      </c>
      <c r="AKF5" s="81">
        <v>351</v>
      </c>
      <c r="AKG5" s="81">
        <v>341</v>
      </c>
      <c r="AKH5" s="81">
        <v>522</v>
      </c>
      <c r="AKI5" s="81">
        <v>423</v>
      </c>
      <c r="AKJ5" s="81">
        <v>377</v>
      </c>
      <c r="AKK5" s="81">
        <v>402</v>
      </c>
      <c r="AKL5" s="81">
        <v>378</v>
      </c>
      <c r="AKM5" s="81">
        <v>398</v>
      </c>
      <c r="AKN5" s="81">
        <v>447</v>
      </c>
      <c r="AKO5" s="81">
        <v>570</v>
      </c>
      <c r="AKP5" s="81">
        <v>533</v>
      </c>
      <c r="AKQ5" s="81">
        <v>609</v>
      </c>
      <c r="AKR5" s="81">
        <v>555</v>
      </c>
      <c r="AKS5" s="81">
        <v>668</v>
      </c>
      <c r="AKT5" s="81">
        <v>517</v>
      </c>
      <c r="AKU5" s="81">
        <v>514</v>
      </c>
      <c r="AKV5" s="81">
        <v>717</v>
      </c>
      <c r="AKW5" s="81">
        <v>626</v>
      </c>
      <c r="AKX5" s="81">
        <v>582</v>
      </c>
      <c r="AKY5" s="81">
        <v>653</v>
      </c>
      <c r="AKZ5" s="81">
        <v>649</v>
      </c>
      <c r="ALA5" s="81">
        <v>535</v>
      </c>
      <c r="ALB5" s="81">
        <v>594</v>
      </c>
      <c r="ALC5" s="81">
        <v>878</v>
      </c>
      <c r="ALD5" s="81">
        <v>709</v>
      </c>
      <c r="ALE5" s="81">
        <v>740</v>
      </c>
      <c r="ALF5" s="81">
        <v>738</v>
      </c>
      <c r="ALG5" s="81">
        <v>691</v>
      </c>
      <c r="ALH5" s="81">
        <v>630</v>
      </c>
      <c r="ALI5" s="81">
        <v>709</v>
      </c>
      <c r="ALJ5" s="81">
        <v>1059</v>
      </c>
      <c r="ALK5" s="81">
        <v>981</v>
      </c>
      <c r="ALL5" s="81">
        <v>991</v>
      </c>
      <c r="ALM5" s="81">
        <v>1219</v>
      </c>
      <c r="ALN5" s="81">
        <v>990</v>
      </c>
      <c r="ALO5" s="81">
        <v>869</v>
      </c>
      <c r="ALP5" s="81">
        <v>900</v>
      </c>
      <c r="ALQ5" s="81">
        <v>1184</v>
      </c>
      <c r="ALR5" s="81">
        <v>1139</v>
      </c>
      <c r="ALS5" s="81">
        <v>1102</v>
      </c>
      <c r="ALT5" s="81">
        <v>1015</v>
      </c>
      <c r="ALU5" s="81">
        <v>956</v>
      </c>
      <c r="ALV5" s="81">
        <v>923</v>
      </c>
      <c r="ALW5" s="81">
        <v>890</v>
      </c>
      <c r="ALX5" s="81">
        <v>1524</v>
      </c>
      <c r="ALY5" s="81">
        <v>1257</v>
      </c>
      <c r="ALZ5" s="81">
        <v>1403</v>
      </c>
      <c r="AMA5" s="81">
        <v>1398</v>
      </c>
      <c r="AMB5" s="81">
        <v>1158</v>
      </c>
      <c r="AMC5" s="81">
        <v>1416</v>
      </c>
      <c r="AMD5" s="81">
        <v>1457</v>
      </c>
      <c r="AME5" s="81">
        <v>2059</v>
      </c>
      <c r="AMF5" s="81">
        <v>1756</v>
      </c>
      <c r="AMG5" s="81">
        <v>1915</v>
      </c>
      <c r="AMH5" s="81">
        <v>1837</v>
      </c>
      <c r="AMI5" s="81">
        <v>1734</v>
      </c>
      <c r="AMJ5" s="81">
        <v>1550</v>
      </c>
      <c r="AMK5" s="81">
        <v>1636</v>
      </c>
      <c r="AML5" s="81">
        <v>2379</v>
      </c>
      <c r="AMM5" s="81">
        <v>2241</v>
      </c>
      <c r="AMN5" s="81">
        <v>2283</v>
      </c>
      <c r="AMO5" s="81">
        <v>2270</v>
      </c>
      <c r="AMP5" s="81">
        <v>2084</v>
      </c>
      <c r="AMQ5" s="81">
        <v>1946</v>
      </c>
      <c r="AMR5" s="81">
        <v>1979</v>
      </c>
      <c r="AMS5" s="81">
        <v>2829</v>
      </c>
      <c r="AMT5" s="81">
        <v>2702</v>
      </c>
      <c r="AMU5" s="81">
        <v>2583</v>
      </c>
      <c r="AMV5" s="81">
        <v>2606</v>
      </c>
      <c r="AMW5" s="81">
        <v>2639</v>
      </c>
      <c r="AMX5" s="81">
        <v>2796</v>
      </c>
      <c r="AMY5" s="81">
        <v>2642</v>
      </c>
      <c r="AMZ5" s="81">
        <v>3388</v>
      </c>
      <c r="ANA5" s="81">
        <v>3852</v>
      </c>
      <c r="ANB5" s="81">
        <v>5120</v>
      </c>
      <c r="ANC5" s="81">
        <v>4646</v>
      </c>
      <c r="AND5" s="81">
        <v>4023</v>
      </c>
      <c r="ANE5" s="81">
        <v>2980</v>
      </c>
      <c r="ANF5" s="81">
        <v>2531</v>
      </c>
      <c r="ANG5" s="81">
        <v>2777</v>
      </c>
      <c r="ANH5" s="81">
        <v>3241</v>
      </c>
      <c r="ANI5" s="81">
        <v>2325</v>
      </c>
      <c r="ANJ5" s="81">
        <v>1946</v>
      </c>
      <c r="ANK5" s="81">
        <v>1826</v>
      </c>
      <c r="ANL5" s="81">
        <v>1497</v>
      </c>
      <c r="ANM5" s="81">
        <v>1478</v>
      </c>
      <c r="ANN5" s="81">
        <v>1888</v>
      </c>
      <c r="ANO5" s="81">
        <v>1470</v>
      </c>
      <c r="ANP5" s="81">
        <v>1360</v>
      </c>
      <c r="ANQ5" s="81">
        <v>1209</v>
      </c>
      <c r="ANR5" s="81">
        <v>1041</v>
      </c>
      <c r="ANS5" s="81">
        <v>860</v>
      </c>
      <c r="ANT5" s="81">
        <v>780</v>
      </c>
      <c r="ANU5" s="81">
        <v>1153</v>
      </c>
      <c r="ANV5" s="81">
        <v>987</v>
      </c>
      <c r="ANW5" s="81">
        <v>775</v>
      </c>
      <c r="ANX5" s="81">
        <v>699</v>
      </c>
      <c r="ANY5" s="81">
        <v>681</v>
      </c>
      <c r="ANZ5" s="81">
        <v>534</v>
      </c>
      <c r="AOA5" s="81">
        <v>529</v>
      </c>
      <c r="AOB5" s="81">
        <v>756</v>
      </c>
      <c r="AOC5" s="81">
        <v>587</v>
      </c>
      <c r="AOD5" s="81">
        <v>558</v>
      </c>
      <c r="AOE5" s="81">
        <v>505</v>
      </c>
      <c r="AOF5" s="81">
        <v>454</v>
      </c>
      <c r="AOG5" s="81">
        <v>379</v>
      </c>
      <c r="AOH5" s="81">
        <v>355</v>
      </c>
      <c r="AOI5" s="81">
        <v>537</v>
      </c>
      <c r="AOJ5" s="81">
        <v>456</v>
      </c>
      <c r="AOK5" s="81">
        <v>370</v>
      </c>
      <c r="AOL5" s="81">
        <v>331</v>
      </c>
      <c r="AOM5" s="81">
        <v>278</v>
      </c>
      <c r="AON5" s="81">
        <v>235</v>
      </c>
      <c r="AOO5" s="81">
        <v>235</v>
      </c>
      <c r="AOP5" s="81">
        <v>344</v>
      </c>
      <c r="AOQ5" s="81">
        <v>213</v>
      </c>
      <c r="AOR5" s="81">
        <v>215</v>
      </c>
      <c r="AOS5" s="81">
        <v>180</v>
      </c>
      <c r="AOT5" s="81">
        <v>153</v>
      </c>
      <c r="AOU5" s="81">
        <v>123</v>
      </c>
      <c r="AOV5" s="81">
        <v>123</v>
      </c>
      <c r="AOW5" s="81">
        <v>210</v>
      </c>
      <c r="AOX5" s="81">
        <v>138</v>
      </c>
      <c r="AOY5" s="81">
        <v>128</v>
      </c>
      <c r="AOZ5" s="81">
        <v>95</v>
      </c>
      <c r="APA5" s="81">
        <v>122</v>
      </c>
      <c r="APB5" s="81">
        <v>104</v>
      </c>
      <c r="APC5" s="81">
        <v>92</v>
      </c>
      <c r="APD5" s="81">
        <v>129</v>
      </c>
      <c r="APE5" s="81">
        <v>98</v>
      </c>
      <c r="APF5" s="81">
        <v>89</v>
      </c>
      <c r="APG5" s="81">
        <v>84</v>
      </c>
      <c r="APH5" s="81">
        <v>90</v>
      </c>
      <c r="API5" s="81">
        <v>79</v>
      </c>
      <c r="APJ5" s="81">
        <v>57</v>
      </c>
      <c r="APK5" s="81">
        <v>109</v>
      </c>
      <c r="APL5" s="81">
        <v>82</v>
      </c>
      <c r="APM5" s="81">
        <v>71</v>
      </c>
      <c r="APN5" s="81">
        <v>60</v>
      </c>
      <c r="APO5" s="81">
        <v>67</v>
      </c>
      <c r="APP5" s="81">
        <v>68</v>
      </c>
      <c r="APQ5" s="81">
        <v>53</v>
      </c>
      <c r="APR5" s="81">
        <v>82</v>
      </c>
      <c r="APS5" s="81">
        <v>56</v>
      </c>
      <c r="APT5" s="81">
        <v>59</v>
      </c>
      <c r="APU5" s="81">
        <v>41</v>
      </c>
      <c r="APV5" s="81">
        <v>48</v>
      </c>
      <c r="APW5" s="81">
        <v>48</v>
      </c>
      <c r="APX5" s="81">
        <v>28</v>
      </c>
      <c r="APY5" s="81">
        <v>56</v>
      </c>
      <c r="APZ5" s="81">
        <v>57</v>
      </c>
      <c r="AQA5" s="81">
        <v>87</v>
      </c>
      <c r="AQB5" s="81">
        <v>59</v>
      </c>
      <c r="AQC5" s="81">
        <v>75</v>
      </c>
      <c r="AQD5" s="81">
        <v>56</v>
      </c>
      <c r="AQE5" s="81">
        <v>56</v>
      </c>
      <c r="AQF5" s="81">
        <v>66</v>
      </c>
      <c r="AQG5" s="81">
        <v>62</v>
      </c>
      <c r="AQH5" s="81">
        <v>45</v>
      </c>
      <c r="AQI5" s="81">
        <v>48</v>
      </c>
      <c r="AQJ5" s="81">
        <v>50</v>
      </c>
      <c r="AQK5" s="81">
        <v>57</v>
      </c>
      <c r="AQL5" s="81">
        <v>40</v>
      </c>
      <c r="AQM5" s="81">
        <v>82</v>
      </c>
      <c r="AQN5" s="81">
        <v>70</v>
      </c>
      <c r="AQO5" s="81">
        <v>84</v>
      </c>
      <c r="AQP5" s="81">
        <v>68</v>
      </c>
      <c r="AQQ5" s="81">
        <v>55</v>
      </c>
      <c r="AQR5" s="81">
        <v>62</v>
      </c>
      <c r="AQS5" s="81">
        <v>57</v>
      </c>
      <c r="AQT5" s="81">
        <v>90</v>
      </c>
      <c r="AQU5" s="81">
        <v>70</v>
      </c>
      <c r="AQV5" s="81">
        <v>85</v>
      </c>
      <c r="AQW5" s="81">
        <v>76</v>
      </c>
      <c r="AQX5" s="81">
        <v>72</v>
      </c>
      <c r="AQY5" s="81">
        <v>68</v>
      </c>
      <c r="AQZ5" s="81">
        <v>66</v>
      </c>
      <c r="ARA5" s="81">
        <v>109</v>
      </c>
      <c r="ARB5" s="81">
        <v>114</v>
      </c>
      <c r="ARC5" s="81">
        <v>100</v>
      </c>
      <c r="ARD5" s="81">
        <v>97</v>
      </c>
      <c r="ARE5" s="81">
        <v>96</v>
      </c>
      <c r="ARF5" s="81">
        <v>86</v>
      </c>
      <c r="ARG5" s="81">
        <v>85</v>
      </c>
      <c r="ARH5" s="81">
        <v>123</v>
      </c>
      <c r="ARI5" s="81">
        <v>121</v>
      </c>
      <c r="ARJ5" s="81">
        <v>106</v>
      </c>
      <c r="ARK5" s="81">
        <v>96</v>
      </c>
      <c r="ARL5" s="81">
        <v>113</v>
      </c>
      <c r="ARM5" s="81">
        <v>110</v>
      </c>
      <c r="ARN5" s="81">
        <v>119</v>
      </c>
      <c r="ARO5" s="81">
        <v>186</v>
      </c>
      <c r="ARP5" s="81">
        <v>147</v>
      </c>
      <c r="ARQ5" s="81">
        <v>124</v>
      </c>
      <c r="ARR5" s="81">
        <v>120</v>
      </c>
      <c r="ARS5" s="81">
        <v>142</v>
      </c>
      <c r="ART5" s="81">
        <v>168</v>
      </c>
      <c r="ARU5" s="81">
        <v>177</v>
      </c>
    </row>
    <row r="6" spans="1:1165" s="18" customFormat="1" ht="18" customHeight="1">
      <c r="A6" s="17" t="s">
        <v>0</v>
      </c>
      <c r="B6" s="35"/>
      <c r="C6" s="35"/>
      <c r="D6" s="35"/>
      <c r="E6" s="36"/>
      <c r="F6" s="36"/>
      <c r="G6" s="36"/>
      <c r="H6" s="36"/>
      <c r="I6" s="36"/>
      <c r="J6" s="36"/>
      <c r="K6" s="6"/>
      <c r="L6" s="6"/>
      <c r="M6" s="6"/>
      <c r="N6" s="6"/>
      <c r="O6" s="6"/>
      <c r="P6" s="6"/>
      <c r="Q6" s="6"/>
      <c r="R6" s="6"/>
      <c r="S6" s="6"/>
      <c r="T6" s="6"/>
      <c r="U6" s="6"/>
      <c r="V6" s="6"/>
      <c r="W6" s="6"/>
      <c r="X6" s="5">
        <f t="shared" ref="X6:CI6" si="10">SUM(R3:X3)/8823453*100000</f>
        <v>0.29466921850209893</v>
      </c>
      <c r="Y6" s="5">
        <f t="shared" si="10"/>
        <v>0.34000294442549872</v>
      </c>
      <c r="Z6" s="5">
        <f t="shared" si="10"/>
        <v>0.36266980738719867</v>
      </c>
      <c r="AA6" s="5">
        <f t="shared" si="10"/>
        <v>0.41933696479144839</v>
      </c>
      <c r="AB6" s="5">
        <f t="shared" si="10"/>
        <v>0.60067186848504783</v>
      </c>
      <c r="AC6" s="5">
        <f t="shared" si="10"/>
        <v>0.74800647773609719</v>
      </c>
      <c r="AD6" s="5">
        <f t="shared" si="10"/>
        <v>0.8726742240254467</v>
      </c>
      <c r="AE6" s="5">
        <f t="shared" si="10"/>
        <v>0.92934138142969658</v>
      </c>
      <c r="AF6" s="5">
        <f t="shared" si="10"/>
        <v>1.1560100110466958</v>
      </c>
      <c r="AG6" s="5">
        <f t="shared" si="10"/>
        <v>1.4620126610296444</v>
      </c>
      <c r="AH6" s="5">
        <f t="shared" si="10"/>
        <v>1.7566818795317434</v>
      </c>
      <c r="AI6" s="5">
        <f t="shared" si="10"/>
        <v>1.9266833517444926</v>
      </c>
      <c r="AJ6" s="5">
        <f t="shared" si="10"/>
        <v>2.2213525702465917</v>
      </c>
      <c r="AK6" s="5">
        <f t="shared" si="10"/>
        <v>2.2666862961699916</v>
      </c>
      <c r="AL6" s="5">
        <f t="shared" si="10"/>
        <v>2.4026874739401913</v>
      </c>
      <c r="AM6" s="5">
        <f t="shared" si="10"/>
        <v>2.6860232609614396</v>
      </c>
      <c r="AN6" s="5">
        <f t="shared" si="10"/>
        <v>2.7880241442890896</v>
      </c>
      <c r="AO6" s="5">
        <f t="shared" si="10"/>
        <v>3.4566966016592371</v>
      </c>
      <c r="AP6" s="5">
        <f t="shared" si="10"/>
        <v>3.9667010182974849</v>
      </c>
      <c r="AQ6" s="5">
        <f t="shared" si="10"/>
        <v>4.295370531242134</v>
      </c>
      <c r="AR6" s="5">
        <f t="shared" si="10"/>
        <v>4.5673728867825325</v>
      </c>
      <c r="AS6" s="5">
        <f t="shared" si="10"/>
        <v>4.6127066127059324</v>
      </c>
      <c r="AT6" s="5">
        <f t="shared" si="10"/>
        <v>4.6807072015910327</v>
      </c>
      <c r="AU6" s="5">
        <f t="shared" si="10"/>
        <v>5.0320435774973813</v>
      </c>
      <c r="AV6" s="5">
        <f t="shared" si="10"/>
        <v>4.5787063182633831</v>
      </c>
      <c r="AW6" s="5">
        <f t="shared" si="10"/>
        <v>4.295370531242134</v>
      </c>
      <c r="AX6" s="5">
        <f t="shared" si="10"/>
        <v>4.4993722978974331</v>
      </c>
      <c r="AY6" s="5">
        <f t="shared" si="10"/>
        <v>4.5333725923399832</v>
      </c>
      <c r="AZ6" s="5">
        <f t="shared" si="10"/>
        <v>5.2133784811909809</v>
      </c>
      <c r="BA6" s="5">
        <f t="shared" si="10"/>
        <v>5.1567113237867304</v>
      </c>
      <c r="BB6" s="5">
        <f t="shared" si="10"/>
        <v>4.669373770110183</v>
      </c>
      <c r="BC6" s="5">
        <f t="shared" si="10"/>
        <v>4.4767054349357327</v>
      </c>
      <c r="BD6" s="5">
        <f t="shared" si="10"/>
        <v>4.2047030793953342</v>
      </c>
      <c r="BE6" s="5">
        <f t="shared" si="10"/>
        <v>3.5360306220251867</v>
      </c>
      <c r="BF6" s="5">
        <f t="shared" si="10"/>
        <v>3.1733608146379884</v>
      </c>
      <c r="BG6" s="5">
        <f t="shared" si="10"/>
        <v>2.5613555146720905</v>
      </c>
      <c r="BH6" s="5">
        <f t="shared" si="10"/>
        <v>2.3120200220933915</v>
      </c>
      <c r="BI6" s="5">
        <f t="shared" si="10"/>
        <v>2.4593546313444405</v>
      </c>
      <c r="BJ6" s="5">
        <f t="shared" si="10"/>
        <v>2.3800206109784914</v>
      </c>
      <c r="BK6" s="5">
        <f t="shared" si="10"/>
        <v>2.1873522758040416</v>
      </c>
      <c r="BL6" s="5">
        <f t="shared" si="10"/>
        <v>2.0513510980338423</v>
      </c>
      <c r="BM6" s="5">
        <f t="shared" si="10"/>
        <v>1.9833505091487424</v>
      </c>
      <c r="BN6" s="5">
        <f t="shared" si="10"/>
        <v>1.7906821739742933</v>
      </c>
      <c r="BO6" s="5">
        <f t="shared" si="10"/>
        <v>1.5073463869530443</v>
      </c>
      <c r="BP6" s="5">
        <f t="shared" si="10"/>
        <v>1.1446765795658458</v>
      </c>
      <c r="BQ6" s="5">
        <f t="shared" si="10"/>
        <v>0.9180079499488466</v>
      </c>
      <c r="BR6" s="5">
        <f t="shared" si="10"/>
        <v>0.8726742240254467</v>
      </c>
      <c r="BS6" s="5">
        <f t="shared" si="10"/>
        <v>0.86134079254459672</v>
      </c>
      <c r="BT6" s="5">
        <f t="shared" si="10"/>
        <v>0.8726742240254467</v>
      </c>
      <c r="BU6" s="5">
        <f t="shared" si="10"/>
        <v>0.73667304625524721</v>
      </c>
      <c r="BV6" s="5">
        <f t="shared" si="10"/>
        <v>0.72533961477439735</v>
      </c>
      <c r="BW6" s="5">
        <f t="shared" si="10"/>
        <v>0.72533961477439735</v>
      </c>
      <c r="BX6" s="5">
        <f t="shared" si="10"/>
        <v>0.66867245737014747</v>
      </c>
      <c r="BY6" s="5">
        <f t="shared" si="10"/>
        <v>0.58933843700419786</v>
      </c>
      <c r="BZ6" s="5">
        <f t="shared" si="10"/>
        <v>0.43067039627229836</v>
      </c>
      <c r="CA6" s="5">
        <f t="shared" si="10"/>
        <v>0.30600264998294885</v>
      </c>
      <c r="CB6" s="5">
        <f t="shared" si="10"/>
        <v>0.30600264998294885</v>
      </c>
      <c r="CC6" s="5">
        <f t="shared" si="10"/>
        <v>0.27200235554039898</v>
      </c>
      <c r="CD6" s="5">
        <f t="shared" si="10"/>
        <v>0.17000147221274936</v>
      </c>
      <c r="CE6" s="5">
        <f t="shared" si="10"/>
        <v>0.17000147221274936</v>
      </c>
      <c r="CF6" s="5">
        <f t="shared" si="10"/>
        <v>0.14733460925104946</v>
      </c>
      <c r="CG6" s="5">
        <f t="shared" si="10"/>
        <v>0.12466774628934953</v>
      </c>
      <c r="CH6" s="5">
        <f t="shared" si="10"/>
        <v>0.12466774628934953</v>
      </c>
      <c r="CI6" s="5">
        <f t="shared" si="10"/>
        <v>0.11333431480849958</v>
      </c>
      <c r="CJ6" s="5">
        <f t="shared" ref="CJ6:EU6" si="11">SUM(CD3:CJ3)/8823453*100000</f>
        <v>7.9334020365949706E-2</v>
      </c>
      <c r="CK6" s="5">
        <f t="shared" si="11"/>
        <v>5.6667157404249789E-2</v>
      </c>
      <c r="CL6" s="5">
        <f t="shared" si="11"/>
        <v>2.2666862961699917E-2</v>
      </c>
      <c r="CM6" s="5">
        <f t="shared" si="11"/>
        <v>1.1333431480849959E-2</v>
      </c>
      <c r="CN6" s="5">
        <f t="shared" si="11"/>
        <v>1.1333431480849959E-2</v>
      </c>
      <c r="CO6" s="5">
        <f t="shared" si="11"/>
        <v>2.2666862961699917E-2</v>
      </c>
      <c r="CP6" s="5">
        <f t="shared" si="11"/>
        <v>2.2666862961699917E-2</v>
      </c>
      <c r="CQ6" s="5">
        <f t="shared" si="11"/>
        <v>2.2666862961699917E-2</v>
      </c>
      <c r="CR6" s="5">
        <f t="shared" si="11"/>
        <v>1.1333431480849959E-2</v>
      </c>
      <c r="CS6" s="5">
        <f t="shared" si="11"/>
        <v>1.1333431480849959E-2</v>
      </c>
      <c r="CT6" s="5">
        <f t="shared" si="11"/>
        <v>1.1333431480849959E-2</v>
      </c>
      <c r="CU6" s="5">
        <f t="shared" si="11"/>
        <v>2.2666862961699917E-2</v>
      </c>
      <c r="CV6" s="5">
        <f t="shared" si="11"/>
        <v>2.2666862961699917E-2</v>
      </c>
      <c r="CW6" s="5">
        <f t="shared" si="11"/>
        <v>2.2666862961699917E-2</v>
      </c>
      <c r="CX6" s="5">
        <f t="shared" si="11"/>
        <v>2.2666862961699917E-2</v>
      </c>
      <c r="CY6" s="5">
        <f t="shared" si="11"/>
        <v>2.2666862961699917E-2</v>
      </c>
      <c r="CZ6" s="5">
        <f t="shared" si="11"/>
        <v>3.4000294442549872E-2</v>
      </c>
      <c r="DA6" s="5">
        <f t="shared" si="11"/>
        <v>3.4000294442549872E-2</v>
      </c>
      <c r="DB6" s="5">
        <f t="shared" si="11"/>
        <v>2.2666862961699917E-2</v>
      </c>
      <c r="DC6" s="5">
        <f t="shared" si="11"/>
        <v>2.2666862961699917E-2</v>
      </c>
      <c r="DD6" s="5">
        <f t="shared" si="11"/>
        <v>2.2666862961699917E-2</v>
      </c>
      <c r="DE6" s="5">
        <f t="shared" si="11"/>
        <v>5.6667157404249789E-2</v>
      </c>
      <c r="DF6" s="5">
        <f t="shared" si="11"/>
        <v>0.10200088332764963</v>
      </c>
      <c r="DG6" s="5">
        <f t="shared" si="11"/>
        <v>0.13600117777019949</v>
      </c>
      <c r="DH6" s="5">
        <f t="shared" si="11"/>
        <v>0.15866804073189941</v>
      </c>
      <c r="DI6" s="5">
        <f t="shared" si="11"/>
        <v>0.22666862961699916</v>
      </c>
      <c r="DJ6" s="5">
        <f t="shared" si="11"/>
        <v>0.24933549257869905</v>
      </c>
      <c r="DK6" s="5">
        <f t="shared" si="11"/>
        <v>0.24933549257869905</v>
      </c>
      <c r="DL6" s="5">
        <f t="shared" si="11"/>
        <v>0.21533519813614918</v>
      </c>
      <c r="DM6" s="5">
        <f t="shared" si="11"/>
        <v>0.19266833517444928</v>
      </c>
      <c r="DN6" s="5">
        <f t="shared" si="11"/>
        <v>0.15866804073189941</v>
      </c>
      <c r="DO6" s="5">
        <f t="shared" si="11"/>
        <v>0.15866804073189941</v>
      </c>
      <c r="DP6" s="5">
        <f t="shared" si="11"/>
        <v>0.11333431480849958</v>
      </c>
      <c r="DQ6" s="5">
        <f t="shared" si="11"/>
        <v>0.13600117777019949</v>
      </c>
      <c r="DR6" s="5">
        <f t="shared" si="11"/>
        <v>0.21533519813614918</v>
      </c>
      <c r="DS6" s="5">
        <f t="shared" si="11"/>
        <v>0.27200235554039898</v>
      </c>
      <c r="DT6" s="5">
        <f t="shared" si="11"/>
        <v>0.36266980738719867</v>
      </c>
      <c r="DU6" s="5">
        <f t="shared" si="11"/>
        <v>0.44200382775314834</v>
      </c>
      <c r="DV6" s="5">
        <f t="shared" si="11"/>
        <v>0.54400471108079795</v>
      </c>
      <c r="DW6" s="5">
        <f t="shared" si="11"/>
        <v>0.71400618329354737</v>
      </c>
      <c r="DX6" s="5">
        <f t="shared" si="11"/>
        <v>0.72533961477439735</v>
      </c>
      <c r="DY6" s="5">
        <f t="shared" si="11"/>
        <v>0.73667304625524721</v>
      </c>
      <c r="DZ6" s="5">
        <f t="shared" si="11"/>
        <v>0.81600706662119704</v>
      </c>
      <c r="EA6" s="5">
        <f t="shared" si="11"/>
        <v>0.81600706662119704</v>
      </c>
      <c r="EB6" s="5">
        <f t="shared" si="11"/>
        <v>1.0653425591998962</v>
      </c>
      <c r="EC6" s="5">
        <f t="shared" si="11"/>
        <v>1.1900103054892457</v>
      </c>
      <c r="ED6" s="5">
        <f t="shared" si="11"/>
        <v>1.3146780517785952</v>
      </c>
      <c r="EE6" s="5">
        <f t="shared" si="11"/>
        <v>1.6093472702806941</v>
      </c>
      <c r="EF6" s="5">
        <f t="shared" si="11"/>
        <v>1.7226815850891934</v>
      </c>
      <c r="EG6" s="5">
        <f t="shared" si="11"/>
        <v>1.8133490369359933</v>
      </c>
      <c r="EH6" s="5">
        <f t="shared" si="11"/>
        <v>2.3913540424593411</v>
      </c>
      <c r="EI6" s="5">
        <f t="shared" si="11"/>
        <v>2.7993575757699394</v>
      </c>
      <c r="EJ6" s="5">
        <f t="shared" si="11"/>
        <v>3.1506939516762884</v>
      </c>
      <c r="EK6" s="5">
        <f t="shared" si="11"/>
        <v>3.8080329775655861</v>
      </c>
      <c r="EL6" s="5">
        <f t="shared" si="11"/>
        <v>4.4540385719740332</v>
      </c>
      <c r="EM6" s="5">
        <f t="shared" si="11"/>
        <v>4.8053749478803827</v>
      </c>
      <c r="EN6" s="5">
        <f t="shared" si="11"/>
        <v>5.3947133848845796</v>
      </c>
      <c r="EO6" s="5">
        <f t="shared" si="11"/>
        <v>6.0747192737355773</v>
      </c>
      <c r="EP6" s="5">
        <f t="shared" si="11"/>
        <v>6.5053896700078759</v>
      </c>
      <c r="EQ6" s="5">
        <f t="shared" si="11"/>
        <v>7.5933990921694718</v>
      </c>
      <c r="ER6" s="5">
        <f t="shared" si="11"/>
        <v>8.1147369402885694</v>
      </c>
      <c r="ES6" s="5">
        <f t="shared" si="11"/>
        <v>8.7040753772927673</v>
      </c>
      <c r="ET6" s="5">
        <f t="shared" si="11"/>
        <v>9.123412342084217</v>
      </c>
      <c r="EU6" s="5">
        <f t="shared" si="11"/>
        <v>10.064087154994763</v>
      </c>
      <c r="EV6" s="5">
        <f t="shared" ref="EV6:HG6" si="12">SUM(EP3:EV3)/8823453*100000</f>
        <v>11.197430303079758</v>
      </c>
      <c r="EW6" s="5">
        <f t="shared" si="12"/>
        <v>12.172105410432854</v>
      </c>
      <c r="EX6" s="5">
        <f t="shared" si="12"/>
        <v>12.931445319649802</v>
      </c>
      <c r="EY6" s="5">
        <f t="shared" si="12"/>
        <v>13.645451502943349</v>
      </c>
      <c r="EZ6" s="5">
        <f t="shared" si="12"/>
        <v>14.246123371428396</v>
      </c>
      <c r="FA6" s="5">
        <f t="shared" si="12"/>
        <v>14.189456214024148</v>
      </c>
      <c r="FB6" s="5">
        <f t="shared" si="12"/>
        <v>14.620126610296444</v>
      </c>
      <c r="FC6" s="5">
        <f t="shared" si="12"/>
        <v>14.336790823275196</v>
      </c>
      <c r="FD6" s="5">
        <f t="shared" si="12"/>
        <v>14.733460925104945</v>
      </c>
      <c r="FE6" s="5">
        <f t="shared" si="12"/>
        <v>15.175464752858092</v>
      </c>
      <c r="FF6" s="5">
        <f t="shared" si="12"/>
        <v>14.982796417683643</v>
      </c>
      <c r="FG6" s="5">
        <f t="shared" si="12"/>
        <v>14.994129849164493</v>
      </c>
      <c r="FH6" s="5">
        <f t="shared" si="12"/>
        <v>15.470133971360193</v>
      </c>
      <c r="FI6" s="5">
        <f t="shared" si="12"/>
        <v>14.427458275121996</v>
      </c>
      <c r="FJ6" s="5">
        <f t="shared" si="12"/>
        <v>14.291457097351795</v>
      </c>
      <c r="FK6" s="5">
        <f t="shared" si="12"/>
        <v>13.747452386270997</v>
      </c>
      <c r="FL6" s="5">
        <f t="shared" si="12"/>
        <v>13.033446202977451</v>
      </c>
      <c r="FM6" s="5">
        <f t="shared" si="12"/>
        <v>12.727443552994501</v>
      </c>
      <c r="FN6" s="5">
        <f t="shared" si="12"/>
        <v>12.183438841913706</v>
      </c>
      <c r="FO6" s="5">
        <f t="shared" si="12"/>
        <v>11.594100404909506</v>
      </c>
      <c r="FP6" s="5">
        <f t="shared" si="12"/>
        <v>12.546108649300905</v>
      </c>
      <c r="FQ6" s="5">
        <f t="shared" si="12"/>
        <v>12.580108943743452</v>
      </c>
      <c r="FR6" s="5">
        <f t="shared" si="12"/>
        <v>12.070104527105205</v>
      </c>
      <c r="FS6" s="5">
        <f t="shared" si="12"/>
        <v>11.775435308603106</v>
      </c>
      <c r="FT6" s="5">
        <f t="shared" si="12"/>
        <v>11.582766973428656</v>
      </c>
      <c r="FU6" s="5">
        <f t="shared" si="12"/>
        <v>11.288097754926557</v>
      </c>
      <c r="FV6" s="5">
        <f t="shared" si="12"/>
        <v>11.163430008637208</v>
      </c>
      <c r="FW6" s="5">
        <f t="shared" si="12"/>
        <v>10.41542353090111</v>
      </c>
      <c r="FX6" s="5">
        <f t="shared" si="12"/>
        <v>9.6447501902033146</v>
      </c>
      <c r="FY6" s="5">
        <f t="shared" si="12"/>
        <v>9.2140797939310151</v>
      </c>
      <c r="FZ6" s="5">
        <f t="shared" si="12"/>
        <v>8.5340739050800174</v>
      </c>
      <c r="GA6" s="5">
        <f t="shared" si="12"/>
        <v>8.0354029199226211</v>
      </c>
      <c r="GB6" s="5">
        <f t="shared" si="12"/>
        <v>7.3667304625524723</v>
      </c>
      <c r="GC6" s="5">
        <f t="shared" si="12"/>
        <v>7.2873964421865223</v>
      </c>
      <c r="GD6" s="5">
        <f t="shared" si="12"/>
        <v>7.2307292847822726</v>
      </c>
      <c r="GE6" s="5">
        <f t="shared" si="12"/>
        <v>6.9700603607227247</v>
      </c>
      <c r="GF6" s="5">
        <f t="shared" si="12"/>
        <v>6.7433917311057252</v>
      </c>
      <c r="GG6" s="5">
        <f t="shared" si="12"/>
        <v>6.380721923718526</v>
      </c>
      <c r="GH6" s="5">
        <f t="shared" si="12"/>
        <v>6.2220538829866259</v>
      </c>
      <c r="GI6" s="5">
        <f t="shared" si="12"/>
        <v>6.2787210403908764</v>
      </c>
      <c r="GJ6" s="5">
        <f t="shared" si="12"/>
        <v>6.1880535885440766</v>
      </c>
      <c r="GK6" s="5">
        <f t="shared" si="12"/>
        <v>5.8140503496760285</v>
      </c>
      <c r="GL6" s="5">
        <f t="shared" si="12"/>
        <v>5.4400471108079795</v>
      </c>
      <c r="GM6" s="5">
        <f t="shared" si="12"/>
        <v>5.6440488774632787</v>
      </c>
      <c r="GN6" s="5">
        <f t="shared" si="12"/>
        <v>6.1653867255823771</v>
      </c>
      <c r="GO6" s="5">
        <f t="shared" si="12"/>
        <v>6.2447207459483263</v>
      </c>
      <c r="GP6" s="5">
        <f t="shared" si="12"/>
        <v>6.3580550607568256</v>
      </c>
      <c r="GQ6" s="5">
        <f t="shared" si="12"/>
        <v>6.210720451505777</v>
      </c>
      <c r="GR6" s="5">
        <f t="shared" si="12"/>
        <v>6.3013879033525768</v>
      </c>
      <c r="GS6" s="5">
        <f t="shared" si="12"/>
        <v>6.4713893755653258</v>
      </c>
      <c r="GT6" s="5">
        <f t="shared" si="12"/>
        <v>6.0747192737355773</v>
      </c>
      <c r="GU6" s="5">
        <f t="shared" si="12"/>
        <v>5.3947133848845796</v>
      </c>
      <c r="GV6" s="5">
        <f t="shared" si="12"/>
        <v>5.3720465219228792</v>
      </c>
      <c r="GW6" s="5">
        <f t="shared" si="12"/>
        <v>5.168044755267581</v>
      </c>
      <c r="GX6" s="5">
        <f t="shared" si="12"/>
        <v>5.2473787756335302</v>
      </c>
      <c r="GY6" s="5">
        <f t="shared" si="12"/>
        <v>4.9980432830548311</v>
      </c>
      <c r="GZ6" s="5">
        <f t="shared" si="12"/>
        <v>4.5560394553016828</v>
      </c>
      <c r="HA6" s="5">
        <f t="shared" si="12"/>
        <v>4.6580403386293323</v>
      </c>
      <c r="HB6" s="5">
        <f t="shared" si="12"/>
        <v>4.6807072015910327</v>
      </c>
      <c r="HC6" s="5">
        <f t="shared" si="12"/>
        <v>4.5107057293782828</v>
      </c>
      <c r="HD6" s="5">
        <f t="shared" si="12"/>
        <v>4.3860379830889329</v>
      </c>
      <c r="HE6" s="5">
        <f t="shared" si="12"/>
        <v>4.3520376886463836</v>
      </c>
      <c r="HF6" s="5">
        <f t="shared" si="12"/>
        <v>4.1707027849527849</v>
      </c>
      <c r="HG6" s="5">
        <f t="shared" si="12"/>
        <v>4.3973714145697835</v>
      </c>
      <c r="HH6" s="5">
        <f t="shared" ref="HH6:JS6" si="13">SUM(HB3:HH3)/8823453*100000</f>
        <v>4.5107057293782828</v>
      </c>
      <c r="HI6" s="5">
        <f t="shared" si="13"/>
        <v>4.3747045516080831</v>
      </c>
      <c r="HJ6" s="5">
        <f t="shared" si="13"/>
        <v>4.2047030793953342</v>
      </c>
      <c r="HK6" s="5">
        <f t="shared" si="13"/>
        <v>4.1027021960676846</v>
      </c>
      <c r="HL6" s="5">
        <f t="shared" si="13"/>
        <v>4.0460350386634349</v>
      </c>
      <c r="HM6" s="5">
        <f t="shared" si="13"/>
        <v>4.1367024905102348</v>
      </c>
      <c r="HN6" s="5">
        <f t="shared" si="13"/>
        <v>4.0460350386634349</v>
      </c>
      <c r="HO6" s="5">
        <f t="shared" si="13"/>
        <v>3.7400323886804863</v>
      </c>
      <c r="HP6" s="5">
        <f t="shared" si="13"/>
        <v>3.8306998405272852</v>
      </c>
      <c r="HQ6" s="5">
        <f t="shared" si="13"/>
        <v>3.8420332720081354</v>
      </c>
      <c r="HR6" s="5">
        <f t="shared" si="13"/>
        <v>3.9100338608932352</v>
      </c>
      <c r="HS6" s="5">
        <f t="shared" si="13"/>
        <v>3.8533667034889851</v>
      </c>
      <c r="HT6" s="5">
        <f t="shared" si="13"/>
        <v>3.9667010182974849</v>
      </c>
      <c r="HU6" s="5">
        <f t="shared" si="13"/>
        <v>4.0800353331059851</v>
      </c>
      <c r="HV6" s="5">
        <f t="shared" si="13"/>
        <v>4.1027021960676846</v>
      </c>
      <c r="HW6" s="5">
        <f t="shared" si="13"/>
        <v>4.0460350386634349</v>
      </c>
      <c r="HX6" s="5">
        <f t="shared" si="13"/>
        <v>4.0233681757017346</v>
      </c>
      <c r="HY6" s="5">
        <f t="shared" si="13"/>
        <v>4.0800353331059851</v>
      </c>
      <c r="HZ6" s="5">
        <f t="shared" si="13"/>
        <v>4.2500368053187341</v>
      </c>
      <c r="IA6" s="5">
        <f t="shared" si="13"/>
        <v>4.2047030793953342</v>
      </c>
      <c r="IB6" s="5">
        <f t="shared" si="13"/>
        <v>4.4427051404931834</v>
      </c>
      <c r="IC6" s="5">
        <f t="shared" si="13"/>
        <v>4.7487077904761321</v>
      </c>
      <c r="ID6" s="5">
        <f t="shared" si="13"/>
        <v>5.2813790700760803</v>
      </c>
      <c r="IE6" s="5">
        <f t="shared" si="13"/>
        <v>5.8027169181951788</v>
      </c>
      <c r="IF6" s="5">
        <f t="shared" si="13"/>
        <v>6.0293855478121774</v>
      </c>
      <c r="IG6" s="5">
        <f t="shared" si="13"/>
        <v>6.0520524107738769</v>
      </c>
      <c r="IH6" s="5">
        <f t="shared" si="13"/>
        <v>6.9247266347993248</v>
      </c>
      <c r="II6" s="5">
        <f t="shared" si="13"/>
        <v>7.3213967366290724</v>
      </c>
      <c r="IJ6" s="5">
        <f t="shared" si="13"/>
        <v>7.8540680162290206</v>
      </c>
      <c r="IK6" s="5">
        <f t="shared" si="13"/>
        <v>8.2734049810204695</v>
      </c>
      <c r="IL6" s="5">
        <f t="shared" si="13"/>
        <v>8.8060762606204168</v>
      </c>
      <c r="IM6" s="5">
        <f t="shared" si="13"/>
        <v>9.4067481291054644</v>
      </c>
      <c r="IN6" s="5">
        <f t="shared" si="13"/>
        <v>9.7580845050118139</v>
      </c>
      <c r="IO6" s="5">
        <f t="shared" si="13"/>
        <v>9.916752545743714</v>
      </c>
      <c r="IP6" s="5">
        <f t="shared" si="13"/>
        <v>9.5540827383565148</v>
      </c>
      <c r="IQ6" s="5">
        <f t="shared" si="13"/>
        <v>9.5540827383565148</v>
      </c>
      <c r="IR6" s="5">
        <f t="shared" si="13"/>
        <v>9.916752545743714</v>
      </c>
      <c r="IS6" s="5">
        <f t="shared" si="13"/>
        <v>10.460757256824511</v>
      </c>
      <c r="IT6" s="5">
        <f t="shared" si="13"/>
        <v>10.65342559199896</v>
      </c>
      <c r="IU6" s="5">
        <f t="shared" si="13"/>
        <v>10.698759317922359</v>
      </c>
      <c r="IV6" s="5">
        <f t="shared" si="13"/>
        <v>11.492099521581858</v>
      </c>
      <c r="IW6" s="5">
        <f t="shared" si="13"/>
        <v>13.4301163048072</v>
      </c>
      <c r="IX6" s="5">
        <f t="shared" si="13"/>
        <v>14.631460041777297</v>
      </c>
      <c r="IY6" s="5">
        <f t="shared" si="13"/>
        <v>15.696802600977193</v>
      </c>
      <c r="IZ6" s="5">
        <f t="shared" si="13"/>
        <v>16.762145160177084</v>
      </c>
      <c r="JA6" s="5">
        <f t="shared" si="13"/>
        <v>18.190157526764182</v>
      </c>
      <c r="JB6" s="5">
        <f t="shared" si="13"/>
        <v>18.133490369359933</v>
      </c>
      <c r="JC6" s="5">
        <f t="shared" si="13"/>
        <v>18.620827923036483</v>
      </c>
      <c r="JD6" s="5">
        <f t="shared" si="13"/>
        <v>18.813496258210929</v>
      </c>
      <c r="JE6" s="5">
        <f t="shared" si="13"/>
        <v>20.026173426661874</v>
      </c>
      <c r="JF6" s="5">
        <f t="shared" si="13"/>
        <v>21.238850595112819</v>
      </c>
      <c r="JG6" s="5">
        <f t="shared" si="13"/>
        <v>22.712196687623315</v>
      </c>
      <c r="JH6" s="5">
        <f t="shared" si="13"/>
        <v>25.250885339333703</v>
      </c>
      <c r="JI6" s="5">
        <f t="shared" si="13"/>
        <v>27.608239087350498</v>
      </c>
      <c r="JJ6" s="5">
        <f t="shared" si="13"/>
        <v>26.939566629980348</v>
      </c>
      <c r="JK6" s="5">
        <f t="shared" si="13"/>
        <v>27.449571046618598</v>
      </c>
      <c r="JL6" s="5">
        <f t="shared" si="13"/>
        <v>27.313569868848401</v>
      </c>
      <c r="JM6" s="5">
        <f t="shared" si="13"/>
        <v>27.460904478099447</v>
      </c>
      <c r="JN6" s="5">
        <f t="shared" si="13"/>
        <v>28.004909189180243</v>
      </c>
      <c r="JO6" s="5">
        <f t="shared" si="13"/>
        <v>26.769565157767602</v>
      </c>
      <c r="JP6" s="5">
        <f t="shared" si="13"/>
        <v>26.554229959631453</v>
      </c>
      <c r="JQ6" s="5">
        <f t="shared" si="13"/>
        <v>27.778240559563244</v>
      </c>
      <c r="JR6" s="5">
        <f t="shared" si="13"/>
        <v>29.013584590975892</v>
      </c>
      <c r="JS6" s="5">
        <f t="shared" si="13"/>
        <v>29.693590479826888</v>
      </c>
      <c r="JT6" s="5">
        <f t="shared" ref="JT6:KN6" si="14">SUM(JN3:JT3)/8823453*100000</f>
        <v>29.818258226116239</v>
      </c>
      <c r="JU6" s="5">
        <f t="shared" si="14"/>
        <v>29.09291861134184</v>
      </c>
      <c r="JV6" s="5">
        <f t="shared" si="14"/>
        <v>28.288244976201494</v>
      </c>
      <c r="JW6" s="5">
        <f t="shared" si="14"/>
        <v>27.902908305852595</v>
      </c>
      <c r="JX6" s="5">
        <f t="shared" si="14"/>
        <v>27.222902417001599</v>
      </c>
      <c r="JY6" s="5">
        <f t="shared" si="14"/>
        <v>27.222902417001599</v>
      </c>
      <c r="JZ6" s="5">
        <f t="shared" si="14"/>
        <v>27.551571929946249</v>
      </c>
      <c r="KA6" s="5">
        <f t="shared" si="14"/>
        <v>27.132234965154801</v>
      </c>
      <c r="KB6" s="5">
        <f t="shared" si="14"/>
        <v>27.472237909580297</v>
      </c>
      <c r="KC6" s="5">
        <f t="shared" si="14"/>
        <v>27.449571046618598</v>
      </c>
      <c r="KD6" s="5">
        <f t="shared" si="14"/>
        <v>26.962233492942048</v>
      </c>
      <c r="KE6" s="5">
        <f t="shared" si="14"/>
        <v>27.506238204022846</v>
      </c>
      <c r="KF6" s="5">
        <f t="shared" si="14"/>
        <v>27.1549018281165</v>
      </c>
      <c r="KG6" s="5">
        <f t="shared" si="14"/>
        <v>26.429562213342102</v>
      </c>
      <c r="KH6" s="5">
        <f t="shared" si="14"/>
        <v>25.885557502261303</v>
      </c>
      <c r="KI6" s="5">
        <f t="shared" si="14"/>
        <v>24.548212587521011</v>
      </c>
      <c r="KJ6" s="5">
        <f t="shared" si="14"/>
        <v>23.890873561631711</v>
      </c>
      <c r="KK6" s="5">
        <f t="shared" si="14"/>
        <v>23.834206404227462</v>
      </c>
      <c r="KL6" s="5">
        <f t="shared" si="14"/>
        <v>23.562204048687061</v>
      </c>
      <c r="KM6" s="5">
        <f t="shared" si="14"/>
        <v>22.610195804295667</v>
      </c>
      <c r="KN6" s="5">
        <f t="shared" si="14"/>
        <v>21.907523052482965</v>
      </c>
      <c r="KO6" s="5">
        <f t="shared" ref="KO6:MZ6" si="15">SUM(KI3:KO3)/8815082*100000</f>
        <v>21.758164019347749</v>
      </c>
      <c r="KP6" s="5">
        <f t="shared" si="15"/>
        <v>21.622033691802301</v>
      </c>
      <c r="KQ6" s="5">
        <f t="shared" si="15"/>
        <v>21.429182394446247</v>
      </c>
      <c r="KR6" s="5">
        <f t="shared" si="15"/>
        <v>21.088856575582621</v>
      </c>
      <c r="KS6" s="5">
        <f t="shared" si="15"/>
        <v>21.315740454825036</v>
      </c>
      <c r="KT6" s="5">
        <f t="shared" si="15"/>
        <v>21.259019485014434</v>
      </c>
      <c r="KU6" s="5">
        <f t="shared" si="15"/>
        <v>21.531280140105331</v>
      </c>
      <c r="KV6" s="5">
        <f t="shared" si="15"/>
        <v>21.168265933317464</v>
      </c>
      <c r="KW6" s="5">
        <f t="shared" si="15"/>
        <v>20.703153980870514</v>
      </c>
      <c r="KX6" s="5">
        <f t="shared" si="15"/>
        <v>20.930037860112929</v>
      </c>
      <c r="KY6" s="5">
        <f t="shared" si="15"/>
        <v>22.472848238961362</v>
      </c>
      <c r="KZ6" s="5">
        <f t="shared" si="15"/>
        <v>23.51651408347648</v>
      </c>
      <c r="LA6" s="5">
        <f t="shared" si="15"/>
        <v>26.386595155893044</v>
      </c>
      <c r="LB6" s="5">
        <f t="shared" si="15"/>
        <v>29.721788180756572</v>
      </c>
      <c r="LC6" s="5">
        <f t="shared" si="15"/>
        <v>34.168712213907938</v>
      </c>
      <c r="LD6" s="5">
        <f t="shared" si="15"/>
        <v>38.581603665172935</v>
      </c>
      <c r="LE6" s="5">
        <f t="shared" si="15"/>
        <v>41.746633780604647</v>
      </c>
      <c r="LF6" s="5">
        <f t="shared" si="15"/>
        <v>43.947407409256087</v>
      </c>
      <c r="LG6" s="5">
        <f t="shared" si="15"/>
        <v>43.720523530013679</v>
      </c>
      <c r="LH6" s="5">
        <f t="shared" si="15"/>
        <v>43.448262874922776</v>
      </c>
      <c r="LI6" s="5">
        <f t="shared" si="15"/>
        <v>43.278099965490966</v>
      </c>
      <c r="LJ6" s="5">
        <f t="shared" si="15"/>
        <v>42.302499284748571</v>
      </c>
      <c r="LK6" s="5">
        <f t="shared" si="15"/>
        <v>42.098303793430397</v>
      </c>
      <c r="LL6" s="5">
        <f t="shared" si="15"/>
        <v>41.326898604006175</v>
      </c>
      <c r="LM6" s="5">
        <f t="shared" si="15"/>
        <v>40.771033099862258</v>
      </c>
      <c r="LN6" s="5">
        <f t="shared" si="15"/>
        <v>42.484006388142504</v>
      </c>
      <c r="LO6" s="5">
        <f t="shared" si="15"/>
        <v>42.143680569278878</v>
      </c>
      <c r="LP6" s="5">
        <f t="shared" si="15"/>
        <v>41.111358918725884</v>
      </c>
      <c r="LQ6" s="5">
        <f t="shared" si="15"/>
        <v>39.772744031195629</v>
      </c>
      <c r="LR6" s="5">
        <f t="shared" si="15"/>
        <v>38.592947859135059</v>
      </c>
      <c r="LS6" s="5">
        <f t="shared" si="15"/>
        <v>38.105147518763864</v>
      </c>
      <c r="LT6" s="5">
        <f t="shared" si="15"/>
        <v>36.312764872748772</v>
      </c>
      <c r="LU6" s="5">
        <f t="shared" si="15"/>
        <v>34.248121571642777</v>
      </c>
      <c r="LV6" s="5">
        <f t="shared" si="15"/>
        <v>32.557836671286779</v>
      </c>
      <c r="LW6" s="5">
        <f t="shared" si="15"/>
        <v>31.378040499226209</v>
      </c>
      <c r="LX6" s="5">
        <f t="shared" si="15"/>
        <v>30.198244327165646</v>
      </c>
      <c r="LY6" s="5">
        <f t="shared" si="15"/>
        <v>28.076880056249053</v>
      </c>
      <c r="LZ6" s="5">
        <f t="shared" si="15"/>
        <v>25.728631906090037</v>
      </c>
      <c r="MA6" s="5">
        <f t="shared" si="15"/>
        <v>24.650933479688558</v>
      </c>
      <c r="MB6" s="5">
        <f t="shared" si="15"/>
        <v>23.153499876688613</v>
      </c>
      <c r="MC6" s="5">
        <f t="shared" si="15"/>
        <v>21.87160595896896</v>
      </c>
      <c r="MD6" s="5">
        <f t="shared" si="15"/>
        <v>19.716209106166001</v>
      </c>
      <c r="ME6" s="5">
        <f t="shared" si="15"/>
        <v>18.162054533355448</v>
      </c>
      <c r="MF6" s="5">
        <f t="shared" si="15"/>
        <v>16.460425439037323</v>
      </c>
      <c r="MG6" s="5">
        <f t="shared" si="15"/>
        <v>15.360038624711601</v>
      </c>
      <c r="MH6" s="5">
        <f t="shared" si="15"/>
        <v>14.690731180946475</v>
      </c>
      <c r="MI6" s="5">
        <f t="shared" si="15"/>
        <v>14.055456319067707</v>
      </c>
      <c r="MJ6" s="5">
        <f t="shared" si="15"/>
        <v>12.72818562549957</v>
      </c>
      <c r="MK6" s="5">
        <f t="shared" si="15"/>
        <v>11.979468823999596</v>
      </c>
      <c r="ML6" s="5">
        <f t="shared" si="15"/>
        <v>10.618165548545095</v>
      </c>
      <c r="MM6" s="5">
        <f t="shared" si="15"/>
        <v>10.096332626287538</v>
      </c>
      <c r="MN6" s="5">
        <f t="shared" si="15"/>
        <v>9.8807929410072415</v>
      </c>
      <c r="MO6" s="5">
        <f t="shared" si="15"/>
        <v>9.3135832429012009</v>
      </c>
      <c r="MP6" s="5">
        <f t="shared" si="15"/>
        <v>8.6669641870603122</v>
      </c>
      <c r="MQ6" s="5">
        <f t="shared" si="15"/>
        <v>8.7350293508330381</v>
      </c>
      <c r="MR6" s="5">
        <f t="shared" si="15"/>
        <v>8.145131264802755</v>
      </c>
      <c r="MS6" s="5">
        <f t="shared" si="15"/>
        <v>8.1678196527269957</v>
      </c>
      <c r="MT6" s="5">
        <f t="shared" si="15"/>
        <v>7.6232983425451968</v>
      </c>
      <c r="MU6" s="5">
        <f t="shared" si="15"/>
        <v>7.1922189719846052</v>
      </c>
      <c r="MV6" s="5">
        <f t="shared" si="15"/>
        <v>7.1128096142497599</v>
      </c>
      <c r="MW6" s="5">
        <f t="shared" si="15"/>
        <v>7.1354980021740015</v>
      </c>
      <c r="MX6" s="5">
        <f t="shared" si="15"/>
        <v>6.3300602308634222</v>
      </c>
      <c r="MY6" s="5">
        <f t="shared" si="15"/>
        <v>6.2506508731285759</v>
      </c>
      <c r="MZ6" s="5">
        <f t="shared" si="15"/>
        <v>6.0918321576588852</v>
      </c>
      <c r="NA6" s="5">
        <f t="shared" ref="NA6:PL6" si="16">SUM(MU3:NA3)/8815082*100000</f>
        <v>5.8082273086058649</v>
      </c>
      <c r="NB6" s="5">
        <f t="shared" si="16"/>
        <v>5.7401621448331399</v>
      </c>
      <c r="NC6" s="5">
        <f t="shared" si="16"/>
        <v>5.672096981060414</v>
      </c>
      <c r="ND6" s="5">
        <f t="shared" si="16"/>
        <v>5.4565572957801187</v>
      </c>
      <c r="NE6" s="5">
        <f t="shared" si="16"/>
        <v>5.8649482784164686</v>
      </c>
      <c r="NF6" s="5">
        <f t="shared" si="16"/>
        <v>5.8536040844543473</v>
      </c>
      <c r="NG6" s="5">
        <f t="shared" si="16"/>
        <v>5.8195715025679853</v>
      </c>
      <c r="NH6" s="5">
        <f t="shared" si="16"/>
        <v>5.9670460240755556</v>
      </c>
      <c r="NI6" s="5">
        <f t="shared" si="16"/>
        <v>6.2166182912422148</v>
      </c>
      <c r="NJ6" s="5">
        <f t="shared" si="16"/>
        <v>6.0124227999240389</v>
      </c>
      <c r="NK6" s="5">
        <f t="shared" si="16"/>
        <v>6.2619950670906981</v>
      </c>
      <c r="NL6" s="5">
        <f t="shared" si="16"/>
        <v>6.1031763516210056</v>
      </c>
      <c r="NM6" s="5">
        <f t="shared" si="16"/>
        <v>6.1825857093558518</v>
      </c>
      <c r="NN6" s="5">
        <f t="shared" si="16"/>
        <v>6.602320885954323</v>
      </c>
      <c r="NO6" s="5">
        <f t="shared" si="16"/>
        <v>7.0334002565149136</v>
      </c>
      <c r="NP6" s="5">
        <f t="shared" si="16"/>
        <v>7.2149073599088469</v>
      </c>
      <c r="NQ6" s="5">
        <f t="shared" si="16"/>
        <v>7.5438889848103505</v>
      </c>
      <c r="NR6" s="5">
        <f t="shared" si="16"/>
        <v>7.3510376874542969</v>
      </c>
      <c r="NS6" s="5">
        <f t="shared" si="16"/>
        <v>8.0657219070679087</v>
      </c>
      <c r="NT6" s="5">
        <f t="shared" si="16"/>
        <v>8.6669641870603122</v>
      </c>
      <c r="NU6" s="5">
        <f t="shared" si="16"/>
        <v>9.2001413032799935</v>
      </c>
      <c r="NV6" s="5">
        <f t="shared" si="16"/>
        <v>9.5744997040299786</v>
      </c>
      <c r="NW6" s="5">
        <f t="shared" si="16"/>
        <v>9.665253255726947</v>
      </c>
      <c r="NX6" s="5">
        <f t="shared" si="16"/>
        <v>9.8013835832723952</v>
      </c>
      <c r="NY6" s="5">
        <f t="shared" si="16"/>
        <v>10.901770397598117</v>
      </c>
      <c r="NZ6" s="5">
        <f t="shared" si="16"/>
        <v>12.206352703242011</v>
      </c>
      <c r="OA6" s="5">
        <f t="shared" si="16"/>
        <v>13.624376948507114</v>
      </c>
      <c r="OB6" s="5">
        <f t="shared" si="16"/>
        <v>15.235252491128273</v>
      </c>
      <c r="OC6" s="5">
        <f t="shared" si="16"/>
        <v>17.878449684302428</v>
      </c>
      <c r="OD6" s="5">
        <f t="shared" si="16"/>
        <v>20.40820493785537</v>
      </c>
      <c r="OE6" s="5">
        <f t="shared" si="16"/>
        <v>21.928326928779562</v>
      </c>
      <c r="OF6" s="5">
        <f t="shared" si="16"/>
        <v>24.753031225347648</v>
      </c>
      <c r="OG6" s="5">
        <f t="shared" si="16"/>
        <v>28.587368784544491</v>
      </c>
      <c r="OH6" s="5">
        <f t="shared" si="16"/>
        <v>32.557836671286779</v>
      </c>
      <c r="OI6" s="5">
        <f t="shared" si="16"/>
        <v>36.108569381430598</v>
      </c>
      <c r="OJ6" s="5">
        <f t="shared" si="16"/>
        <v>39.284943690824427</v>
      </c>
      <c r="OK6" s="5">
        <f t="shared" si="16"/>
        <v>42.347876060597052</v>
      </c>
      <c r="OL6" s="5">
        <f t="shared" si="16"/>
        <v>43.799932887748518</v>
      </c>
      <c r="OM6" s="5">
        <f t="shared" si="16"/>
        <v>47.191846882422652</v>
      </c>
      <c r="ON6" s="5">
        <f t="shared" si="16"/>
        <v>50.356876997854364</v>
      </c>
      <c r="OO6" s="5">
        <f t="shared" si="16"/>
        <v>54.225247138937554</v>
      </c>
      <c r="OP6" s="5">
        <f t="shared" si="16"/>
        <v>57.787324043043505</v>
      </c>
      <c r="OQ6" s="5">
        <f t="shared" si="16"/>
        <v>61.474187080732776</v>
      </c>
      <c r="OR6" s="5">
        <f t="shared" si="16"/>
        <v>64.128728467869053</v>
      </c>
      <c r="OS6" s="5">
        <f t="shared" si="16"/>
        <v>67.089563091982583</v>
      </c>
      <c r="OT6" s="5">
        <f t="shared" si="16"/>
        <v>71.264226470043056</v>
      </c>
      <c r="OU6" s="5">
        <f t="shared" si="16"/>
        <v>74.111619154535376</v>
      </c>
      <c r="OV6" s="5">
        <f t="shared" si="16"/>
        <v>76.959011839027696</v>
      </c>
      <c r="OW6" s="5">
        <f t="shared" si="16"/>
        <v>80.124041954459415</v>
      </c>
      <c r="OX6" s="5">
        <f t="shared" si="16"/>
        <v>82.052554928019958</v>
      </c>
      <c r="OY6" s="5">
        <f t="shared" si="16"/>
        <v>86.49947896117132</v>
      </c>
      <c r="OZ6" s="5">
        <f t="shared" si="16"/>
        <v>87.826749654739459</v>
      </c>
      <c r="PA6" s="5">
        <f t="shared" si="16"/>
        <v>88.439336128693981</v>
      </c>
      <c r="PB6" s="5">
        <f t="shared" si="16"/>
        <v>89.69854165848939</v>
      </c>
      <c r="PC6" s="5">
        <f t="shared" si="16"/>
        <v>89.233429706042443</v>
      </c>
      <c r="PD6" s="5">
        <f t="shared" si="16"/>
        <v>88.722940977747001</v>
      </c>
      <c r="PE6" s="5">
        <f t="shared" si="16"/>
        <v>87.996912564171268</v>
      </c>
      <c r="PF6" s="5">
        <f t="shared" si="16"/>
        <v>86.079743784572855</v>
      </c>
      <c r="PG6" s="5">
        <f t="shared" si="16"/>
        <v>88.382615158883382</v>
      </c>
      <c r="PH6" s="5">
        <f t="shared" si="16"/>
        <v>89.256118093966677</v>
      </c>
      <c r="PI6" s="5">
        <f t="shared" si="16"/>
        <v>89.471657779246968</v>
      </c>
      <c r="PJ6" s="5">
        <f t="shared" si="16"/>
        <v>89.517034555095464</v>
      </c>
      <c r="PK6" s="5">
        <f t="shared" si="16"/>
        <v>88.15573127964096</v>
      </c>
      <c r="PL6" s="5">
        <f t="shared" si="16"/>
        <v>90.004834895466658</v>
      </c>
      <c r="PM6" s="5">
        <f t="shared" ref="PM6:RX6" si="17">SUM(PG3:PM3)/8815082*100000</f>
        <v>90.061555865277256</v>
      </c>
      <c r="PN6" s="5">
        <f t="shared" si="17"/>
        <v>89.188052930193962</v>
      </c>
      <c r="PO6" s="5">
        <f t="shared" si="17"/>
        <v>85.262961819300145</v>
      </c>
      <c r="PP6" s="5">
        <f t="shared" si="17"/>
        <v>78.547198993724621</v>
      </c>
      <c r="PQ6" s="5">
        <f t="shared" si="17"/>
        <v>73.725916559823276</v>
      </c>
      <c r="PR6" s="5">
        <f t="shared" si="17"/>
        <v>73.29483718926268</v>
      </c>
      <c r="PS6" s="5">
        <f t="shared" si="17"/>
        <v>70.54954225042944</v>
      </c>
      <c r="PT6" s="5">
        <f t="shared" si="17"/>
        <v>68.47355475536132</v>
      </c>
      <c r="PU6" s="5">
        <f t="shared" si="17"/>
        <v>66.465632424065944</v>
      </c>
      <c r="PV6" s="5">
        <f t="shared" si="17"/>
        <v>67.4866098806568</v>
      </c>
      <c r="PW6" s="5">
        <f t="shared" si="17"/>
        <v>69.539908987800686</v>
      </c>
      <c r="PX6" s="5">
        <f t="shared" si="17"/>
        <v>69.698727703270364</v>
      </c>
      <c r="PY6" s="5">
        <f t="shared" si="17"/>
        <v>64.843412687482655</v>
      </c>
      <c r="PZ6" s="5">
        <f t="shared" si="17"/>
        <v>62.200215494308502</v>
      </c>
      <c r="QA6" s="5">
        <f t="shared" si="17"/>
        <v>59.341478615854051</v>
      </c>
      <c r="QB6" s="5">
        <f t="shared" si="17"/>
        <v>56.085694948725376</v>
      </c>
      <c r="QC6" s="5">
        <f t="shared" si="17"/>
        <v>50.799300562377077</v>
      </c>
      <c r="QD6" s="5">
        <f t="shared" si="17"/>
        <v>46.579260408468123</v>
      </c>
      <c r="QE6" s="5">
        <f t="shared" si="17"/>
        <v>43.629769978316709</v>
      </c>
      <c r="QF6" s="5">
        <f t="shared" si="17"/>
        <v>41.814698944377376</v>
      </c>
      <c r="QG6" s="5">
        <f t="shared" si="17"/>
        <v>37.515249432733583</v>
      </c>
      <c r="QH6" s="5">
        <f t="shared" si="17"/>
        <v>33.590158321839773</v>
      </c>
      <c r="QI6" s="5">
        <f t="shared" si="17"/>
        <v>31.718366318089839</v>
      </c>
      <c r="QJ6" s="5">
        <f t="shared" si="17"/>
        <v>29.665067210945971</v>
      </c>
      <c r="QK6" s="5">
        <f t="shared" si="17"/>
        <v>28.008814892476327</v>
      </c>
      <c r="QL6" s="5">
        <f t="shared" si="17"/>
        <v>25.842073845711251</v>
      </c>
      <c r="QM6" s="5">
        <f t="shared" si="17"/>
        <v>24.424049600446146</v>
      </c>
      <c r="QN6" s="5">
        <f t="shared" si="17"/>
        <v>22.268652747643188</v>
      </c>
      <c r="QO6" s="5">
        <f t="shared" si="17"/>
        <v>21.395149812559882</v>
      </c>
      <c r="QP6" s="5">
        <f t="shared" si="17"/>
        <v>20.056534925029627</v>
      </c>
      <c r="QQ6" s="5">
        <f t="shared" si="17"/>
        <v>18.627166485802402</v>
      </c>
      <c r="QR6" s="5">
        <f t="shared" si="17"/>
        <v>17.288551598272143</v>
      </c>
      <c r="QS6" s="5">
        <f t="shared" si="17"/>
        <v>16.346983499416115</v>
      </c>
      <c r="QT6" s="5">
        <f t="shared" si="17"/>
        <v>15.20121990924191</v>
      </c>
      <c r="QU6" s="5">
        <f t="shared" si="17"/>
        <v>14.724763762832835</v>
      </c>
      <c r="QV6" s="5">
        <f t="shared" si="17"/>
        <v>14.134865676802553</v>
      </c>
      <c r="QW6" s="5">
        <f t="shared" si="17"/>
        <v>13.839916633787411</v>
      </c>
      <c r="QX6" s="5">
        <f t="shared" si="17"/>
        <v>13.715130500204081</v>
      </c>
      <c r="QY6" s="5">
        <f t="shared" si="17"/>
        <v>13.034478862476831</v>
      </c>
      <c r="QZ6" s="5">
        <f t="shared" si="17"/>
        <v>12.149631733431407</v>
      </c>
      <c r="RA6" s="5">
        <f t="shared" si="17"/>
        <v>11.525701065514761</v>
      </c>
      <c r="RB6" s="5">
        <f t="shared" si="17"/>
        <v>10.981179755332962</v>
      </c>
      <c r="RC6" s="5">
        <f t="shared" si="17"/>
        <v>10.425314251189041</v>
      </c>
      <c r="RD6" s="5">
        <f t="shared" si="17"/>
        <v>10.255151341757228</v>
      </c>
      <c r="RE6" s="5">
        <f t="shared" si="17"/>
        <v>9.3476158247875638</v>
      </c>
      <c r="RF6" s="5">
        <f t="shared" si="17"/>
        <v>8.8371270964921269</v>
      </c>
      <c r="RG6" s="5">
        <f t="shared" si="17"/>
        <v>8.2358848164997216</v>
      </c>
      <c r="RH6" s="5">
        <f t="shared" si="17"/>
        <v>7.6119541485830764</v>
      </c>
      <c r="RI6" s="5">
        <f t="shared" si="17"/>
        <v>7.4417912391512635</v>
      </c>
      <c r="RJ6" s="5">
        <f t="shared" si="17"/>
        <v>7.5552331787724718</v>
      </c>
      <c r="RK6" s="5">
        <f t="shared" si="17"/>
        <v>7.3850702693406598</v>
      </c>
      <c r="RL6" s="5">
        <f t="shared" si="17"/>
        <v>7.3510376874542969</v>
      </c>
      <c r="RM6" s="5">
        <f t="shared" si="17"/>
        <v>7.5438889848103505</v>
      </c>
      <c r="RN6" s="5">
        <f t="shared" si="17"/>
        <v>7.7821170580148884</v>
      </c>
      <c r="RO6" s="5">
        <f t="shared" si="17"/>
        <v>8.247229010461842</v>
      </c>
      <c r="RP6" s="5">
        <f t="shared" si="17"/>
        <v>7.9863125493330633</v>
      </c>
      <c r="RQ6" s="5">
        <f t="shared" si="17"/>
        <v>7.8728706097118559</v>
      </c>
      <c r="RR6" s="5">
        <f t="shared" si="17"/>
        <v>7.8501822217876143</v>
      </c>
      <c r="RS6" s="5">
        <f t="shared" si="17"/>
        <v>7.7821170580148884</v>
      </c>
      <c r="RT6" s="5">
        <f t="shared" si="17"/>
        <v>7.5892657606588347</v>
      </c>
      <c r="RU6" s="5">
        <f t="shared" si="17"/>
        <v>7.4985122089618672</v>
      </c>
      <c r="RV6" s="5">
        <f t="shared" si="17"/>
        <v>7.5325447908482301</v>
      </c>
      <c r="RW6" s="5">
        <f t="shared" si="17"/>
        <v>8.2131964285754808</v>
      </c>
      <c r="RX6" s="5">
        <f t="shared" si="17"/>
        <v>8.1224428768785124</v>
      </c>
      <c r="RY6" s="5">
        <f t="shared" ref="RY6:UJ6" si="18">SUM(RS3:RY3)/8815082*100000</f>
        <v>8.5421780534769844</v>
      </c>
      <c r="RZ6" s="5">
        <f t="shared" si="18"/>
        <v>8.9392248421512139</v>
      </c>
      <c r="SA6" s="5">
        <f t="shared" si="18"/>
        <v>9.4270251825224083</v>
      </c>
      <c r="SB6" s="5">
        <f t="shared" si="18"/>
        <v>9.619876479878462</v>
      </c>
      <c r="SC6" s="5">
        <f t="shared" si="18"/>
        <v>9.8467603591208803</v>
      </c>
      <c r="SD6" s="5">
        <f t="shared" si="18"/>
        <v>10.436658445151162</v>
      </c>
      <c r="SE6" s="5">
        <f t="shared" si="18"/>
        <v>11.321505574196587</v>
      </c>
      <c r="SF6" s="5">
        <f t="shared" si="18"/>
        <v>11.62779881117385</v>
      </c>
      <c r="SG6" s="5">
        <f t="shared" si="18"/>
        <v>12.637432073802604</v>
      </c>
      <c r="SH6" s="5">
        <f t="shared" si="18"/>
        <v>14.883582478302527</v>
      </c>
      <c r="SI6" s="5">
        <f t="shared" si="18"/>
        <v>17.141077076764571</v>
      </c>
      <c r="SJ6" s="5">
        <f t="shared" si="18"/>
        <v>18.400282606559987</v>
      </c>
      <c r="SK6" s="5">
        <f t="shared" si="18"/>
        <v>20.442237519741731</v>
      </c>
      <c r="SL6" s="5">
        <f t="shared" si="18"/>
        <v>21.531280140105331</v>
      </c>
      <c r="SM6" s="5">
        <f t="shared" si="18"/>
        <v>22.892583415559834</v>
      </c>
      <c r="SN6" s="5">
        <f t="shared" si="18"/>
        <v>23.890872484226467</v>
      </c>
      <c r="SO6" s="5">
        <f t="shared" si="18"/>
        <v>25.501748026847622</v>
      </c>
      <c r="SP6" s="5">
        <f t="shared" si="18"/>
        <v>27.055902599658175</v>
      </c>
      <c r="SQ6" s="5">
        <f t="shared" si="18"/>
        <v>28.47392684492328</v>
      </c>
      <c r="SR6" s="5">
        <f t="shared" si="18"/>
        <v>27.37354003059756</v>
      </c>
      <c r="SS6" s="5">
        <f t="shared" si="18"/>
        <v>29.744476568680813</v>
      </c>
      <c r="ST6" s="5">
        <f t="shared" si="18"/>
        <v>31.446105662998935</v>
      </c>
      <c r="SU6" s="5">
        <f t="shared" si="18"/>
        <v>36.301420678786648</v>
      </c>
      <c r="SV6" s="5">
        <f t="shared" si="18"/>
        <v>39.784088225157745</v>
      </c>
      <c r="SW6" s="5">
        <f t="shared" si="18"/>
        <v>45.127203581316657</v>
      </c>
      <c r="SX6" s="5">
        <f t="shared" si="18"/>
        <v>50.833333144263435</v>
      </c>
      <c r="SY6" s="5">
        <f t="shared" si="18"/>
        <v>59.420887973588897</v>
      </c>
      <c r="SZ6" s="5">
        <f t="shared" si="18"/>
        <v>64.174105243717534</v>
      </c>
      <c r="TA6" s="5">
        <f t="shared" si="18"/>
        <v>65.013575596914478</v>
      </c>
      <c r="TB6" s="5">
        <f t="shared" si="18"/>
        <v>68.836568962149187</v>
      </c>
      <c r="TC6" s="5">
        <f t="shared" si="18"/>
        <v>73.669195590012663</v>
      </c>
      <c r="TD6" s="5">
        <f t="shared" si="18"/>
        <v>75.404857266217149</v>
      </c>
      <c r="TE6" s="5">
        <f t="shared" si="18"/>
        <v>80.260172282004859</v>
      </c>
      <c r="TF6" s="5">
        <f t="shared" si="18"/>
        <v>81.201740380860883</v>
      </c>
      <c r="TG6" s="5">
        <f t="shared" si="18"/>
        <v>84.310049526482004</v>
      </c>
      <c r="TH6" s="5">
        <f t="shared" si="18"/>
        <v>90.5153236237621</v>
      </c>
      <c r="TI6" s="5">
        <f t="shared" si="18"/>
        <v>86.193185724194052</v>
      </c>
      <c r="TJ6" s="5">
        <f t="shared" si="18"/>
        <v>89.199397124156079</v>
      </c>
      <c r="TK6" s="5">
        <f t="shared" si="18"/>
        <v>95.65424348860283</v>
      </c>
      <c r="TL6" s="5">
        <f t="shared" si="18"/>
        <v>98.501636173095164</v>
      </c>
      <c r="TM6" s="5">
        <f t="shared" si="18"/>
        <v>106.49929291639035</v>
      </c>
      <c r="TN6" s="5">
        <f t="shared" si="18"/>
        <v>113.30580929366283</v>
      </c>
      <c r="TO6" s="5">
        <f t="shared" si="18"/>
        <v>112.95413928083708</v>
      </c>
      <c r="TP6" s="5">
        <f t="shared" si="18"/>
        <v>126.10206008293514</v>
      </c>
      <c r="TQ6" s="5">
        <f t="shared" si="18"/>
        <v>135.25682461036664</v>
      </c>
      <c r="TR6" s="5">
        <f t="shared" si="18"/>
        <v>144.20739364647997</v>
      </c>
      <c r="TS6" s="5">
        <f t="shared" si="18"/>
        <v>155.8238482636917</v>
      </c>
      <c r="TT6" s="5">
        <f t="shared" si="18"/>
        <v>164.08242146811565</v>
      </c>
      <c r="TU6" s="5">
        <f t="shared" si="18"/>
        <v>169.26671810880487</v>
      </c>
      <c r="TV6" s="5">
        <f t="shared" si="18"/>
        <v>175.99382512834254</v>
      </c>
      <c r="TW6" s="5">
        <f t="shared" si="18"/>
        <v>181.8020524369484</v>
      </c>
      <c r="TX6" s="5">
        <f t="shared" si="18"/>
        <v>187.59893555159215</v>
      </c>
      <c r="TY6" s="5">
        <f t="shared" si="18"/>
        <v>191.97779442097078</v>
      </c>
      <c r="TZ6" s="5">
        <f t="shared" si="18"/>
        <v>194.57561483829647</v>
      </c>
      <c r="UA6" s="5">
        <f t="shared" si="18"/>
        <v>195.53987132507672</v>
      </c>
      <c r="UB6" s="5">
        <f t="shared" si="18"/>
        <v>197.44569591071303</v>
      </c>
      <c r="UC6" s="5">
        <f t="shared" si="18"/>
        <v>197.97887302693269</v>
      </c>
      <c r="UD6" s="5">
        <f t="shared" si="18"/>
        <v>197.72930075976606</v>
      </c>
      <c r="UE6" s="5">
        <f t="shared" si="18"/>
        <v>199.96410697030385</v>
      </c>
      <c r="UF6" s="5">
        <f t="shared" si="18"/>
        <v>196.24321135072822</v>
      </c>
      <c r="UG6" s="5">
        <f t="shared" si="18"/>
        <v>190.44632823608447</v>
      </c>
      <c r="UH6" s="5">
        <f t="shared" si="18"/>
        <v>187.17920037499368</v>
      </c>
      <c r="UI6" s="5">
        <f t="shared" si="18"/>
        <v>180.71300981658479</v>
      </c>
      <c r="UJ6" s="5">
        <f t="shared" si="18"/>
        <v>172.99895792234264</v>
      </c>
      <c r="UK6" s="5">
        <f t="shared" ref="UK6:WV6" si="19">SUM(UE3:UK3)/8815082*100000</f>
        <v>165.09205473074442</v>
      </c>
      <c r="UL6" s="5">
        <f t="shared" si="19"/>
        <v>153.82727012635843</v>
      </c>
      <c r="UM6" s="5">
        <f t="shared" si="19"/>
        <v>142.33560164273004</v>
      </c>
      <c r="UN6" s="5">
        <f t="shared" si="19"/>
        <v>131.05947284438193</v>
      </c>
      <c r="UO6" s="5">
        <f t="shared" si="19"/>
        <v>118.69430142567023</v>
      </c>
      <c r="UP6" s="5">
        <f t="shared" si="19"/>
        <v>111.07100308312504</v>
      </c>
      <c r="UQ6" s="5">
        <f t="shared" si="19"/>
        <v>105.71654353300401</v>
      </c>
      <c r="UR6" s="5">
        <f t="shared" si="19"/>
        <v>97.696198401784585</v>
      </c>
      <c r="US6" s="5">
        <f t="shared" si="19"/>
        <v>88.042289340019749</v>
      </c>
      <c r="UT6" s="5">
        <f t="shared" si="19"/>
        <v>80.895447143883629</v>
      </c>
      <c r="UU6" s="5">
        <f t="shared" si="19"/>
        <v>74.383879809626265</v>
      </c>
      <c r="UV6" s="5">
        <f t="shared" si="19"/>
        <v>67.611396014240128</v>
      </c>
      <c r="UW6" s="5">
        <f t="shared" si="19"/>
        <v>59.897344119997982</v>
      </c>
      <c r="UX6" s="5">
        <f t="shared" si="19"/>
        <v>57.810012430967745</v>
      </c>
      <c r="UY6" s="5">
        <f t="shared" si="19"/>
        <v>49.903109239369527</v>
      </c>
      <c r="UZ6" s="5">
        <f t="shared" si="19"/>
        <v>43.448262874922776</v>
      </c>
      <c r="VA6" s="5">
        <f t="shared" si="19"/>
        <v>39.840809194968351</v>
      </c>
      <c r="VB6" s="5">
        <f t="shared" si="19"/>
        <v>34.225433183718536</v>
      </c>
      <c r="VC6" s="5">
        <f t="shared" si="19"/>
        <v>31.491482438847424</v>
      </c>
      <c r="VD6" s="5">
        <f t="shared" si="19"/>
        <v>30.572602727915633</v>
      </c>
      <c r="VE6" s="5">
        <f t="shared" si="19"/>
        <v>29.131890094726284</v>
      </c>
      <c r="VF6" s="5">
        <f t="shared" si="19"/>
        <v>29.540281077362639</v>
      </c>
      <c r="VG6" s="5">
        <f t="shared" si="19"/>
        <v>27.350851642673319</v>
      </c>
      <c r="VH6" s="5">
        <f t="shared" si="19"/>
        <v>24.219854109127969</v>
      </c>
      <c r="VI6" s="5">
        <f t="shared" si="19"/>
        <v>24.231198303090089</v>
      </c>
      <c r="VJ6" s="5">
        <f t="shared" si="19"/>
        <v>21.497247558218973</v>
      </c>
      <c r="VK6" s="5">
        <f t="shared" si="19"/>
        <v>18.661199067688763</v>
      </c>
      <c r="VL6" s="5">
        <f t="shared" si="19"/>
        <v>18.150710339393324</v>
      </c>
      <c r="VM6" s="5">
        <f t="shared" si="19"/>
        <v>16.959569973370641</v>
      </c>
      <c r="VN6" s="5">
        <f t="shared" si="19"/>
        <v>14.815517314529803</v>
      </c>
      <c r="VO6" s="5">
        <f t="shared" si="19"/>
        <v>13.69244211227984</v>
      </c>
      <c r="VP6" s="5">
        <f t="shared" si="19"/>
        <v>12.841627565120779</v>
      </c>
      <c r="VQ6" s="5">
        <f t="shared" si="19"/>
        <v>12.16097592739353</v>
      </c>
      <c r="VR6" s="5">
        <f t="shared" si="19"/>
        <v>11.809305914567783</v>
      </c>
      <c r="VS6" s="5">
        <f t="shared" si="19"/>
        <v>11.276128798348104</v>
      </c>
      <c r="VT6" s="5">
        <f t="shared" si="19"/>
        <v>10.448002639113284</v>
      </c>
      <c r="VU6" s="5">
        <f t="shared" si="19"/>
        <v>9.4950903462951342</v>
      </c>
      <c r="VV6" s="5">
        <f t="shared" si="19"/>
        <v>8.8938480663027288</v>
      </c>
      <c r="VW6" s="5">
        <f t="shared" si="19"/>
        <v>7.7480844761285264</v>
      </c>
      <c r="VX6" s="5">
        <f t="shared" si="19"/>
        <v>7.2262515538709682</v>
      </c>
      <c r="VY6" s="5">
        <f t="shared" si="19"/>
        <v>6.8405489591588609</v>
      </c>
      <c r="VZ6" s="5">
        <f t="shared" si="19"/>
        <v>6.6136650799164425</v>
      </c>
      <c r="WA6" s="5">
        <f t="shared" si="19"/>
        <v>6.3867812006740268</v>
      </c>
      <c r="WB6" s="5">
        <f t="shared" si="19"/>
        <v>5.7968831146437436</v>
      </c>
      <c r="WC6" s="5">
        <f t="shared" si="19"/>
        <v>5.0027895372952855</v>
      </c>
      <c r="WD6" s="5">
        <f t="shared" si="19"/>
        <v>4.8439708218255939</v>
      </c>
      <c r="WE6" s="5">
        <f t="shared" si="19"/>
        <v>4.4809566150377274</v>
      </c>
      <c r="WF6" s="5">
        <f t="shared" si="19"/>
        <v>4.1065982142877404</v>
      </c>
      <c r="WG6" s="5">
        <f t="shared" si="19"/>
        <v>4.0725656324013775</v>
      </c>
      <c r="WH6" s="5">
        <f t="shared" si="19"/>
        <v>3.6982072316513901</v>
      </c>
      <c r="WI6" s="5">
        <f t="shared" si="19"/>
        <v>3.6187978739165443</v>
      </c>
      <c r="WJ6" s="5">
        <f t="shared" si="19"/>
        <v>3.8343375591968405</v>
      </c>
      <c r="WK6" s="5">
        <f t="shared" si="19"/>
        <v>3.8456817531589613</v>
      </c>
      <c r="WL6" s="5">
        <f t="shared" si="19"/>
        <v>3.8797143350453234</v>
      </c>
      <c r="WM6" s="5">
        <f t="shared" si="19"/>
        <v>3.9591236927801692</v>
      </c>
      <c r="WN6" s="5">
        <f t="shared" si="19"/>
        <v>3.7435840074998739</v>
      </c>
      <c r="WO6" s="5">
        <f t="shared" si="19"/>
        <v>3.5847652920301818</v>
      </c>
      <c r="WP6" s="5">
        <f t="shared" si="19"/>
        <v>3.437290770522611</v>
      </c>
      <c r="WQ6" s="5">
        <f t="shared" si="19"/>
        <v>2.972178818075657</v>
      </c>
      <c r="WR6" s="5">
        <f t="shared" si="19"/>
        <v>2.7452949388332404</v>
      </c>
      <c r="WS6" s="5">
        <f t="shared" si="19"/>
        <v>2.6318529992120325</v>
      </c>
      <c r="WT6" s="5">
        <f t="shared" si="19"/>
        <v>2.5637878354393071</v>
      </c>
      <c r="WU6" s="5">
        <f t="shared" si="19"/>
        <v>2.6545413871362737</v>
      </c>
      <c r="WV6" s="5">
        <f t="shared" si="19"/>
        <v>2.5637878354393071</v>
      </c>
      <c r="WW6" s="5">
        <f t="shared" ref="WW6:ZH6" si="20">SUM(WQ3:WW3)/8815082*100000</f>
        <v>2.2574945984620447</v>
      </c>
      <c r="WX6" s="5">
        <f t="shared" si="20"/>
        <v>2.7566391327953612</v>
      </c>
      <c r="WY6" s="5">
        <f t="shared" si="20"/>
        <v>2.6885739690226367</v>
      </c>
      <c r="WZ6" s="5">
        <f t="shared" si="20"/>
        <v>2.5864762233635492</v>
      </c>
      <c r="XA6" s="5">
        <f t="shared" si="20"/>
        <v>2.3482481501590113</v>
      </c>
      <c r="XB6" s="5">
        <f t="shared" si="20"/>
        <v>2.2688387924241655</v>
      </c>
      <c r="XC6" s="5">
        <f t="shared" si="20"/>
        <v>2.0986758829923535</v>
      </c>
      <c r="XD6" s="5">
        <f t="shared" si="20"/>
        <v>2.0079223312953869</v>
      </c>
      <c r="XE6" s="5">
        <f t="shared" si="20"/>
        <v>1.599531348659037</v>
      </c>
      <c r="XF6" s="5">
        <f t="shared" si="20"/>
        <v>1.599531348659037</v>
      </c>
      <c r="XG6" s="5">
        <f t="shared" si="20"/>
        <v>1.4520568271514662</v>
      </c>
      <c r="XH6" s="5">
        <f t="shared" si="20"/>
        <v>1.4520568271514662</v>
      </c>
      <c r="XI6" s="5">
        <f t="shared" si="20"/>
        <v>1.4180242452651035</v>
      </c>
      <c r="XJ6" s="5">
        <f t="shared" si="20"/>
        <v>1.4180242452651035</v>
      </c>
      <c r="XK6" s="5">
        <f t="shared" si="20"/>
        <v>1.3159264996060163</v>
      </c>
      <c r="XL6" s="5">
        <f t="shared" si="20"/>
        <v>1.1457635901742038</v>
      </c>
      <c r="XM6" s="5">
        <f t="shared" si="20"/>
        <v>1.0096332626287539</v>
      </c>
      <c r="XN6" s="5">
        <f t="shared" si="20"/>
        <v>1.0323216505529955</v>
      </c>
      <c r="XO6" s="5">
        <f t="shared" si="20"/>
        <v>0.97560068074239126</v>
      </c>
      <c r="XP6" s="5">
        <f t="shared" si="20"/>
        <v>1.0209774565908745</v>
      </c>
      <c r="XQ6" s="5">
        <f t="shared" si="20"/>
        <v>1.0096332626287539</v>
      </c>
      <c r="XR6" s="5">
        <f t="shared" si="20"/>
        <v>1.0436658445151161</v>
      </c>
      <c r="XS6" s="5">
        <f t="shared" si="20"/>
        <v>1.1117310082878411</v>
      </c>
      <c r="XT6" s="5">
        <f t="shared" si="20"/>
        <v>1.1571077841363244</v>
      </c>
      <c r="XU6" s="5">
        <f t="shared" si="20"/>
        <v>1.1230752022499622</v>
      </c>
      <c r="XV6" s="5">
        <f t="shared" si="20"/>
        <v>1.0663542324393578</v>
      </c>
      <c r="XW6" s="5">
        <f t="shared" si="20"/>
        <v>1.0323216505529955</v>
      </c>
      <c r="XX6" s="5">
        <f t="shared" si="20"/>
        <v>1.0663542324393578</v>
      </c>
      <c r="XY6" s="5">
        <f t="shared" si="20"/>
        <v>1.0663542324393578</v>
      </c>
      <c r="XZ6" s="5">
        <f t="shared" si="20"/>
        <v>0.99828906866663292</v>
      </c>
      <c r="YA6" s="5">
        <f t="shared" si="20"/>
        <v>0.86215874112118296</v>
      </c>
      <c r="YB6" s="5">
        <f t="shared" si="20"/>
        <v>0.88484712904542462</v>
      </c>
      <c r="YC6" s="5">
        <f t="shared" si="20"/>
        <v>0.86215874112118296</v>
      </c>
      <c r="YD6" s="5">
        <f t="shared" si="20"/>
        <v>0.81678196527269964</v>
      </c>
      <c r="YE6" s="5">
        <f t="shared" si="20"/>
        <v>0.80543777131057892</v>
      </c>
      <c r="YF6" s="5">
        <f t="shared" si="20"/>
        <v>0.86215874112118296</v>
      </c>
      <c r="YG6" s="5">
        <f t="shared" si="20"/>
        <v>0.8735029350833039</v>
      </c>
      <c r="YH6" s="5">
        <f t="shared" si="20"/>
        <v>0.97560068074239126</v>
      </c>
      <c r="YI6" s="5">
        <f t="shared" si="20"/>
        <v>0.93022390489390794</v>
      </c>
      <c r="YJ6" s="5">
        <f t="shared" si="20"/>
        <v>1.0096332626287539</v>
      </c>
      <c r="YK6" s="5">
        <f t="shared" si="20"/>
        <v>1.0209774565908745</v>
      </c>
      <c r="YL6" s="5">
        <f t="shared" si="20"/>
        <v>1.1684519780984455</v>
      </c>
      <c r="YM6" s="5">
        <f t="shared" si="20"/>
        <v>1.2478613358332913</v>
      </c>
      <c r="YN6" s="5">
        <f t="shared" si="20"/>
        <v>1.4634010211135868</v>
      </c>
      <c r="YO6" s="5">
        <f t="shared" si="20"/>
        <v>1.588187154696916</v>
      </c>
      <c r="YP6" s="5">
        <f t="shared" si="20"/>
        <v>1.6789407063938826</v>
      </c>
      <c r="YQ6" s="5">
        <f t="shared" si="20"/>
        <v>1.8717920037499369</v>
      </c>
      <c r="YR6" s="5">
        <f t="shared" si="20"/>
        <v>1.9625455554469036</v>
      </c>
      <c r="YS6" s="5">
        <f t="shared" si="20"/>
        <v>2.2348062105378035</v>
      </c>
      <c r="YT6" s="5">
        <f t="shared" si="20"/>
        <v>2.6545413871362737</v>
      </c>
      <c r="YU6" s="5">
        <f t="shared" si="20"/>
        <v>2.87008107241657</v>
      </c>
      <c r="YV6" s="5">
        <f t="shared" si="20"/>
        <v>3.4599791584468527</v>
      </c>
      <c r="YW6" s="5">
        <f t="shared" si="20"/>
        <v>4.0045004686286525</v>
      </c>
      <c r="YX6" s="5">
        <f t="shared" si="20"/>
        <v>4.3107937056059153</v>
      </c>
      <c r="YY6" s="5">
        <f t="shared" si="20"/>
        <v>5.0821988950301318</v>
      </c>
      <c r="YZ6" s="5">
        <f t="shared" si="20"/>
        <v>5.9103250542649519</v>
      </c>
      <c r="ZA6" s="5">
        <f t="shared" si="20"/>
        <v>7.9863125493330633</v>
      </c>
      <c r="ZB6" s="5">
        <f t="shared" si="20"/>
        <v>13.1252324141738</v>
      </c>
      <c r="ZC6" s="5">
        <f t="shared" si="20"/>
        <v>19.85233943371145</v>
      </c>
      <c r="ZD6" s="5">
        <f t="shared" si="20"/>
        <v>29.165922676612649</v>
      </c>
      <c r="ZE6" s="5">
        <f t="shared" si="20"/>
        <v>38.456817531589607</v>
      </c>
      <c r="ZF6" s="5">
        <f t="shared" si="20"/>
        <v>43.221378995680354</v>
      </c>
      <c r="ZG6" s="5">
        <f t="shared" si="20"/>
        <v>48.768689843157446</v>
      </c>
      <c r="ZH6" s="5">
        <f t="shared" si="20"/>
        <v>65.410622385588695</v>
      </c>
      <c r="ZI6" s="5">
        <f t="shared" ref="ZI6:ABT6" si="21">SUM(ZC3:ZI3)/8815082*100000</f>
        <v>87.497768029837957</v>
      </c>
      <c r="ZJ6" s="5">
        <f t="shared" si="21"/>
        <v>111.94450601820834</v>
      </c>
      <c r="ZK6" s="5">
        <f t="shared" si="21"/>
        <v>143.71959330610878</v>
      </c>
      <c r="ZL6" s="5">
        <f t="shared" si="21"/>
        <v>176.43624869286526</v>
      </c>
      <c r="ZM6" s="5">
        <f t="shared" si="21"/>
        <v>199.69184631521293</v>
      </c>
      <c r="ZN6" s="5">
        <f t="shared" si="21"/>
        <v>253.92843764811263</v>
      </c>
      <c r="ZO6" s="5">
        <f t="shared" si="21"/>
        <v>303.72944914182307</v>
      </c>
      <c r="ZP6" s="5">
        <f t="shared" si="21"/>
        <v>343.21858832396566</v>
      </c>
      <c r="ZQ6" s="5">
        <f t="shared" si="21"/>
        <v>382.08379683819163</v>
      </c>
      <c r="ZR6" s="5">
        <f t="shared" si="21"/>
        <v>423.86446320068268</v>
      </c>
      <c r="ZS6" s="5">
        <f t="shared" si="21"/>
        <v>451.75983615353772</v>
      </c>
      <c r="ZT6" s="5">
        <f t="shared" si="21"/>
        <v>477.29561676227178</v>
      </c>
      <c r="ZU6" s="5">
        <f t="shared" si="21"/>
        <v>513.80123293237659</v>
      </c>
      <c r="ZV6" s="5">
        <f t="shared" si="21"/>
        <v>562.28631792648105</v>
      </c>
      <c r="ZW6" s="5">
        <f t="shared" si="21"/>
        <v>614.9800988805323</v>
      </c>
      <c r="ZX6" s="5">
        <f t="shared" si="21"/>
        <v>689.82909064260548</v>
      </c>
      <c r="ZY6" s="5">
        <f t="shared" si="21"/>
        <v>758.67700379871678</v>
      </c>
      <c r="ZZ6" s="5">
        <f t="shared" si="21"/>
        <v>820.66167960774499</v>
      </c>
      <c r="AAA6" s="5">
        <f t="shared" si="21"/>
        <v>844.96094307460783</v>
      </c>
      <c r="AAB6" s="5">
        <f t="shared" si="21"/>
        <v>892.4363948060834</v>
      </c>
      <c r="AAC6" s="5">
        <f t="shared" si="21"/>
        <v>921.67038264646885</v>
      </c>
      <c r="AAD6" s="5">
        <f t="shared" si="21"/>
        <v>963.70062127612653</v>
      </c>
      <c r="AAE6" s="5">
        <f t="shared" si="21"/>
        <v>965.42493875836897</v>
      </c>
      <c r="AAF6" s="5">
        <f t="shared" si="21"/>
        <v>973.95577261788367</v>
      </c>
      <c r="AAG6" s="5">
        <f t="shared" si="21"/>
        <v>984.30167751133797</v>
      </c>
      <c r="AAH6" s="5">
        <f t="shared" si="21"/>
        <v>1006.2980696038903</v>
      </c>
      <c r="AAI6" s="5">
        <f t="shared" si="21"/>
        <v>990.5296399965423</v>
      </c>
      <c r="AAJ6" s="5">
        <f t="shared" si="21"/>
        <v>1016.6212861094202</v>
      </c>
      <c r="AAK6" s="5">
        <f t="shared" si="21"/>
        <v>1000.0474187307616</v>
      </c>
      <c r="AAL6" s="5">
        <f t="shared" si="21"/>
        <v>1026.0142787100563</v>
      </c>
      <c r="AAM6" s="5">
        <f t="shared" si="21"/>
        <v>941.4660011103698</v>
      </c>
      <c r="AAN6" s="5">
        <f t="shared" si="21"/>
        <v>941.19374045527877</v>
      </c>
      <c r="AAO6" s="5">
        <f t="shared" si="21"/>
        <v>931.08606363502906</v>
      </c>
      <c r="AAP6" s="5">
        <f t="shared" si="21"/>
        <v>944.51758928618017</v>
      </c>
      <c r="AAQ6" s="5">
        <f t="shared" si="21"/>
        <v>912.82191135601454</v>
      </c>
      <c r="AAR6" s="5">
        <f t="shared" si="21"/>
        <v>925.13036180491576</v>
      </c>
      <c r="AAS6" s="5">
        <f t="shared" si="21"/>
        <v>882.12452249451565</v>
      </c>
      <c r="AAT6" s="5">
        <f t="shared" si="21"/>
        <v>946.83180485445291</v>
      </c>
      <c r="AAU6" s="5">
        <f t="shared" si="21"/>
        <v>899.49248345052263</v>
      </c>
      <c r="AAV6" s="5">
        <f t="shared" si="21"/>
        <v>862.12470853929653</v>
      </c>
      <c r="AAW6" s="5">
        <f t="shared" si="21"/>
        <v>843.32737914406243</v>
      </c>
      <c r="AAX6" s="5">
        <f t="shared" si="21"/>
        <v>832.0852829276007</v>
      </c>
      <c r="AAY6" s="5">
        <f t="shared" si="21"/>
        <v>738.43896177029319</v>
      </c>
      <c r="AAZ6" s="5">
        <f t="shared" si="21"/>
        <v>704.72401731487014</v>
      </c>
      <c r="ABA6" s="5">
        <f t="shared" si="21"/>
        <v>681.50245227440882</v>
      </c>
      <c r="ABB6" s="5">
        <f t="shared" si="21"/>
        <v>662.26269931465185</v>
      </c>
      <c r="ABC6" s="5">
        <f t="shared" si="21"/>
        <v>661.45726154334125</v>
      </c>
      <c r="ABD6" s="5">
        <f t="shared" si="21"/>
        <v>639.08651105003901</v>
      </c>
      <c r="ABE6" s="5">
        <f t="shared" si="21"/>
        <v>613.53938624734292</v>
      </c>
      <c r="ABF6" s="5">
        <f t="shared" si="21"/>
        <v>637.28278421006178</v>
      </c>
      <c r="ABG6" s="5">
        <f t="shared" si="21"/>
        <v>616.454844095608</v>
      </c>
      <c r="ABH6" s="5">
        <f t="shared" si="21"/>
        <v>579.39336242135926</v>
      </c>
      <c r="ABI6" s="5">
        <f t="shared" si="21"/>
        <v>564.98623608946571</v>
      </c>
      <c r="ABJ6" s="5">
        <f t="shared" si="21"/>
        <v>535.61611792153485</v>
      </c>
      <c r="ABK6" s="5">
        <f t="shared" si="21"/>
        <v>507.76612174452828</v>
      </c>
      <c r="ABL6" s="5">
        <f t="shared" si="21"/>
        <v>483.47820247162758</v>
      </c>
      <c r="ABM6" s="5">
        <f t="shared" si="21"/>
        <v>467.31272607560538</v>
      </c>
      <c r="ABN6" s="5">
        <f t="shared" si="21"/>
        <v>447.60786116340159</v>
      </c>
      <c r="ABO6" s="5">
        <f t="shared" si="21"/>
        <v>429.95629535834149</v>
      </c>
      <c r="ABP6" s="5">
        <f t="shared" si="21"/>
        <v>423.87580739464477</v>
      </c>
      <c r="ABQ6" s="5">
        <f t="shared" si="21"/>
        <v>417.4096168362359</v>
      </c>
      <c r="ABR6" s="5">
        <f t="shared" si="21"/>
        <v>411.4312266181982</v>
      </c>
      <c r="ABS6" s="5">
        <f t="shared" si="21"/>
        <v>396.28672767876691</v>
      </c>
      <c r="ABT6" s="5">
        <f t="shared" si="21"/>
        <v>381.41448939442654</v>
      </c>
      <c r="ABU6" s="5">
        <f t="shared" ref="ABU6:AEF6" si="22">SUM(ABO3:ABU3)/8815082*100000</f>
        <v>369.04931797571481</v>
      </c>
      <c r="ABV6" s="5">
        <f t="shared" si="22"/>
        <v>347.06427007712466</v>
      </c>
      <c r="ABW6" s="5">
        <f t="shared" si="22"/>
        <v>324.51201248042844</v>
      </c>
      <c r="ABX6" s="5">
        <f t="shared" si="22"/>
        <v>326.46321384191322</v>
      </c>
      <c r="ABY6" s="5">
        <f t="shared" si="22"/>
        <v>269.9464395226272</v>
      </c>
      <c r="ABZ6" s="5">
        <f t="shared" si="22"/>
        <v>259.1807994525746</v>
      </c>
      <c r="ACA6" s="5">
        <f t="shared" si="22"/>
        <v>253.29316278623384</v>
      </c>
      <c r="ACB6" s="5">
        <f t="shared" si="22"/>
        <v>252.35159468737783</v>
      </c>
      <c r="ACC6" s="5">
        <f t="shared" si="22"/>
        <v>252.40831565718844</v>
      </c>
      <c r="ACD6" s="5">
        <f t="shared" si="22"/>
        <v>259.04466912502909</v>
      </c>
      <c r="ACE6" s="5">
        <f t="shared" si="22"/>
        <v>253.38391633793083</v>
      </c>
      <c r="ACF6" s="5">
        <f t="shared" si="22"/>
        <v>291.29621255933864</v>
      </c>
      <c r="ACG6" s="5">
        <f t="shared" si="22"/>
        <v>288.19924760767964</v>
      </c>
      <c r="ACH6" s="5">
        <f t="shared" si="22"/>
        <v>279.61169277835415</v>
      </c>
      <c r="ACI6" s="5">
        <f t="shared" si="22"/>
        <v>278.34114305459667</v>
      </c>
      <c r="ACJ6" s="5">
        <f t="shared" si="22"/>
        <v>278.5907153217633</v>
      </c>
      <c r="ACK6" s="5">
        <f t="shared" si="22"/>
        <v>281.59692672172531</v>
      </c>
      <c r="ACL6" s="5">
        <f t="shared" si="22"/>
        <v>282.75403450586168</v>
      </c>
      <c r="ACM6" s="5">
        <f t="shared" si="22"/>
        <v>282.82209966963438</v>
      </c>
      <c r="ACN6" s="5">
        <f t="shared" si="22"/>
        <v>287.12154918127817</v>
      </c>
      <c r="ACO6" s="5">
        <f t="shared" si="22"/>
        <v>297.77374731170966</v>
      </c>
      <c r="ACP6" s="5">
        <f t="shared" si="22"/>
        <v>300.46232128073228</v>
      </c>
      <c r="ACQ6" s="5">
        <f t="shared" si="22"/>
        <v>306.52012085650483</v>
      </c>
      <c r="ACR6" s="5">
        <f t="shared" si="22"/>
        <v>305.31763629651999</v>
      </c>
      <c r="ACS6" s="5">
        <f t="shared" si="22"/>
        <v>307.67722864064115</v>
      </c>
      <c r="ACT6" s="5">
        <f t="shared" si="22"/>
        <v>315.66354118997418</v>
      </c>
      <c r="ACU6" s="5">
        <f t="shared" si="22"/>
        <v>318.21598483145135</v>
      </c>
      <c r="ACV6" s="5">
        <f t="shared" si="22"/>
        <v>314.12073081112572</v>
      </c>
      <c r="ACW6" s="5">
        <f t="shared" si="22"/>
        <v>311.68172910926978</v>
      </c>
      <c r="ACX6" s="5">
        <f t="shared" si="22"/>
        <v>305.36301307236846</v>
      </c>
      <c r="ACY6" s="5">
        <f t="shared" si="22"/>
        <v>294.63140558420218</v>
      </c>
      <c r="ACZ6" s="5">
        <f t="shared" si="22"/>
        <v>288.98199699106601</v>
      </c>
      <c r="ADA6" s="5">
        <f t="shared" si="22"/>
        <v>275.01729422369527</v>
      </c>
      <c r="ADB6" s="5">
        <f t="shared" si="22"/>
        <v>261.55173599065785</v>
      </c>
      <c r="ADC6" s="5">
        <f t="shared" si="22"/>
        <v>253.0889672949157</v>
      </c>
      <c r="ADD6" s="5">
        <f t="shared" si="22"/>
        <v>243.48043500899934</v>
      </c>
      <c r="ADE6" s="5">
        <f t="shared" si="22"/>
        <v>237.45666801511319</v>
      </c>
      <c r="ADF6" s="5">
        <f t="shared" si="22"/>
        <v>237.75161705812832</v>
      </c>
      <c r="ADG6" s="5">
        <f t="shared" si="22"/>
        <v>237.88774738567378</v>
      </c>
      <c r="ADH6" s="5">
        <f t="shared" si="22"/>
        <v>239.55534389810555</v>
      </c>
      <c r="ADI6" s="5">
        <f t="shared" si="22"/>
        <v>236.84408154115866</v>
      </c>
      <c r="ADJ6" s="5">
        <f t="shared" si="22"/>
        <v>230.94510068085583</v>
      </c>
      <c r="ADK6" s="5">
        <f t="shared" si="22"/>
        <v>228.38131284541652</v>
      </c>
      <c r="ADL6" s="5">
        <f t="shared" si="22"/>
        <v>205.69292492117486</v>
      </c>
      <c r="ADM6" s="5">
        <f t="shared" si="22"/>
        <v>200.24771181935685</v>
      </c>
      <c r="ADN6" s="5">
        <f t="shared" si="22"/>
        <v>199.82797664275841</v>
      </c>
      <c r="ADO6" s="5">
        <f t="shared" si="22"/>
        <v>192.47693895530412</v>
      </c>
      <c r="ADP6" s="5">
        <f t="shared" si="22"/>
        <v>168.08692193674432</v>
      </c>
      <c r="ADQ6" s="5">
        <f t="shared" si="22"/>
        <v>147.64468441700259</v>
      </c>
      <c r="ADR6" s="5">
        <f t="shared" si="22"/>
        <v>134.54214039075302</v>
      </c>
      <c r="ADS6" s="5">
        <f t="shared" si="22"/>
        <v>169.47091360012305</v>
      </c>
      <c r="ADT6" s="5">
        <f t="shared" si="22"/>
        <v>181.63188952751659</v>
      </c>
      <c r="ADU6" s="5">
        <f t="shared" si="22"/>
        <v>187.98463814630423</v>
      </c>
      <c r="ADV6" s="5">
        <f t="shared" si="22"/>
        <v>198.44398497937968</v>
      </c>
      <c r="ADW6" s="5">
        <f t="shared" si="22"/>
        <v>222.6524948945455</v>
      </c>
      <c r="ADX6" s="5">
        <f t="shared" si="22"/>
        <v>245.87405993500684</v>
      </c>
      <c r="ADY6" s="5">
        <f t="shared" si="22"/>
        <v>265.68102259286979</v>
      </c>
      <c r="ADZ6" s="5">
        <f t="shared" si="22"/>
        <v>257.13884453939284</v>
      </c>
      <c r="AEA6" s="5">
        <f t="shared" si="22"/>
        <v>248.65338745572643</v>
      </c>
      <c r="AEB6" s="5">
        <f t="shared" si="22"/>
        <v>242.50483432825695</v>
      </c>
      <c r="AEC6" s="5">
        <f t="shared" si="22"/>
        <v>238.98813419999951</v>
      </c>
      <c r="AED6" s="5">
        <f t="shared" si="22"/>
        <v>236.91214670493139</v>
      </c>
      <c r="AEE6" s="5">
        <f t="shared" si="22"/>
        <v>235.39202471400722</v>
      </c>
      <c r="AEF6" s="5">
        <f t="shared" si="22"/>
        <v>232.90764623630275</v>
      </c>
      <c r="AEG6" s="5">
        <f t="shared" ref="AEG6:AGR6" si="23">SUM(AEA3:AEG3)/8815082*100000</f>
        <v>228.27921509975744</v>
      </c>
      <c r="AEH6" s="5">
        <f t="shared" si="23"/>
        <v>224.6036962560303</v>
      </c>
      <c r="AEI6" s="5">
        <f t="shared" si="23"/>
        <v>223.92304461830301</v>
      </c>
      <c r="AEJ6" s="5">
        <f t="shared" si="23"/>
        <v>219.72569285231836</v>
      </c>
      <c r="AEK6" s="5">
        <f t="shared" si="23"/>
        <v>213.25950229390949</v>
      </c>
      <c r="AEL6" s="5">
        <f t="shared" si="23"/>
        <v>206.07862751588698</v>
      </c>
      <c r="AEM6" s="5">
        <f t="shared" si="23"/>
        <v>197.21881203147063</v>
      </c>
      <c r="AEN6" s="5">
        <f t="shared" si="23"/>
        <v>188.27958718931939</v>
      </c>
      <c r="AEO6" s="5">
        <f t="shared" si="23"/>
        <v>179.77144171772878</v>
      </c>
      <c r="AEP6" s="5">
        <f t="shared" si="23"/>
        <v>175.95979254645616</v>
      </c>
      <c r="AEQ6" s="5">
        <f t="shared" si="23"/>
        <v>161.82492686965361</v>
      </c>
      <c r="AER6" s="5">
        <f t="shared" si="23"/>
        <v>151.05928679960095</v>
      </c>
      <c r="AES6" s="5">
        <f t="shared" si="23"/>
        <v>139.80584638917708</v>
      </c>
      <c r="AET6" s="5">
        <f t="shared" si="23"/>
        <v>132.08045030097281</v>
      </c>
      <c r="AEU6" s="5">
        <f t="shared" si="23"/>
        <v>123.58364902334432</v>
      </c>
      <c r="AEV6" s="5">
        <f t="shared" si="23"/>
        <v>119.62452533056413</v>
      </c>
      <c r="AEW6" s="5">
        <f t="shared" si="23"/>
        <v>118.63758045585963</v>
      </c>
      <c r="AEX6" s="5">
        <f t="shared" si="23"/>
        <v>114.21334481063251</v>
      </c>
      <c r="AEY6" s="5">
        <f t="shared" si="23"/>
        <v>110.43572822124626</v>
      </c>
      <c r="AEZ6" s="5">
        <f t="shared" si="23"/>
        <v>109.15383430352662</v>
      </c>
      <c r="AFA6" s="5">
        <f t="shared" si="23"/>
        <v>105.3308409382919</v>
      </c>
      <c r="AFB6" s="5">
        <f t="shared" si="23"/>
        <v>102.63092277530714</v>
      </c>
      <c r="AFC6" s="5">
        <f t="shared" si="23"/>
        <v>102.59689019342078</v>
      </c>
      <c r="AFD6" s="5">
        <f t="shared" si="23"/>
        <v>102.17715501682231</v>
      </c>
      <c r="AFE6" s="5">
        <f t="shared" si="23"/>
        <v>98.388194233473953</v>
      </c>
      <c r="AFF6" s="5">
        <f t="shared" si="23"/>
        <v>94.712675389746792</v>
      </c>
      <c r="AFG6" s="5">
        <f t="shared" si="23"/>
        <v>92.387115627512031</v>
      </c>
      <c r="AFH6" s="5">
        <f t="shared" si="23"/>
        <v>91.627054632049934</v>
      </c>
      <c r="AFI6" s="5">
        <f t="shared" si="23"/>
        <v>91.627054632049934</v>
      </c>
      <c r="AFJ6" s="5">
        <f t="shared" si="23"/>
        <v>88.598154844163673</v>
      </c>
      <c r="AFK6" s="5">
        <f t="shared" si="23"/>
        <v>88.257829025300055</v>
      </c>
      <c r="AFL6" s="5">
        <f t="shared" si="23"/>
        <v>87.361637702292512</v>
      </c>
      <c r="AFM6" s="5">
        <f t="shared" si="23"/>
        <v>88.416647740769733</v>
      </c>
      <c r="AFN6" s="5">
        <f t="shared" si="23"/>
        <v>88.802350335481847</v>
      </c>
      <c r="AFO6" s="5">
        <f t="shared" si="23"/>
        <v>91.524956886390854</v>
      </c>
      <c r="AFP6" s="5">
        <f t="shared" si="23"/>
        <v>93.975302782208942</v>
      </c>
      <c r="AFQ6" s="5">
        <f t="shared" si="23"/>
        <v>96.822695466701276</v>
      </c>
      <c r="AFR6" s="5">
        <f t="shared" si="23"/>
        <v>98.989436513466345</v>
      </c>
      <c r="AFS6" s="5">
        <f t="shared" si="23"/>
        <v>107.9513497435418</v>
      </c>
      <c r="AFT6" s="5">
        <f t="shared" si="23"/>
        <v>117.12880265889756</v>
      </c>
      <c r="AFU6" s="5">
        <f t="shared" si="23"/>
        <v>127.86041014706386</v>
      </c>
      <c r="AFV6" s="5">
        <f t="shared" si="23"/>
        <v>136.58409530393479</v>
      </c>
      <c r="AFW6" s="5">
        <f t="shared" si="23"/>
        <v>148.76775961925253</v>
      </c>
      <c r="AFX6" s="5">
        <f t="shared" si="23"/>
        <v>158.69392933610828</v>
      </c>
      <c r="AFY6" s="5">
        <f t="shared" si="23"/>
        <v>165.10339892470654</v>
      </c>
      <c r="AFZ6" s="5">
        <f t="shared" si="23"/>
        <v>190.29885371457689</v>
      </c>
      <c r="AGA6" s="5">
        <f t="shared" si="23"/>
        <v>217.50223083574264</v>
      </c>
      <c r="AGB6" s="5">
        <f t="shared" si="23"/>
        <v>244.9778686119993</v>
      </c>
      <c r="AGC6" s="5">
        <f t="shared" si="23"/>
        <v>275.27821068482405</v>
      </c>
      <c r="AGD6" s="5">
        <f t="shared" si="23"/>
        <v>309.54902064439102</v>
      </c>
      <c r="AGE6" s="5">
        <f t="shared" si="23"/>
        <v>344.38704030206412</v>
      </c>
      <c r="AGF6" s="5">
        <f t="shared" si="23"/>
        <v>359.84917667243479</v>
      </c>
      <c r="AGG6" s="5">
        <f t="shared" si="23"/>
        <v>421.49352666259944</v>
      </c>
      <c r="AGH6" s="5">
        <f t="shared" si="23"/>
        <v>487.61883326780173</v>
      </c>
      <c r="AGI6" s="5">
        <f t="shared" si="23"/>
        <v>548.20817321948903</v>
      </c>
      <c r="AGJ6" s="5">
        <f t="shared" si="23"/>
        <v>604.22580300444179</v>
      </c>
      <c r="AGK6" s="5">
        <f t="shared" si="23"/>
        <v>681.17347064950729</v>
      </c>
      <c r="AGL6" s="5">
        <f t="shared" si="23"/>
        <v>746.08494850076261</v>
      </c>
      <c r="AGM6" s="5">
        <f t="shared" si="23"/>
        <v>772.6757391479739</v>
      </c>
      <c r="AGN6" s="5">
        <f t="shared" si="23"/>
        <v>716.6694535569834</v>
      </c>
      <c r="AGO6" s="5">
        <f t="shared" si="23"/>
        <v>847.38860058250179</v>
      </c>
      <c r="AGP6" s="5">
        <f t="shared" si="23"/>
        <v>984.4945288086941</v>
      </c>
      <c r="AGQ6" s="5">
        <f t="shared" si="23"/>
        <v>1100.2166514162886</v>
      </c>
      <c r="AGR6" s="5">
        <f t="shared" si="23"/>
        <v>1215.3261875499286</v>
      </c>
      <c r="AGS6" s="5">
        <f t="shared" ref="AGS6:AJD6" si="24">SUM(AGM3:AGS3)/8815082*100000</f>
        <v>1290.5495377127518</v>
      </c>
      <c r="AGT6" s="5">
        <f t="shared" si="24"/>
        <v>1323.7426492459174</v>
      </c>
      <c r="AGU6" s="5">
        <f t="shared" si="24"/>
        <v>1558.8170365289852</v>
      </c>
      <c r="AGV6" s="5">
        <f t="shared" si="24"/>
        <v>1557.5124542233414</v>
      </c>
      <c r="AGW6" s="5">
        <f t="shared" si="24"/>
        <v>1582.9688254743405</v>
      </c>
      <c r="AGX6" s="5">
        <f t="shared" si="24"/>
        <v>1599.3044647797944</v>
      </c>
      <c r="AGY6" s="5">
        <f t="shared" si="24"/>
        <v>1603.0480487872944</v>
      </c>
      <c r="AGZ6" s="5">
        <f t="shared" si="24"/>
        <v>1592.1349341957343</v>
      </c>
      <c r="AHA6" s="5">
        <f t="shared" si="24"/>
        <v>1586.4401488267492</v>
      </c>
      <c r="AHB6" s="5">
        <f t="shared" si="24"/>
        <v>1579.5088463158936</v>
      </c>
      <c r="AHC6" s="5">
        <f t="shared" si="24"/>
        <v>1604.2391891533171</v>
      </c>
      <c r="AHD6" s="5">
        <f t="shared" si="24"/>
        <v>1582.4923693279313</v>
      </c>
      <c r="AHE6" s="5">
        <f t="shared" si="24"/>
        <v>1570.5015563099698</v>
      </c>
      <c r="AHF6" s="5">
        <f t="shared" si="24"/>
        <v>1567.336526194538</v>
      </c>
      <c r="AHG6" s="5">
        <f t="shared" si="24"/>
        <v>1588.187154696916</v>
      </c>
      <c r="AHH6" s="5">
        <f t="shared" si="24"/>
        <v>1598.1587011896202</v>
      </c>
      <c r="AHI6" s="5">
        <f t="shared" si="24"/>
        <v>1599.9283954477112</v>
      </c>
      <c r="AHJ6" s="5">
        <f t="shared" si="24"/>
        <v>1596.3663185436051</v>
      </c>
      <c r="AHK6" s="5">
        <f t="shared" si="24"/>
        <v>1592.7475206696886</v>
      </c>
      <c r="AHL6" s="5">
        <f t="shared" si="24"/>
        <v>1475.9476996356927</v>
      </c>
      <c r="AHM6" s="5">
        <f t="shared" si="24"/>
        <v>1419.283450794899</v>
      </c>
      <c r="AHN6" s="5">
        <f t="shared" si="24"/>
        <v>1376.4704627818551</v>
      </c>
      <c r="AHO6" s="5">
        <f t="shared" si="24"/>
        <v>1392.1367946435439</v>
      </c>
      <c r="AHP6" s="5">
        <f t="shared" si="24"/>
        <v>1318.7738922905085</v>
      </c>
      <c r="AHQ6" s="5">
        <f t="shared" si="24"/>
        <v>1308.4506757849786</v>
      </c>
      <c r="AHR6" s="5">
        <f t="shared" si="24"/>
        <v>1334.2019960789928</v>
      </c>
      <c r="AHS6" s="5">
        <f t="shared" si="24"/>
        <v>1478.8745016779196</v>
      </c>
      <c r="AHT6" s="5">
        <f t="shared" si="24"/>
        <v>1541.6759594522207</v>
      </c>
      <c r="AHU6" s="5">
        <f t="shared" si="24"/>
        <v>1577.2400075234696</v>
      </c>
      <c r="AHV6" s="5">
        <f t="shared" si="24"/>
        <v>1558.5334316799322</v>
      </c>
      <c r="AHW6" s="5">
        <f t="shared" si="24"/>
        <v>1605.1013478944383</v>
      </c>
      <c r="AHX6" s="5">
        <f t="shared" si="24"/>
        <v>1582.2995180305752</v>
      </c>
      <c r="AHY6" s="5">
        <f t="shared" si="24"/>
        <v>1501.3246615289568</v>
      </c>
      <c r="AHZ6" s="5">
        <f t="shared" si="24"/>
        <v>1418.6708643209445</v>
      </c>
      <c r="AIA6" s="5">
        <f t="shared" si="24"/>
        <v>1326.8396141975763</v>
      </c>
      <c r="AIB6" s="5">
        <f t="shared" si="24"/>
        <v>1258.0370778173135</v>
      </c>
      <c r="AIC6" s="5">
        <f t="shared" si="24"/>
        <v>1228.5194851278752</v>
      </c>
      <c r="AID6" s="5">
        <f t="shared" si="24"/>
        <v>1154.0788843484384</v>
      </c>
      <c r="AIE6" s="5">
        <f t="shared" si="24"/>
        <v>1073.2174697864411</v>
      </c>
      <c r="AIF6" s="5">
        <f t="shared" si="24"/>
        <v>1004.1653611390115</v>
      </c>
      <c r="AIG6" s="5">
        <f t="shared" si="24"/>
        <v>936.54262093080933</v>
      </c>
      <c r="AIH6" s="5">
        <f t="shared" si="24"/>
        <v>872.91303699727348</v>
      </c>
      <c r="AII6" s="5">
        <f t="shared" si="24"/>
        <v>827.24131210577514</v>
      </c>
      <c r="AIJ6" s="5">
        <f t="shared" si="24"/>
        <v>807.59316816338185</v>
      </c>
      <c r="AIK6" s="5">
        <f t="shared" si="24"/>
        <v>759.16480413908801</v>
      </c>
      <c r="AIL6" s="5">
        <f t="shared" si="24"/>
        <v>712.91452535552139</v>
      </c>
      <c r="AIM6" s="5">
        <f t="shared" si="24"/>
        <v>681.10540548573454</v>
      </c>
      <c r="AIN6" s="5">
        <f t="shared" si="24"/>
        <v>655.55828068303845</v>
      </c>
      <c r="AIO6" s="5">
        <f t="shared" si="24"/>
        <v>633.43710245690284</v>
      </c>
      <c r="AIP6" s="5">
        <f t="shared" si="24"/>
        <v>612.96083235527465</v>
      </c>
      <c r="AIQ6" s="5">
        <f t="shared" si="24"/>
        <v>602.47879713427517</v>
      </c>
      <c r="AIR6" s="5">
        <f t="shared" si="24"/>
        <v>574.36788449613971</v>
      </c>
      <c r="AIS6" s="5">
        <f t="shared" si="24"/>
        <v>553.02945565339041</v>
      </c>
      <c r="AIT6" s="5">
        <f t="shared" si="24"/>
        <v>532.68931587930774</v>
      </c>
      <c r="AIU6" s="5">
        <f t="shared" si="24"/>
        <v>514.59532650972506</v>
      </c>
      <c r="AIV6" s="5">
        <f t="shared" si="24"/>
        <v>495.84337389033931</v>
      </c>
      <c r="AIW6" s="5">
        <f t="shared" si="24"/>
        <v>478.9518690807414</v>
      </c>
      <c r="AIX6" s="5">
        <f t="shared" si="24"/>
        <v>475.4805457283324</v>
      </c>
      <c r="AIY6" s="5">
        <f t="shared" si="24"/>
        <v>390.53522133997166</v>
      </c>
      <c r="AIZ6" s="5">
        <f t="shared" si="24"/>
        <v>388.37982448716872</v>
      </c>
      <c r="AJA6" s="5">
        <f t="shared" si="24"/>
        <v>381.19894970914623</v>
      </c>
      <c r="AJB6" s="5">
        <f t="shared" si="24"/>
        <v>372.57736229793437</v>
      </c>
      <c r="AJC6" s="5">
        <f t="shared" si="24"/>
        <v>333.14494408560239</v>
      </c>
      <c r="AJD6" s="5">
        <f t="shared" si="24"/>
        <v>336.12846709764017</v>
      </c>
      <c r="AJE6" s="5">
        <f t="shared" ref="AJE6:AJK6" si="25">SUM(AIY3:AJE3)/8815082*100000</f>
        <v>335.31168513236747</v>
      </c>
      <c r="AJF6" s="5">
        <f t="shared" si="25"/>
        <v>348.61842464993521</v>
      </c>
      <c r="AJG6" s="5">
        <f t="shared" si="25"/>
        <v>304.01305399087607</v>
      </c>
      <c r="AJH6" s="5">
        <f t="shared" si="25"/>
        <v>272.12452476335443</v>
      </c>
      <c r="AJI6" s="5">
        <f t="shared" si="25"/>
        <v>245.94212509877954</v>
      </c>
      <c r="AJJ6" s="5">
        <f t="shared" si="25"/>
        <v>249.50420200288551</v>
      </c>
      <c r="AJK6" s="5">
        <f t="shared" si="25"/>
        <v>222.49367617907583</v>
      </c>
      <c r="AJL6" s="5">
        <f t="shared" ref="AJL6:AKC6" si="26">SUM(AJF3:AJL3)/8815082*100000</f>
        <v>207.36052143360664</v>
      </c>
      <c r="AJM6" s="5">
        <f t="shared" si="26"/>
        <v>206.99750722681875</v>
      </c>
      <c r="AJN6" s="5">
        <f t="shared" si="26"/>
        <v>201.26868927594776</v>
      </c>
      <c r="AJO6" s="5">
        <f t="shared" si="26"/>
        <v>194.04243772207678</v>
      </c>
      <c r="AJP6" s="5">
        <f t="shared" si="26"/>
        <v>187.16785618103157</v>
      </c>
      <c r="AJQ6" s="5">
        <f t="shared" si="26"/>
        <v>178.43282683019851</v>
      </c>
      <c r="AJR6" s="5">
        <f t="shared" si="26"/>
        <v>171.03641236689572</v>
      </c>
      <c r="AJS6" s="5">
        <f t="shared" si="26"/>
        <v>169.14193197522155</v>
      </c>
      <c r="AJT6" s="5">
        <f t="shared" si="26"/>
        <v>143.14103941404062</v>
      </c>
      <c r="AJU6" s="5">
        <f t="shared" si="26"/>
        <v>147.04344213701017</v>
      </c>
      <c r="AJV6" s="5">
        <f t="shared" si="26"/>
        <v>157.11708637537347</v>
      </c>
      <c r="AJW6" s="5">
        <f t="shared" si="26"/>
        <v>164.22989598962323</v>
      </c>
      <c r="AJX6" s="5">
        <f t="shared" si="26"/>
        <v>173.58885600837291</v>
      </c>
      <c r="AJY6" s="5">
        <f t="shared" si="26"/>
        <v>182.69824375995594</v>
      </c>
      <c r="AJZ6" s="5">
        <f t="shared" si="26"/>
        <v>185.46622708671342</v>
      </c>
      <c r="AKA6" s="5">
        <f t="shared" si="26"/>
        <v>211.98895257015195</v>
      </c>
      <c r="AKB6" s="5">
        <f t="shared" si="26"/>
        <v>205.65889233928849</v>
      </c>
      <c r="AKC6" s="5">
        <f t="shared" si="26"/>
        <v>196.33396490242521</v>
      </c>
      <c r="AKD6" s="5">
        <f>SUM(AJX3:AKD3)/8815082*100000</f>
        <v>191.35386375305413</v>
      </c>
      <c r="AKE6" s="5">
        <f t="shared" ref="AKE6:AKS6" si="27">SUM(AJY3:AKE3)/8815082*100000</f>
        <v>188.60856881422092</v>
      </c>
      <c r="AKF6" s="5">
        <f t="shared" si="27"/>
        <v>186.64602325877399</v>
      </c>
      <c r="AKG6" s="5">
        <f t="shared" si="27"/>
        <v>187.04307004744823</v>
      </c>
      <c r="AKH6" s="5">
        <f t="shared" si="27"/>
        <v>186.8161861682058</v>
      </c>
      <c r="AKI6" s="5">
        <f t="shared" si="27"/>
        <v>189.22115528817542</v>
      </c>
      <c r="AKJ6" s="5">
        <f t="shared" si="27"/>
        <v>189.34594142175877</v>
      </c>
      <c r="AKK6" s="5">
        <f t="shared" si="27"/>
        <v>189.8110533742057</v>
      </c>
      <c r="AKL6" s="5">
        <f t="shared" si="27"/>
        <v>192.51097153719047</v>
      </c>
      <c r="AKM6" s="5">
        <f t="shared" si="27"/>
        <v>195.5739039069631</v>
      </c>
      <c r="AKN6" s="5">
        <f t="shared" si="27"/>
        <v>197.12805847977364</v>
      </c>
      <c r="AKO6" s="5">
        <f t="shared" si="27"/>
        <v>205.21646877476579</v>
      </c>
      <c r="AKP6" s="5">
        <f t="shared" si="27"/>
        <v>214.04225167729581</v>
      </c>
      <c r="AKQ6" s="5">
        <f t="shared" si="27"/>
        <v>228.64222930654532</v>
      </c>
      <c r="AKR6" s="5">
        <f t="shared" si="27"/>
        <v>220.58785159343952</v>
      </c>
      <c r="AKS6" s="5">
        <f t="shared" si="27"/>
        <v>237.4793564030374</v>
      </c>
      <c r="AKT6" s="5">
        <f t="shared" ref="AKT6:AMH6" si="28">SUM(AKN3:AKT3)/8815082*100000</f>
        <v>247.98408001196131</v>
      </c>
      <c r="AKU6" s="5">
        <f t="shared" si="28"/>
        <v>250.46845848966578</v>
      </c>
      <c r="AKV6" s="5">
        <f t="shared" si="28"/>
        <v>254.07591216962021</v>
      </c>
      <c r="AKW6" s="5">
        <f t="shared" si="28"/>
        <v>258.36401748730185</v>
      </c>
      <c r="AKX6" s="5">
        <f t="shared" si="28"/>
        <v>258.35267329333976</v>
      </c>
      <c r="AKY6" s="5">
        <f t="shared" si="28"/>
        <v>283.01495096699045</v>
      </c>
      <c r="AKZ6" s="5">
        <f t="shared" si="28"/>
        <v>280.57594926513445</v>
      </c>
      <c r="ALA6" s="5">
        <f t="shared" si="28"/>
        <v>279.74782310589967</v>
      </c>
      <c r="ALB6" s="5">
        <f t="shared" si="28"/>
        <v>281.52886155795261</v>
      </c>
      <c r="ALC6" s="5">
        <f t="shared" si="28"/>
        <v>291.31890094726288</v>
      </c>
      <c r="ALD6" s="5">
        <f t="shared" si="28"/>
        <v>297.10443986794451</v>
      </c>
      <c r="ALE6" s="5">
        <f t="shared" si="28"/>
        <v>301.0295309788383</v>
      </c>
      <c r="ALF6" s="5">
        <f t="shared" si="28"/>
        <v>303.24164880145184</v>
      </c>
      <c r="ALG6" s="5">
        <f t="shared" si="28"/>
        <v>306.7016279598987</v>
      </c>
      <c r="ALH6" s="5">
        <f t="shared" si="28"/>
        <v>312.3283481651107</v>
      </c>
      <c r="ALI6" s="5">
        <f t="shared" si="28"/>
        <v>315.58413183223934</v>
      </c>
      <c r="ALJ6" s="5">
        <f t="shared" si="28"/>
        <v>326.3384277083299</v>
      </c>
      <c r="ALK6" s="5">
        <f t="shared" si="28"/>
        <v>347.44997267183675</v>
      </c>
      <c r="ALL6" s="5">
        <f t="shared" si="28"/>
        <v>330.63787721997369</v>
      </c>
      <c r="ALM6" s="5">
        <f t="shared" si="28"/>
        <v>352.91787416157899</v>
      </c>
      <c r="ALN6" s="5">
        <f t="shared" si="28"/>
        <v>371.90805485416928</v>
      </c>
      <c r="ALO6" s="5">
        <f t="shared" si="28"/>
        <v>379.86033482161599</v>
      </c>
      <c r="ALP6" s="5">
        <f t="shared" si="28"/>
        <v>382.90057880346433</v>
      </c>
      <c r="ALQ6" s="5">
        <f t="shared" si="28"/>
        <v>388.68611772414596</v>
      </c>
      <c r="ALR6" s="5">
        <f t="shared" si="28"/>
        <v>389.2079506464035</v>
      </c>
      <c r="ALS6" s="5">
        <f t="shared" si="28"/>
        <v>425.07829195462955</v>
      </c>
      <c r="ALT6" s="5">
        <f t="shared" si="28"/>
        <v>419.87130692601613</v>
      </c>
      <c r="ALU6" s="5">
        <f t="shared" si="28"/>
        <v>414.42609382419812</v>
      </c>
      <c r="ALV6" s="5">
        <f t="shared" si="28"/>
        <v>415.75336451776627</v>
      </c>
      <c r="ALW6" s="5">
        <f t="shared" si="28"/>
        <v>418.29446396528135</v>
      </c>
      <c r="ALX6" s="5">
        <f t="shared" si="28"/>
        <v>433.14401386169743</v>
      </c>
      <c r="ALY6" s="5">
        <f t="shared" si="28"/>
        <v>446.23521369398492</v>
      </c>
      <c r="ALZ6" s="5">
        <f t="shared" si="28"/>
        <v>459.21297158665112</v>
      </c>
      <c r="AMA6" s="5">
        <f t="shared" si="28"/>
        <v>478.12374292150662</v>
      </c>
      <c r="AMB6" s="5">
        <f t="shared" si="28"/>
        <v>498.5886688291726</v>
      </c>
      <c r="AMC6" s="5">
        <f t="shared" si="28"/>
        <v>522.195936464346</v>
      </c>
      <c r="AMD6" s="5">
        <f t="shared" si="28"/>
        <v>533.86911205136835</v>
      </c>
      <c r="AME6" s="5">
        <f t="shared" si="28"/>
        <v>564.77069640418551</v>
      </c>
      <c r="AMF6" s="5">
        <f t="shared" si="28"/>
        <v>593.34672099476791</v>
      </c>
      <c r="AMG6" s="5">
        <f t="shared" si="28"/>
        <v>623.23867208495619</v>
      </c>
      <c r="AMH6" s="5">
        <f t="shared" si="28"/>
        <v>641.94524792849347</v>
      </c>
      <c r="AMI6" s="5">
        <f t="shared" ref="AMI6:AQU6" si="29">SUM(AMC3:AMI3)/8815082*100000</f>
        <v>663.65803517199265</v>
      </c>
      <c r="AMJ6" s="5">
        <f t="shared" si="29"/>
        <v>674.42367524204542</v>
      </c>
      <c r="AMK6" s="5">
        <f t="shared" si="29"/>
        <v>678.93866443896945</v>
      </c>
      <c r="AML6" s="5">
        <f t="shared" si="29"/>
        <v>694.69574985235533</v>
      </c>
      <c r="AMM6" s="5">
        <f t="shared" si="29"/>
        <v>716.12493224680156</v>
      </c>
      <c r="AMN6" s="5">
        <f t="shared" si="29"/>
        <v>734.24161000430854</v>
      </c>
      <c r="AMO6" s="5">
        <f t="shared" si="29"/>
        <v>754.7972894636714</v>
      </c>
      <c r="AMP6" s="5">
        <f t="shared" si="29"/>
        <v>775.50044344454204</v>
      </c>
      <c r="AMQ6" s="5">
        <f t="shared" si="29"/>
        <v>790.24789559529916</v>
      </c>
      <c r="AMR6" s="5">
        <f t="shared" si="29"/>
        <v>799.27787398914722</v>
      </c>
      <c r="AMS6" s="5">
        <f t="shared" si="29"/>
        <v>820.76377735340407</v>
      </c>
      <c r="AMT6" s="5">
        <f t="shared" si="29"/>
        <v>834.27471236228996</v>
      </c>
      <c r="AMU6" s="5">
        <f t="shared" si="29"/>
        <v>840.43460968372153</v>
      </c>
      <c r="AMV6" s="5">
        <f t="shared" si="29"/>
        <v>828.9769737819795</v>
      </c>
      <c r="AMW6" s="5">
        <f t="shared" si="29"/>
        <v>782.95357887765533</v>
      </c>
      <c r="AMX6" s="5">
        <f t="shared" si="29"/>
        <v>752.25619001615644</v>
      </c>
      <c r="AMY6" s="5">
        <f t="shared" si="29"/>
        <v>757.12284922590629</v>
      </c>
      <c r="AMZ6" s="5">
        <f t="shared" si="29"/>
        <v>670.6914354285077</v>
      </c>
      <c r="ANA6" s="5">
        <f t="shared" si="29"/>
        <v>600.7771680399569</v>
      </c>
      <c r="ANB6" s="5">
        <f t="shared" si="29"/>
        <v>646.33545099183425</v>
      </c>
      <c r="ANC6" s="5">
        <f t="shared" si="29"/>
        <v>719.27861816827124</v>
      </c>
      <c r="AND6" s="5">
        <f t="shared" si="29"/>
        <v>829.96391865668409</v>
      </c>
      <c r="ANE6" s="5">
        <f t="shared" si="29"/>
        <v>901.8180432127574</v>
      </c>
      <c r="ANF6" s="5">
        <f t="shared" si="29"/>
        <v>909.5661276888859</v>
      </c>
      <c r="ANG6" s="5">
        <f t="shared" si="29"/>
        <v>905.50490625044654</v>
      </c>
      <c r="ANH6" s="5">
        <f t="shared" si="29"/>
        <v>982.16896904645932</v>
      </c>
      <c r="ANI6" s="5">
        <f t="shared" si="29"/>
        <v>933.53640953084721</v>
      </c>
      <c r="ANJ6" s="5">
        <f t="shared" si="29"/>
        <v>855.05727570089527</v>
      </c>
      <c r="ANK6" s="5">
        <f t="shared" si="29"/>
        <v>767.78639155029987</v>
      </c>
      <c r="ANL6" s="5">
        <f t="shared" si="29"/>
        <v>700.09558617832488</v>
      </c>
      <c r="ANM6" s="5">
        <f t="shared" si="29"/>
        <v>674.09469361714389</v>
      </c>
      <c r="ANN6" s="5">
        <f t="shared" si="29"/>
        <v>712.90318116155925</v>
      </c>
      <c r="ANO6" s="5">
        <f t="shared" si="29"/>
        <v>647.4471820001221</v>
      </c>
      <c r="ANP6" s="5">
        <f t="shared" si="29"/>
        <v>588.18511274200284</v>
      </c>
      <c r="ANQ6" s="5">
        <f t="shared" si="29"/>
        <v>551.71352915378441</v>
      </c>
      <c r="ANR6" s="5">
        <f t="shared" si="29"/>
        <v>511.86137576485396</v>
      </c>
      <c r="ANS6" s="5">
        <f t="shared" si="29"/>
        <v>485.41805963915027</v>
      </c>
      <c r="ANT6" s="5">
        <f t="shared" si="29"/>
        <v>468.09547545899176</v>
      </c>
      <c r="ANU6" s="5">
        <f t="shared" si="29"/>
        <v>428.64036885873548</v>
      </c>
      <c r="ANV6" s="5">
        <f t="shared" si="29"/>
        <v>398.5101896953426</v>
      </c>
      <c r="ANW6" s="5">
        <f t="shared" si="29"/>
        <v>373.31473490547222</v>
      </c>
      <c r="ANX6" s="5">
        <f t="shared" si="29"/>
        <v>347.8810520423973</v>
      </c>
      <c r="ANY6" s="5">
        <f t="shared" si="29"/>
        <v>327.45015871661769</v>
      </c>
      <c r="ANZ6" s="5">
        <f t="shared" si="29"/>
        <v>312.23759461341371</v>
      </c>
      <c r="AOA6" s="5">
        <f t="shared" si="29"/>
        <v>305.47645501198969</v>
      </c>
      <c r="AOB6" s="5">
        <f t="shared" si="29"/>
        <v>286.8606327201494</v>
      </c>
      <c r="AOC6" s="5">
        <f t="shared" si="29"/>
        <v>263.10589056346839</v>
      </c>
      <c r="AOD6" s="5">
        <f t="shared" si="29"/>
        <v>253.61080021717325</v>
      </c>
      <c r="AOE6" s="5">
        <f t="shared" si="29"/>
        <v>245.43163637048411</v>
      </c>
      <c r="AOF6" s="5">
        <f t="shared" si="29"/>
        <v>232.99839978799969</v>
      </c>
      <c r="AOG6" s="5">
        <f t="shared" si="29"/>
        <v>224.37681237678788</v>
      </c>
      <c r="AOH6" s="5">
        <f t="shared" si="29"/>
        <v>220.79204708475771</v>
      </c>
      <c r="AOI6" s="5">
        <f t="shared" si="29"/>
        <v>206.75927915361422</v>
      </c>
      <c r="AOJ6" s="5">
        <f t="shared" si="29"/>
        <v>198.4553291733418</v>
      </c>
      <c r="AOK6" s="5">
        <f t="shared" si="29"/>
        <v>187.28129812065276</v>
      </c>
      <c r="AOL6" s="5">
        <f t="shared" si="29"/>
        <v>176.76523031776676</v>
      </c>
      <c r="AOM6" s="5">
        <f t="shared" si="29"/>
        <v>169.13058778125944</v>
      </c>
      <c r="AON6" s="5">
        <f t="shared" si="29"/>
        <v>154.19028433314631</v>
      </c>
      <c r="AOO6" s="5">
        <f t="shared" si="29"/>
        <v>150.71896098073734</v>
      </c>
      <c r="AOP6" s="5">
        <f t="shared" si="29"/>
        <v>143.15238360800274</v>
      </c>
      <c r="AOQ6" s="5">
        <f t="shared" si="29"/>
        <v>131.63802673645009</v>
      </c>
      <c r="AOR6" s="5">
        <f t="shared" si="29"/>
        <v>122.18831316600344</v>
      </c>
      <c r="AOS6" s="5">
        <f t="shared" si="29"/>
        <v>113.63479091856435</v>
      </c>
      <c r="AOT6" s="5">
        <f t="shared" si="29"/>
        <v>104.82035220999646</v>
      </c>
      <c r="AOU6" s="5">
        <f t="shared" si="29"/>
        <v>105.56906901149642</v>
      </c>
      <c r="AOV6" s="5">
        <f t="shared" si="29"/>
        <v>103.36829538284501</v>
      </c>
      <c r="AOW6" s="5">
        <f t="shared" si="29"/>
        <v>91.388826558845395</v>
      </c>
      <c r="AOX6" s="5">
        <f t="shared" si="29"/>
        <v>85.138175685716817</v>
      </c>
      <c r="AOY6" s="5">
        <f t="shared" si="29"/>
        <v>80.237483894080626</v>
      </c>
      <c r="AOZ6" s="5">
        <f t="shared" si="29"/>
        <v>70.719705159861249</v>
      </c>
      <c r="APA6" s="5">
        <f t="shared" si="29"/>
        <v>68.178605712346183</v>
      </c>
      <c r="APB6" s="5">
        <f t="shared" si="29"/>
        <v>66.204715962937158</v>
      </c>
      <c r="APC6" s="5">
        <f t="shared" si="29"/>
        <v>65.16105011842204</v>
      </c>
      <c r="APD6" s="5">
        <f t="shared" si="29"/>
        <v>61.474187080732776</v>
      </c>
      <c r="APE6" s="5">
        <f t="shared" si="29"/>
        <v>56.959197883808677</v>
      </c>
      <c r="APF6" s="5">
        <f t="shared" si="29"/>
        <v>54.384065854407254</v>
      </c>
      <c r="APG6" s="5">
        <f t="shared" si="29"/>
        <v>57.537751775876842</v>
      </c>
      <c r="APH6" s="5">
        <f t="shared" si="29"/>
        <v>54.395410048369378</v>
      </c>
      <c r="API6" s="5">
        <f t="shared" si="29"/>
        <v>51.91103157066491</v>
      </c>
      <c r="APJ6" s="5">
        <f t="shared" si="29"/>
        <v>50.368221191816488</v>
      </c>
      <c r="APK6" s="5">
        <f t="shared" si="29"/>
        <v>47.31663301600598</v>
      </c>
      <c r="APL6" s="5">
        <f t="shared" si="29"/>
        <v>45.59231553376361</v>
      </c>
      <c r="APM6" s="5">
        <f t="shared" si="29"/>
        <v>43.085248668134909</v>
      </c>
      <c r="APN6" s="5">
        <f t="shared" si="29"/>
        <v>41.45168473758951</v>
      </c>
      <c r="APO6" s="5">
        <f t="shared" si="29"/>
        <v>40.36264211722591</v>
      </c>
      <c r="APP6" s="5">
        <f t="shared" si="29"/>
        <v>39.53451595799109</v>
      </c>
      <c r="APQ6" s="5">
        <f t="shared" si="29"/>
        <v>39.398385630445638</v>
      </c>
      <c r="APR6" s="5">
        <f t="shared" si="29"/>
        <v>37.855575251597202</v>
      </c>
      <c r="APS6" s="5">
        <f t="shared" si="29"/>
        <v>36.187978739165445</v>
      </c>
      <c r="APT6" s="5">
        <f t="shared" si="29"/>
        <v>35.461950325589711</v>
      </c>
      <c r="APU6" s="5">
        <f t="shared" si="29"/>
        <v>34.009893498438245</v>
      </c>
      <c r="APV6" s="5">
        <f t="shared" si="29"/>
        <v>32.342296986006481</v>
      </c>
      <c r="APW6" s="5">
        <f t="shared" si="29"/>
        <v>31.4801382448853</v>
      </c>
      <c r="APX6" s="5">
        <f t="shared" si="29"/>
        <v>30.856207576968654</v>
      </c>
      <c r="APY6" s="5">
        <f t="shared" si="29"/>
        <v>30.391095624521704</v>
      </c>
      <c r="APZ6" s="5">
        <f t="shared" si="29"/>
        <v>27.396228418521797</v>
      </c>
      <c r="AQA6" s="5">
        <f t="shared" si="29"/>
        <v>28.836941051711147</v>
      </c>
      <c r="AQB6" s="5">
        <f t="shared" si="29"/>
        <v>31.02637048640047</v>
      </c>
      <c r="AQC6" s="5">
        <f t="shared" si="29"/>
        <v>32.296920210158</v>
      </c>
      <c r="AQD6" s="5">
        <f t="shared" si="29"/>
        <v>32.194822464498912</v>
      </c>
      <c r="AQE6" s="5">
        <f t="shared" si="29"/>
        <v>32.48977150751405</v>
      </c>
      <c r="AQF6" s="5">
        <f t="shared" si="29"/>
        <v>31.570891796582266</v>
      </c>
      <c r="AQG6" s="5">
        <f t="shared" si="29"/>
        <v>34.531726420695797</v>
      </c>
      <c r="AQH6" s="5">
        <f t="shared" si="29"/>
        <v>32.920850878074646</v>
      </c>
      <c r="AQI6" s="5">
        <f t="shared" si="29"/>
        <v>30.92427274074138</v>
      </c>
      <c r="AQJ6" s="5">
        <f t="shared" si="29"/>
        <v>30.493193370180787</v>
      </c>
      <c r="AQK6" s="5">
        <f t="shared" si="29"/>
        <v>30.969649516589861</v>
      </c>
      <c r="AQL6" s="5">
        <f t="shared" si="29"/>
        <v>30.94696112866562</v>
      </c>
      <c r="AQM6" s="5">
        <f t="shared" si="29"/>
        <v>32.591869253173144</v>
      </c>
      <c r="AQN6" s="5">
        <f t="shared" si="29"/>
        <v>33.998549304476121</v>
      </c>
      <c r="AQO6" s="5">
        <f t="shared" si="29"/>
        <v>35.700178398794243</v>
      </c>
      <c r="AQP6" s="5">
        <f t="shared" si="29"/>
        <v>37.288365553491161</v>
      </c>
      <c r="AQQ6" s="5">
        <f t="shared" si="29"/>
        <v>38.218589458385075</v>
      </c>
      <c r="AQR6" s="5">
        <f t="shared" si="29"/>
        <v>38.70638979875627</v>
      </c>
      <c r="AQS6" s="5">
        <f t="shared" si="29"/>
        <v>38.842520126301721</v>
      </c>
      <c r="AQT6" s="5">
        <f t="shared" si="29"/>
        <v>40.71431213005166</v>
      </c>
      <c r="AQU6" s="5">
        <f t="shared" si="29"/>
        <v>41.338242797968299</v>
      </c>
      <c r="AQV6" s="5">
        <f t="shared" ref="AQV6:ARU6" si="30">SUM(AQP3:AQV3)/8815082*100000</f>
        <v>42.654169297574313</v>
      </c>
      <c r="AQW6" s="5">
        <f t="shared" si="30"/>
        <v>43.266755771528842</v>
      </c>
      <c r="AQX6" s="5">
        <f t="shared" si="30"/>
        <v>44.072193542839415</v>
      </c>
      <c r="AQY6" s="5">
        <f t="shared" si="30"/>
        <v>45.263333908862109</v>
      </c>
      <c r="AQZ6" s="5">
        <f t="shared" si="30"/>
        <v>45.535594563953005</v>
      </c>
      <c r="ARA6" s="5">
        <f t="shared" si="30"/>
        <v>46.465818468846919</v>
      </c>
      <c r="ARB6" s="5">
        <f t="shared" si="30"/>
        <v>49.88042085144528</v>
      </c>
      <c r="ARC6" s="5">
        <f t="shared" si="30"/>
        <v>50.220746670308912</v>
      </c>
      <c r="ARD6" s="5">
        <f t="shared" si="30"/>
        <v>52.06985028613461</v>
      </c>
      <c r="ARE6" s="5">
        <f t="shared" si="30"/>
        <v>53.44249775555123</v>
      </c>
      <c r="ARF6" s="5">
        <f t="shared" si="30"/>
        <v>54.701703285346639</v>
      </c>
      <c r="ARG6" s="5">
        <f t="shared" si="30"/>
        <v>55.212192013642074</v>
      </c>
      <c r="ARH6" s="5">
        <f t="shared" si="30"/>
        <v>56.108383336649624</v>
      </c>
      <c r="ARI6" s="5">
        <f t="shared" si="30"/>
        <v>56.0970391426875</v>
      </c>
      <c r="ARJ6" s="5">
        <f t="shared" si="30"/>
        <v>58.093617280020766</v>
      </c>
      <c r="ARK6" s="5">
        <f t="shared" si="30"/>
        <v>58.558729232467719</v>
      </c>
      <c r="ARL6" s="5">
        <f t="shared" si="30"/>
        <v>61.304024171300952</v>
      </c>
      <c r="ARM6" s="5">
        <f t="shared" si="30"/>
        <v>59.205348288308613</v>
      </c>
      <c r="ARN6" s="5">
        <f t="shared" si="30"/>
        <v>60.385144460369176</v>
      </c>
      <c r="ARO6" s="5">
        <f t="shared" si="30"/>
        <v>64.99088720899023</v>
      </c>
      <c r="ARP6" s="5">
        <f t="shared" si="30"/>
        <v>68.530275725171933</v>
      </c>
      <c r="ARQ6" s="5">
        <f t="shared" si="30"/>
        <v>64.35561234711146</v>
      </c>
      <c r="ARR6" s="5">
        <f t="shared" si="30"/>
        <v>60.702781891308554</v>
      </c>
      <c r="ARS6" s="5">
        <f t="shared" si="30"/>
        <v>54.474819406104217</v>
      </c>
      <c r="ART6" s="5">
        <f t="shared" si="30"/>
        <v>61.769136123747913</v>
      </c>
      <c r="ARU6" s="5">
        <f t="shared" si="30"/>
        <v>64.07200749805844</v>
      </c>
    </row>
    <row r="7" spans="1:1165" s="18" customFormat="1" ht="18" customHeight="1">
      <c r="A7" s="17" t="s">
        <v>18</v>
      </c>
      <c r="B7" s="35"/>
      <c r="C7" s="35"/>
      <c r="D7" s="35"/>
      <c r="E7" s="36"/>
      <c r="F7" s="36"/>
      <c r="G7" s="36"/>
      <c r="H7" s="36"/>
      <c r="I7" s="36"/>
      <c r="J7" s="36"/>
      <c r="K7" s="6"/>
      <c r="L7" s="6"/>
      <c r="M7" s="6"/>
      <c r="N7" s="6"/>
      <c r="O7" s="6"/>
      <c r="P7" s="6"/>
      <c r="Q7" s="6"/>
      <c r="R7" s="6"/>
      <c r="S7" s="6"/>
      <c r="T7" s="6"/>
      <c r="U7" s="6"/>
      <c r="V7" s="6"/>
      <c r="W7" s="6"/>
      <c r="X7" s="37"/>
      <c r="Y7" s="37"/>
      <c r="Z7" s="37"/>
      <c r="AA7" s="37"/>
      <c r="AB7" s="37"/>
      <c r="AC7" s="37"/>
      <c r="AD7" s="37"/>
      <c r="AE7" s="37">
        <f t="shared" ref="AE7:CP7" si="31">SUM(Y3:AE3)/SUM(R3:X3)</f>
        <v>3.1538461538461537</v>
      </c>
      <c r="AF7" s="37">
        <f t="shared" si="31"/>
        <v>3.4</v>
      </c>
      <c r="AG7" s="37">
        <f t="shared" si="31"/>
        <v>4.03125</v>
      </c>
      <c r="AH7" s="37">
        <f t="shared" si="31"/>
        <v>4.1891891891891895</v>
      </c>
      <c r="AI7" s="37">
        <f t="shared" si="31"/>
        <v>3.2075471698113209</v>
      </c>
      <c r="AJ7" s="37">
        <f t="shared" si="31"/>
        <v>2.9696969696969697</v>
      </c>
      <c r="AK7" s="37">
        <f t="shared" si="31"/>
        <v>2.5974025974025974</v>
      </c>
      <c r="AL7" s="37">
        <f t="shared" si="31"/>
        <v>2.5853658536585367</v>
      </c>
      <c r="AM7" s="37">
        <f t="shared" si="31"/>
        <v>2.3235294117647061</v>
      </c>
      <c r="AN7" s="37">
        <f t="shared" si="31"/>
        <v>1.9069767441860466</v>
      </c>
      <c r="AO7" s="37">
        <f t="shared" si="31"/>
        <v>1.967741935483871</v>
      </c>
      <c r="AP7" s="37">
        <f t="shared" si="31"/>
        <v>2.0588235294117645</v>
      </c>
      <c r="AQ7" s="37">
        <f t="shared" si="31"/>
        <v>1.9336734693877551</v>
      </c>
      <c r="AR7" s="37">
        <f t="shared" si="31"/>
        <v>2.0150000000000001</v>
      </c>
      <c r="AS7" s="37">
        <f t="shared" si="31"/>
        <v>1.9198113207547169</v>
      </c>
      <c r="AT7" s="37">
        <f t="shared" si="31"/>
        <v>1.7426160337552743</v>
      </c>
      <c r="AU7" s="37">
        <f t="shared" si="31"/>
        <v>1.8048780487804879</v>
      </c>
      <c r="AV7" s="37">
        <f t="shared" si="31"/>
        <v>1.3245901639344262</v>
      </c>
      <c r="AW7" s="37">
        <f t="shared" si="31"/>
        <v>1.082857142857143</v>
      </c>
      <c r="AX7" s="37">
        <f t="shared" si="31"/>
        <v>1.0474934036939314</v>
      </c>
      <c r="AY7" s="37">
        <f t="shared" si="31"/>
        <v>0.99255583126550873</v>
      </c>
      <c r="AZ7" s="37">
        <f t="shared" si="31"/>
        <v>1.1302211302211302</v>
      </c>
      <c r="BA7" s="37">
        <f t="shared" si="31"/>
        <v>1.1016949152542372</v>
      </c>
      <c r="BB7" s="37">
        <f t="shared" si="31"/>
        <v>0.92792792792792789</v>
      </c>
      <c r="BC7" s="37">
        <f t="shared" si="31"/>
        <v>0.9777227722772277</v>
      </c>
      <c r="BD7" s="37">
        <f t="shared" si="31"/>
        <v>0.97889182058047497</v>
      </c>
      <c r="BE7" s="37">
        <f t="shared" si="31"/>
        <v>0.78589420654911835</v>
      </c>
      <c r="BF7" s="37">
        <f t="shared" si="31"/>
        <v>0.7</v>
      </c>
      <c r="BG7" s="37">
        <f t="shared" si="31"/>
        <v>0.49130434782608695</v>
      </c>
      <c r="BH7" s="37">
        <f t="shared" si="31"/>
        <v>0.44835164835164837</v>
      </c>
      <c r="BI7" s="37">
        <f t="shared" si="31"/>
        <v>0.52669902912621358</v>
      </c>
      <c r="BJ7" s="37">
        <f t="shared" si="31"/>
        <v>0.53164556962025311</v>
      </c>
      <c r="BK7" s="37">
        <f t="shared" si="31"/>
        <v>0.52021563342318056</v>
      </c>
      <c r="BL7" s="37">
        <f t="shared" si="31"/>
        <v>0.58012820512820518</v>
      </c>
      <c r="BM7" s="37">
        <f t="shared" si="31"/>
        <v>0.625</v>
      </c>
      <c r="BN7" s="37">
        <f t="shared" si="31"/>
        <v>0.69911504424778759</v>
      </c>
      <c r="BO7" s="37">
        <f t="shared" si="31"/>
        <v>0.65196078431372551</v>
      </c>
      <c r="BP7" s="37">
        <f t="shared" si="31"/>
        <v>0.46543778801843316</v>
      </c>
      <c r="BQ7" s="37">
        <f t="shared" si="31"/>
        <v>0.38571428571428573</v>
      </c>
      <c r="BR7" s="37">
        <f t="shared" si="31"/>
        <v>0.39896373056994816</v>
      </c>
      <c r="BS7" s="37">
        <f t="shared" si="31"/>
        <v>0.41988950276243092</v>
      </c>
      <c r="BT7" s="37">
        <f t="shared" si="31"/>
        <v>0.44</v>
      </c>
      <c r="BU7" s="37">
        <f t="shared" si="31"/>
        <v>0.41139240506329117</v>
      </c>
      <c r="BV7" s="37">
        <f t="shared" si="31"/>
        <v>0.48120300751879697</v>
      </c>
      <c r="BW7" s="37">
        <f t="shared" si="31"/>
        <v>0.63366336633663367</v>
      </c>
      <c r="BX7" s="37">
        <f t="shared" si="31"/>
        <v>0.72839506172839508</v>
      </c>
      <c r="BY7" s="37">
        <f t="shared" si="31"/>
        <v>0.67532467532467533</v>
      </c>
      <c r="BZ7" s="37">
        <f t="shared" si="31"/>
        <v>0.5</v>
      </c>
      <c r="CA7" s="37">
        <f t="shared" si="31"/>
        <v>0.35064935064935066</v>
      </c>
      <c r="CB7" s="37">
        <f t="shared" si="31"/>
        <v>0.41538461538461541</v>
      </c>
      <c r="CC7" s="37">
        <f t="shared" si="31"/>
        <v>0.375</v>
      </c>
      <c r="CD7" s="37">
        <f t="shared" si="31"/>
        <v>0.234375</v>
      </c>
      <c r="CE7" s="37">
        <f t="shared" si="31"/>
        <v>0.25423728813559321</v>
      </c>
      <c r="CF7" s="37">
        <f t="shared" si="31"/>
        <v>0.25</v>
      </c>
      <c r="CG7" s="37">
        <f t="shared" si="31"/>
        <v>0.28947368421052633</v>
      </c>
      <c r="CH7" s="37">
        <f t="shared" si="31"/>
        <v>0.40740740740740738</v>
      </c>
      <c r="CI7" s="37">
        <f t="shared" si="31"/>
        <v>0.37037037037037035</v>
      </c>
      <c r="CJ7" s="37">
        <f t="shared" si="31"/>
        <v>0.29166666666666669</v>
      </c>
      <c r="CK7" s="37">
        <f t="shared" si="31"/>
        <v>0.33333333333333331</v>
      </c>
      <c r="CL7" s="37">
        <f t="shared" si="31"/>
        <v>0.13333333333333333</v>
      </c>
      <c r="CM7" s="37">
        <f t="shared" si="31"/>
        <v>7.6923076923076927E-2</v>
      </c>
      <c r="CN7" s="37">
        <f t="shared" si="31"/>
        <v>9.0909090909090912E-2</v>
      </c>
      <c r="CO7" s="37">
        <f t="shared" si="31"/>
        <v>0.18181818181818182</v>
      </c>
      <c r="CP7" s="37">
        <f t="shared" si="31"/>
        <v>0.2</v>
      </c>
      <c r="CQ7" s="37">
        <f t="shared" ref="CQ7:FB7" si="32">SUM(CK3:CQ3)/SUM(CD3:CJ3)</f>
        <v>0.2857142857142857</v>
      </c>
      <c r="CR7" s="37">
        <f t="shared" si="32"/>
        <v>0.2</v>
      </c>
      <c r="CS7" s="37">
        <f t="shared" si="32"/>
        <v>0.5</v>
      </c>
      <c r="CT7" s="37">
        <f t="shared" si="32"/>
        <v>1</v>
      </c>
      <c r="CU7" s="37">
        <f t="shared" si="32"/>
        <v>2</v>
      </c>
      <c r="CV7" s="37">
        <f t="shared" si="32"/>
        <v>1</v>
      </c>
      <c r="CW7" s="37">
        <f t="shared" si="32"/>
        <v>1</v>
      </c>
      <c r="CX7" s="37">
        <f t="shared" si="32"/>
        <v>1</v>
      </c>
      <c r="CY7" s="37">
        <f t="shared" si="32"/>
        <v>2</v>
      </c>
      <c r="CZ7" s="37">
        <f t="shared" si="32"/>
        <v>3</v>
      </c>
      <c r="DA7" s="37">
        <f t="shared" si="32"/>
        <v>3</v>
      </c>
      <c r="DB7" s="37">
        <f t="shared" si="32"/>
        <v>1</v>
      </c>
      <c r="DC7" s="37">
        <f t="shared" si="32"/>
        <v>1</v>
      </c>
      <c r="DD7" s="37">
        <f t="shared" si="32"/>
        <v>1</v>
      </c>
      <c r="DE7" s="37">
        <f t="shared" si="32"/>
        <v>2.5</v>
      </c>
      <c r="DF7" s="37">
        <f t="shared" si="32"/>
        <v>4.5</v>
      </c>
      <c r="DG7" s="37">
        <f t="shared" si="32"/>
        <v>4</v>
      </c>
      <c r="DH7" s="37">
        <f t="shared" si="32"/>
        <v>4.666666666666667</v>
      </c>
      <c r="DI7" s="37">
        <f t="shared" si="32"/>
        <v>10</v>
      </c>
      <c r="DJ7" s="37">
        <f t="shared" si="32"/>
        <v>11</v>
      </c>
      <c r="DK7" s="37">
        <f t="shared" si="32"/>
        <v>11</v>
      </c>
      <c r="DL7" s="37">
        <f t="shared" si="32"/>
        <v>3.8</v>
      </c>
      <c r="DM7" s="37">
        <f t="shared" si="32"/>
        <v>1.8888888888888888</v>
      </c>
      <c r="DN7" s="37">
        <f t="shared" si="32"/>
        <v>1.1666666666666667</v>
      </c>
      <c r="DO7" s="37">
        <f t="shared" si="32"/>
        <v>1</v>
      </c>
      <c r="DP7" s="37">
        <f t="shared" si="32"/>
        <v>0.5</v>
      </c>
      <c r="DQ7" s="37">
        <f t="shared" si="32"/>
        <v>0.54545454545454541</v>
      </c>
      <c r="DR7" s="37">
        <f t="shared" si="32"/>
        <v>0.86363636363636365</v>
      </c>
      <c r="DS7" s="37">
        <f t="shared" si="32"/>
        <v>1.263157894736842</v>
      </c>
      <c r="DT7" s="37">
        <f t="shared" si="32"/>
        <v>1.8823529411764706</v>
      </c>
      <c r="DU7" s="37">
        <f t="shared" si="32"/>
        <v>2.7857142857142856</v>
      </c>
      <c r="DV7" s="37">
        <f t="shared" si="32"/>
        <v>3.4285714285714284</v>
      </c>
      <c r="DW7" s="37">
        <f t="shared" si="32"/>
        <v>6.3</v>
      </c>
      <c r="DX7" s="37">
        <f t="shared" si="32"/>
        <v>5.333333333333333</v>
      </c>
      <c r="DY7" s="37">
        <f t="shared" si="32"/>
        <v>3.4210526315789473</v>
      </c>
      <c r="DZ7" s="37">
        <f t="shared" si="32"/>
        <v>3</v>
      </c>
      <c r="EA7" s="37">
        <f t="shared" si="32"/>
        <v>2.25</v>
      </c>
      <c r="EB7" s="37">
        <f t="shared" si="32"/>
        <v>2.4102564102564101</v>
      </c>
      <c r="EC7" s="37">
        <f t="shared" si="32"/>
        <v>2.1875</v>
      </c>
      <c r="ED7" s="37">
        <f t="shared" si="32"/>
        <v>1.8412698412698412</v>
      </c>
      <c r="EE7" s="37">
        <f t="shared" si="32"/>
        <v>2.21875</v>
      </c>
      <c r="EF7" s="37">
        <f t="shared" si="32"/>
        <v>2.3384615384615386</v>
      </c>
      <c r="EG7" s="37">
        <f t="shared" si="32"/>
        <v>2.2222222222222223</v>
      </c>
      <c r="EH7" s="37">
        <f t="shared" si="32"/>
        <v>2.9305555555555554</v>
      </c>
      <c r="EI7" s="37">
        <f t="shared" si="32"/>
        <v>2.6276595744680851</v>
      </c>
      <c r="EJ7" s="37">
        <f t="shared" si="32"/>
        <v>2.6476190476190475</v>
      </c>
      <c r="EK7" s="37">
        <f t="shared" si="32"/>
        <v>2.896551724137931</v>
      </c>
      <c r="EL7" s="37">
        <f t="shared" si="32"/>
        <v>2.767605633802817</v>
      </c>
      <c r="EM7" s="37">
        <f t="shared" si="32"/>
        <v>2.7894736842105261</v>
      </c>
      <c r="EN7" s="37">
        <f t="shared" si="32"/>
        <v>2.9750000000000001</v>
      </c>
      <c r="EO7" s="37">
        <f t="shared" si="32"/>
        <v>2.5402843601895735</v>
      </c>
      <c r="EP7" s="37">
        <f t="shared" si="32"/>
        <v>2.3238866396761133</v>
      </c>
      <c r="EQ7" s="37">
        <f t="shared" si="32"/>
        <v>2.4100719424460433</v>
      </c>
      <c r="ER7" s="37">
        <f t="shared" si="32"/>
        <v>2.1309523809523809</v>
      </c>
      <c r="ES7" s="37">
        <f t="shared" si="32"/>
        <v>1.9541984732824427</v>
      </c>
      <c r="ET7" s="37">
        <f t="shared" si="32"/>
        <v>1.8985849056603774</v>
      </c>
      <c r="EU7" s="37">
        <f t="shared" si="32"/>
        <v>1.865546218487395</v>
      </c>
      <c r="EV7" s="37">
        <f t="shared" si="32"/>
        <v>1.8432835820895523</v>
      </c>
      <c r="EW7" s="37">
        <f t="shared" si="32"/>
        <v>1.8710801393728222</v>
      </c>
      <c r="EX7" s="37">
        <f t="shared" si="32"/>
        <v>1.7029850746268658</v>
      </c>
      <c r="EY7" s="37">
        <f t="shared" si="32"/>
        <v>1.6815642458100559</v>
      </c>
      <c r="EZ7" s="37">
        <f t="shared" si="32"/>
        <v>1.63671875</v>
      </c>
      <c r="FA7" s="37">
        <f t="shared" si="32"/>
        <v>1.5552795031055902</v>
      </c>
      <c r="FB7" s="37">
        <f t="shared" si="32"/>
        <v>1.4527027027027026</v>
      </c>
      <c r="FC7" s="37">
        <f t="shared" ref="FC7:HN7" si="33">SUM(EW3:FC3)/SUM(EP3:EV3)</f>
        <v>1.2803643724696356</v>
      </c>
      <c r="FD7" s="37">
        <f t="shared" si="33"/>
        <v>1.2104283054003724</v>
      </c>
      <c r="FE7" s="37">
        <f t="shared" si="33"/>
        <v>1.1735319894829097</v>
      </c>
      <c r="FF7" s="37">
        <f t="shared" si="33"/>
        <v>1.0980066445182723</v>
      </c>
      <c r="FG7" s="37">
        <f t="shared" si="33"/>
        <v>1.0525059665871122</v>
      </c>
      <c r="FH7" s="37">
        <f t="shared" si="33"/>
        <v>1.090255591054313</v>
      </c>
      <c r="FI7" s="37">
        <f t="shared" si="33"/>
        <v>0.98682170542635661</v>
      </c>
      <c r="FJ7" s="37">
        <f t="shared" si="33"/>
        <v>0.99683794466403164</v>
      </c>
      <c r="FK7" s="37">
        <f t="shared" si="33"/>
        <v>0.93307692307692303</v>
      </c>
      <c r="FL7" s="37">
        <f t="shared" si="33"/>
        <v>0.85884988797610162</v>
      </c>
      <c r="FM7" s="37">
        <f t="shared" si="33"/>
        <v>0.84947049924357032</v>
      </c>
      <c r="FN7" s="37">
        <f t="shared" si="33"/>
        <v>0.81254724111866972</v>
      </c>
      <c r="FO7" s="37">
        <f t="shared" si="33"/>
        <v>0.74945054945054945</v>
      </c>
      <c r="FP7" s="37">
        <f t="shared" si="33"/>
        <v>0.86959937156323641</v>
      </c>
      <c r="FQ7" s="37">
        <f t="shared" si="33"/>
        <v>0.88025376685170498</v>
      </c>
      <c r="FR7" s="37">
        <f t="shared" si="33"/>
        <v>0.87798845836768347</v>
      </c>
      <c r="FS7" s="37">
        <f t="shared" si="33"/>
        <v>0.90347826086956518</v>
      </c>
      <c r="FT7" s="37">
        <f t="shared" si="33"/>
        <v>0.9100623330365093</v>
      </c>
      <c r="FU7" s="37">
        <f t="shared" si="33"/>
        <v>0.92651162790697672</v>
      </c>
      <c r="FV7" s="37">
        <f t="shared" si="33"/>
        <v>0.96285434995112418</v>
      </c>
      <c r="FW7" s="37">
        <f t="shared" si="33"/>
        <v>0.83017163504968383</v>
      </c>
      <c r="FX7" s="37">
        <f t="shared" si="33"/>
        <v>0.76666666666666672</v>
      </c>
      <c r="FY7" s="37">
        <f t="shared" si="33"/>
        <v>0.76338028169014083</v>
      </c>
      <c r="FZ7" s="37">
        <f t="shared" si="33"/>
        <v>0.72473532242540906</v>
      </c>
      <c r="GA7" s="37">
        <f t="shared" si="33"/>
        <v>0.69373776908023488</v>
      </c>
      <c r="GB7" s="37">
        <f t="shared" si="33"/>
        <v>0.65261044176706828</v>
      </c>
      <c r="GC7" s="37">
        <f t="shared" si="33"/>
        <v>0.65279187817258888</v>
      </c>
      <c r="GD7" s="37">
        <f t="shared" si="33"/>
        <v>0.69423286180631116</v>
      </c>
      <c r="GE7" s="37">
        <f t="shared" si="33"/>
        <v>0.72267920094007054</v>
      </c>
      <c r="GF7" s="37">
        <f t="shared" si="33"/>
        <v>0.7318573185731857</v>
      </c>
      <c r="GG7" s="37">
        <f t="shared" si="33"/>
        <v>0.74767596281540505</v>
      </c>
      <c r="GH7" s="37">
        <f t="shared" si="33"/>
        <v>0.77433004231311708</v>
      </c>
      <c r="GI7" s="37">
        <f t="shared" si="33"/>
        <v>0.85230769230769232</v>
      </c>
      <c r="GJ7" s="37">
        <f t="shared" si="33"/>
        <v>0.84914463452566091</v>
      </c>
      <c r="GK7" s="37">
        <f t="shared" si="33"/>
        <v>0.8040752351097179</v>
      </c>
      <c r="GL7" s="37">
        <f t="shared" si="33"/>
        <v>0.78048780487804881</v>
      </c>
      <c r="GM7" s="37">
        <f t="shared" si="33"/>
        <v>0.83697478991596641</v>
      </c>
      <c r="GN7" s="37">
        <f t="shared" si="33"/>
        <v>0.96625222024866786</v>
      </c>
      <c r="GO7" s="37">
        <f t="shared" si="33"/>
        <v>1.0036429872495447</v>
      </c>
      <c r="GP7" s="37">
        <f t="shared" si="33"/>
        <v>1.0126353790613718</v>
      </c>
      <c r="GQ7" s="37">
        <f t="shared" si="33"/>
        <v>1.0036630036630036</v>
      </c>
      <c r="GR7" s="37">
        <f t="shared" si="33"/>
        <v>1.0838206627680311</v>
      </c>
      <c r="GS7" s="37">
        <f t="shared" si="33"/>
        <v>1.1895833333333334</v>
      </c>
      <c r="GT7" s="37">
        <f t="shared" si="33"/>
        <v>1.0763052208835342</v>
      </c>
      <c r="GU7" s="37">
        <f t="shared" si="33"/>
        <v>0.875</v>
      </c>
      <c r="GV7" s="37">
        <f t="shared" si="33"/>
        <v>0.86025408348457355</v>
      </c>
      <c r="GW7" s="37">
        <f t="shared" si="33"/>
        <v>0.81283422459893051</v>
      </c>
      <c r="GX7" s="37">
        <f t="shared" si="33"/>
        <v>0.8448905109489051</v>
      </c>
      <c r="GY7" s="37">
        <f t="shared" si="33"/>
        <v>0.79316546762589923</v>
      </c>
      <c r="GZ7" s="37">
        <f t="shared" si="33"/>
        <v>0.70402802101576178</v>
      </c>
      <c r="HA7" s="37">
        <f t="shared" si="33"/>
        <v>0.76679104477611937</v>
      </c>
      <c r="HB7" s="37">
        <f t="shared" si="33"/>
        <v>0.86764705882352944</v>
      </c>
      <c r="HC7" s="37">
        <f t="shared" si="33"/>
        <v>0.83966244725738393</v>
      </c>
      <c r="HD7" s="37">
        <f t="shared" si="33"/>
        <v>0.84868421052631582</v>
      </c>
      <c r="HE7" s="37">
        <f t="shared" si="33"/>
        <v>0.82937365010799136</v>
      </c>
      <c r="HF7" s="37">
        <f t="shared" si="33"/>
        <v>0.8344671201814059</v>
      </c>
      <c r="HG7" s="37">
        <f t="shared" si="33"/>
        <v>0.96517412935323388</v>
      </c>
      <c r="HH7" s="37">
        <f t="shared" si="33"/>
        <v>0.96836982968369834</v>
      </c>
      <c r="HI7" s="37">
        <f t="shared" si="33"/>
        <v>0.93462469733656173</v>
      </c>
      <c r="HJ7" s="37">
        <f t="shared" si="33"/>
        <v>0.93216080402010049</v>
      </c>
      <c r="HK7" s="37">
        <f t="shared" si="33"/>
        <v>0.93540051679586567</v>
      </c>
      <c r="HL7" s="37">
        <f t="shared" si="33"/>
        <v>0.9296875</v>
      </c>
      <c r="HM7" s="37">
        <f t="shared" si="33"/>
        <v>0.99184782608695654</v>
      </c>
      <c r="HN7" s="37">
        <f t="shared" si="33"/>
        <v>0.92010309278350511</v>
      </c>
      <c r="HO7" s="37">
        <f t="shared" ref="HO7:JZ7" si="34">SUM(HI3:HO3)/SUM(HB3:HH3)</f>
        <v>0.82914572864321612</v>
      </c>
      <c r="HP7" s="37">
        <f t="shared" si="34"/>
        <v>0.87564766839378239</v>
      </c>
      <c r="HQ7" s="37">
        <f t="shared" si="34"/>
        <v>0.91374663072776285</v>
      </c>
      <c r="HR7" s="37">
        <f t="shared" si="34"/>
        <v>0.95303867403314912</v>
      </c>
      <c r="HS7" s="37">
        <f t="shared" si="34"/>
        <v>0.95238095238095233</v>
      </c>
      <c r="HT7" s="37">
        <f t="shared" si="34"/>
        <v>0.95890410958904104</v>
      </c>
      <c r="HU7" s="37">
        <f t="shared" si="34"/>
        <v>1.0084033613445378</v>
      </c>
      <c r="HV7" s="37">
        <f t="shared" si="34"/>
        <v>1.0969696969696969</v>
      </c>
      <c r="HW7" s="37">
        <f t="shared" si="34"/>
        <v>1.0562130177514792</v>
      </c>
      <c r="HX7" s="37">
        <f t="shared" si="34"/>
        <v>1.0471976401179941</v>
      </c>
      <c r="HY7" s="37">
        <f t="shared" si="34"/>
        <v>1.0434782608695652</v>
      </c>
      <c r="HZ7" s="37">
        <f t="shared" si="34"/>
        <v>1.1029411764705883</v>
      </c>
      <c r="IA7" s="37">
        <f t="shared" si="34"/>
        <v>1.06</v>
      </c>
      <c r="IB7" s="37">
        <f t="shared" si="34"/>
        <v>1.0888888888888888</v>
      </c>
      <c r="IC7" s="37">
        <f t="shared" si="34"/>
        <v>1.1574585635359116</v>
      </c>
      <c r="ID7" s="37">
        <f t="shared" si="34"/>
        <v>1.3053221288515406</v>
      </c>
      <c r="IE7" s="37">
        <f t="shared" si="34"/>
        <v>1.4422535211267606</v>
      </c>
      <c r="IF7" s="37">
        <f t="shared" si="34"/>
        <v>1.4777777777777779</v>
      </c>
      <c r="IG7" s="37">
        <f t="shared" si="34"/>
        <v>1.4239999999999999</v>
      </c>
      <c r="IH7" s="37">
        <f t="shared" si="34"/>
        <v>1.6469002695417789</v>
      </c>
      <c r="II7" s="37">
        <f t="shared" si="34"/>
        <v>1.6479591836734695</v>
      </c>
      <c r="IJ7" s="37">
        <f t="shared" si="34"/>
        <v>1.6539379474940334</v>
      </c>
      <c r="IK7" s="37">
        <f t="shared" si="34"/>
        <v>1.5665236051502145</v>
      </c>
      <c r="IL7" s="37">
        <f t="shared" si="34"/>
        <v>1.517578125</v>
      </c>
      <c r="IM7" s="37">
        <f t="shared" si="34"/>
        <v>1.5601503759398496</v>
      </c>
      <c r="IN7" s="37">
        <f t="shared" si="34"/>
        <v>1.6123595505617978</v>
      </c>
      <c r="IO7" s="37">
        <f t="shared" si="34"/>
        <v>1.4320785597381342</v>
      </c>
      <c r="IP7" s="37">
        <f t="shared" si="34"/>
        <v>1.304953560371517</v>
      </c>
      <c r="IQ7" s="37">
        <f t="shared" si="34"/>
        <v>1.2164502164502164</v>
      </c>
      <c r="IR7" s="37">
        <f t="shared" si="34"/>
        <v>1.1986301369863013</v>
      </c>
      <c r="IS7" s="37">
        <f t="shared" si="34"/>
        <v>1.1879021879021878</v>
      </c>
      <c r="IT7" s="37">
        <f t="shared" si="34"/>
        <v>1.1325301204819278</v>
      </c>
      <c r="IU7" s="37">
        <f t="shared" si="34"/>
        <v>1.0963995354239258</v>
      </c>
      <c r="IV7" s="37">
        <f t="shared" si="34"/>
        <v>1.1588571428571428</v>
      </c>
      <c r="IW7" s="37">
        <f t="shared" si="34"/>
        <v>1.405693950177936</v>
      </c>
      <c r="IX7" s="37">
        <f t="shared" si="34"/>
        <v>1.5314353499406881</v>
      </c>
      <c r="IY7" s="37">
        <f t="shared" si="34"/>
        <v>1.582857142857143</v>
      </c>
      <c r="IZ7" s="37">
        <f t="shared" si="34"/>
        <v>1.6023835319609967</v>
      </c>
      <c r="JA7" s="37">
        <f t="shared" si="34"/>
        <v>1.7074468085106382</v>
      </c>
      <c r="JB7" s="37">
        <f t="shared" si="34"/>
        <v>1.6949152542372881</v>
      </c>
      <c r="JC7" s="37">
        <f t="shared" si="34"/>
        <v>1.6203155818540433</v>
      </c>
      <c r="JD7" s="37">
        <f t="shared" si="34"/>
        <v>1.4008438818565401</v>
      </c>
      <c r="JE7" s="37">
        <f t="shared" si="34"/>
        <v>1.3687064291247095</v>
      </c>
      <c r="JF7" s="37">
        <f t="shared" si="34"/>
        <v>1.3530685920577616</v>
      </c>
      <c r="JG7" s="37">
        <f t="shared" si="34"/>
        <v>1.3549695740365111</v>
      </c>
      <c r="JH7" s="37">
        <f t="shared" si="34"/>
        <v>1.3881619937694705</v>
      </c>
      <c r="JI7" s="37">
        <f t="shared" si="34"/>
        <v>1.5225</v>
      </c>
      <c r="JJ7" s="37">
        <f t="shared" si="34"/>
        <v>1.4467437614120511</v>
      </c>
      <c r="JK7" s="37">
        <f t="shared" si="34"/>
        <v>1.4590361445783133</v>
      </c>
      <c r="JL7" s="37">
        <f t="shared" si="34"/>
        <v>1.3638936049801924</v>
      </c>
      <c r="JM7" s="37">
        <f t="shared" si="34"/>
        <v>1.2929562433297759</v>
      </c>
      <c r="JN7" s="37">
        <f t="shared" si="34"/>
        <v>1.2330339321357286</v>
      </c>
      <c r="JO7" s="37">
        <f t="shared" si="34"/>
        <v>1.0601436265709157</v>
      </c>
      <c r="JP7" s="37">
        <f t="shared" si="34"/>
        <v>0.96182266009852213</v>
      </c>
      <c r="JQ7" s="37">
        <f t="shared" si="34"/>
        <v>1.0311316785864535</v>
      </c>
      <c r="JR7" s="37">
        <f t="shared" si="34"/>
        <v>1.0569777043765483</v>
      </c>
      <c r="JS7" s="37">
        <f t="shared" si="34"/>
        <v>1.0871369294605808</v>
      </c>
      <c r="JT7" s="37">
        <f t="shared" si="34"/>
        <v>1.0858439950474619</v>
      </c>
      <c r="JU7" s="37">
        <f t="shared" si="34"/>
        <v>1.0388506677458518</v>
      </c>
      <c r="JV7" s="37">
        <f t="shared" si="34"/>
        <v>1.0567315834038951</v>
      </c>
      <c r="JW7" s="37">
        <f t="shared" si="34"/>
        <v>1.0507895860008536</v>
      </c>
      <c r="JX7" s="37">
        <f t="shared" si="34"/>
        <v>0.98000815993472057</v>
      </c>
      <c r="JY7" s="37">
        <f t="shared" si="34"/>
        <v>0.93828124999999996</v>
      </c>
      <c r="JZ7" s="37">
        <f t="shared" si="34"/>
        <v>0.92786259541984728</v>
      </c>
      <c r="KA7" s="37">
        <f t="shared" ref="KA7:ML7" si="35">SUM(JU3:KA3)/SUM(JN3:JT3)</f>
        <v>0.90992018244013684</v>
      </c>
      <c r="KB7" s="37">
        <f t="shared" si="35"/>
        <v>0.94429294896766658</v>
      </c>
      <c r="KC7" s="37">
        <f t="shared" si="35"/>
        <v>0.9703525641025641</v>
      </c>
      <c r="KD7" s="37">
        <f t="shared" si="35"/>
        <v>0.9662875710804224</v>
      </c>
      <c r="KE7" s="37">
        <f t="shared" si="35"/>
        <v>1.0104079933388843</v>
      </c>
      <c r="KF7" s="37">
        <f t="shared" si="35"/>
        <v>0.99750208159866782</v>
      </c>
      <c r="KG7" s="37">
        <f t="shared" si="35"/>
        <v>0.95927601809954754</v>
      </c>
      <c r="KH7" s="37">
        <f t="shared" si="35"/>
        <v>0.95405179615705926</v>
      </c>
      <c r="KI7" s="37">
        <f t="shared" si="35"/>
        <v>0.89356435643564358</v>
      </c>
      <c r="KJ7" s="37">
        <f t="shared" si="35"/>
        <v>0.87035507844756399</v>
      </c>
      <c r="KK7" s="37">
        <f t="shared" si="35"/>
        <v>0.88398486759142492</v>
      </c>
      <c r="KL7" s="37">
        <f t="shared" si="35"/>
        <v>0.85661310259579726</v>
      </c>
      <c r="KM7" s="37">
        <f t="shared" si="35"/>
        <v>0.83263772954924875</v>
      </c>
      <c r="KN7" s="37">
        <f t="shared" si="35"/>
        <v>0.82890222984562612</v>
      </c>
      <c r="KO7" s="37">
        <f t="shared" si="35"/>
        <v>0.83975481611208402</v>
      </c>
      <c r="KP7" s="37">
        <f t="shared" si="35"/>
        <v>0.87996306555863346</v>
      </c>
      <c r="KQ7" s="37">
        <f t="shared" si="35"/>
        <v>0.89611005692599621</v>
      </c>
      <c r="KR7" s="37">
        <f t="shared" si="35"/>
        <v>0.88397527341892534</v>
      </c>
      <c r="KS7" s="37">
        <f t="shared" si="35"/>
        <v>0.90379990379990383</v>
      </c>
      <c r="KT7" s="37">
        <f t="shared" si="35"/>
        <v>0.93934837092731827</v>
      </c>
      <c r="KU7" s="37">
        <f t="shared" si="35"/>
        <v>0.98189342990170714</v>
      </c>
      <c r="KV7" s="37">
        <f t="shared" si="35"/>
        <v>0.97288842544317</v>
      </c>
      <c r="KW7" s="37">
        <f t="shared" si="35"/>
        <v>0.95750262329485836</v>
      </c>
      <c r="KX7" s="37">
        <f t="shared" si="35"/>
        <v>0.97670725251455792</v>
      </c>
      <c r="KY7" s="37">
        <f t="shared" si="35"/>
        <v>1.0656266810112964</v>
      </c>
      <c r="KZ7" s="37">
        <f t="shared" si="35"/>
        <v>1.1032464076636508</v>
      </c>
      <c r="LA7" s="37">
        <f t="shared" si="35"/>
        <v>1.2411953041622199</v>
      </c>
      <c r="LB7" s="37">
        <f t="shared" si="35"/>
        <v>1.3804004214963119</v>
      </c>
      <c r="LC7" s="37">
        <f t="shared" si="35"/>
        <v>1.6141479099678457</v>
      </c>
      <c r="LD7" s="37">
        <f t="shared" si="35"/>
        <v>1.8635616438356164</v>
      </c>
      <c r="LE7" s="37">
        <f t="shared" si="35"/>
        <v>1.994579945799458</v>
      </c>
      <c r="LF7" s="37">
        <f t="shared" si="35"/>
        <v>1.9555779909136799</v>
      </c>
      <c r="LG7" s="37">
        <f t="shared" si="35"/>
        <v>1.859141341051616</v>
      </c>
      <c r="LH7" s="37">
        <f t="shared" si="35"/>
        <v>1.6466036113499569</v>
      </c>
      <c r="LI7" s="37">
        <f t="shared" si="35"/>
        <v>1.4561068702290076</v>
      </c>
      <c r="LJ7" s="37">
        <f t="shared" si="35"/>
        <v>1.2380478087649402</v>
      </c>
      <c r="LK7" s="37">
        <f t="shared" si="35"/>
        <v>1.0911496618641576</v>
      </c>
      <c r="LL7" s="37">
        <f t="shared" si="35"/>
        <v>0.98994565217391306</v>
      </c>
      <c r="LM7" s="37">
        <f t="shared" si="35"/>
        <v>0.92772328342798138</v>
      </c>
      <c r="LN7" s="37">
        <f t="shared" si="35"/>
        <v>0.97171769590036328</v>
      </c>
      <c r="LO7" s="37">
        <f t="shared" si="35"/>
        <v>0.9699738903394256</v>
      </c>
      <c r="LP7" s="37">
        <f t="shared" si="35"/>
        <v>0.94993446920052427</v>
      </c>
      <c r="LQ7" s="37">
        <f t="shared" si="35"/>
        <v>0.94019844462322344</v>
      </c>
      <c r="LR7" s="37">
        <f t="shared" si="35"/>
        <v>0.91673403395311237</v>
      </c>
      <c r="LS7" s="37">
        <f t="shared" si="35"/>
        <v>0.92204227285204499</v>
      </c>
      <c r="LT7" s="37">
        <f t="shared" si="35"/>
        <v>0.89065108514190316</v>
      </c>
      <c r="LU7" s="37">
        <f t="shared" si="35"/>
        <v>0.8061415220293725</v>
      </c>
      <c r="LV7" s="37">
        <f t="shared" si="35"/>
        <v>0.77254374158815609</v>
      </c>
      <c r="LW7" s="37">
        <f t="shared" si="35"/>
        <v>0.76324503311258274</v>
      </c>
      <c r="LX7" s="37">
        <f t="shared" si="35"/>
        <v>0.75926982316029668</v>
      </c>
      <c r="LY7" s="37">
        <f t="shared" si="35"/>
        <v>0.72751322751322756</v>
      </c>
      <c r="LZ7" s="37">
        <f t="shared" si="35"/>
        <v>0.67520095266448343</v>
      </c>
      <c r="MA7" s="37">
        <f t="shared" si="35"/>
        <v>0.67885035926273041</v>
      </c>
      <c r="MB7" s="37">
        <f t="shared" si="35"/>
        <v>0.67605167273931766</v>
      </c>
      <c r="MC7" s="37">
        <f t="shared" si="35"/>
        <v>0.67177700348432057</v>
      </c>
      <c r="MD7" s="37">
        <f t="shared" si="35"/>
        <v>0.62834417932031816</v>
      </c>
      <c r="ME7" s="37">
        <f t="shared" si="35"/>
        <v>0.60142749812171303</v>
      </c>
      <c r="MF7" s="37">
        <f t="shared" si="35"/>
        <v>0.58626262626262626</v>
      </c>
      <c r="MG7" s="37">
        <f t="shared" si="35"/>
        <v>0.59700176366843039</v>
      </c>
      <c r="MH7" s="37">
        <f t="shared" si="35"/>
        <v>0.5959502991256328</v>
      </c>
      <c r="MI7" s="37">
        <f t="shared" si="35"/>
        <v>0.60705536501714841</v>
      </c>
      <c r="MJ7" s="37">
        <f t="shared" si="35"/>
        <v>0.58195020746887971</v>
      </c>
      <c r="MK7" s="37">
        <f t="shared" si="35"/>
        <v>0.60759493670886078</v>
      </c>
      <c r="ML7" s="37">
        <f t="shared" si="35"/>
        <v>0.58463460337289197</v>
      </c>
      <c r="MM7" s="37">
        <f t="shared" ref="MM7:OX7" si="36">SUM(MG3:MM3)/SUM(LZ3:MF3)</f>
        <v>0.6133700895933839</v>
      </c>
      <c r="MN7" s="37">
        <f t="shared" si="36"/>
        <v>0.64327917282127034</v>
      </c>
      <c r="MO7" s="37">
        <f t="shared" si="36"/>
        <v>0.63397683397683402</v>
      </c>
      <c r="MP7" s="37">
        <f t="shared" si="36"/>
        <v>0.61662631154156577</v>
      </c>
      <c r="MQ7" s="37">
        <f t="shared" si="36"/>
        <v>0.68627450980392157</v>
      </c>
      <c r="MR7" s="37">
        <f t="shared" si="36"/>
        <v>0.67992424242424243</v>
      </c>
      <c r="MS7" s="37">
        <f t="shared" si="36"/>
        <v>0.76923076923076927</v>
      </c>
      <c r="MT7" s="37">
        <f t="shared" si="36"/>
        <v>0.75505617977528094</v>
      </c>
      <c r="MU7" s="37">
        <f t="shared" si="36"/>
        <v>0.72789896670493681</v>
      </c>
      <c r="MV7" s="37">
        <f t="shared" si="36"/>
        <v>0.76370280146163216</v>
      </c>
      <c r="MW7" s="37">
        <f t="shared" si="36"/>
        <v>0.82329842931937169</v>
      </c>
      <c r="MX7" s="37">
        <f t="shared" si="36"/>
        <v>0.72467532467532469</v>
      </c>
      <c r="MY7" s="37">
        <f t="shared" si="36"/>
        <v>0.7674094707520891</v>
      </c>
      <c r="MZ7" s="37">
        <f t="shared" si="36"/>
        <v>0.74583333333333335</v>
      </c>
      <c r="NA7" s="37">
        <f t="shared" si="36"/>
        <v>0.76190476190476186</v>
      </c>
      <c r="NB7" s="37">
        <f t="shared" si="36"/>
        <v>0.79810725552050477</v>
      </c>
      <c r="NC7" s="37">
        <f t="shared" si="36"/>
        <v>0.79744816586921852</v>
      </c>
      <c r="ND7" s="37">
        <f t="shared" si="36"/>
        <v>0.76470588235294112</v>
      </c>
      <c r="NE7" s="37">
        <f t="shared" si="36"/>
        <v>0.92652329749103945</v>
      </c>
      <c r="NF7" s="37">
        <f t="shared" si="36"/>
        <v>0.93647912885662432</v>
      </c>
      <c r="NG7" s="37">
        <f t="shared" si="36"/>
        <v>0.95530726256983245</v>
      </c>
      <c r="NH7" s="37">
        <f t="shared" si="36"/>
        <v>1.02734375</v>
      </c>
      <c r="NI7" s="37">
        <f t="shared" si="36"/>
        <v>1.0830039525691699</v>
      </c>
      <c r="NJ7" s="37">
        <f t="shared" si="36"/>
        <v>1.06</v>
      </c>
      <c r="NK7" s="37">
        <f t="shared" si="36"/>
        <v>1.1476091476091477</v>
      </c>
      <c r="NL7" s="37">
        <f t="shared" si="36"/>
        <v>1.0406189555125724</v>
      </c>
      <c r="NM7" s="37">
        <f t="shared" si="36"/>
        <v>1.056201550387597</v>
      </c>
      <c r="NN7" s="37">
        <f t="shared" si="36"/>
        <v>1.1345029239766082</v>
      </c>
      <c r="NO7" s="37">
        <f t="shared" si="36"/>
        <v>1.1787072243346008</v>
      </c>
      <c r="NP7" s="37">
        <f t="shared" si="36"/>
        <v>1.1605839416058394</v>
      </c>
      <c r="NQ7" s="37">
        <f t="shared" si="36"/>
        <v>1.2547169811320755</v>
      </c>
      <c r="NR7" s="37">
        <f t="shared" si="36"/>
        <v>1.173913043478261</v>
      </c>
      <c r="NS7" s="37">
        <f t="shared" si="36"/>
        <v>1.3215613382899629</v>
      </c>
      <c r="NT7" s="37">
        <f t="shared" si="36"/>
        <v>1.4018348623853212</v>
      </c>
      <c r="NU7" s="37">
        <f t="shared" si="36"/>
        <v>1.3934707903780068</v>
      </c>
      <c r="NV7" s="37">
        <f t="shared" si="36"/>
        <v>1.3612903225806452</v>
      </c>
      <c r="NW7" s="37">
        <f t="shared" si="36"/>
        <v>1.3396226415094339</v>
      </c>
      <c r="NX7" s="37">
        <f t="shared" si="36"/>
        <v>1.299248120300752</v>
      </c>
      <c r="NY7" s="37">
        <f t="shared" si="36"/>
        <v>1.4830246913580247</v>
      </c>
      <c r="NZ7" s="37">
        <f t="shared" si="36"/>
        <v>1.5133614627285514</v>
      </c>
      <c r="OA7" s="37">
        <f t="shared" si="36"/>
        <v>1.5719895287958114</v>
      </c>
      <c r="OB7" s="37">
        <f t="shared" si="36"/>
        <v>1.6559802712700369</v>
      </c>
      <c r="OC7" s="37">
        <f t="shared" si="36"/>
        <v>1.8672985781990521</v>
      </c>
      <c r="OD7" s="37">
        <f t="shared" si="36"/>
        <v>2.1115023474178405</v>
      </c>
      <c r="OE7" s="37">
        <f t="shared" si="36"/>
        <v>2.2372685185185186</v>
      </c>
      <c r="OF7" s="37">
        <f t="shared" si="36"/>
        <v>2.270551508844953</v>
      </c>
      <c r="OG7" s="37">
        <f t="shared" si="36"/>
        <v>2.3420074349442381</v>
      </c>
      <c r="OH7" s="37">
        <f t="shared" si="36"/>
        <v>2.3896752706078268</v>
      </c>
      <c r="OI7" s="37">
        <f t="shared" si="36"/>
        <v>2.3700670141474309</v>
      </c>
      <c r="OJ7" s="37">
        <f t="shared" si="36"/>
        <v>2.1973350253807107</v>
      </c>
      <c r="OK7" s="37">
        <f t="shared" si="36"/>
        <v>2.0750416898276822</v>
      </c>
      <c r="OL7" s="37">
        <f t="shared" si="36"/>
        <v>1.9974133471288154</v>
      </c>
      <c r="OM7" s="37">
        <f t="shared" si="36"/>
        <v>1.9065077910174153</v>
      </c>
      <c r="ON7" s="37">
        <f t="shared" si="36"/>
        <v>1.7615079365079365</v>
      </c>
      <c r="OO7" s="37">
        <f t="shared" si="36"/>
        <v>1.6655052264808363</v>
      </c>
      <c r="OP7" s="37">
        <f t="shared" si="36"/>
        <v>1.6003770028275213</v>
      </c>
      <c r="OQ7" s="37">
        <f t="shared" si="36"/>
        <v>1.5648281836557898</v>
      </c>
      <c r="OR7" s="37">
        <f t="shared" si="36"/>
        <v>1.5143316367532815</v>
      </c>
      <c r="OS7" s="37">
        <f t="shared" si="36"/>
        <v>1.5317275317275316</v>
      </c>
      <c r="OT7" s="37">
        <f t="shared" si="36"/>
        <v>1.5100961538461539</v>
      </c>
      <c r="OU7" s="37">
        <f t="shared" si="36"/>
        <v>1.4717278666366298</v>
      </c>
      <c r="OV7" s="37">
        <f t="shared" si="36"/>
        <v>1.4192468619246863</v>
      </c>
      <c r="OW7" s="37">
        <f t="shared" si="36"/>
        <v>1.3865331762858264</v>
      </c>
      <c r="OX7" s="37">
        <f t="shared" si="36"/>
        <v>1.3347481085071047</v>
      </c>
      <c r="OY7" s="37">
        <f t="shared" ref="OY7:RJ7" si="37">SUM(OS3:OY3)/SUM(OL3:OR3)</f>
        <v>1.348841323191226</v>
      </c>
      <c r="OZ7" s="37">
        <f t="shared" si="37"/>
        <v>1.3090970578288805</v>
      </c>
      <c r="PA7" s="37">
        <f t="shared" si="37"/>
        <v>1.2410060490289716</v>
      </c>
      <c r="PB7" s="37">
        <f t="shared" si="37"/>
        <v>1.2103168529006583</v>
      </c>
      <c r="PC7" s="37">
        <f t="shared" si="37"/>
        <v>1.1594929245283019</v>
      </c>
      <c r="PD7" s="37">
        <f t="shared" si="37"/>
        <v>1.1073198357638396</v>
      </c>
      <c r="PE7" s="37">
        <f t="shared" si="37"/>
        <v>1.0724457348264897</v>
      </c>
      <c r="PF7" s="37">
        <f t="shared" si="37"/>
        <v>0.99514754098360658</v>
      </c>
      <c r="PG7" s="37">
        <f t="shared" si="37"/>
        <v>1.0063291139240507</v>
      </c>
      <c r="PH7" s="37">
        <f t="shared" si="37"/>
        <v>1.0092355053873781</v>
      </c>
      <c r="PI7" s="37">
        <f t="shared" si="37"/>
        <v>0.99747059567471863</v>
      </c>
      <c r="PJ7" s="37">
        <f t="shared" si="37"/>
        <v>1.0031782354436816</v>
      </c>
      <c r="PK7" s="37">
        <f t="shared" si="37"/>
        <v>0.99360695563227208</v>
      </c>
      <c r="PL7" s="37">
        <f t="shared" si="37"/>
        <v>1.0228180997808431</v>
      </c>
      <c r="PM7" s="37">
        <f t="shared" si="37"/>
        <v>1.0462572482867687</v>
      </c>
      <c r="PN7" s="37">
        <f t="shared" si="37"/>
        <v>1.0091130791939418</v>
      </c>
      <c r="PO7" s="37">
        <f t="shared" si="37"/>
        <v>0.95526182003050331</v>
      </c>
      <c r="PP7" s="37">
        <f t="shared" si="37"/>
        <v>0.87790034233548875</v>
      </c>
      <c r="PQ7" s="37">
        <f t="shared" si="37"/>
        <v>0.82359650234444304</v>
      </c>
      <c r="PR7" s="37">
        <f t="shared" si="37"/>
        <v>0.83142452708789083</v>
      </c>
      <c r="PS7" s="37">
        <f t="shared" si="37"/>
        <v>0.78384169397529624</v>
      </c>
      <c r="PT7" s="37">
        <f t="shared" si="37"/>
        <v>0.76029726665826936</v>
      </c>
      <c r="PU7" s="37">
        <f t="shared" si="37"/>
        <v>0.74523022131773087</v>
      </c>
      <c r="PV7" s="37">
        <f t="shared" si="37"/>
        <v>0.79151144225651937</v>
      </c>
      <c r="PW7" s="37">
        <f t="shared" si="37"/>
        <v>0.88532640092432124</v>
      </c>
      <c r="PX7" s="37">
        <f t="shared" si="37"/>
        <v>0.94537621172488073</v>
      </c>
      <c r="PY7" s="37">
        <f t="shared" si="37"/>
        <v>0.8846927720167157</v>
      </c>
      <c r="PZ7" s="37">
        <f t="shared" si="37"/>
        <v>0.88165299887441706</v>
      </c>
      <c r="QA7" s="37">
        <f t="shared" si="37"/>
        <v>0.86663353214049044</v>
      </c>
      <c r="QB7" s="37">
        <f t="shared" si="37"/>
        <v>0.84383000512032769</v>
      </c>
      <c r="QC7" s="37">
        <f t="shared" si="37"/>
        <v>0.75273155152126403</v>
      </c>
      <c r="QD7" s="37">
        <f t="shared" si="37"/>
        <v>0.66982055464926593</v>
      </c>
      <c r="QE7" s="37">
        <f t="shared" si="37"/>
        <v>0.6259765625</v>
      </c>
      <c r="QF7" s="37">
        <f t="shared" si="37"/>
        <v>0.64485654303708884</v>
      </c>
      <c r="QG7" s="37">
        <f t="shared" si="37"/>
        <v>0.60313696881269374</v>
      </c>
      <c r="QH7" s="37">
        <f t="shared" si="37"/>
        <v>0.56604855668132292</v>
      </c>
      <c r="QI7" s="37">
        <f t="shared" si="37"/>
        <v>0.56553398058252424</v>
      </c>
      <c r="QJ7" s="37">
        <f t="shared" si="37"/>
        <v>0.58396605627512277</v>
      </c>
      <c r="QK7" s="37">
        <f t="shared" si="37"/>
        <v>0.60131514856307844</v>
      </c>
      <c r="QL7" s="37">
        <f t="shared" si="37"/>
        <v>0.59230369214768586</v>
      </c>
      <c r="QM7" s="37">
        <f t="shared" si="37"/>
        <v>0.58410200759631037</v>
      </c>
      <c r="QN7" s="37">
        <f t="shared" si="37"/>
        <v>0.59358935591170248</v>
      </c>
      <c r="QO7" s="37">
        <f t="shared" si="37"/>
        <v>0.63694697737250927</v>
      </c>
      <c r="QP7" s="37">
        <f t="shared" si="37"/>
        <v>0.63233190271816886</v>
      </c>
      <c r="QQ7" s="37">
        <f t="shared" si="37"/>
        <v>0.62791586998087956</v>
      </c>
      <c r="QR7" s="37">
        <f t="shared" si="37"/>
        <v>0.61725394896719321</v>
      </c>
      <c r="QS7" s="37">
        <f t="shared" si="37"/>
        <v>0.63257243195785773</v>
      </c>
      <c r="QT7" s="37">
        <f t="shared" si="37"/>
        <v>0.62238736646539716</v>
      </c>
      <c r="QU7" s="37">
        <f t="shared" si="37"/>
        <v>0.66123280692817121</v>
      </c>
      <c r="QV7" s="37">
        <f t="shared" si="37"/>
        <v>0.66065747613997883</v>
      </c>
      <c r="QW7" s="37">
        <f t="shared" si="37"/>
        <v>0.69004524886877827</v>
      </c>
      <c r="QX7" s="37">
        <f t="shared" si="37"/>
        <v>0.73629719853836784</v>
      </c>
      <c r="QY7" s="37">
        <f t="shared" si="37"/>
        <v>0.75393700787401574</v>
      </c>
      <c r="QZ7" s="37">
        <f t="shared" si="37"/>
        <v>0.7432338653712699</v>
      </c>
      <c r="RA7" s="37">
        <f t="shared" si="37"/>
        <v>0.75820895522388054</v>
      </c>
      <c r="RB7" s="37">
        <f t="shared" si="37"/>
        <v>0.74576271186440679</v>
      </c>
      <c r="RC7" s="37">
        <f t="shared" si="37"/>
        <v>0.7375601926163724</v>
      </c>
      <c r="RD7" s="37">
        <f t="shared" si="37"/>
        <v>0.74098360655737705</v>
      </c>
      <c r="RE7" s="37">
        <f t="shared" si="37"/>
        <v>0.68155500413564929</v>
      </c>
      <c r="RF7" s="37">
        <f t="shared" si="37"/>
        <v>0.67798085291557875</v>
      </c>
      <c r="RG7" s="37">
        <f t="shared" si="37"/>
        <v>0.67787114845938379</v>
      </c>
      <c r="RH7" s="37">
        <f t="shared" si="37"/>
        <v>0.66043307086614178</v>
      </c>
      <c r="RI7" s="37">
        <f t="shared" si="37"/>
        <v>0.6776859504132231</v>
      </c>
      <c r="RJ7" s="37">
        <f t="shared" si="37"/>
        <v>0.72470076169749731</v>
      </c>
      <c r="RK7" s="37">
        <f t="shared" ref="RK7:TV7" si="38">SUM(RE3:RK3)/SUM(QX3:RD3)</f>
        <v>0.72013274336283184</v>
      </c>
      <c r="RL7" s="37">
        <f t="shared" si="38"/>
        <v>0.78640776699029125</v>
      </c>
      <c r="RM7" s="37">
        <f t="shared" si="38"/>
        <v>0.85365853658536583</v>
      </c>
      <c r="RN7" s="37">
        <f t="shared" si="38"/>
        <v>0.94490358126721763</v>
      </c>
      <c r="RO7" s="37">
        <f t="shared" si="38"/>
        <v>1.0834575260804769</v>
      </c>
      <c r="RP7" s="37">
        <f t="shared" si="38"/>
        <v>1.0731707317073171</v>
      </c>
      <c r="RQ7" s="37">
        <f t="shared" si="38"/>
        <v>1.042042042042042</v>
      </c>
      <c r="RR7" s="37">
        <f t="shared" si="38"/>
        <v>1.0629800307219661</v>
      </c>
      <c r="RS7" s="37">
        <f t="shared" si="38"/>
        <v>1.058641975308642</v>
      </c>
      <c r="RT7" s="37">
        <f t="shared" si="38"/>
        <v>1.0060150375939849</v>
      </c>
      <c r="RU7" s="37">
        <f t="shared" si="38"/>
        <v>0.96355685131195334</v>
      </c>
      <c r="RV7" s="37">
        <f t="shared" si="38"/>
        <v>0.91334250343878953</v>
      </c>
      <c r="RW7" s="37">
        <f t="shared" si="38"/>
        <v>1.0284090909090908</v>
      </c>
      <c r="RX7" s="37">
        <f t="shared" si="38"/>
        <v>1.0317002881844379</v>
      </c>
      <c r="RY7" s="37">
        <f t="shared" si="38"/>
        <v>1.0881502890173411</v>
      </c>
      <c r="RZ7" s="37">
        <f t="shared" si="38"/>
        <v>1.1486880466472302</v>
      </c>
      <c r="SA7" s="37">
        <f t="shared" si="38"/>
        <v>1.242152466367713</v>
      </c>
      <c r="SB7" s="37">
        <f t="shared" si="38"/>
        <v>1.2829046898638428</v>
      </c>
      <c r="SC7" s="37">
        <f t="shared" si="38"/>
        <v>1.3072289156626506</v>
      </c>
      <c r="SD7" s="37">
        <f t="shared" si="38"/>
        <v>1.270718232044199</v>
      </c>
      <c r="SE7" s="37">
        <f t="shared" si="38"/>
        <v>1.3938547486033519</v>
      </c>
      <c r="SF7" s="37">
        <f t="shared" si="38"/>
        <v>1.3612217795484727</v>
      </c>
      <c r="SG7" s="37">
        <f t="shared" si="38"/>
        <v>1.4137055837563453</v>
      </c>
      <c r="SH7" s="37">
        <f t="shared" si="38"/>
        <v>1.578820697954272</v>
      </c>
      <c r="SI7" s="37">
        <f t="shared" si="38"/>
        <v>1.7818396226415094</v>
      </c>
      <c r="SJ7" s="37">
        <f t="shared" si="38"/>
        <v>1.868663594470046</v>
      </c>
      <c r="SK7" s="37">
        <f t="shared" si="38"/>
        <v>1.9586956521739129</v>
      </c>
      <c r="SL7" s="37">
        <f t="shared" si="38"/>
        <v>1.9018036072144289</v>
      </c>
      <c r="SM7" s="37">
        <f t="shared" si="38"/>
        <v>1.968780487804878</v>
      </c>
      <c r="SN7" s="37">
        <f t="shared" si="38"/>
        <v>1.8904847396768403</v>
      </c>
      <c r="SO7" s="37">
        <f t="shared" si="38"/>
        <v>1.7134146341463414</v>
      </c>
      <c r="SP7" s="37">
        <f t="shared" si="38"/>
        <v>1.5784248841826605</v>
      </c>
      <c r="SQ7" s="37">
        <f t="shared" si="38"/>
        <v>1.5474722564734895</v>
      </c>
      <c r="SR7" s="37">
        <f t="shared" si="38"/>
        <v>1.3390677025527191</v>
      </c>
      <c r="SS7" s="37">
        <f t="shared" si="38"/>
        <v>1.3814541622760801</v>
      </c>
      <c r="ST7" s="37">
        <f t="shared" si="38"/>
        <v>1.3736372646184341</v>
      </c>
      <c r="SU7" s="37">
        <f t="shared" si="38"/>
        <v>1.5194681861348529</v>
      </c>
      <c r="SV7" s="37">
        <f t="shared" si="38"/>
        <v>1.5600533807829182</v>
      </c>
      <c r="SW7" s="37">
        <f t="shared" si="38"/>
        <v>1.6679245283018869</v>
      </c>
      <c r="SX7" s="37">
        <f t="shared" si="38"/>
        <v>1.7852589641434262</v>
      </c>
      <c r="SY7" s="37">
        <f t="shared" si="38"/>
        <v>2.1707418151678408</v>
      </c>
      <c r="SZ7" s="37">
        <f t="shared" si="38"/>
        <v>2.1575133485888633</v>
      </c>
      <c r="TA7" s="37">
        <f t="shared" si="38"/>
        <v>2.0674603174603177</v>
      </c>
      <c r="TB7" s="37">
        <f t="shared" si="38"/>
        <v>1.89625</v>
      </c>
      <c r="TC7" s="37">
        <f t="shared" si="38"/>
        <v>1.8517251211861991</v>
      </c>
      <c r="TD7" s="37">
        <f t="shared" si="38"/>
        <v>1.670940170940171</v>
      </c>
      <c r="TE7" s="37">
        <f t="shared" si="38"/>
        <v>1.5788886409283642</v>
      </c>
      <c r="TF7" s="37">
        <f t="shared" si="38"/>
        <v>1.3665521191294387</v>
      </c>
      <c r="TG7" s="37">
        <f t="shared" si="38"/>
        <v>1.3137705497613577</v>
      </c>
      <c r="TH7" s="37">
        <f t="shared" si="38"/>
        <v>1.3922526609666726</v>
      </c>
      <c r="TI7" s="37">
        <f t="shared" si="38"/>
        <v>1.2521423862887278</v>
      </c>
      <c r="TJ7" s="37">
        <f t="shared" si="38"/>
        <v>1.2108099784416384</v>
      </c>
      <c r="TK7" s="37">
        <f t="shared" si="38"/>
        <v>1.2685421994884911</v>
      </c>
      <c r="TL7" s="37">
        <f t="shared" si="38"/>
        <v>1.2272791519434629</v>
      </c>
      <c r="TM7" s="37">
        <f t="shared" si="38"/>
        <v>1.3115395361832913</v>
      </c>
      <c r="TN7" s="37">
        <f t="shared" si="38"/>
        <v>1.3439181916038752</v>
      </c>
      <c r="TO7" s="37">
        <f t="shared" si="38"/>
        <v>1.2479007394410326</v>
      </c>
      <c r="TP7" s="37">
        <f t="shared" si="38"/>
        <v>1.4630165833113977</v>
      </c>
      <c r="TQ7" s="37">
        <f t="shared" si="38"/>
        <v>1.5163423629657891</v>
      </c>
      <c r="TR7" s="37">
        <f t="shared" si="38"/>
        <v>1.5075901328273245</v>
      </c>
      <c r="TS7" s="37">
        <f t="shared" si="38"/>
        <v>1.5819417252101808</v>
      </c>
      <c r="TT7" s="37">
        <f t="shared" si="38"/>
        <v>1.5406902428632296</v>
      </c>
      <c r="TU7" s="37">
        <f t="shared" si="38"/>
        <v>1.4938926712054466</v>
      </c>
      <c r="TV7" s="37">
        <f t="shared" si="38"/>
        <v>1.5580998292658432</v>
      </c>
      <c r="TW7" s="37">
        <f t="shared" ref="TW7:WH7" si="39">SUM(TQ3:TW3)/SUM(TJ3:TP3)</f>
        <v>1.4417056495142138</v>
      </c>
      <c r="TX7" s="37">
        <f t="shared" si="39"/>
        <v>1.3869831418267216</v>
      </c>
      <c r="TY7" s="37">
        <f t="shared" si="39"/>
        <v>1.3312617998741347</v>
      </c>
      <c r="TZ7" s="37">
        <f t="shared" si="39"/>
        <v>1.248689574839837</v>
      </c>
      <c r="UA7" s="37">
        <f t="shared" si="39"/>
        <v>1.1917173672566372</v>
      </c>
      <c r="UB7" s="37">
        <f t="shared" si="39"/>
        <v>1.1664767776958649</v>
      </c>
      <c r="UC7" s="37">
        <f t="shared" si="39"/>
        <v>1.1249194276137682</v>
      </c>
      <c r="UD7" s="37">
        <f t="shared" si="39"/>
        <v>1.0876076375889181</v>
      </c>
      <c r="UE7" s="37">
        <f t="shared" si="39"/>
        <v>1.0659128015964201</v>
      </c>
      <c r="UF7" s="37">
        <f t="shared" si="39"/>
        <v>1.0222182828103765</v>
      </c>
      <c r="UG7" s="37">
        <f t="shared" si="39"/>
        <v>0.97877798507462688</v>
      </c>
      <c r="UH7" s="37">
        <f t="shared" si="39"/>
        <v>0.95724313975749842</v>
      </c>
      <c r="UI7" s="37">
        <f t="shared" si="39"/>
        <v>0.9152542372881356</v>
      </c>
      <c r="UJ7" s="37">
        <f t="shared" si="39"/>
        <v>0.87382534953013979</v>
      </c>
      <c r="UK7" s="37">
        <f t="shared" si="39"/>
        <v>0.83493975903614459</v>
      </c>
      <c r="UL7" s="37">
        <f t="shared" si="39"/>
        <v>0.76927440857775009</v>
      </c>
      <c r="UM7" s="37">
        <f t="shared" si="39"/>
        <v>0.72530204058038039</v>
      </c>
      <c r="UN7" s="37">
        <f t="shared" si="39"/>
        <v>0.68817012151536816</v>
      </c>
      <c r="UO7" s="37">
        <f t="shared" si="39"/>
        <v>0.63412121212121209</v>
      </c>
      <c r="UP7" s="37">
        <f t="shared" si="39"/>
        <v>0.61462649089767729</v>
      </c>
      <c r="UQ7" s="37">
        <f t="shared" si="39"/>
        <v>0.61108196721311481</v>
      </c>
      <c r="UR7" s="37">
        <f t="shared" si="39"/>
        <v>0.59176802033944886</v>
      </c>
      <c r="US7" s="37">
        <f t="shared" si="39"/>
        <v>0.57234513274336285</v>
      </c>
      <c r="UT7" s="37">
        <f t="shared" si="39"/>
        <v>0.56834303020642385</v>
      </c>
      <c r="UU7" s="37">
        <f t="shared" si="39"/>
        <v>0.56755820998874751</v>
      </c>
      <c r="UV7" s="37">
        <f t="shared" si="39"/>
        <v>0.56962630220777977</v>
      </c>
      <c r="UW7" s="37">
        <f t="shared" si="39"/>
        <v>0.53927075886017772</v>
      </c>
      <c r="UX7" s="37">
        <f t="shared" si="39"/>
        <v>0.54683978967700397</v>
      </c>
      <c r="UY7" s="37">
        <f t="shared" si="39"/>
        <v>0.51079888527635853</v>
      </c>
      <c r="UZ7" s="37">
        <f t="shared" si="39"/>
        <v>0.4934931065584332</v>
      </c>
      <c r="VA7" s="37">
        <f t="shared" si="39"/>
        <v>0.49249754592623757</v>
      </c>
      <c r="VB7" s="37">
        <f t="shared" si="39"/>
        <v>0.4601189568400183</v>
      </c>
      <c r="VC7" s="37">
        <f t="shared" si="39"/>
        <v>0.46577181208053692</v>
      </c>
      <c r="VD7" s="37">
        <f t="shared" si="39"/>
        <v>0.51041666666666663</v>
      </c>
      <c r="VE7" s="37">
        <f t="shared" si="39"/>
        <v>0.50392464678178961</v>
      </c>
      <c r="VF7" s="37">
        <f t="shared" si="39"/>
        <v>0.59195271652648329</v>
      </c>
      <c r="VG7" s="37">
        <f t="shared" si="39"/>
        <v>0.62950391644908621</v>
      </c>
      <c r="VH7" s="37">
        <f t="shared" si="39"/>
        <v>0.60791571753986329</v>
      </c>
      <c r="VI7" s="37">
        <f t="shared" si="39"/>
        <v>0.70798806761683797</v>
      </c>
      <c r="VJ7" s="37">
        <f t="shared" si="39"/>
        <v>0.68263688760806918</v>
      </c>
      <c r="VK7" s="37">
        <f t="shared" si="39"/>
        <v>0.61038961038961037</v>
      </c>
      <c r="VL7" s="37">
        <f t="shared" si="39"/>
        <v>0.62305295950155759</v>
      </c>
      <c r="VM7" s="37">
        <f t="shared" si="39"/>
        <v>0.57411674347158215</v>
      </c>
      <c r="VN7" s="37">
        <f t="shared" si="39"/>
        <v>0.54168394856905844</v>
      </c>
      <c r="VO7" s="37">
        <f t="shared" si="39"/>
        <v>0.56533957845433258</v>
      </c>
      <c r="VP7" s="37">
        <f t="shared" si="39"/>
        <v>0.52996254681647936</v>
      </c>
      <c r="VQ7" s="37">
        <f t="shared" si="39"/>
        <v>0.56569920844327182</v>
      </c>
      <c r="VR7" s="37">
        <f t="shared" si="39"/>
        <v>0.63282674772036474</v>
      </c>
      <c r="VS7" s="37">
        <f t="shared" si="39"/>
        <v>0.62124999999999997</v>
      </c>
      <c r="VT7" s="37">
        <f t="shared" si="39"/>
        <v>0.61605351170568556</v>
      </c>
      <c r="VU7" s="37">
        <f t="shared" si="39"/>
        <v>0.64088820826952531</v>
      </c>
      <c r="VV7" s="37">
        <f t="shared" si="39"/>
        <v>0.6495443247721624</v>
      </c>
      <c r="VW7" s="37">
        <f t="shared" si="39"/>
        <v>0.60335689045936391</v>
      </c>
      <c r="VX7" s="37">
        <f t="shared" si="39"/>
        <v>0.59421641791044777</v>
      </c>
      <c r="VY7" s="37">
        <f t="shared" si="39"/>
        <v>0.57925072046109505</v>
      </c>
      <c r="VZ7" s="37">
        <f t="shared" si="39"/>
        <v>0.58651911468812878</v>
      </c>
      <c r="WA7" s="37">
        <f t="shared" si="39"/>
        <v>0.61129207383279049</v>
      </c>
      <c r="WB7" s="37">
        <f t="shared" si="39"/>
        <v>0.61051373954599764</v>
      </c>
      <c r="WC7" s="37">
        <f t="shared" si="39"/>
        <v>0.5625</v>
      </c>
      <c r="WD7" s="37">
        <f t="shared" si="39"/>
        <v>0.62518301610541727</v>
      </c>
      <c r="WE7" s="37">
        <f t="shared" si="39"/>
        <v>0.62009419152276291</v>
      </c>
      <c r="WF7" s="37">
        <f t="shared" si="39"/>
        <v>0.60033167495854067</v>
      </c>
      <c r="WG7" s="37">
        <f t="shared" si="39"/>
        <v>0.61578044596912518</v>
      </c>
      <c r="WH7" s="37">
        <f t="shared" si="39"/>
        <v>0.57904085257548843</v>
      </c>
      <c r="WI7" s="37">
        <f t="shared" ref="WI7:YT7" si="40">SUM(WC3:WI3)/SUM(VV3:WB3)</f>
        <v>0.62426614481409004</v>
      </c>
      <c r="WJ7" s="37">
        <f t="shared" si="40"/>
        <v>0.76643990929705219</v>
      </c>
      <c r="WK7" s="37">
        <f t="shared" si="40"/>
        <v>0.79391100702576112</v>
      </c>
      <c r="WL7" s="37">
        <f t="shared" si="40"/>
        <v>0.86582278481012653</v>
      </c>
      <c r="WM7" s="37">
        <f t="shared" si="40"/>
        <v>0.96408839779005528</v>
      </c>
      <c r="WN7" s="37">
        <f t="shared" si="40"/>
        <v>0.91922005571030641</v>
      </c>
      <c r="WO7" s="37">
        <f t="shared" si="40"/>
        <v>0.96932515337423308</v>
      </c>
      <c r="WP7" s="37">
        <f t="shared" si="40"/>
        <v>0.94984326018808773</v>
      </c>
      <c r="WQ7" s="37">
        <f t="shared" si="40"/>
        <v>0.7751479289940828</v>
      </c>
      <c r="WR7" s="37">
        <f t="shared" si="40"/>
        <v>0.71386430678466073</v>
      </c>
      <c r="WS7" s="37">
        <f t="shared" si="40"/>
        <v>0.67836257309941517</v>
      </c>
      <c r="WT7" s="37">
        <f t="shared" si="40"/>
        <v>0.64756446991404015</v>
      </c>
      <c r="WU7" s="37">
        <f t="shared" si="40"/>
        <v>0.70909090909090911</v>
      </c>
      <c r="WV7" s="37">
        <f t="shared" si="40"/>
        <v>0.71518987341772156</v>
      </c>
      <c r="WW7" s="37">
        <f t="shared" si="40"/>
        <v>0.65676567656765672</v>
      </c>
      <c r="WX7" s="37">
        <f t="shared" si="40"/>
        <v>0.9274809160305344</v>
      </c>
      <c r="WY7" s="37">
        <f t="shared" si="40"/>
        <v>0.97933884297520657</v>
      </c>
      <c r="WZ7" s="37">
        <f t="shared" si="40"/>
        <v>0.98275862068965514</v>
      </c>
      <c r="XA7" s="37">
        <f t="shared" si="40"/>
        <v>0.91592920353982299</v>
      </c>
      <c r="XB7" s="37">
        <f t="shared" si="40"/>
        <v>0.85470085470085466</v>
      </c>
      <c r="XC7" s="37">
        <f t="shared" si="40"/>
        <v>0.81858407079646023</v>
      </c>
      <c r="XD7" s="37">
        <f t="shared" si="40"/>
        <v>0.88944723618090449</v>
      </c>
      <c r="XE7" s="37">
        <f t="shared" si="40"/>
        <v>0.58024691358024694</v>
      </c>
      <c r="XF7" s="37">
        <f t="shared" si="40"/>
        <v>0.59493670886075944</v>
      </c>
      <c r="XG7" s="37">
        <f t="shared" si="40"/>
        <v>0.56140350877192979</v>
      </c>
      <c r="XH7" s="37">
        <f t="shared" si="40"/>
        <v>0.61835748792270528</v>
      </c>
      <c r="XI7" s="37">
        <f t="shared" si="40"/>
        <v>0.625</v>
      </c>
      <c r="XJ7" s="37">
        <f t="shared" si="40"/>
        <v>0.67567567567567566</v>
      </c>
      <c r="XK7" s="37">
        <f t="shared" si="40"/>
        <v>0.65536723163841804</v>
      </c>
      <c r="XL7" s="37">
        <f t="shared" si="40"/>
        <v>0.71631205673758869</v>
      </c>
      <c r="XM7" s="37">
        <f t="shared" si="40"/>
        <v>0.63120567375886527</v>
      </c>
      <c r="XN7" s="37">
        <f t="shared" si="40"/>
        <v>0.7109375</v>
      </c>
      <c r="XO7" s="37">
        <f t="shared" si="40"/>
        <v>0.671875</v>
      </c>
      <c r="XP7" s="37">
        <f t="shared" si="40"/>
        <v>0.72</v>
      </c>
      <c r="XQ7" s="37">
        <f t="shared" si="40"/>
        <v>0.71199999999999997</v>
      </c>
      <c r="XR7" s="37">
        <f t="shared" si="40"/>
        <v>0.7931034482758621</v>
      </c>
      <c r="XS7" s="37">
        <f t="shared" si="40"/>
        <v>0.97029702970297027</v>
      </c>
      <c r="XT7" s="37">
        <f t="shared" si="40"/>
        <v>1.146067415730337</v>
      </c>
      <c r="XU7" s="37">
        <f t="shared" si="40"/>
        <v>1.0879120879120878</v>
      </c>
      <c r="XV7" s="37">
        <f t="shared" si="40"/>
        <v>1.0930232558139534</v>
      </c>
      <c r="XW7" s="37">
        <f t="shared" si="40"/>
        <v>1.0111111111111111</v>
      </c>
      <c r="XX7" s="37">
        <f t="shared" si="40"/>
        <v>1.0561797752808988</v>
      </c>
      <c r="XY7" s="37">
        <f t="shared" si="40"/>
        <v>1.0217391304347827</v>
      </c>
      <c r="XZ7" s="37">
        <f t="shared" si="40"/>
        <v>0.89795918367346939</v>
      </c>
      <c r="YA7" s="37">
        <f t="shared" si="40"/>
        <v>0.74509803921568629</v>
      </c>
      <c r="YB7" s="37">
        <f t="shared" si="40"/>
        <v>0.78787878787878785</v>
      </c>
      <c r="YC7" s="37">
        <f t="shared" si="40"/>
        <v>0.80851063829787229</v>
      </c>
      <c r="YD7" s="37">
        <f t="shared" si="40"/>
        <v>0.79120879120879117</v>
      </c>
      <c r="YE7" s="37">
        <f t="shared" si="40"/>
        <v>0.75531914893617025</v>
      </c>
      <c r="YF7" s="37">
        <f t="shared" si="40"/>
        <v>0.80851063829787229</v>
      </c>
      <c r="YG7" s="37">
        <f t="shared" si="40"/>
        <v>0.875</v>
      </c>
      <c r="YH7" s="37">
        <f t="shared" si="40"/>
        <v>1.131578947368421</v>
      </c>
      <c r="YI7" s="37">
        <f t="shared" si="40"/>
        <v>1.0512820512820513</v>
      </c>
      <c r="YJ7" s="37">
        <f t="shared" si="40"/>
        <v>1.1710526315789473</v>
      </c>
      <c r="YK7" s="37">
        <f t="shared" si="40"/>
        <v>1.25</v>
      </c>
      <c r="YL7" s="37">
        <f t="shared" si="40"/>
        <v>1.4507042253521127</v>
      </c>
      <c r="YM7" s="37">
        <f t="shared" si="40"/>
        <v>1.4473684210526316</v>
      </c>
      <c r="YN7" s="37">
        <f t="shared" si="40"/>
        <v>1.6753246753246753</v>
      </c>
      <c r="YO7" s="37">
        <f t="shared" si="40"/>
        <v>1.6279069767441861</v>
      </c>
      <c r="YP7" s="37">
        <f t="shared" si="40"/>
        <v>1.8048780487804879</v>
      </c>
      <c r="YQ7" s="37">
        <f t="shared" si="40"/>
        <v>1.853932584269663</v>
      </c>
      <c r="YR7" s="37">
        <f t="shared" si="40"/>
        <v>1.9222222222222223</v>
      </c>
      <c r="YS7" s="37">
        <f t="shared" si="40"/>
        <v>1.912621359223301</v>
      </c>
      <c r="YT7" s="37">
        <f t="shared" si="40"/>
        <v>2.1272727272727274</v>
      </c>
      <c r="YU7" s="37">
        <f t="shared" ref="YU7:ABF7" si="41">SUM(YO3:YU3)/SUM(YH3:YN3)</f>
        <v>1.9612403100775193</v>
      </c>
      <c r="YV7" s="37">
        <f t="shared" si="41"/>
        <v>2.1785714285714284</v>
      </c>
      <c r="YW7" s="37">
        <f t="shared" si="41"/>
        <v>2.3851351351351351</v>
      </c>
      <c r="YX7" s="37">
        <f t="shared" si="41"/>
        <v>2.3030303030303032</v>
      </c>
      <c r="YY7" s="37">
        <f t="shared" si="41"/>
        <v>2.5895953757225434</v>
      </c>
      <c r="YZ7" s="37">
        <f t="shared" si="41"/>
        <v>2.6446700507614214</v>
      </c>
      <c r="ZA7" s="37">
        <f t="shared" si="41"/>
        <v>3.0085470085470085</v>
      </c>
      <c r="ZB7" s="37">
        <f t="shared" si="41"/>
        <v>4.5731225296442686</v>
      </c>
      <c r="ZC7" s="37">
        <f t="shared" si="41"/>
        <v>5.7377049180327866</v>
      </c>
      <c r="ZD7" s="37">
        <f t="shared" si="41"/>
        <v>7.2832861189801701</v>
      </c>
      <c r="ZE7" s="37">
        <f t="shared" si="41"/>
        <v>8.9210526315789469</v>
      </c>
      <c r="ZF7" s="37">
        <f t="shared" si="41"/>
        <v>8.5044642857142865</v>
      </c>
      <c r="ZG7" s="37">
        <f t="shared" si="41"/>
        <v>8.2514395393474089</v>
      </c>
      <c r="ZH7" s="37">
        <f t="shared" si="41"/>
        <v>8.1903409090909083</v>
      </c>
      <c r="ZI7" s="37">
        <f t="shared" si="41"/>
        <v>6.6663785652549699</v>
      </c>
      <c r="ZJ7" s="37">
        <f t="shared" si="41"/>
        <v>5.6388571428571428</v>
      </c>
      <c r="ZK7" s="37">
        <f t="shared" si="41"/>
        <v>4.9276546091015172</v>
      </c>
      <c r="ZL7" s="37">
        <f t="shared" si="41"/>
        <v>4.5879056047197642</v>
      </c>
      <c r="ZM7" s="37">
        <f t="shared" si="41"/>
        <v>4.6202099737532807</v>
      </c>
      <c r="ZN7" s="37">
        <f t="shared" si="41"/>
        <v>5.2067922772737845</v>
      </c>
      <c r="ZO7" s="37">
        <f t="shared" si="41"/>
        <v>4.6434269857787029</v>
      </c>
      <c r="ZP7" s="37">
        <f t="shared" si="41"/>
        <v>3.9225982108129132</v>
      </c>
      <c r="ZQ7" s="37">
        <f t="shared" si="41"/>
        <v>3.4131536278881232</v>
      </c>
      <c r="ZR7" s="37">
        <f t="shared" si="41"/>
        <v>2.9492461914910413</v>
      </c>
      <c r="ZS7" s="37">
        <f t="shared" si="41"/>
        <v>2.5604706487494373</v>
      </c>
      <c r="ZT7" s="37">
        <f t="shared" si="41"/>
        <v>2.3901607680509005</v>
      </c>
      <c r="ZU7" s="37">
        <f t="shared" si="41"/>
        <v>2.0234095782701931</v>
      </c>
      <c r="ZV7" s="37">
        <f t="shared" si="41"/>
        <v>1.8512736236647493</v>
      </c>
      <c r="ZW7" s="37">
        <f t="shared" si="41"/>
        <v>1.7918030077673113</v>
      </c>
      <c r="ZX7" s="37">
        <f t="shared" si="41"/>
        <v>1.8054392684302722</v>
      </c>
      <c r="ZY7" s="37">
        <f t="shared" si="41"/>
        <v>1.7899047211219357</v>
      </c>
      <c r="ZZ7" s="37">
        <f t="shared" si="41"/>
        <v>1.816588403686312</v>
      </c>
      <c r="AAA7" s="37">
        <f t="shared" si="41"/>
        <v>1.7703094547701668</v>
      </c>
      <c r="AAB7" s="37">
        <f t="shared" si="41"/>
        <v>1.7369292590302923</v>
      </c>
      <c r="AAC7" s="37">
        <f t="shared" si="41"/>
        <v>1.6391478029294275</v>
      </c>
      <c r="AAD7" s="37">
        <f t="shared" si="41"/>
        <v>1.5670435889395142</v>
      </c>
      <c r="AAE7" s="37">
        <f t="shared" si="41"/>
        <v>1.3995132299495141</v>
      </c>
      <c r="AAF7" s="37">
        <f t="shared" si="41"/>
        <v>1.2837554950805945</v>
      </c>
      <c r="AAG7" s="37">
        <f t="shared" si="41"/>
        <v>1.1994000718807885</v>
      </c>
      <c r="AAH7" s="37">
        <f t="shared" si="41"/>
        <v>1.1909403361795823</v>
      </c>
      <c r="AAI7" s="37">
        <f t="shared" si="41"/>
        <v>1.1099162312982243</v>
      </c>
      <c r="AAJ7" s="37">
        <f t="shared" si="41"/>
        <v>1.1030204563916992</v>
      </c>
      <c r="AAK7" s="37">
        <f t="shared" si="41"/>
        <v>1.0377158597309037</v>
      </c>
      <c r="AAL7" s="37">
        <f t="shared" si="41"/>
        <v>1.0627592446799761</v>
      </c>
      <c r="AAM7" s="37">
        <f t="shared" si="41"/>
        <v>0.96664143031856031</v>
      </c>
      <c r="AAN7" s="37">
        <f t="shared" si="41"/>
        <v>0.95620454781195618</v>
      </c>
      <c r="AAO7" s="37">
        <f t="shared" si="41"/>
        <v>0.92525871981602148</v>
      </c>
      <c r="AAP7" s="37">
        <f t="shared" si="41"/>
        <v>0.95354803243391817</v>
      </c>
      <c r="AAQ7" s="37">
        <f t="shared" si="41"/>
        <v>0.89789769683984999</v>
      </c>
      <c r="AAR7" s="37">
        <f t="shared" si="41"/>
        <v>0.92508649537746013</v>
      </c>
      <c r="AAS7" s="37">
        <f t="shared" si="41"/>
        <v>0.8597585246119146</v>
      </c>
      <c r="AAT7" s="37">
        <f t="shared" si="41"/>
        <v>1.0056994131893819</v>
      </c>
      <c r="AAU7" s="37">
        <f t="shared" si="41"/>
        <v>0.95569322742777252</v>
      </c>
      <c r="AAV7" s="37">
        <f t="shared" si="41"/>
        <v>0.92593449973195574</v>
      </c>
      <c r="AAW7" s="37">
        <f t="shared" si="41"/>
        <v>0.89286572183521495</v>
      </c>
      <c r="AAX7" s="37">
        <f t="shared" si="41"/>
        <v>0.9115527054905177</v>
      </c>
      <c r="AAY7" s="37">
        <f t="shared" si="41"/>
        <v>0.79819989944942427</v>
      </c>
      <c r="AAZ7" s="37">
        <f t="shared" si="41"/>
        <v>0.79889403292181072</v>
      </c>
      <c r="ABA7" s="37">
        <f t="shared" si="41"/>
        <v>0.7197713984472347</v>
      </c>
      <c r="ABB7" s="37">
        <f t="shared" si="41"/>
        <v>0.73626262753654259</v>
      </c>
      <c r="ABC7" s="37">
        <f t="shared" si="41"/>
        <v>0.7672408121373212</v>
      </c>
      <c r="ABD7" s="37">
        <f t="shared" si="41"/>
        <v>0.75781544256120525</v>
      </c>
      <c r="ABE7" s="37">
        <f t="shared" si="41"/>
        <v>0.73735156580185146</v>
      </c>
      <c r="ABF7" s="37">
        <f t="shared" si="41"/>
        <v>0.86301348818631518</v>
      </c>
      <c r="ABG7" s="37">
        <f t="shared" ref="ABG7:ADR7" si="42">SUM(ABA3:ABG3)/SUM(AAT3:AAZ3)</f>
        <v>0.8747464666301793</v>
      </c>
      <c r="ABH7" s="37">
        <f t="shared" si="42"/>
        <v>0.8501706200582605</v>
      </c>
      <c r="ABI7" s="37">
        <f t="shared" si="42"/>
        <v>0.85311498997927337</v>
      </c>
      <c r="ABJ7" s="37">
        <f t="shared" si="42"/>
        <v>0.8097516635796117</v>
      </c>
      <c r="ABK7" s="37">
        <f t="shared" si="42"/>
        <v>0.79451860266969609</v>
      </c>
      <c r="ABL7" s="37">
        <f t="shared" si="42"/>
        <v>0.7880149397233932</v>
      </c>
      <c r="ABM7" s="37">
        <f t="shared" si="42"/>
        <v>0.73328942449757017</v>
      </c>
      <c r="ABN7" s="37">
        <f t="shared" si="42"/>
        <v>0.72609999815976889</v>
      </c>
      <c r="ABO7" s="37">
        <f t="shared" si="42"/>
        <v>0.74208011904295723</v>
      </c>
      <c r="ABP7" s="37">
        <f t="shared" si="42"/>
        <v>0.7502409445024496</v>
      </c>
      <c r="ABQ7" s="37">
        <f t="shared" si="42"/>
        <v>0.77930742348829818</v>
      </c>
      <c r="ABR7" s="37">
        <f t="shared" si="42"/>
        <v>0.8102770330652368</v>
      </c>
      <c r="ABS7" s="37">
        <f t="shared" si="42"/>
        <v>0.81965789905910513</v>
      </c>
      <c r="ABT7" s="37">
        <f t="shared" si="42"/>
        <v>0.816186823323785</v>
      </c>
      <c r="ABU7" s="37">
        <f t="shared" si="42"/>
        <v>0.824492485490534</v>
      </c>
      <c r="ABV7" s="37">
        <f t="shared" si="42"/>
        <v>0.80720825308039368</v>
      </c>
      <c r="ABW7" s="37">
        <f t="shared" si="42"/>
        <v>0.76558276461929609</v>
      </c>
      <c r="ABX7" s="37">
        <f t="shared" si="42"/>
        <v>0.78211713548036421</v>
      </c>
      <c r="ABY7" s="37">
        <f t="shared" si="42"/>
        <v>0.65611558398588288</v>
      </c>
      <c r="ABZ7" s="37">
        <f t="shared" si="42"/>
        <v>0.65402341625397187</v>
      </c>
      <c r="ACA7" s="37">
        <f t="shared" si="42"/>
        <v>0.66408898935220984</v>
      </c>
      <c r="ACB7" s="37">
        <f t="shared" si="42"/>
        <v>0.68378827001106601</v>
      </c>
      <c r="ACC7" s="37">
        <f t="shared" si="42"/>
        <v>0.72726678433679803</v>
      </c>
      <c r="ACD7" s="37">
        <f t="shared" si="42"/>
        <v>0.79825910648115783</v>
      </c>
      <c r="ACE7" s="37">
        <f t="shared" si="42"/>
        <v>0.77614844673014105</v>
      </c>
      <c r="ACF7" s="37">
        <f t="shared" si="42"/>
        <v>1.0790889225079845</v>
      </c>
      <c r="ACG7" s="37">
        <f t="shared" si="42"/>
        <v>1.1119621832188034</v>
      </c>
      <c r="ACH7" s="37">
        <f t="shared" si="42"/>
        <v>1.1039054102472232</v>
      </c>
      <c r="ACI7" s="37">
        <f t="shared" si="42"/>
        <v>1.1029894358282759</v>
      </c>
      <c r="ACJ7" s="37">
        <f t="shared" si="42"/>
        <v>1.1037303370786518</v>
      </c>
      <c r="ACK7" s="37">
        <f t="shared" si="42"/>
        <v>1.087059338734399</v>
      </c>
      <c r="ACL7" s="37">
        <f t="shared" si="42"/>
        <v>1.1159115329512894</v>
      </c>
      <c r="ACM7" s="37">
        <f t="shared" si="42"/>
        <v>0.9709089492951164</v>
      </c>
      <c r="ACN7" s="37">
        <f t="shared" si="42"/>
        <v>0.99626057862625472</v>
      </c>
      <c r="ACO7" s="37">
        <f t="shared" si="42"/>
        <v>1.0649545602077248</v>
      </c>
      <c r="ACP7" s="37">
        <f t="shared" si="42"/>
        <v>1.0794750570590153</v>
      </c>
      <c r="ACQ7" s="37">
        <f t="shared" si="42"/>
        <v>1.1002524635556641</v>
      </c>
      <c r="ACR7" s="37">
        <f t="shared" si="42"/>
        <v>1.0842363936671635</v>
      </c>
      <c r="ACS7" s="37">
        <f t="shared" si="42"/>
        <v>1.0881444332998997</v>
      </c>
      <c r="ACT7" s="37">
        <f t="shared" si="42"/>
        <v>1.1161204925594641</v>
      </c>
      <c r="ACU7" s="37">
        <f t="shared" si="42"/>
        <v>1.1082971157645201</v>
      </c>
      <c r="ACV7" s="37">
        <f t="shared" si="42"/>
        <v>1.0548973294220731</v>
      </c>
      <c r="ACW7" s="37">
        <f t="shared" si="42"/>
        <v>1.0373404817639507</v>
      </c>
      <c r="ACX7" s="37">
        <f t="shared" si="42"/>
        <v>0.99622501850481127</v>
      </c>
      <c r="ACY7" s="37">
        <f t="shared" si="42"/>
        <v>0.96499962844616183</v>
      </c>
      <c r="ACZ7" s="37">
        <f t="shared" si="42"/>
        <v>0.93923751935697952</v>
      </c>
      <c r="ADA7" s="37">
        <f t="shared" si="42"/>
        <v>0.87123553511104723</v>
      </c>
      <c r="ADB7" s="37">
        <f t="shared" si="42"/>
        <v>0.82193148194360277</v>
      </c>
      <c r="ADC7" s="37">
        <f t="shared" si="42"/>
        <v>0.80570603105814376</v>
      </c>
      <c r="ADD7" s="37">
        <f t="shared" si="42"/>
        <v>0.78118289353958148</v>
      </c>
      <c r="ADE7" s="37">
        <f t="shared" si="42"/>
        <v>0.77762092280258566</v>
      </c>
      <c r="ADF7" s="37">
        <f t="shared" si="42"/>
        <v>0.80694594178345913</v>
      </c>
      <c r="ADG7" s="37">
        <f t="shared" si="42"/>
        <v>0.82319227447593624</v>
      </c>
      <c r="ADH7" s="37">
        <f t="shared" si="42"/>
        <v>0.87105556243039228</v>
      </c>
      <c r="ADI7" s="37">
        <f t="shared" si="42"/>
        <v>0.90553435114503822</v>
      </c>
      <c r="ADJ7" s="37">
        <f t="shared" si="42"/>
        <v>0.91250560286866877</v>
      </c>
      <c r="ADK7" s="37">
        <f t="shared" si="42"/>
        <v>0.93798630200810695</v>
      </c>
      <c r="ADL7" s="37">
        <f t="shared" si="42"/>
        <v>0.86623351805847504</v>
      </c>
      <c r="ADM7" s="37">
        <f t="shared" si="42"/>
        <v>0.84225594045233321</v>
      </c>
      <c r="ADN7" s="37">
        <f t="shared" si="42"/>
        <v>0.84000953743443019</v>
      </c>
      <c r="ADO7" s="37">
        <f t="shared" si="42"/>
        <v>0.80347587251977082</v>
      </c>
      <c r="ADP7" s="37">
        <f t="shared" si="42"/>
        <v>0.70969441517386722</v>
      </c>
      <c r="ADQ7" s="37">
        <f t="shared" si="42"/>
        <v>0.63930641516848419</v>
      </c>
      <c r="ADR7" s="37">
        <f t="shared" si="42"/>
        <v>0.58911186171269625</v>
      </c>
      <c r="ADS7" s="37">
        <f t="shared" ref="ADS7:AGD7" si="43">SUM(ADM3:ADS3)/SUM(ADF3:ADL3)</f>
        <v>0.82390249283035522</v>
      </c>
      <c r="ADT7" s="37">
        <f t="shared" si="43"/>
        <v>0.9070360299116248</v>
      </c>
      <c r="ADU7" s="37">
        <f t="shared" si="43"/>
        <v>0.94073233040022708</v>
      </c>
      <c r="ADV7" s="37">
        <f t="shared" si="43"/>
        <v>1.0310013555725821</v>
      </c>
      <c r="ADW7" s="37">
        <f t="shared" si="43"/>
        <v>1.3246271175001687</v>
      </c>
      <c r="ADX7" s="37">
        <f t="shared" si="43"/>
        <v>1.6653092585478295</v>
      </c>
      <c r="ADY7" s="37">
        <f t="shared" si="43"/>
        <v>1.9747048903878583</v>
      </c>
      <c r="ADZ7" s="37">
        <f t="shared" si="43"/>
        <v>1.5173037017203292</v>
      </c>
      <c r="AEA7" s="37">
        <f t="shared" si="43"/>
        <v>1.3689963150334146</v>
      </c>
      <c r="AEB7" s="37">
        <f t="shared" si="43"/>
        <v>1.2900247420191902</v>
      </c>
      <c r="AEC7" s="37">
        <f t="shared" si="43"/>
        <v>1.2043102955467901</v>
      </c>
      <c r="AED7" s="37">
        <f t="shared" si="43"/>
        <v>1.0640444285932644</v>
      </c>
      <c r="AEE7" s="37">
        <f t="shared" si="43"/>
        <v>0.95736827535295743</v>
      </c>
      <c r="AEF7" s="37">
        <f t="shared" si="43"/>
        <v>0.87664389410760035</v>
      </c>
      <c r="AEG7" s="37">
        <f t="shared" si="43"/>
        <v>0.8877663563771121</v>
      </c>
      <c r="AEH7" s="37">
        <f t="shared" si="43"/>
        <v>0.90328025913590948</v>
      </c>
      <c r="AEI7" s="37">
        <f t="shared" si="43"/>
        <v>0.9233755905880151</v>
      </c>
      <c r="AEJ7" s="37">
        <f t="shared" si="43"/>
        <v>0.91940000949352063</v>
      </c>
      <c r="AEK7" s="37">
        <f t="shared" si="43"/>
        <v>0.90016280406052485</v>
      </c>
      <c r="AEL7" s="37">
        <f t="shared" si="43"/>
        <v>0.87546987951807231</v>
      </c>
      <c r="AEM7" s="37">
        <f t="shared" si="43"/>
        <v>0.84676830159271343</v>
      </c>
      <c r="AEN7" s="37">
        <f t="shared" si="43"/>
        <v>0.82477761765144364</v>
      </c>
      <c r="AEO7" s="37">
        <f t="shared" si="43"/>
        <v>0.80039395929087331</v>
      </c>
      <c r="AEP7" s="37">
        <f t="shared" si="43"/>
        <v>0.78580475201377986</v>
      </c>
      <c r="AEQ7" s="37">
        <f t="shared" si="43"/>
        <v>0.73648613764262483</v>
      </c>
      <c r="AER7" s="37">
        <f t="shared" si="43"/>
        <v>0.70833554976328528</v>
      </c>
      <c r="AES7" s="37">
        <f t="shared" si="43"/>
        <v>0.67841021688869318</v>
      </c>
      <c r="AET7" s="37">
        <f t="shared" si="43"/>
        <v>0.66971527178602241</v>
      </c>
      <c r="AEU7" s="37">
        <f t="shared" si="43"/>
        <v>0.65638368379827683</v>
      </c>
      <c r="AEV7" s="37">
        <f t="shared" si="43"/>
        <v>0.66542563261185084</v>
      </c>
      <c r="AEW7" s="37">
        <f t="shared" si="43"/>
        <v>0.67423119076784221</v>
      </c>
      <c r="AEX7" s="37">
        <f t="shared" si="43"/>
        <v>0.70578338590956891</v>
      </c>
      <c r="AEY7" s="37">
        <f t="shared" si="43"/>
        <v>0.73107539801742261</v>
      </c>
      <c r="AEZ7" s="37">
        <f t="shared" si="43"/>
        <v>0.78075300227198963</v>
      </c>
      <c r="AFA7" s="37">
        <f t="shared" si="43"/>
        <v>0.79747487760886371</v>
      </c>
      <c r="AFB7" s="37">
        <f t="shared" si="43"/>
        <v>0.83045713236644025</v>
      </c>
      <c r="AFC7" s="37">
        <f t="shared" si="43"/>
        <v>0.85765765765765767</v>
      </c>
      <c r="AFD7" s="37">
        <f t="shared" si="43"/>
        <v>0.86125454197743356</v>
      </c>
      <c r="AFE7" s="37">
        <f t="shared" si="43"/>
        <v>0.86144219308700831</v>
      </c>
      <c r="AFF7" s="37">
        <f t="shared" si="43"/>
        <v>0.85762711864406782</v>
      </c>
      <c r="AFG7" s="37">
        <f t="shared" si="43"/>
        <v>0.84639368114737057</v>
      </c>
      <c r="AFH7" s="37">
        <f t="shared" si="43"/>
        <v>0.86989768443726445</v>
      </c>
      <c r="AFI7" s="37">
        <f t="shared" si="43"/>
        <v>0.89278213772521275</v>
      </c>
      <c r="AFJ7" s="37">
        <f t="shared" si="43"/>
        <v>0.86355594869526753</v>
      </c>
      <c r="AFK7" s="37">
        <f t="shared" si="43"/>
        <v>0.86377262129454868</v>
      </c>
      <c r="AFL7" s="37">
        <f t="shared" si="43"/>
        <v>0.88792805257696295</v>
      </c>
      <c r="AFM7" s="37">
        <f t="shared" si="43"/>
        <v>0.93352497305066473</v>
      </c>
      <c r="AFN7" s="37">
        <f t="shared" si="43"/>
        <v>0.96119842829076618</v>
      </c>
      <c r="AFO7" s="37">
        <f t="shared" si="43"/>
        <v>0.9988857248978581</v>
      </c>
      <c r="AFP7" s="37">
        <f t="shared" si="43"/>
        <v>1.0256283273492632</v>
      </c>
      <c r="AFQ7" s="37">
        <f t="shared" si="43"/>
        <v>1.0928297055057619</v>
      </c>
      <c r="AFR7" s="37">
        <f t="shared" si="43"/>
        <v>1.1215938303341901</v>
      </c>
      <c r="AFS7" s="37">
        <f t="shared" si="43"/>
        <v>1.2356836774444877</v>
      </c>
      <c r="AFT7" s="37">
        <f t="shared" si="43"/>
        <v>1.3247369771619195</v>
      </c>
      <c r="AFU7" s="37">
        <f t="shared" si="43"/>
        <v>1.439831374552887</v>
      </c>
      <c r="AFV7" s="37">
        <f t="shared" si="43"/>
        <v>1.4923153197818542</v>
      </c>
      <c r="AFW7" s="37">
        <f t="shared" si="43"/>
        <v>1.5830516658619025</v>
      </c>
      <c r="AFX7" s="37">
        <f t="shared" si="43"/>
        <v>1.6390158172231986</v>
      </c>
      <c r="AFY7" s="37">
        <f t="shared" si="43"/>
        <v>1.6678890671556268</v>
      </c>
      <c r="AFZ7" s="37">
        <f t="shared" si="43"/>
        <v>1.7628205128205128</v>
      </c>
      <c r="AGA7" s="37">
        <f t="shared" si="43"/>
        <v>1.8569491525423729</v>
      </c>
      <c r="AGB7" s="37">
        <f t="shared" si="43"/>
        <v>1.915979061307781</v>
      </c>
      <c r="AGC7" s="37">
        <f t="shared" si="43"/>
        <v>2.0154485049833886</v>
      </c>
      <c r="AGD7" s="37">
        <f t="shared" si="43"/>
        <v>2.0807533933201161</v>
      </c>
      <c r="AGE7" s="37">
        <f t="shared" ref="AGE7:AIP7" si="44">SUM(AFY3:AGE3)/SUM(AFR3:AFX3)</f>
        <v>2.1701336764600758</v>
      </c>
      <c r="AGF7" s="37">
        <f t="shared" si="44"/>
        <v>2.1795382712656313</v>
      </c>
      <c r="AGG7" s="37">
        <f t="shared" si="44"/>
        <v>2.2149031296572281</v>
      </c>
      <c r="AGH7" s="37">
        <f t="shared" si="44"/>
        <v>2.2419026756376152</v>
      </c>
      <c r="AGI7" s="37">
        <f t="shared" si="44"/>
        <v>2.2377865246584858</v>
      </c>
      <c r="AGJ7" s="37">
        <f t="shared" si="44"/>
        <v>2.1949641473666861</v>
      </c>
      <c r="AGK7" s="37">
        <f t="shared" si="44"/>
        <v>2.2005350533220946</v>
      </c>
      <c r="AGL7" s="37">
        <f t="shared" si="44"/>
        <v>2.1664141247776532</v>
      </c>
      <c r="AGM7" s="37">
        <f t="shared" si="44"/>
        <v>2.1472210838245958</v>
      </c>
      <c r="AGN7" s="37">
        <f t="shared" si="44"/>
        <v>1.7003095141972817</v>
      </c>
      <c r="AGO7" s="37">
        <f t="shared" si="44"/>
        <v>1.7378094174576586</v>
      </c>
      <c r="AGP7" s="37">
        <f t="shared" si="44"/>
        <v>1.7958406621831351</v>
      </c>
      <c r="AGQ7" s="37">
        <f t="shared" si="44"/>
        <v>1.8208700223419634</v>
      </c>
      <c r="AGR7" s="37">
        <f t="shared" si="44"/>
        <v>1.7841654731372614</v>
      </c>
      <c r="AGS7" s="37">
        <f t="shared" si="44"/>
        <v>1.7297621943802457</v>
      </c>
      <c r="AGT7" s="37">
        <f t="shared" si="44"/>
        <v>1.7131929762743716</v>
      </c>
      <c r="AGU7" s="37">
        <f t="shared" si="44"/>
        <v>2.1750850811238625</v>
      </c>
      <c r="AGV7" s="37">
        <f t="shared" si="44"/>
        <v>1.8380144046694691</v>
      </c>
      <c r="AGW7" s="37">
        <f t="shared" si="44"/>
        <v>1.6079000737463127</v>
      </c>
      <c r="AGX7" s="37">
        <f t="shared" si="44"/>
        <v>1.4536268495128113</v>
      </c>
      <c r="AGY7" s="37">
        <f t="shared" si="44"/>
        <v>1.3190269947354665</v>
      </c>
      <c r="AGZ7" s="37">
        <f t="shared" si="44"/>
        <v>1.2336875785624499</v>
      </c>
      <c r="AHA7" s="37">
        <f t="shared" si="44"/>
        <v>1.1984505823170992</v>
      </c>
      <c r="AHB7" s="37">
        <f t="shared" si="44"/>
        <v>1.0132740464737175</v>
      </c>
      <c r="AHC7" s="37">
        <f t="shared" si="44"/>
        <v>1.0300008740240065</v>
      </c>
      <c r="AHD7" s="37">
        <f t="shared" si="44"/>
        <v>0.99969901103626202</v>
      </c>
      <c r="AHE7" s="37">
        <f t="shared" si="44"/>
        <v>0.98199035324159456</v>
      </c>
      <c r="AHF7" s="37">
        <f t="shared" si="44"/>
        <v>0.97772273724435643</v>
      </c>
      <c r="AHG7" s="37">
        <f t="shared" si="44"/>
        <v>0.99752044916920801</v>
      </c>
      <c r="AHH7" s="37">
        <f t="shared" si="44"/>
        <v>1.007386696795046</v>
      </c>
      <c r="AHI7" s="37">
        <f t="shared" si="44"/>
        <v>1.0129277839623658</v>
      </c>
      <c r="AHJ7" s="37">
        <f t="shared" si="44"/>
        <v>0.99509245836721705</v>
      </c>
      <c r="AHK7" s="37">
        <f t="shared" si="44"/>
        <v>1.0064803796470201</v>
      </c>
      <c r="AHL7" s="37">
        <f t="shared" si="44"/>
        <v>0.9397938471984455</v>
      </c>
      <c r="AHM7" s="37">
        <f t="shared" si="44"/>
        <v>0.90553842590582068</v>
      </c>
      <c r="AHN7" s="37">
        <f t="shared" si="44"/>
        <v>0.86669285714285715</v>
      </c>
      <c r="AHO7" s="37">
        <f t="shared" si="44"/>
        <v>0.8710879549116618</v>
      </c>
      <c r="AHP7" s="37">
        <f t="shared" si="44"/>
        <v>0.82427057113482471</v>
      </c>
      <c r="AHQ7" s="37">
        <f t="shared" si="44"/>
        <v>0.81964312362760361</v>
      </c>
      <c r="AHR7" s="37">
        <f t="shared" si="44"/>
        <v>0.83767325251777036</v>
      </c>
      <c r="AHS7" s="37">
        <f t="shared" si="44"/>
        <v>1.0019829984781639</v>
      </c>
      <c r="AHT7" s="37">
        <f t="shared" si="44"/>
        <v>1.0862354229444253</v>
      </c>
      <c r="AHU7" s="37">
        <f t="shared" si="44"/>
        <v>1.1458582295589967</v>
      </c>
      <c r="AHV7" s="37">
        <f t="shared" si="44"/>
        <v>1.1195260678955004</v>
      </c>
      <c r="AHW7" s="37">
        <f t="shared" si="44"/>
        <v>1.2171164119018332</v>
      </c>
      <c r="AHX7" s="37">
        <f t="shared" si="44"/>
        <v>1.2092924458778751</v>
      </c>
      <c r="AHY7" s="37">
        <f t="shared" si="44"/>
        <v>1.1252603923102431</v>
      </c>
      <c r="AHZ7" s="37">
        <f t="shared" si="44"/>
        <v>0.95929090853303056</v>
      </c>
      <c r="AIA7" s="37">
        <f t="shared" si="44"/>
        <v>0.86064753495217072</v>
      </c>
      <c r="AIB7" s="37">
        <f t="shared" si="44"/>
        <v>0.79761930449167473</v>
      </c>
      <c r="AIC7" s="37">
        <f t="shared" si="44"/>
        <v>0.78825353383896468</v>
      </c>
      <c r="AID7" s="37">
        <f t="shared" si="44"/>
        <v>0.71900686262730495</v>
      </c>
      <c r="AIE7" s="37">
        <f t="shared" si="44"/>
        <v>0.67826442311139157</v>
      </c>
      <c r="AIF7" s="37">
        <f t="shared" si="44"/>
        <v>0.66885290495152749</v>
      </c>
      <c r="AIG7" s="37">
        <f t="shared" si="44"/>
        <v>0.66015496933398365</v>
      </c>
      <c r="AIH7" s="37">
        <f t="shared" si="44"/>
        <v>0.65788888698893655</v>
      </c>
      <c r="AII7" s="37">
        <f t="shared" si="44"/>
        <v>0.65756512800165923</v>
      </c>
      <c r="AIJ7" s="37">
        <f t="shared" si="44"/>
        <v>0.65737106976314696</v>
      </c>
      <c r="AIK7" s="37">
        <f t="shared" si="44"/>
        <v>0.65781015009878796</v>
      </c>
      <c r="AIL7" s="37">
        <f t="shared" si="44"/>
        <v>0.66427778658633263</v>
      </c>
      <c r="AIM7" s="37">
        <f t="shared" si="44"/>
        <v>0.67828012381662484</v>
      </c>
      <c r="AIN7" s="37">
        <f t="shared" si="44"/>
        <v>0.69997698559782939</v>
      </c>
      <c r="AIO7" s="37">
        <f t="shared" si="44"/>
        <v>0.72565888652076727</v>
      </c>
      <c r="AIP7" s="37">
        <f t="shared" si="44"/>
        <v>0.74096980335152629</v>
      </c>
      <c r="AIQ7" s="37">
        <f t="shared" ref="AIQ7:AOC7" si="45">SUM(AIK3:AIQ3)/SUM(AID3:AIJ3)</f>
        <v>0.74601769911504423</v>
      </c>
      <c r="AIR7" s="37">
        <f t="shared" si="45"/>
        <v>0.7565786524409378</v>
      </c>
      <c r="AIS7" s="37">
        <f t="shared" si="45"/>
        <v>0.77573037998854311</v>
      </c>
      <c r="AIT7" s="37">
        <f t="shared" si="45"/>
        <v>0.7820952698201199</v>
      </c>
      <c r="AIU7" s="37">
        <f t="shared" si="45"/>
        <v>0.78497265868346366</v>
      </c>
      <c r="AIV7" s="37">
        <f t="shared" si="45"/>
        <v>0.78278233461083846</v>
      </c>
      <c r="AIW7" s="37">
        <f t="shared" si="45"/>
        <v>0.78137434530749728</v>
      </c>
      <c r="AIX7" s="37">
        <f t="shared" si="45"/>
        <v>0.7892071023743622</v>
      </c>
      <c r="AIY7" s="37">
        <f t="shared" si="45"/>
        <v>0.67993916770358076</v>
      </c>
      <c r="AIZ7" s="37">
        <f t="shared" si="45"/>
        <v>0.70227692307692313</v>
      </c>
      <c r="AJA7" s="37">
        <f t="shared" si="45"/>
        <v>0.71561215580211679</v>
      </c>
      <c r="AJB7" s="37">
        <f t="shared" si="45"/>
        <v>0.72402010493364488</v>
      </c>
      <c r="AJC7" s="37">
        <f t="shared" si="45"/>
        <v>0.67187535747786498</v>
      </c>
      <c r="AJD7" s="37">
        <f t="shared" si="45"/>
        <v>0.70180009474182847</v>
      </c>
      <c r="AJE7" s="37">
        <f t="shared" si="45"/>
        <v>0.7052058977907143</v>
      </c>
      <c r="AJF7" s="37">
        <f t="shared" si="45"/>
        <v>0.89266833207459473</v>
      </c>
      <c r="AJG7" s="37">
        <f t="shared" si="45"/>
        <v>0.78277252015422361</v>
      </c>
      <c r="AJH7" s="37">
        <f t="shared" si="45"/>
        <v>0.71386483349700924</v>
      </c>
      <c r="AJI7" s="37">
        <f t="shared" si="45"/>
        <v>0.66011022135614894</v>
      </c>
      <c r="AJJ7" s="37">
        <f t="shared" si="45"/>
        <v>0.74893588040998404</v>
      </c>
      <c r="AJK7" s="37">
        <f t="shared" si="45"/>
        <v>0.66193047586905163</v>
      </c>
      <c r="AJL7" s="37">
        <f t="shared" si="45"/>
        <v>0.61841125921916229</v>
      </c>
      <c r="AJM7" s="37">
        <f t="shared" si="45"/>
        <v>0.59376525332725916</v>
      </c>
      <c r="AJN7" s="37">
        <f t="shared" si="45"/>
        <v>0.66203962834434116</v>
      </c>
      <c r="AJO7" s="37">
        <f t="shared" si="45"/>
        <v>0.71306486576621642</v>
      </c>
      <c r="AJP7" s="37">
        <f t="shared" si="45"/>
        <v>0.76102398523985237</v>
      </c>
      <c r="AJQ7" s="37">
        <f t="shared" si="45"/>
        <v>0.71514958625079572</v>
      </c>
      <c r="AJR7" s="37">
        <f t="shared" si="45"/>
        <v>0.76872482537092746</v>
      </c>
      <c r="AJS7" s="37">
        <f t="shared" si="45"/>
        <v>0.81569013622189401</v>
      </c>
      <c r="AJT7" s="37">
        <f t="shared" si="45"/>
        <v>0.69151093330410474</v>
      </c>
      <c r="AJU7" s="37">
        <f t="shared" si="45"/>
        <v>0.73058279788073499</v>
      </c>
      <c r="AJV7" s="37">
        <f t="shared" si="45"/>
        <v>0.80970476468868757</v>
      </c>
      <c r="AJW7" s="37">
        <f t="shared" si="45"/>
        <v>0.87744711800715192</v>
      </c>
      <c r="AJX7" s="37">
        <f t="shared" si="45"/>
        <v>0.97285269247886075</v>
      </c>
      <c r="AJY7" s="37">
        <f t="shared" si="45"/>
        <v>1.0681833255952775</v>
      </c>
      <c r="AJZ7" s="37">
        <f t="shared" si="45"/>
        <v>1.0965124077800135</v>
      </c>
      <c r="AKA7" s="37">
        <f t="shared" si="45"/>
        <v>1.480979553019496</v>
      </c>
      <c r="AKB7" s="37">
        <f t="shared" si="45"/>
        <v>1.398626755130381</v>
      </c>
      <c r="AKC7" s="37">
        <f t="shared" si="45"/>
        <v>1.2496028880866425</v>
      </c>
      <c r="AKD7" s="37">
        <f t="shared" si="45"/>
        <v>1.165158527319196</v>
      </c>
      <c r="AKE7" s="37">
        <f t="shared" si="45"/>
        <v>1.0865246373023134</v>
      </c>
      <c r="AKF7" s="37">
        <f t="shared" si="45"/>
        <v>1.0216081962123564</v>
      </c>
      <c r="AKG7" s="37">
        <f t="shared" si="45"/>
        <v>1.0085020490549881</v>
      </c>
      <c r="AKH7" s="37">
        <f t="shared" si="45"/>
        <v>0.88125434794241986</v>
      </c>
      <c r="AKI7" s="37">
        <f t="shared" si="45"/>
        <v>0.92007281151745823</v>
      </c>
      <c r="AKJ7" s="37">
        <f t="shared" si="45"/>
        <v>0.96440746518749643</v>
      </c>
      <c r="AKK7" s="37">
        <f t="shared" si="45"/>
        <v>0.99193739625326061</v>
      </c>
      <c r="AKL7" s="37">
        <f t="shared" si="45"/>
        <v>1.0206904847828702</v>
      </c>
      <c r="AKM7" s="37">
        <f t="shared" si="45"/>
        <v>1.0478332219048199</v>
      </c>
      <c r="AKN7" s="37">
        <f t="shared" si="45"/>
        <v>1.0539180009704028</v>
      </c>
      <c r="AKO7" s="37">
        <f t="shared" si="45"/>
        <v>1.0984940490648532</v>
      </c>
      <c r="AKP7" s="37">
        <f t="shared" si="45"/>
        <v>1.1311750599520383</v>
      </c>
      <c r="AKQ7" s="37">
        <f t="shared" si="45"/>
        <v>1.2075369959858606</v>
      </c>
      <c r="AKR7" s="37">
        <f t="shared" si="45"/>
        <v>1.1621443939756155</v>
      </c>
      <c r="AKS7" s="37">
        <f t="shared" si="45"/>
        <v>1.233588685916323</v>
      </c>
      <c r="AKT7" s="37">
        <f t="shared" si="45"/>
        <v>1.2679814385150812</v>
      </c>
      <c r="AKU7" s="37">
        <f t="shared" si="45"/>
        <v>1.2705875582666744</v>
      </c>
      <c r="AKV7" s="37">
        <f t="shared" si="45"/>
        <v>1.2380873410724158</v>
      </c>
      <c r="AKW7" s="37">
        <f t="shared" si="45"/>
        <v>1.2070701717193131</v>
      </c>
      <c r="AKX7" s="37">
        <f t="shared" si="45"/>
        <v>1.1299429421979659</v>
      </c>
      <c r="AKY7" s="37">
        <f t="shared" si="45"/>
        <v>1.2830033427616354</v>
      </c>
      <c r="AKZ7" s="37">
        <f t="shared" si="45"/>
        <v>1.1814751122575715</v>
      </c>
      <c r="ALA7" s="37">
        <f t="shared" si="45"/>
        <v>1.1280878316559926</v>
      </c>
      <c r="ALB7" s="37">
        <f t="shared" si="45"/>
        <v>1.1240092395488925</v>
      </c>
      <c r="ALC7" s="37">
        <f t="shared" si="45"/>
        <v>1.1465821315354734</v>
      </c>
      <c r="ALD7" s="37">
        <f t="shared" si="45"/>
        <v>1.1499451152579583</v>
      </c>
      <c r="ALE7" s="37">
        <f t="shared" si="45"/>
        <v>1.1651883727057171</v>
      </c>
      <c r="ALF7" s="37">
        <f t="shared" si="45"/>
        <v>1.0714686548019881</v>
      </c>
      <c r="ALG7" s="37">
        <f t="shared" si="45"/>
        <v>1.0931144624590627</v>
      </c>
      <c r="ALH7" s="37">
        <f t="shared" si="45"/>
        <v>1.1164639091646391</v>
      </c>
      <c r="ALI7" s="37">
        <f t="shared" si="45"/>
        <v>1.1209654672200509</v>
      </c>
      <c r="ALJ7" s="37">
        <f t="shared" si="45"/>
        <v>1.1202102803738319</v>
      </c>
      <c r="ALK7" s="37">
        <f t="shared" si="45"/>
        <v>1.1694539900725467</v>
      </c>
      <c r="ALL7" s="37">
        <f t="shared" si="45"/>
        <v>1.0983569490503466</v>
      </c>
      <c r="ALM7" s="37">
        <f t="shared" si="45"/>
        <v>1.1638172907859787</v>
      </c>
      <c r="ALN7" s="37">
        <f t="shared" si="45"/>
        <v>1.2126054150022192</v>
      </c>
      <c r="ALO7" s="37">
        <f t="shared" si="45"/>
        <v>1.2162211245096615</v>
      </c>
      <c r="ALP7" s="37">
        <f t="shared" si="45"/>
        <v>1.2133074517416154</v>
      </c>
      <c r="ALQ7" s="37">
        <f t="shared" si="45"/>
        <v>1.1910522473667744</v>
      </c>
      <c r="ALR7" s="37">
        <f t="shared" si="45"/>
        <v>1.1201841452265902</v>
      </c>
      <c r="ALS7" s="37">
        <f t="shared" si="45"/>
        <v>1.2856309613669115</v>
      </c>
      <c r="ALT7" s="37">
        <f t="shared" si="45"/>
        <v>1.1897139183542269</v>
      </c>
      <c r="ALU7" s="37">
        <f t="shared" si="45"/>
        <v>1.1143240605173255</v>
      </c>
      <c r="ALV7" s="37">
        <f t="shared" si="45"/>
        <v>1.0944900701806779</v>
      </c>
      <c r="ALW7" s="37">
        <f t="shared" si="45"/>
        <v>1.0924362278908542</v>
      </c>
      <c r="ALX7" s="37">
        <f t="shared" si="45"/>
        <v>1.1143799433791552</v>
      </c>
      <c r="ALY7" s="37">
        <f t="shared" si="45"/>
        <v>1.1465213209361975</v>
      </c>
      <c r="ALZ7" s="37">
        <f t="shared" si="45"/>
        <v>1.0803021002908917</v>
      </c>
      <c r="AMA7" s="37">
        <f t="shared" si="45"/>
        <v>1.1387387874202961</v>
      </c>
      <c r="AMB7" s="37">
        <f t="shared" si="45"/>
        <v>1.2030822292784409</v>
      </c>
      <c r="AMC7" s="37">
        <f t="shared" si="45"/>
        <v>1.2560233567082322</v>
      </c>
      <c r="AMD7" s="37">
        <f t="shared" si="45"/>
        <v>1.2762997315108615</v>
      </c>
      <c r="AME7" s="37">
        <f t="shared" si="45"/>
        <v>1.3038866481588183</v>
      </c>
      <c r="AMF7" s="37">
        <f t="shared" si="45"/>
        <v>1.3296725645718934</v>
      </c>
      <c r="AMG7" s="37">
        <f t="shared" si="45"/>
        <v>1.3571887351778655</v>
      </c>
      <c r="AMH7" s="37">
        <f t="shared" si="45"/>
        <v>1.3426341139345623</v>
      </c>
      <c r="AMI7" s="37">
        <f t="shared" si="45"/>
        <v>1.3310732406543651</v>
      </c>
      <c r="AMJ7" s="37">
        <f t="shared" si="45"/>
        <v>1.2915145985401459</v>
      </c>
      <c r="AMK7" s="37">
        <f t="shared" si="45"/>
        <v>1.2717324323750026</v>
      </c>
      <c r="AML7" s="37">
        <f t="shared" si="45"/>
        <v>1.2300492116099226</v>
      </c>
      <c r="AMM7" s="37">
        <f t="shared" si="45"/>
        <v>1.2069249005812175</v>
      </c>
      <c r="AMN7" s="37">
        <f t="shared" si="45"/>
        <v>1.178106627350334</v>
      </c>
      <c r="AMO7" s="37">
        <f t="shared" si="45"/>
        <v>1.1757969887608681</v>
      </c>
      <c r="AMP7" s="37">
        <f t="shared" si="45"/>
        <v>1.1685241530204096</v>
      </c>
      <c r="AMQ7" s="37">
        <f t="shared" si="45"/>
        <v>1.1717380700072328</v>
      </c>
      <c r="AMR7" s="37">
        <f t="shared" si="45"/>
        <v>1.1772460692743405</v>
      </c>
      <c r="AMS7" s="37">
        <f t="shared" si="45"/>
        <v>1.1814722884483491</v>
      </c>
      <c r="AMT7" s="37">
        <f t="shared" si="45"/>
        <v>1.1649848717664391</v>
      </c>
      <c r="AMU7" s="37">
        <f t="shared" si="45"/>
        <v>1.1446295037389531</v>
      </c>
      <c r="AMV7" s="37">
        <f t="shared" si="45"/>
        <v>1.098277624143321</v>
      </c>
      <c r="AMW7" s="37">
        <f t="shared" si="45"/>
        <v>1.0096107429674814</v>
      </c>
      <c r="AMX7" s="37">
        <f t="shared" si="45"/>
        <v>0.95192431920299736</v>
      </c>
      <c r="AMY7" s="37">
        <f t="shared" si="45"/>
        <v>0.94725861163546565</v>
      </c>
      <c r="AMZ7" s="37">
        <f t="shared" si="45"/>
        <v>0.81715525701096048</v>
      </c>
      <c r="ANA7" s="37">
        <f t="shared" si="45"/>
        <v>0.72011911560740804</v>
      </c>
      <c r="ANB7" s="37">
        <f t="shared" si="45"/>
        <v>0.76904906526287375</v>
      </c>
      <c r="ANC7" s="37">
        <f t="shared" si="45"/>
        <v>0.86767020184741706</v>
      </c>
      <c r="AND7" s="37">
        <f t="shared" si="45"/>
        <v>1.0600423078037613</v>
      </c>
      <c r="ANE7" s="37">
        <f t="shared" si="45"/>
        <v>1.1988177102183617</v>
      </c>
      <c r="ANF7" s="37">
        <f t="shared" si="45"/>
        <v>1.2013454997677588</v>
      </c>
      <c r="ANG7" s="37">
        <f t="shared" si="45"/>
        <v>1.3501065593180204</v>
      </c>
      <c r="ANH7" s="37">
        <f t="shared" si="45"/>
        <v>1.6348307181026831</v>
      </c>
      <c r="ANI7" s="37">
        <f t="shared" si="45"/>
        <v>1.4443527863097849</v>
      </c>
      <c r="ANJ7" s="37">
        <f t="shared" si="45"/>
        <v>1.1887706016875641</v>
      </c>
      <c r="ANK7" s="37">
        <f t="shared" si="45"/>
        <v>0.92508406003116372</v>
      </c>
      <c r="ANL7" s="37">
        <f t="shared" si="45"/>
        <v>0.77631578947368418</v>
      </c>
      <c r="ANM7" s="37">
        <f t="shared" si="45"/>
        <v>0.74111675126903553</v>
      </c>
      <c r="ANN7" s="37">
        <f t="shared" si="45"/>
        <v>0.78729908169529317</v>
      </c>
      <c r="ANO7" s="37">
        <f t="shared" si="45"/>
        <v>0.65920142297785833</v>
      </c>
      <c r="ANP7" s="37">
        <f t="shared" si="45"/>
        <v>0.63006124532153795</v>
      </c>
      <c r="ANQ7" s="37">
        <f t="shared" si="45"/>
        <v>0.64523575768832753</v>
      </c>
      <c r="ANR7" s="37">
        <f t="shared" si="45"/>
        <v>0.66667159173180068</v>
      </c>
      <c r="ANS7" s="37">
        <f t="shared" si="45"/>
        <v>0.69335969148005316</v>
      </c>
      <c r="ANT7" s="37">
        <f t="shared" si="45"/>
        <v>0.69440611221433135</v>
      </c>
      <c r="ANU7" s="37">
        <f t="shared" si="45"/>
        <v>0.6012602835638019</v>
      </c>
      <c r="ANV7" s="37">
        <f t="shared" si="45"/>
        <v>0.61550996092723353</v>
      </c>
      <c r="ANW7" s="37">
        <f t="shared" si="45"/>
        <v>0.63468919361993481</v>
      </c>
      <c r="ANX7" s="37">
        <f t="shared" si="45"/>
        <v>0.63054653123329363</v>
      </c>
      <c r="ANY7" s="37">
        <f t="shared" si="45"/>
        <v>0.63972429689058308</v>
      </c>
      <c r="ANZ7" s="37">
        <f t="shared" si="45"/>
        <v>0.64323440056087866</v>
      </c>
      <c r="AOA7" s="37">
        <f t="shared" si="45"/>
        <v>0.65259433390688992</v>
      </c>
      <c r="AOB7" s="37">
        <f t="shared" si="45"/>
        <v>0.66923382294561329</v>
      </c>
      <c r="AOC7" s="37">
        <f t="shared" si="45"/>
        <v>0.66022374676193463</v>
      </c>
      <c r="AOD7" s="37">
        <f t="shared" ref="AOD7:AOR7" si="46">SUM(ANX3:AOD3)/SUM(ANQ3:ANW3)</f>
        <v>0.67934848669016656</v>
      </c>
      <c r="AOE7" s="37">
        <f t="shared" si="46"/>
        <v>0.70550446748842366</v>
      </c>
      <c r="AOF7" s="37">
        <f t="shared" si="46"/>
        <v>0.71155378486055776</v>
      </c>
      <c r="AOG7" s="37">
        <f t="shared" si="46"/>
        <v>0.71860921377706732</v>
      </c>
      <c r="AOH7" s="37">
        <f t="shared" si="46"/>
        <v>0.72277926322043973</v>
      </c>
      <c r="AOI7" s="37">
        <f t="shared" si="46"/>
        <v>0.72076561078815204</v>
      </c>
      <c r="AOJ7" s="37">
        <f t="shared" si="46"/>
        <v>0.75427930841202084</v>
      </c>
      <c r="AOK7" s="37">
        <f t="shared" si="46"/>
        <v>0.73845947396672029</v>
      </c>
      <c r="AOL7" s="37">
        <f t="shared" si="46"/>
        <v>0.72022186272244049</v>
      </c>
      <c r="AOM7" s="37">
        <f t="shared" si="46"/>
        <v>0.72588733628706359</v>
      </c>
      <c r="AON7" s="37">
        <f t="shared" si="46"/>
        <v>0.68719348804287372</v>
      </c>
      <c r="AOO7" s="37">
        <f t="shared" si="46"/>
        <v>0.68262857730051896</v>
      </c>
      <c r="AOP7" s="37">
        <f t="shared" si="46"/>
        <v>0.69236255898167454</v>
      </c>
      <c r="AOQ7" s="37">
        <f t="shared" si="46"/>
        <v>0.66331313593231966</v>
      </c>
      <c r="AOR7" s="37">
        <f t="shared" si="46"/>
        <v>0.65243200678417834</v>
      </c>
      <c r="AOS7" s="37">
        <f t="shared" ref="AOS7:ARU7" si="47">SUM(AOM3:AOS3)/SUM(AOF3:AOL3)</f>
        <v>0.6428571428571429</v>
      </c>
      <c r="AOT7" s="37">
        <f t="shared" si="47"/>
        <v>0.61975987658461329</v>
      </c>
      <c r="AOU7" s="37">
        <f t="shared" si="47"/>
        <v>0.68466745144202468</v>
      </c>
      <c r="AOV7" s="37">
        <f t="shared" si="47"/>
        <v>0.68583471323197354</v>
      </c>
      <c r="AOW7" s="37">
        <f t="shared" si="47"/>
        <v>0.63840240906569456</v>
      </c>
      <c r="AOX7" s="37">
        <f t="shared" si="47"/>
        <v>0.64675973802137199</v>
      </c>
      <c r="AOY7" s="37">
        <f t="shared" si="47"/>
        <v>0.65667068981524468</v>
      </c>
      <c r="AOZ7" s="37">
        <f t="shared" si="47"/>
        <v>0.62234201856843363</v>
      </c>
      <c r="APA7" s="37">
        <f t="shared" si="47"/>
        <v>0.65043290043290047</v>
      </c>
      <c r="APB7" s="37">
        <f t="shared" si="47"/>
        <v>0.62712228669675474</v>
      </c>
      <c r="APC7" s="37">
        <f t="shared" si="47"/>
        <v>0.63037752414398596</v>
      </c>
      <c r="APD7" s="37">
        <f t="shared" si="47"/>
        <v>0.67266633565044687</v>
      </c>
      <c r="APE7" s="37">
        <f t="shared" si="47"/>
        <v>0.669020652898068</v>
      </c>
      <c r="APF7" s="37">
        <f t="shared" si="47"/>
        <v>0.67778877421179129</v>
      </c>
      <c r="APG7" s="37">
        <f t="shared" si="47"/>
        <v>0.81360282322746236</v>
      </c>
      <c r="APH7" s="37">
        <f t="shared" si="47"/>
        <v>0.79783693843594006</v>
      </c>
      <c r="API7" s="37">
        <f t="shared" si="47"/>
        <v>0.78409869773817686</v>
      </c>
      <c r="APJ7" s="37">
        <f t="shared" si="47"/>
        <v>0.77298050139275765</v>
      </c>
      <c r="APK7" s="37">
        <f t="shared" si="47"/>
        <v>0.76969920649566337</v>
      </c>
      <c r="APL7" s="37">
        <f t="shared" si="47"/>
        <v>0.80043815972913768</v>
      </c>
      <c r="APM7" s="37">
        <f t="shared" si="47"/>
        <v>0.79224030037546933</v>
      </c>
      <c r="APN7" s="37">
        <f t="shared" si="47"/>
        <v>0.7204258675078864</v>
      </c>
      <c r="APO7" s="37">
        <f t="shared" si="47"/>
        <v>0.7420229405630866</v>
      </c>
      <c r="APP7" s="37">
        <f t="shared" si="47"/>
        <v>0.76158216783216781</v>
      </c>
      <c r="APQ7" s="37">
        <f t="shared" si="47"/>
        <v>0.78220720720720716</v>
      </c>
      <c r="APR7" s="37">
        <f t="shared" si="47"/>
        <v>0.80004795013186292</v>
      </c>
      <c r="APS7" s="37">
        <f t="shared" si="47"/>
        <v>0.79372978352824086</v>
      </c>
      <c r="APT7" s="37">
        <f t="shared" si="47"/>
        <v>0.82306477093206953</v>
      </c>
      <c r="APU7" s="37">
        <f t="shared" si="47"/>
        <v>0.82047071702244112</v>
      </c>
      <c r="APV7" s="37">
        <f t="shared" si="47"/>
        <v>0.80129286115795395</v>
      </c>
      <c r="APW7" s="37">
        <f t="shared" si="47"/>
        <v>0.79626972740315638</v>
      </c>
      <c r="APX7" s="37">
        <f t="shared" si="47"/>
        <v>0.78318456665706881</v>
      </c>
      <c r="APY7" s="37">
        <f t="shared" si="47"/>
        <v>0.80281690140845074</v>
      </c>
      <c r="APZ7" s="37">
        <f t="shared" si="47"/>
        <v>0.75705329153605017</v>
      </c>
      <c r="AQA7" s="37">
        <f t="shared" si="47"/>
        <v>0.81317978246960976</v>
      </c>
      <c r="AQB7" s="37">
        <f t="shared" si="47"/>
        <v>0.91227484989993324</v>
      </c>
      <c r="AQC7" s="37">
        <f t="shared" si="47"/>
        <v>0.99859698351455628</v>
      </c>
      <c r="AQD7" s="37">
        <f t="shared" si="47"/>
        <v>1.0227027027027027</v>
      </c>
      <c r="AQE7" s="37">
        <f t="shared" si="47"/>
        <v>1.0529411764705883</v>
      </c>
      <c r="AQF7" s="37">
        <f t="shared" si="47"/>
        <v>1.0388204553938036</v>
      </c>
      <c r="AQG7" s="37">
        <f t="shared" si="47"/>
        <v>1.2604554865424431</v>
      </c>
      <c r="AQH7" s="37">
        <f t="shared" si="47"/>
        <v>1.1416207710464201</v>
      </c>
      <c r="AQI7" s="37">
        <f t="shared" si="47"/>
        <v>0.99670932358318098</v>
      </c>
      <c r="AQJ7" s="37">
        <f t="shared" si="47"/>
        <v>0.94415173867228663</v>
      </c>
      <c r="AQK7" s="37">
        <f t="shared" si="47"/>
        <v>0.96194503171247359</v>
      </c>
      <c r="AQL7" s="37">
        <f t="shared" si="47"/>
        <v>0.95251396648044695</v>
      </c>
      <c r="AQM7" s="37">
        <f t="shared" si="47"/>
        <v>1.0323392022996767</v>
      </c>
      <c r="AQN7" s="37">
        <f t="shared" si="47"/>
        <v>0.98455978975032854</v>
      </c>
      <c r="AQO7" s="37">
        <f t="shared" si="47"/>
        <v>1.0844245348035837</v>
      </c>
      <c r="AQP7" s="37">
        <f t="shared" si="47"/>
        <v>1.2057960381511372</v>
      </c>
      <c r="AQQ7" s="37">
        <f t="shared" si="47"/>
        <v>1.2533482142857142</v>
      </c>
      <c r="AQR7" s="37">
        <f t="shared" si="47"/>
        <v>1.2498168498168498</v>
      </c>
      <c r="AQS7" s="37">
        <f t="shared" si="47"/>
        <v>1.2551319648093842</v>
      </c>
      <c r="AQT7" s="37">
        <f t="shared" si="47"/>
        <v>1.2492168465019144</v>
      </c>
      <c r="AQU7" s="37">
        <f t="shared" si="47"/>
        <v>1.2158825492158825</v>
      </c>
      <c r="AQV7" s="37">
        <f t="shared" si="47"/>
        <v>1.1947886876390212</v>
      </c>
      <c r="AQW7" s="37">
        <f t="shared" si="47"/>
        <v>1.1603285670824459</v>
      </c>
      <c r="AQX7" s="37">
        <f t="shared" si="47"/>
        <v>1.1531611754229742</v>
      </c>
      <c r="AQY7" s="37">
        <f t="shared" si="47"/>
        <v>1.1694021101992966</v>
      </c>
      <c r="AQZ7" s="37">
        <f t="shared" si="47"/>
        <v>1.1723130841121496</v>
      </c>
      <c r="ARA7" s="37">
        <f t="shared" si="47"/>
        <v>1.1412649763165228</v>
      </c>
      <c r="ARB7" s="37">
        <f t="shared" si="47"/>
        <v>1.2066410537870471</v>
      </c>
      <c r="ARC7" s="37">
        <f t="shared" si="47"/>
        <v>1.1773936170212767</v>
      </c>
      <c r="ARD7" s="37">
        <f t="shared" si="47"/>
        <v>1.2034609334032511</v>
      </c>
      <c r="ARE7" s="37">
        <f t="shared" si="47"/>
        <v>1.2126126126126127</v>
      </c>
      <c r="ARF7" s="37">
        <f t="shared" si="47"/>
        <v>1.2085213032581454</v>
      </c>
      <c r="ARG7" s="37">
        <f t="shared" si="47"/>
        <v>1.2125062282012955</v>
      </c>
      <c r="ARH7" s="37">
        <f t="shared" si="47"/>
        <v>1.20751953125</v>
      </c>
      <c r="ARI7" s="37">
        <f t="shared" si="47"/>
        <v>1.1246304298385263</v>
      </c>
      <c r="ARJ7" s="37">
        <f t="shared" si="47"/>
        <v>1.1567653038174837</v>
      </c>
      <c r="ARK7" s="37">
        <f t="shared" si="47"/>
        <v>1.1246187363834423</v>
      </c>
      <c r="ARL7" s="37">
        <f t="shared" si="47"/>
        <v>1.1471025260029717</v>
      </c>
      <c r="ARM7" s="37">
        <f t="shared" si="47"/>
        <v>1.0823309829946079</v>
      </c>
      <c r="ARN7" s="37">
        <f t="shared" si="47"/>
        <v>1.0936922128621327</v>
      </c>
      <c r="ARO7" s="37">
        <f t="shared" si="47"/>
        <v>1.1583097452486859</v>
      </c>
      <c r="ARP7" s="37">
        <f t="shared" si="47"/>
        <v>1.2216380182002022</v>
      </c>
      <c r="ARQ7" s="37">
        <f t="shared" si="47"/>
        <v>1.1077914469830112</v>
      </c>
      <c r="ARR7" s="37">
        <f t="shared" si="47"/>
        <v>1.0366137156141031</v>
      </c>
      <c r="ARS7" s="37">
        <f t="shared" si="47"/>
        <v>0.8886010362694301</v>
      </c>
      <c r="ART7" s="37">
        <f t="shared" si="47"/>
        <v>1.0433033148112665</v>
      </c>
      <c r="ARU7" s="37">
        <f t="shared" si="47"/>
        <v>1.0610557956039828</v>
      </c>
    </row>
    <row r="8" spans="1:1165" s="18" customFormat="1" ht="18" customHeight="1">
      <c r="A8" s="17" t="s">
        <v>73</v>
      </c>
      <c r="B8" s="163"/>
      <c r="C8" s="163"/>
      <c r="D8" s="163"/>
      <c r="E8" s="164"/>
      <c r="F8" s="164"/>
      <c r="G8" s="164"/>
      <c r="H8" s="164"/>
      <c r="I8" s="164"/>
      <c r="J8" s="164"/>
      <c r="K8" s="164"/>
      <c r="L8" s="164"/>
      <c r="M8" s="164"/>
      <c r="N8" s="164"/>
      <c r="O8" s="164"/>
      <c r="P8" s="164"/>
      <c r="Q8" s="164"/>
      <c r="R8" s="164"/>
      <c r="S8" s="164"/>
      <c r="T8" s="164"/>
      <c r="U8" s="164"/>
      <c r="V8" s="164"/>
      <c r="W8" s="164"/>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c r="CW8" s="165"/>
      <c r="CX8" s="165"/>
      <c r="CY8" s="165"/>
      <c r="CZ8" s="165"/>
      <c r="DA8" s="165"/>
      <c r="DB8" s="165"/>
      <c r="DC8" s="165"/>
      <c r="DD8" s="165"/>
      <c r="DE8" s="165"/>
      <c r="DF8" s="165"/>
      <c r="DG8" s="165"/>
      <c r="DH8" s="165"/>
      <c r="DI8" s="165"/>
      <c r="DJ8" s="165"/>
      <c r="DK8" s="165"/>
      <c r="DL8" s="165"/>
      <c r="DM8" s="165"/>
      <c r="DN8" s="165"/>
      <c r="DO8" s="165"/>
      <c r="DP8" s="165"/>
      <c r="DQ8" s="165"/>
      <c r="DR8" s="165"/>
      <c r="DS8" s="165"/>
      <c r="DT8" s="165"/>
      <c r="DU8" s="165"/>
      <c r="DV8" s="165"/>
      <c r="DW8" s="165"/>
      <c r="DX8" s="165"/>
      <c r="DY8" s="165"/>
      <c r="DZ8" s="165"/>
      <c r="EA8" s="165"/>
      <c r="EB8" s="165"/>
      <c r="EC8" s="165"/>
      <c r="ED8" s="165"/>
      <c r="EE8" s="165"/>
      <c r="EF8" s="165"/>
      <c r="EG8" s="165"/>
      <c r="EH8" s="165"/>
      <c r="EI8" s="165"/>
      <c r="EJ8" s="165"/>
      <c r="EK8" s="165"/>
      <c r="EL8" s="165"/>
      <c r="EM8" s="165"/>
      <c r="EN8" s="165"/>
      <c r="EO8" s="165"/>
      <c r="EP8" s="165"/>
      <c r="EQ8" s="165"/>
      <c r="ER8" s="165"/>
      <c r="ES8" s="165"/>
      <c r="ET8" s="165"/>
      <c r="EU8" s="165"/>
      <c r="EV8" s="165"/>
      <c r="EW8" s="165"/>
      <c r="EX8" s="165"/>
      <c r="EY8" s="165"/>
      <c r="EZ8" s="165"/>
      <c r="FA8" s="165"/>
      <c r="FB8" s="165"/>
      <c r="FC8" s="165"/>
      <c r="FD8" s="165"/>
      <c r="FE8" s="165"/>
      <c r="FF8" s="165"/>
      <c r="FG8" s="165"/>
      <c r="FH8" s="165"/>
      <c r="FI8" s="165"/>
      <c r="FJ8" s="165"/>
      <c r="FK8" s="165"/>
      <c r="FL8" s="165"/>
      <c r="FM8" s="165"/>
      <c r="FN8" s="165"/>
      <c r="FO8" s="165"/>
      <c r="FP8" s="165"/>
      <c r="FQ8" s="165"/>
      <c r="FR8" s="165"/>
      <c r="FS8" s="165"/>
      <c r="FT8" s="165"/>
      <c r="FU8" s="165"/>
      <c r="FV8" s="165"/>
      <c r="FW8" s="165"/>
      <c r="FX8" s="165"/>
      <c r="FY8" s="165"/>
      <c r="FZ8" s="165"/>
      <c r="GA8" s="165"/>
      <c r="GB8" s="165"/>
      <c r="GC8" s="165"/>
      <c r="GD8" s="165"/>
      <c r="GE8" s="165"/>
      <c r="GF8" s="165"/>
      <c r="GG8" s="165"/>
      <c r="GH8" s="165"/>
      <c r="GI8" s="165"/>
      <c r="GJ8" s="165"/>
      <c r="GK8" s="165"/>
      <c r="GL8" s="165"/>
      <c r="GM8" s="165"/>
      <c r="GN8" s="165"/>
      <c r="GO8" s="165"/>
      <c r="GP8" s="165"/>
      <c r="GQ8" s="165"/>
      <c r="GR8" s="165"/>
      <c r="GS8" s="165"/>
      <c r="GT8" s="165"/>
      <c r="GU8" s="165"/>
      <c r="GV8" s="165"/>
      <c r="GW8" s="165"/>
      <c r="GX8" s="165"/>
      <c r="GY8" s="165"/>
      <c r="GZ8" s="165"/>
      <c r="HA8" s="165"/>
      <c r="HB8" s="165"/>
      <c r="HC8" s="165"/>
      <c r="HD8" s="165"/>
      <c r="HE8" s="165"/>
      <c r="HF8" s="165"/>
      <c r="HG8" s="165"/>
      <c r="HH8" s="165"/>
      <c r="HI8" s="165"/>
      <c r="HJ8" s="165"/>
      <c r="HK8" s="165"/>
      <c r="HL8" s="165"/>
      <c r="HM8" s="165"/>
      <c r="HN8" s="165"/>
      <c r="HO8" s="165"/>
      <c r="HP8" s="165"/>
      <c r="HQ8" s="165"/>
      <c r="HR8" s="165"/>
      <c r="HS8" s="165"/>
      <c r="HT8" s="165"/>
      <c r="HU8" s="165"/>
      <c r="HV8" s="165"/>
      <c r="HW8" s="165"/>
      <c r="HX8" s="165"/>
      <c r="HY8" s="165"/>
      <c r="HZ8" s="165"/>
      <c r="IA8" s="165"/>
      <c r="IB8" s="165"/>
      <c r="IC8" s="165"/>
      <c r="ID8" s="165"/>
      <c r="IE8" s="165"/>
      <c r="IF8" s="165"/>
      <c r="IG8" s="165"/>
      <c r="IH8" s="165"/>
      <c r="II8" s="165"/>
      <c r="IJ8" s="165"/>
      <c r="IK8" s="165"/>
      <c r="IL8" s="165"/>
      <c r="IM8" s="165"/>
      <c r="IN8" s="165"/>
      <c r="IO8" s="165"/>
      <c r="IP8" s="165"/>
      <c r="IQ8" s="165"/>
      <c r="IR8" s="165"/>
      <c r="IS8" s="165"/>
      <c r="IT8" s="165"/>
      <c r="IU8" s="165"/>
      <c r="IV8" s="165"/>
      <c r="IW8" s="165"/>
      <c r="IX8" s="165"/>
      <c r="IY8" s="165"/>
      <c r="IZ8" s="165"/>
      <c r="JA8" s="165"/>
      <c r="JB8" s="165"/>
      <c r="JC8" s="165"/>
      <c r="JD8" s="165"/>
      <c r="JE8" s="165"/>
      <c r="JF8" s="165"/>
      <c r="JG8" s="165"/>
      <c r="JH8" s="165"/>
      <c r="JI8" s="165"/>
      <c r="JJ8" s="165"/>
      <c r="JK8" s="165"/>
      <c r="JL8" s="165"/>
      <c r="JM8" s="165"/>
      <c r="JN8" s="165"/>
      <c r="JO8" s="165"/>
      <c r="JP8" s="165"/>
      <c r="JQ8" s="165"/>
      <c r="JR8" s="165"/>
      <c r="JS8" s="165"/>
      <c r="JT8" s="165"/>
      <c r="JU8" s="165"/>
      <c r="JV8" s="165"/>
      <c r="JW8" s="165"/>
      <c r="JX8" s="165"/>
      <c r="JY8" s="165"/>
      <c r="JZ8" s="165"/>
      <c r="KA8" s="165"/>
      <c r="KB8" s="165"/>
      <c r="KC8" s="165"/>
      <c r="KD8" s="165"/>
      <c r="KE8" s="165"/>
      <c r="KF8" s="165"/>
      <c r="KG8" s="165"/>
      <c r="KH8" s="165"/>
      <c r="KI8" s="165"/>
      <c r="KJ8" s="165"/>
      <c r="KK8" s="165"/>
      <c r="KL8" s="165"/>
      <c r="KM8" s="165"/>
      <c r="KN8" s="165"/>
      <c r="KO8" s="165"/>
      <c r="KP8" s="165"/>
      <c r="KQ8" s="165"/>
      <c r="KR8" s="165"/>
      <c r="KS8" s="165"/>
      <c r="KT8" s="165"/>
      <c r="KU8" s="165"/>
      <c r="KV8" s="165"/>
      <c r="KW8" s="165"/>
      <c r="KX8" s="165"/>
      <c r="KY8" s="165"/>
      <c r="KZ8" s="165"/>
      <c r="LA8" s="165"/>
      <c r="LB8" s="165"/>
      <c r="LC8" s="165"/>
      <c r="LD8" s="165"/>
      <c r="LE8" s="165"/>
      <c r="LF8" s="165"/>
      <c r="LG8" s="165"/>
      <c r="LH8" s="165"/>
      <c r="LI8" s="165"/>
      <c r="LJ8" s="165"/>
      <c r="LK8" s="165"/>
      <c r="LL8" s="165"/>
      <c r="LM8" s="165"/>
      <c r="LN8" s="165"/>
      <c r="LO8" s="165"/>
      <c r="LP8" s="165"/>
      <c r="LQ8" s="165"/>
      <c r="LR8" s="165"/>
      <c r="LS8" s="165"/>
      <c r="LT8" s="165"/>
      <c r="LU8" s="165"/>
      <c r="LV8" s="165"/>
      <c r="LW8" s="165"/>
      <c r="LX8" s="165"/>
      <c r="LY8" s="165"/>
      <c r="LZ8" s="165"/>
      <c r="MA8" s="165"/>
      <c r="MB8" s="165"/>
      <c r="MC8" s="165"/>
      <c r="MD8" s="165"/>
      <c r="ME8" s="165"/>
      <c r="MF8" s="165"/>
      <c r="MG8" s="165"/>
      <c r="MH8" s="165"/>
      <c r="MI8" s="165"/>
      <c r="MJ8" s="165"/>
      <c r="MK8" s="165"/>
      <c r="ML8" s="165"/>
      <c r="MM8" s="165"/>
      <c r="MN8" s="165"/>
      <c r="MO8" s="165"/>
      <c r="MP8" s="165"/>
      <c r="MQ8" s="165"/>
      <c r="MR8" s="165"/>
      <c r="MS8" s="165"/>
      <c r="MT8" s="165"/>
      <c r="MU8" s="165"/>
      <c r="MV8" s="165"/>
      <c r="MW8" s="165"/>
      <c r="MX8" s="165"/>
      <c r="MY8" s="165"/>
      <c r="MZ8" s="165"/>
      <c r="NA8" s="165"/>
      <c r="NB8" s="165"/>
      <c r="NC8" s="165"/>
      <c r="ND8" s="165"/>
      <c r="NE8" s="165"/>
      <c r="NF8" s="165"/>
      <c r="NG8" s="165"/>
      <c r="NH8" s="165"/>
      <c r="NI8" s="165"/>
      <c r="NJ8" s="165"/>
      <c r="NK8" s="165"/>
      <c r="NL8" s="165"/>
      <c r="NM8" s="165"/>
      <c r="NN8" s="165"/>
      <c r="NO8" s="165"/>
      <c r="NP8" s="165"/>
      <c r="NQ8" s="165"/>
      <c r="NR8" s="165"/>
      <c r="NS8" s="165"/>
      <c r="NT8" s="165"/>
      <c r="NU8" s="165"/>
      <c r="NV8" s="165"/>
      <c r="NW8" s="165"/>
      <c r="NX8" s="165"/>
      <c r="NY8" s="165"/>
      <c r="NZ8" s="165"/>
      <c r="OA8" s="165"/>
      <c r="OB8" s="165"/>
      <c r="OC8" s="165"/>
      <c r="OD8" s="165"/>
      <c r="OE8" s="165"/>
      <c r="OF8" s="165"/>
      <c r="OG8" s="165"/>
      <c r="OH8" s="165"/>
      <c r="OI8" s="165"/>
      <c r="OJ8" s="165"/>
      <c r="OK8" s="165"/>
      <c r="OL8" s="165"/>
      <c r="OM8" s="165"/>
      <c r="ON8" s="165"/>
      <c r="OO8" s="165"/>
      <c r="OP8" s="165"/>
      <c r="OQ8" s="165"/>
      <c r="OR8" s="165"/>
      <c r="OS8" s="165"/>
      <c r="OT8" s="165"/>
      <c r="OU8" s="165"/>
      <c r="OV8" s="165"/>
      <c r="OW8" s="165"/>
      <c r="OX8" s="165"/>
      <c r="OY8" s="165"/>
      <c r="OZ8" s="165"/>
      <c r="PA8" s="165"/>
      <c r="PB8" s="165"/>
      <c r="PC8" s="165"/>
      <c r="PD8" s="165"/>
      <c r="PE8" s="165"/>
      <c r="PF8" s="165"/>
      <c r="PG8" s="165"/>
      <c r="PH8" s="165"/>
      <c r="PI8" s="165"/>
      <c r="PJ8" s="165"/>
      <c r="PK8" s="165"/>
      <c r="PL8" s="165"/>
      <c r="PM8" s="165"/>
      <c r="PN8" s="165"/>
      <c r="PO8" s="165"/>
      <c r="PP8" s="165"/>
      <c r="PQ8" s="165"/>
      <c r="PR8" s="165"/>
      <c r="PS8" s="165"/>
      <c r="PT8" s="165"/>
      <c r="PU8" s="165"/>
      <c r="PV8" s="165"/>
      <c r="PW8" s="165"/>
      <c r="PX8" s="165"/>
      <c r="PY8" s="165"/>
      <c r="PZ8" s="165"/>
      <c r="QA8" s="165"/>
      <c r="QB8" s="165"/>
      <c r="QC8" s="165"/>
      <c r="QD8" s="165"/>
      <c r="QE8" s="165"/>
      <c r="QF8" s="165"/>
      <c r="QG8" s="165"/>
      <c r="QH8" s="165"/>
      <c r="QI8" s="165"/>
      <c r="QJ8" s="165"/>
      <c r="QK8" s="165"/>
      <c r="QL8" s="165"/>
      <c r="QM8" s="165"/>
      <c r="QN8" s="165"/>
      <c r="QO8" s="165"/>
      <c r="QP8" s="165"/>
      <c r="QQ8" s="165"/>
      <c r="QR8" s="165"/>
      <c r="QS8" s="165"/>
      <c r="QT8" s="165"/>
      <c r="QU8" s="165"/>
      <c r="QV8" s="165"/>
      <c r="QW8" s="165"/>
      <c r="QX8" s="165"/>
      <c r="QY8" s="165"/>
      <c r="QZ8" s="165"/>
      <c r="RA8" s="165"/>
      <c r="RB8" s="165"/>
      <c r="RC8" s="165"/>
      <c r="RD8" s="165"/>
      <c r="RE8" s="165"/>
      <c r="RF8" s="165"/>
      <c r="RG8" s="165"/>
      <c r="RH8" s="165"/>
      <c r="RI8" s="165"/>
      <c r="RJ8" s="165"/>
      <c r="RK8" s="165"/>
      <c r="RL8" s="165"/>
      <c r="RM8" s="165"/>
      <c r="RN8" s="165"/>
      <c r="RO8" s="165"/>
      <c r="RP8" s="165"/>
      <c r="RQ8" s="165"/>
      <c r="RR8" s="165"/>
      <c r="RS8" s="165"/>
      <c r="RT8" s="165"/>
      <c r="RU8" s="165"/>
      <c r="RV8" s="165"/>
      <c r="RW8" s="165"/>
      <c r="RX8" s="165"/>
      <c r="RY8" s="165"/>
      <c r="RZ8" s="165"/>
      <c r="SA8" s="165"/>
      <c r="SB8" s="165"/>
      <c r="SC8" s="165"/>
      <c r="SD8" s="165"/>
      <c r="SE8" s="165"/>
      <c r="SF8" s="165"/>
      <c r="SG8" s="165"/>
      <c r="SH8" s="165"/>
      <c r="SI8" s="165"/>
      <c r="SJ8" s="165"/>
      <c r="SK8" s="165"/>
      <c r="SL8" s="165"/>
      <c r="SM8" s="165"/>
      <c r="SN8" s="165"/>
      <c r="SO8" s="165"/>
      <c r="SP8" s="165"/>
      <c r="SQ8" s="165"/>
      <c r="SR8" s="165"/>
      <c r="SS8" s="165"/>
      <c r="ST8" s="165"/>
      <c r="SU8" s="165"/>
      <c r="SV8" s="165"/>
      <c r="SW8" s="165"/>
      <c r="SX8" s="165"/>
      <c r="SY8" s="165"/>
      <c r="SZ8" s="165"/>
      <c r="TA8" s="165"/>
      <c r="TB8" s="165"/>
      <c r="TC8" s="165"/>
      <c r="TD8" s="165"/>
      <c r="TE8" s="165"/>
      <c r="TF8" s="165"/>
      <c r="TG8" s="165"/>
      <c r="TH8" s="165"/>
      <c r="TI8" s="165"/>
      <c r="TJ8" s="165"/>
      <c r="TK8" s="165"/>
      <c r="TL8" s="165"/>
      <c r="TM8" s="165"/>
      <c r="TN8" s="165"/>
      <c r="TO8" s="165"/>
      <c r="TP8" s="165"/>
      <c r="TQ8" s="165"/>
      <c r="TR8" s="165"/>
      <c r="TS8" s="165"/>
      <c r="TT8" s="165"/>
      <c r="TU8" s="165"/>
      <c r="TV8" s="165"/>
      <c r="TW8" s="165"/>
      <c r="TX8" s="165"/>
      <c r="TY8" s="165"/>
      <c r="TZ8" s="165"/>
      <c r="UA8" s="165"/>
      <c r="UB8" s="165"/>
      <c r="UC8" s="165"/>
      <c r="UD8" s="165"/>
      <c r="UE8" s="165"/>
      <c r="UF8" s="165"/>
      <c r="UG8" s="165"/>
      <c r="UH8" s="165"/>
      <c r="UI8" s="165"/>
      <c r="UJ8" s="165"/>
      <c r="UK8" s="165"/>
      <c r="UL8" s="165"/>
      <c r="UM8" s="165"/>
      <c r="UN8" s="165"/>
      <c r="UO8" s="165"/>
      <c r="UP8" s="165"/>
      <c r="UQ8" s="165"/>
      <c r="UR8" s="165"/>
      <c r="US8" s="165"/>
      <c r="UT8" s="165"/>
      <c r="UU8" s="165"/>
      <c r="UV8" s="165"/>
      <c r="UW8" s="165"/>
      <c r="UX8" s="165"/>
      <c r="UY8" s="165"/>
      <c r="UZ8" s="165"/>
      <c r="VA8" s="165"/>
      <c r="VB8" s="165"/>
      <c r="VC8" s="165"/>
      <c r="VD8" s="165"/>
      <c r="VE8" s="165"/>
      <c r="VF8" s="165"/>
      <c r="VG8" s="165"/>
      <c r="VH8" s="165"/>
      <c r="VI8" s="165"/>
      <c r="VJ8" s="165"/>
      <c r="VK8" s="165"/>
      <c r="VL8" s="165"/>
      <c r="VM8" s="165"/>
      <c r="VN8" s="165"/>
      <c r="VO8" s="165"/>
      <c r="VP8" s="165"/>
      <c r="VQ8" s="165"/>
      <c r="VR8" s="165"/>
      <c r="VS8" s="165"/>
      <c r="VT8" s="165"/>
      <c r="VU8" s="165"/>
      <c r="VV8" s="165"/>
      <c r="VW8" s="165"/>
      <c r="VX8" s="165"/>
      <c r="VY8" s="165"/>
      <c r="VZ8" s="165"/>
      <c r="WA8" s="165"/>
      <c r="WB8" s="165"/>
      <c r="WC8" s="165"/>
      <c r="WD8" s="165"/>
      <c r="WE8" s="165"/>
      <c r="WF8" s="165"/>
      <c r="WG8" s="165"/>
      <c r="WH8" s="165"/>
      <c r="WI8" s="165"/>
      <c r="WJ8" s="165"/>
      <c r="WK8" s="165"/>
      <c r="WL8" s="165"/>
      <c r="WM8" s="165"/>
      <c r="WN8" s="165"/>
      <c r="WO8" s="165"/>
      <c r="WP8" s="165"/>
      <c r="WQ8" s="165"/>
      <c r="WR8" s="165"/>
      <c r="WS8" s="165"/>
      <c r="WT8" s="165"/>
      <c r="WU8" s="165"/>
      <c r="WV8" s="165"/>
      <c r="WW8" s="165"/>
      <c r="WX8" s="165"/>
      <c r="WY8" s="165"/>
      <c r="WZ8" s="165"/>
      <c r="XA8" s="165"/>
      <c r="XB8" s="165"/>
      <c r="XC8" s="165"/>
      <c r="XD8" s="165"/>
      <c r="XE8" s="165"/>
      <c r="XF8" s="165"/>
      <c r="XG8" s="165"/>
      <c r="XH8" s="165"/>
      <c r="XI8" s="165"/>
      <c r="XJ8" s="165"/>
      <c r="XK8" s="165"/>
      <c r="XL8" s="165"/>
      <c r="XM8" s="165"/>
      <c r="XN8" s="165"/>
      <c r="XO8" s="165"/>
      <c r="XP8" s="165"/>
      <c r="XQ8" s="165"/>
      <c r="XR8" s="165"/>
      <c r="XS8" s="165"/>
      <c r="XT8" s="165"/>
      <c r="XU8" s="165"/>
      <c r="XV8" s="165"/>
      <c r="XW8" s="165"/>
      <c r="XX8" s="165"/>
      <c r="XY8" s="165"/>
      <c r="XZ8" s="165"/>
      <c r="YA8" s="165"/>
      <c r="YB8" s="165"/>
      <c r="YC8" s="165"/>
      <c r="YD8" s="165"/>
      <c r="YE8" s="165"/>
      <c r="YF8" s="165"/>
      <c r="YG8" s="165"/>
      <c r="YH8" s="165"/>
      <c r="YI8" s="165"/>
      <c r="YJ8" s="165"/>
      <c r="YK8" s="165"/>
      <c r="YL8" s="165"/>
      <c r="YM8" s="165"/>
      <c r="YN8" s="165"/>
      <c r="YO8" s="165"/>
      <c r="YP8" s="165"/>
      <c r="YQ8" s="165"/>
      <c r="YR8" s="165"/>
      <c r="YS8" s="165"/>
      <c r="YT8" s="165"/>
      <c r="YU8" s="165"/>
      <c r="YV8" s="165"/>
      <c r="YW8" s="165"/>
      <c r="YX8" s="165"/>
      <c r="YY8" s="165"/>
      <c r="YZ8" s="165"/>
      <c r="ZA8" s="165"/>
      <c r="ZB8" s="165"/>
      <c r="ZC8" s="165"/>
      <c r="ZD8" s="165"/>
      <c r="ZE8" s="165"/>
      <c r="ZF8" s="165"/>
      <c r="ZG8" s="165"/>
      <c r="ZH8" s="165"/>
      <c r="ZI8" s="165"/>
      <c r="ZJ8" s="165"/>
      <c r="ZK8" s="165"/>
      <c r="ZL8" s="165"/>
      <c r="ZM8" s="165"/>
      <c r="ZN8" s="165"/>
      <c r="ZO8" s="165"/>
      <c r="ZP8" s="165"/>
      <c r="ZQ8" s="165"/>
      <c r="ZR8" s="165"/>
      <c r="ZS8" s="165"/>
      <c r="ZT8" s="165"/>
      <c r="ZU8" s="165"/>
      <c r="ZV8" s="165"/>
      <c r="ZW8" s="165"/>
      <c r="ZX8" s="165"/>
      <c r="ZY8" s="165"/>
      <c r="ZZ8" s="165"/>
      <c r="AAA8" s="164"/>
      <c r="AAB8" s="40">
        <v>289</v>
      </c>
      <c r="AAC8" s="40">
        <v>372</v>
      </c>
      <c r="AAD8" s="40">
        <v>523</v>
      </c>
      <c r="AAE8" s="40">
        <v>575</v>
      </c>
      <c r="AAF8" s="40">
        <v>731</v>
      </c>
      <c r="AAG8" s="40">
        <v>729</v>
      </c>
      <c r="AAH8" s="40">
        <v>232</v>
      </c>
      <c r="AAI8" s="40">
        <v>843</v>
      </c>
      <c r="AAJ8" s="40">
        <v>804</v>
      </c>
      <c r="AAK8" s="40">
        <v>699</v>
      </c>
      <c r="AAL8" s="40">
        <v>746</v>
      </c>
      <c r="AAM8" s="40">
        <v>242</v>
      </c>
      <c r="AAN8" s="40">
        <v>587</v>
      </c>
      <c r="AAO8" s="40">
        <v>377</v>
      </c>
      <c r="AAP8" s="40">
        <v>914</v>
      </c>
      <c r="AAQ8" s="40">
        <v>786</v>
      </c>
      <c r="AAR8" s="40">
        <v>707</v>
      </c>
      <c r="AAS8" s="40">
        <v>630</v>
      </c>
      <c r="AAT8" s="40">
        <v>607</v>
      </c>
      <c r="AAU8" s="40">
        <v>456</v>
      </c>
      <c r="AAV8" s="40">
        <v>202</v>
      </c>
      <c r="AAW8" s="40">
        <v>815</v>
      </c>
      <c r="AAX8" s="40">
        <v>740</v>
      </c>
      <c r="AAY8" s="40">
        <v>210</v>
      </c>
      <c r="AAZ8" s="40">
        <v>680</v>
      </c>
      <c r="ABA8" s="40">
        <v>556</v>
      </c>
      <c r="ABB8" s="40">
        <v>682</v>
      </c>
      <c r="ABC8" s="40">
        <v>176</v>
      </c>
      <c r="ABD8" s="40">
        <v>655</v>
      </c>
      <c r="ABE8" s="40">
        <v>547</v>
      </c>
      <c r="ABF8" s="40">
        <v>373</v>
      </c>
      <c r="ABG8" s="40">
        <v>422</v>
      </c>
      <c r="ABH8" s="40">
        <v>359</v>
      </c>
      <c r="ABI8" s="40">
        <v>258</v>
      </c>
      <c r="ABJ8" s="40">
        <v>113</v>
      </c>
      <c r="ABK8" s="40">
        <v>510</v>
      </c>
      <c r="ABL8" s="40">
        <v>522</v>
      </c>
      <c r="ABM8" s="40">
        <v>423</v>
      </c>
      <c r="ABN8" s="40">
        <v>385</v>
      </c>
      <c r="ABO8" s="40">
        <v>396</v>
      </c>
      <c r="ABP8" s="40">
        <v>390</v>
      </c>
      <c r="ABQ8" s="40">
        <v>84</v>
      </c>
      <c r="ABR8" s="40">
        <v>404</v>
      </c>
      <c r="ABS8" s="40">
        <v>369</v>
      </c>
      <c r="ABT8" s="40">
        <v>382</v>
      </c>
      <c r="ABU8" s="40">
        <v>303</v>
      </c>
      <c r="ABV8" s="40">
        <v>275</v>
      </c>
      <c r="ABW8" s="40">
        <v>233</v>
      </c>
      <c r="ABX8" s="40">
        <v>71</v>
      </c>
      <c r="ABY8" s="40">
        <v>40</v>
      </c>
      <c r="ABZ8" s="40">
        <v>406</v>
      </c>
      <c r="ACA8" s="40">
        <v>288</v>
      </c>
      <c r="ACB8" s="40">
        <v>237</v>
      </c>
      <c r="ACC8" s="40">
        <v>233</v>
      </c>
      <c r="ACD8" s="40">
        <v>210</v>
      </c>
      <c r="ACE8" s="40">
        <v>36</v>
      </c>
      <c r="ACF8" s="40">
        <v>281</v>
      </c>
      <c r="ACG8" s="40">
        <v>244</v>
      </c>
      <c r="ACH8" s="40">
        <v>212</v>
      </c>
      <c r="ACI8" s="40">
        <v>257</v>
      </c>
      <c r="ACJ8" s="40">
        <v>225</v>
      </c>
      <c r="ACK8" s="40">
        <v>250</v>
      </c>
      <c r="ACL8" s="40">
        <v>36</v>
      </c>
      <c r="ACM8" s="40">
        <v>323</v>
      </c>
      <c r="ACN8" s="40">
        <v>204</v>
      </c>
      <c r="ACO8" s="40">
        <v>220</v>
      </c>
      <c r="ACP8" s="40">
        <v>260</v>
      </c>
      <c r="ACQ8" s="40">
        <v>202</v>
      </c>
      <c r="ACR8" s="40">
        <v>174</v>
      </c>
      <c r="ACS8" s="40">
        <v>44</v>
      </c>
      <c r="ACT8" s="40">
        <v>296</v>
      </c>
      <c r="ACU8" s="40">
        <v>254</v>
      </c>
      <c r="ACV8" s="40">
        <v>224</v>
      </c>
      <c r="ACW8" s="40">
        <v>224</v>
      </c>
      <c r="ACX8" s="40">
        <v>199</v>
      </c>
      <c r="ACY8" s="40">
        <v>141</v>
      </c>
      <c r="ACZ8" s="40">
        <v>46</v>
      </c>
      <c r="ADA8" s="40">
        <v>238</v>
      </c>
      <c r="ADB8" s="40">
        <v>224</v>
      </c>
      <c r="ADC8" s="40">
        <v>206</v>
      </c>
      <c r="ADD8" s="40">
        <v>167</v>
      </c>
      <c r="ADE8" s="40">
        <v>194</v>
      </c>
      <c r="ADF8" s="40">
        <v>151</v>
      </c>
      <c r="ADG8" s="40">
        <v>35</v>
      </c>
      <c r="ADH8" s="40">
        <v>233</v>
      </c>
      <c r="ADI8" s="40">
        <v>239</v>
      </c>
      <c r="ADJ8" s="40">
        <v>216</v>
      </c>
      <c r="ADK8" s="40">
        <v>167</v>
      </c>
      <c r="ADL8" s="40">
        <v>51</v>
      </c>
      <c r="ADM8" s="40">
        <v>145</v>
      </c>
      <c r="ADN8" s="40">
        <v>43</v>
      </c>
      <c r="ADO8" s="40">
        <v>215</v>
      </c>
      <c r="ADP8" s="40">
        <v>74</v>
      </c>
      <c r="ADQ8" s="40">
        <v>31</v>
      </c>
      <c r="ADR8" s="40">
        <v>30</v>
      </c>
      <c r="ADS8" s="40">
        <v>249</v>
      </c>
      <c r="ADT8" s="40">
        <v>173</v>
      </c>
      <c r="ADU8" s="40">
        <v>32</v>
      </c>
      <c r="ADV8" s="40">
        <v>176</v>
      </c>
      <c r="ADW8" s="40">
        <v>125</v>
      </c>
      <c r="ADX8" s="40">
        <v>158</v>
      </c>
      <c r="ADY8" s="40">
        <v>125</v>
      </c>
      <c r="ADZ8" s="40">
        <v>175</v>
      </c>
      <c r="AEA8" s="40">
        <v>131</v>
      </c>
      <c r="AEB8" s="40">
        <v>26</v>
      </c>
      <c r="AEC8" s="40">
        <v>231</v>
      </c>
      <c r="AED8" s="40">
        <v>184</v>
      </c>
      <c r="AEE8" s="40">
        <v>199</v>
      </c>
      <c r="AEF8" s="40">
        <v>172</v>
      </c>
      <c r="AEG8" s="40">
        <v>168</v>
      </c>
      <c r="AEH8" s="40">
        <v>110</v>
      </c>
      <c r="AEI8" s="40">
        <v>24</v>
      </c>
      <c r="AEJ8" s="40">
        <v>177</v>
      </c>
      <c r="AEK8" s="40">
        <v>139</v>
      </c>
      <c r="AEL8" s="40">
        <v>163</v>
      </c>
      <c r="AEM8" s="40">
        <v>109</v>
      </c>
      <c r="AEN8" s="40">
        <v>101</v>
      </c>
      <c r="AEO8" s="40">
        <v>92</v>
      </c>
      <c r="AEP8" s="40">
        <v>21</v>
      </c>
      <c r="AEQ8" s="40">
        <v>127</v>
      </c>
      <c r="AER8" s="40">
        <v>87</v>
      </c>
      <c r="AES8" s="40">
        <v>84</v>
      </c>
      <c r="AET8" s="40">
        <v>56</v>
      </c>
      <c r="AEU8" s="40">
        <v>38</v>
      </c>
      <c r="AEV8" s="40">
        <v>32</v>
      </c>
      <c r="AEW8" s="40">
        <v>16</v>
      </c>
      <c r="AEX8" s="40">
        <v>41</v>
      </c>
      <c r="AEY8" s="40">
        <v>49</v>
      </c>
      <c r="AEZ8" s="40">
        <v>23</v>
      </c>
      <c r="AFA8" s="40">
        <v>21</v>
      </c>
      <c r="AFB8" s="40">
        <v>36</v>
      </c>
      <c r="AFC8" s="40">
        <v>24</v>
      </c>
      <c r="AFD8" s="40">
        <v>12</v>
      </c>
      <c r="AFE8" s="40">
        <v>27</v>
      </c>
      <c r="AFF8" s="40">
        <v>25</v>
      </c>
      <c r="AFG8" s="40">
        <v>18</v>
      </c>
      <c r="AFH8" s="40">
        <v>23</v>
      </c>
      <c r="AFI8" s="40">
        <v>33</v>
      </c>
      <c r="AFJ8" s="40">
        <v>8</v>
      </c>
      <c r="AFK8" s="40">
        <v>5</v>
      </c>
      <c r="AFL8" s="40">
        <v>34</v>
      </c>
      <c r="AFM8" s="40">
        <v>31</v>
      </c>
      <c r="AFN8" s="40">
        <v>22</v>
      </c>
      <c r="AFO8" s="40">
        <v>30</v>
      </c>
      <c r="AFP8" s="40">
        <v>25</v>
      </c>
      <c r="AFQ8" s="40">
        <v>16</v>
      </c>
      <c r="AFR8" s="40">
        <v>8</v>
      </c>
      <c r="AFS8" s="40">
        <v>44</v>
      </c>
      <c r="AFT8" s="40">
        <v>27</v>
      </c>
      <c r="AFU8" s="40">
        <v>32</v>
      </c>
      <c r="AFV8" s="40">
        <v>28</v>
      </c>
      <c r="AFW8" s="40">
        <v>37</v>
      </c>
      <c r="AFX8" s="40">
        <v>35</v>
      </c>
      <c r="AFY8" s="40">
        <v>14</v>
      </c>
      <c r="AFZ8" s="40">
        <v>59</v>
      </c>
      <c r="AGA8" s="40">
        <v>56</v>
      </c>
      <c r="AGB8" s="40">
        <v>58</v>
      </c>
      <c r="AGC8" s="40">
        <v>68</v>
      </c>
      <c r="AGD8" s="40">
        <v>53</v>
      </c>
      <c r="AGE8" s="40">
        <v>63</v>
      </c>
      <c r="AGF8" s="40">
        <v>17</v>
      </c>
      <c r="AGG8" s="40">
        <v>121</v>
      </c>
      <c r="AGH8" s="40">
        <v>119</v>
      </c>
      <c r="AGI8" s="40">
        <v>147</v>
      </c>
      <c r="AGJ8" s="40">
        <v>118</v>
      </c>
      <c r="AGK8" s="40">
        <v>165</v>
      </c>
      <c r="AGL8" s="40">
        <v>178</v>
      </c>
      <c r="AGM8" s="40">
        <v>36</v>
      </c>
      <c r="AGN8" s="40">
        <v>33</v>
      </c>
      <c r="AGO8" s="40">
        <v>445</v>
      </c>
      <c r="AGP8" s="40">
        <v>373</v>
      </c>
      <c r="AGQ8" s="40">
        <v>374</v>
      </c>
      <c r="AGR8" s="40">
        <v>525</v>
      </c>
      <c r="AGS8" s="40">
        <v>466</v>
      </c>
      <c r="AGT8" s="40">
        <v>84</v>
      </c>
      <c r="AGU8" s="40">
        <v>967</v>
      </c>
      <c r="AGV8" s="40">
        <v>701</v>
      </c>
      <c r="AGW8" s="40">
        <v>778</v>
      </c>
      <c r="AGX8" s="40">
        <v>759</v>
      </c>
      <c r="AGY8" s="40">
        <v>838</v>
      </c>
      <c r="AGZ8" s="40">
        <v>642</v>
      </c>
      <c r="AHA8" s="40">
        <v>92</v>
      </c>
      <c r="AHB8" s="40">
        <v>1104</v>
      </c>
      <c r="AHC8" s="40">
        <v>869</v>
      </c>
      <c r="AHD8" s="40">
        <v>812</v>
      </c>
      <c r="AHE8" s="40">
        <v>734</v>
      </c>
      <c r="AHF8" s="40">
        <v>875</v>
      </c>
      <c r="AHG8" s="40">
        <v>648</v>
      </c>
      <c r="AHH8" s="40">
        <v>129</v>
      </c>
      <c r="AHI8" s="40">
        <v>1032</v>
      </c>
      <c r="AHJ8" s="40">
        <v>767</v>
      </c>
      <c r="AHK8" s="40">
        <v>813</v>
      </c>
      <c r="AHL8" s="40">
        <v>161</v>
      </c>
      <c r="AHM8" s="40">
        <v>533</v>
      </c>
      <c r="AHN8" s="40">
        <v>347</v>
      </c>
      <c r="AHO8" s="40">
        <v>153</v>
      </c>
      <c r="AHP8" s="40">
        <v>481</v>
      </c>
      <c r="AHQ8" s="40">
        <v>634</v>
      </c>
      <c r="AHR8" s="40">
        <v>667</v>
      </c>
      <c r="AHS8" s="40">
        <v>678</v>
      </c>
      <c r="AHT8" s="40">
        <v>748</v>
      </c>
      <c r="AHU8" s="40">
        <v>534</v>
      </c>
      <c r="AHV8" s="40">
        <v>99</v>
      </c>
      <c r="AHW8" s="40">
        <v>806</v>
      </c>
      <c r="AHX8" s="40">
        <v>599</v>
      </c>
      <c r="AHY8" s="40">
        <v>453</v>
      </c>
      <c r="AHZ8" s="40">
        <v>448</v>
      </c>
      <c r="AIA8" s="40">
        <v>493</v>
      </c>
      <c r="AIB8" s="40">
        <v>320</v>
      </c>
      <c r="AIC8" s="40">
        <v>70</v>
      </c>
      <c r="AID8" s="40">
        <v>553</v>
      </c>
      <c r="AIE8" s="40">
        <v>356</v>
      </c>
      <c r="AIF8" s="40">
        <v>328</v>
      </c>
      <c r="AIG8" s="40">
        <v>241</v>
      </c>
      <c r="AIH8" s="40">
        <v>255</v>
      </c>
      <c r="AII8" s="40">
        <v>211</v>
      </c>
      <c r="AIJ8" s="40">
        <v>32</v>
      </c>
      <c r="AIK8" s="40">
        <v>367</v>
      </c>
      <c r="AIL8" s="40">
        <v>279</v>
      </c>
      <c r="AIM8" s="40">
        <v>270</v>
      </c>
      <c r="AIN8" s="40">
        <v>198</v>
      </c>
      <c r="AIO8" s="40">
        <v>208</v>
      </c>
      <c r="AIP8" s="40">
        <v>123</v>
      </c>
      <c r="AIQ8" s="40">
        <v>38</v>
      </c>
      <c r="AIR8" s="40">
        <v>271</v>
      </c>
      <c r="AIS8" s="40">
        <v>197</v>
      </c>
      <c r="AIT8" s="40">
        <v>179</v>
      </c>
      <c r="AIU8" s="40">
        <v>133</v>
      </c>
      <c r="AIV8" s="40">
        <v>151</v>
      </c>
      <c r="AIW8" s="40">
        <v>129</v>
      </c>
      <c r="AIX8" s="40">
        <v>40</v>
      </c>
      <c r="AIY8" s="40">
        <v>40</v>
      </c>
      <c r="AIZ8" s="40">
        <v>199</v>
      </c>
      <c r="AJA8" s="40">
        <v>148</v>
      </c>
      <c r="AJB8" s="40">
        <v>156</v>
      </c>
      <c r="AJC8" s="40">
        <f>26-1</f>
        <v>25</v>
      </c>
      <c r="AJD8" s="40">
        <f>146-1</f>
        <v>145</v>
      </c>
      <c r="AJE8" s="40">
        <v>29</v>
      </c>
      <c r="AJF8" s="173"/>
      <c r="AJG8" s="173"/>
      <c r="AJH8" s="173"/>
      <c r="AJI8" s="173"/>
      <c r="AJJ8" s="173"/>
      <c r="AJK8" s="173"/>
      <c r="AJL8" s="173"/>
      <c r="AJM8" s="173"/>
      <c r="AJN8" s="173"/>
      <c r="AJO8" s="173"/>
      <c r="AJP8" s="173"/>
      <c r="AJQ8" s="173"/>
      <c r="AJR8" s="173"/>
      <c r="AJS8" s="173"/>
      <c r="AJT8" s="173"/>
      <c r="AJU8" s="173"/>
      <c r="AJV8" s="173"/>
      <c r="AJW8" s="173"/>
      <c r="AJX8" s="173"/>
      <c r="AJY8" s="173"/>
      <c r="AJZ8" s="173"/>
      <c r="AKA8" s="173"/>
      <c r="AKB8" s="173"/>
      <c r="AKC8" s="173"/>
      <c r="AKD8" s="173"/>
      <c r="AKE8" s="173"/>
      <c r="AKF8" s="173"/>
      <c r="AKG8" s="173"/>
      <c r="AKH8" s="173"/>
      <c r="AKI8" s="173"/>
      <c r="AKJ8" s="173"/>
      <c r="AKK8" s="173"/>
      <c r="AKL8" s="173"/>
      <c r="AKM8" s="173"/>
      <c r="AKN8" s="173"/>
      <c r="AKO8" s="173"/>
      <c r="AKP8" s="173"/>
      <c r="AKQ8" s="173"/>
      <c r="AKR8" s="173"/>
      <c r="AKS8" s="173"/>
      <c r="AKT8" s="173"/>
      <c r="AKU8" s="173"/>
      <c r="AKV8" s="173"/>
      <c r="AKW8" s="173"/>
      <c r="AKX8" s="173"/>
      <c r="AKY8" s="173"/>
      <c r="AKZ8" s="173"/>
      <c r="ALA8" s="173"/>
      <c r="ALB8" s="173"/>
      <c r="ALC8" s="173"/>
      <c r="ALD8" s="173"/>
      <c r="ALE8" s="173"/>
      <c r="ALF8" s="173"/>
      <c r="ALG8" s="173"/>
      <c r="ALH8" s="173"/>
      <c r="ALI8" s="173"/>
      <c r="ALJ8" s="173"/>
      <c r="ALK8" s="173"/>
      <c r="ALL8" s="173"/>
      <c r="ALM8" s="173"/>
      <c r="ALN8" s="173"/>
      <c r="ALO8" s="173"/>
      <c r="ALP8" s="173"/>
      <c r="ALQ8" s="173"/>
      <c r="ALR8" s="173"/>
      <c r="ALS8" s="173"/>
      <c r="ALT8" s="173"/>
      <c r="ALU8" s="173"/>
      <c r="ALV8" s="173"/>
      <c r="ALW8" s="173"/>
      <c r="ALX8" s="173"/>
      <c r="ALY8" s="173"/>
      <c r="ALZ8" s="173"/>
      <c r="AMA8" s="173"/>
      <c r="AMB8" s="173"/>
      <c r="AMC8" s="173"/>
      <c r="AMD8" s="173"/>
      <c r="AME8" s="173"/>
      <c r="AMF8" s="173"/>
      <c r="AMG8" s="173"/>
      <c r="AMH8" s="173"/>
      <c r="AMI8" s="173"/>
      <c r="AMJ8" s="173"/>
      <c r="AMK8" s="173"/>
      <c r="AML8" s="173"/>
      <c r="AMM8" s="173"/>
      <c r="AMN8" s="173"/>
      <c r="AMO8" s="173"/>
      <c r="AMP8" s="173"/>
      <c r="AMQ8" s="173"/>
      <c r="AMR8" s="173"/>
      <c r="AMS8" s="173"/>
      <c r="AMT8" s="173"/>
      <c r="AMU8" s="173"/>
      <c r="AMV8" s="173"/>
      <c r="AMW8" s="173"/>
      <c r="AMX8" s="173"/>
      <c r="AMY8" s="173"/>
      <c r="AMZ8" s="173"/>
      <c r="ANA8" s="173"/>
      <c r="ANB8" s="173"/>
      <c r="ANC8" s="173"/>
      <c r="AND8" s="173"/>
      <c r="ANE8" s="173"/>
      <c r="ANF8" s="173"/>
      <c r="ANG8" s="173"/>
      <c r="ANH8" s="173"/>
      <c r="ANI8" s="173"/>
      <c r="ANJ8" s="173"/>
      <c r="ANK8" s="173"/>
      <c r="ANL8" s="173"/>
      <c r="ANM8" s="173"/>
      <c r="ANN8" s="173"/>
      <c r="ANO8" s="173"/>
      <c r="ANP8" s="173"/>
      <c r="ANQ8" s="173"/>
      <c r="ANR8" s="173"/>
      <c r="ANS8" s="173"/>
      <c r="ANT8" s="173"/>
      <c r="ANU8" s="173"/>
      <c r="ANV8" s="173"/>
      <c r="ANW8" s="173"/>
      <c r="ANX8" s="173"/>
      <c r="ANY8" s="173"/>
      <c r="ANZ8" s="173"/>
      <c r="AOA8" s="173"/>
      <c r="AOB8" s="173"/>
      <c r="AOC8" s="173"/>
      <c r="AOD8" s="173"/>
      <c r="AOE8" s="173"/>
      <c r="AOF8" s="173"/>
      <c r="AOG8" s="173"/>
      <c r="AOH8" s="173"/>
      <c r="AOI8" s="173"/>
      <c r="AOJ8" s="173"/>
      <c r="AOK8" s="173"/>
      <c r="AOL8" s="173"/>
      <c r="AOM8" s="173"/>
      <c r="AON8" s="173"/>
      <c r="AOO8" s="173"/>
      <c r="AOP8" s="173"/>
      <c r="AOQ8" s="173"/>
      <c r="AOR8" s="173"/>
      <c r="AOS8" s="173"/>
      <c r="AOT8" s="173"/>
      <c r="AOU8" s="173"/>
      <c r="AOV8" s="173"/>
      <c r="AOW8" s="173"/>
      <c r="AOX8" s="173"/>
      <c r="AOY8" s="173"/>
      <c r="AOZ8" s="173"/>
      <c r="APA8" s="173"/>
      <c r="APB8" s="173"/>
      <c r="APC8" s="173"/>
      <c r="APD8" s="173"/>
      <c r="APE8" s="173"/>
      <c r="APF8" s="173"/>
      <c r="APG8" s="173"/>
      <c r="APH8" s="173"/>
      <c r="API8" s="173"/>
      <c r="APJ8" s="173"/>
      <c r="APK8" s="173"/>
      <c r="APL8" s="173"/>
      <c r="APM8" s="173"/>
      <c r="APN8" s="173"/>
      <c r="APO8" s="173"/>
      <c r="APP8" s="173"/>
      <c r="APQ8" s="173"/>
      <c r="APR8" s="173"/>
      <c r="APS8" s="173"/>
      <c r="APT8" s="173"/>
      <c r="APU8" s="173"/>
      <c r="APV8" s="173"/>
      <c r="APW8" s="173"/>
      <c r="APX8" s="173"/>
      <c r="APY8" s="173"/>
      <c r="APZ8" s="173"/>
      <c r="AQA8" s="173"/>
      <c r="AQB8" s="173"/>
      <c r="AQC8" s="173"/>
      <c r="AQD8" s="173"/>
      <c r="AQE8" s="173"/>
      <c r="AQF8" s="173"/>
      <c r="AQG8" s="173"/>
      <c r="AQH8" s="173"/>
      <c r="AQI8" s="173"/>
      <c r="AQJ8" s="173"/>
      <c r="AQK8" s="173"/>
      <c r="AQL8" s="173"/>
      <c r="AQM8" s="173"/>
      <c r="AQN8" s="173"/>
      <c r="AQO8" s="173"/>
      <c r="AQP8" s="173"/>
      <c r="AQQ8" s="173"/>
      <c r="AQR8" s="173"/>
      <c r="AQS8" s="173"/>
      <c r="AQT8" s="173"/>
      <c r="AQU8" s="173"/>
      <c r="AQV8" s="173"/>
      <c r="AQW8" s="173"/>
      <c r="AQX8" s="173"/>
      <c r="AQY8" s="173"/>
      <c r="AQZ8" s="173"/>
      <c r="ARA8" s="173"/>
      <c r="ARB8" s="173"/>
      <c r="ARC8" s="173"/>
      <c r="ARD8" s="173"/>
      <c r="ARE8" s="173"/>
      <c r="ARF8" s="173"/>
      <c r="ARG8" s="173"/>
      <c r="ARH8" s="173"/>
      <c r="ARI8" s="173"/>
      <c r="ARJ8" s="173"/>
      <c r="ARK8" s="173"/>
      <c r="ARL8" s="173"/>
      <c r="ARM8" s="173"/>
      <c r="ARN8" s="173"/>
      <c r="ARO8" s="173"/>
      <c r="ARP8" s="173"/>
      <c r="ARQ8" s="173"/>
      <c r="ARR8" s="173"/>
      <c r="ARS8" s="173"/>
      <c r="ART8" s="173"/>
      <c r="ARU8" s="173"/>
    </row>
    <row r="9" spans="1:1165" s="18" customFormat="1" ht="12" customHeight="1">
      <c r="A9" s="161" t="s">
        <v>65</v>
      </c>
      <c r="B9" s="157"/>
      <c r="C9" s="157"/>
      <c r="D9" s="157"/>
      <c r="E9" s="158"/>
      <c r="F9" s="158"/>
      <c r="G9" s="158"/>
      <c r="H9" s="158"/>
      <c r="I9" s="158"/>
      <c r="J9" s="158"/>
      <c r="K9" s="158"/>
      <c r="L9" s="158"/>
      <c r="M9" s="158"/>
      <c r="N9" s="158"/>
      <c r="O9" s="158"/>
      <c r="P9" s="158"/>
      <c r="Q9" s="158"/>
      <c r="R9" s="158"/>
      <c r="S9" s="158"/>
      <c r="T9" s="158"/>
      <c r="U9" s="158"/>
      <c r="V9" s="158"/>
      <c r="W9" s="158"/>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2"/>
      <c r="IX9" s="162"/>
      <c r="IY9" s="162"/>
      <c r="IZ9" s="162"/>
      <c r="JA9" s="162"/>
      <c r="JB9" s="162"/>
      <c r="JC9" s="162"/>
      <c r="JD9" s="162"/>
      <c r="JE9" s="162"/>
      <c r="JF9" s="162"/>
      <c r="JG9" s="162"/>
      <c r="JH9" s="162"/>
      <c r="JI9" s="162"/>
      <c r="JJ9" s="162"/>
      <c r="JK9" s="162"/>
      <c r="JL9" s="162"/>
      <c r="JM9" s="162"/>
      <c r="JN9" s="162"/>
      <c r="JO9" s="162"/>
      <c r="JP9" s="162"/>
      <c r="JQ9" s="162"/>
      <c r="JR9" s="162"/>
      <c r="JS9" s="162"/>
      <c r="JT9" s="162"/>
      <c r="JU9" s="162"/>
      <c r="JV9" s="162"/>
      <c r="JW9" s="162"/>
      <c r="JX9" s="162"/>
      <c r="JY9" s="162"/>
      <c r="JZ9" s="162"/>
      <c r="KA9" s="162"/>
      <c r="KB9" s="162"/>
      <c r="KC9" s="162"/>
      <c r="KD9" s="162"/>
      <c r="KE9" s="162"/>
      <c r="KF9" s="162"/>
      <c r="KG9" s="162"/>
      <c r="KH9" s="162"/>
      <c r="KI9" s="162"/>
      <c r="KJ9" s="162"/>
      <c r="KK9" s="162"/>
      <c r="KL9" s="162"/>
      <c r="KM9" s="162"/>
      <c r="KN9" s="162"/>
      <c r="KO9" s="162"/>
      <c r="KP9" s="162"/>
      <c r="KQ9" s="162"/>
      <c r="KR9" s="162"/>
      <c r="KS9" s="162"/>
      <c r="KT9" s="162"/>
      <c r="KU9" s="162"/>
      <c r="KV9" s="162"/>
      <c r="KW9" s="162"/>
      <c r="KX9" s="162"/>
      <c r="KY9" s="162"/>
      <c r="KZ9" s="162"/>
      <c r="LA9" s="162"/>
      <c r="LB9" s="162"/>
      <c r="LC9" s="162"/>
      <c r="LD9" s="162"/>
      <c r="LE9" s="162"/>
      <c r="LF9" s="162"/>
      <c r="LG9" s="162"/>
      <c r="LH9" s="162"/>
      <c r="LI9" s="162"/>
      <c r="LJ9" s="162"/>
      <c r="LK9" s="162"/>
      <c r="LL9" s="162"/>
      <c r="LM9" s="162"/>
      <c r="LN9" s="162"/>
      <c r="LO9" s="162"/>
      <c r="LP9" s="162"/>
      <c r="LQ9" s="162"/>
      <c r="LR9" s="162"/>
      <c r="LS9" s="162"/>
      <c r="LT9" s="162"/>
      <c r="LU9" s="162"/>
      <c r="LV9" s="162"/>
      <c r="LW9" s="162"/>
      <c r="LX9" s="162"/>
      <c r="LY9" s="162"/>
      <c r="LZ9" s="162"/>
      <c r="MA9" s="162"/>
      <c r="MB9" s="162"/>
      <c r="MC9" s="162"/>
      <c r="MD9" s="162"/>
      <c r="ME9" s="162"/>
      <c r="MF9" s="162"/>
      <c r="MG9" s="162"/>
      <c r="MH9" s="162"/>
      <c r="MI9" s="162"/>
      <c r="MJ9" s="162"/>
      <c r="MK9" s="162"/>
      <c r="ML9" s="162"/>
      <c r="MM9" s="162"/>
      <c r="MN9" s="162"/>
      <c r="MO9" s="162"/>
      <c r="MP9" s="162"/>
      <c r="MQ9" s="162"/>
      <c r="MR9" s="162"/>
      <c r="MS9" s="162"/>
      <c r="MT9" s="162"/>
      <c r="MU9" s="162"/>
      <c r="MV9" s="162"/>
      <c r="MW9" s="162"/>
      <c r="MX9" s="162"/>
      <c r="MY9" s="162"/>
      <c r="MZ9" s="162"/>
      <c r="NA9" s="162"/>
      <c r="NB9" s="162"/>
      <c r="NC9" s="162"/>
      <c r="ND9" s="162"/>
      <c r="NE9" s="162"/>
      <c r="NF9" s="162"/>
      <c r="NG9" s="162"/>
      <c r="NH9" s="162"/>
      <c r="NI9" s="162"/>
      <c r="NJ9" s="162"/>
      <c r="NK9" s="162"/>
      <c r="NL9" s="162"/>
      <c r="NM9" s="162"/>
      <c r="NN9" s="162"/>
      <c r="NO9" s="162"/>
      <c r="NP9" s="162"/>
      <c r="NQ9" s="162"/>
      <c r="NR9" s="162"/>
      <c r="NS9" s="162"/>
      <c r="NT9" s="162"/>
      <c r="NU9" s="162"/>
      <c r="NV9" s="162"/>
      <c r="NW9" s="162"/>
      <c r="NX9" s="162"/>
      <c r="NY9" s="162"/>
      <c r="NZ9" s="162"/>
      <c r="OA9" s="162"/>
      <c r="OB9" s="162"/>
      <c r="OC9" s="162"/>
      <c r="OD9" s="162"/>
      <c r="OE9" s="162"/>
      <c r="OF9" s="162"/>
      <c r="OG9" s="162"/>
      <c r="OH9" s="162"/>
      <c r="OI9" s="162"/>
      <c r="OJ9" s="162"/>
      <c r="OK9" s="162"/>
      <c r="OL9" s="162"/>
      <c r="OM9" s="162"/>
      <c r="ON9" s="162"/>
      <c r="OO9" s="162"/>
      <c r="OP9" s="162"/>
      <c r="OQ9" s="162"/>
      <c r="OR9" s="162"/>
      <c r="OS9" s="162"/>
      <c r="OT9" s="162"/>
      <c r="OU9" s="162"/>
      <c r="OV9" s="162"/>
      <c r="OW9" s="162"/>
      <c r="OX9" s="162"/>
      <c r="OY9" s="162"/>
      <c r="OZ9" s="162"/>
      <c r="PA9" s="162"/>
      <c r="PB9" s="162"/>
      <c r="PC9" s="162"/>
      <c r="PD9" s="162"/>
      <c r="PE9" s="162"/>
      <c r="PF9" s="162"/>
      <c r="PG9" s="162"/>
      <c r="PH9" s="162"/>
      <c r="PI9" s="162"/>
      <c r="PJ9" s="162"/>
      <c r="PK9" s="162"/>
      <c r="PL9" s="162"/>
      <c r="PM9" s="162"/>
      <c r="PN9" s="162"/>
      <c r="PO9" s="162"/>
      <c r="PP9" s="162"/>
      <c r="PQ9" s="162"/>
      <c r="PR9" s="162"/>
      <c r="PS9" s="162"/>
      <c r="PT9" s="162"/>
      <c r="PU9" s="162"/>
      <c r="PV9" s="162"/>
      <c r="PW9" s="162"/>
      <c r="PX9" s="162"/>
      <c r="PY9" s="162"/>
      <c r="PZ9" s="162"/>
      <c r="QA9" s="162"/>
      <c r="QB9" s="162"/>
      <c r="QC9" s="162"/>
      <c r="QD9" s="162"/>
      <c r="QE9" s="162"/>
      <c r="QF9" s="162"/>
      <c r="QG9" s="162"/>
      <c r="QH9" s="162"/>
      <c r="QI9" s="162"/>
      <c r="QJ9" s="162"/>
      <c r="QK9" s="162"/>
      <c r="QL9" s="162"/>
      <c r="QM9" s="162"/>
      <c r="QN9" s="162"/>
      <c r="QO9" s="162"/>
      <c r="QP9" s="162"/>
      <c r="QQ9" s="162"/>
      <c r="QR9" s="162"/>
      <c r="QS9" s="162"/>
      <c r="QT9" s="162"/>
      <c r="QU9" s="162"/>
      <c r="QV9" s="162"/>
      <c r="QW9" s="162"/>
      <c r="QX9" s="162"/>
      <c r="QY9" s="162"/>
      <c r="QZ9" s="162"/>
      <c r="RA9" s="162"/>
      <c r="RB9" s="162"/>
      <c r="RC9" s="162"/>
      <c r="RD9" s="162"/>
      <c r="RE9" s="162"/>
      <c r="RF9" s="162"/>
      <c r="RG9" s="162"/>
      <c r="RH9" s="162"/>
      <c r="RI9" s="162"/>
      <c r="RJ9" s="162"/>
      <c r="RK9" s="162"/>
      <c r="RL9" s="162"/>
      <c r="RM9" s="162"/>
      <c r="RN9" s="162"/>
      <c r="RO9" s="162"/>
      <c r="RP9" s="162"/>
      <c r="RQ9" s="162"/>
      <c r="RR9" s="162"/>
      <c r="RS9" s="162"/>
      <c r="RT9" s="162"/>
      <c r="RU9" s="162"/>
      <c r="RV9" s="162"/>
      <c r="RW9" s="162"/>
      <c r="RX9" s="162"/>
      <c r="RY9" s="162"/>
      <c r="RZ9" s="162"/>
      <c r="SA9" s="162"/>
      <c r="SB9" s="162"/>
      <c r="SC9" s="162"/>
      <c r="SD9" s="162"/>
      <c r="SE9" s="162"/>
      <c r="SF9" s="162"/>
      <c r="SG9" s="162"/>
      <c r="SH9" s="162"/>
      <c r="SI9" s="162"/>
      <c r="SJ9" s="162"/>
      <c r="SK9" s="162"/>
      <c r="SL9" s="162"/>
      <c r="SM9" s="162"/>
      <c r="SN9" s="162"/>
      <c r="SO9" s="162"/>
      <c r="SP9" s="162"/>
      <c r="SQ9" s="162"/>
      <c r="SR9" s="162"/>
      <c r="SS9" s="162"/>
      <c r="ST9" s="162"/>
      <c r="SU9" s="162"/>
      <c r="SV9" s="162"/>
      <c r="SW9" s="162"/>
      <c r="SX9" s="162"/>
      <c r="SY9" s="162"/>
      <c r="SZ9" s="162"/>
      <c r="TA9" s="162"/>
      <c r="TB9" s="162"/>
      <c r="TC9" s="162"/>
      <c r="TD9" s="162"/>
      <c r="TE9" s="162"/>
      <c r="TF9" s="162"/>
      <c r="TG9" s="162"/>
      <c r="TH9" s="162"/>
      <c r="TI9" s="162"/>
      <c r="TJ9" s="162"/>
      <c r="TK9" s="162"/>
      <c r="TL9" s="162"/>
      <c r="TM9" s="162"/>
      <c r="TN9" s="162"/>
      <c r="TO9" s="162"/>
      <c r="TP9" s="162"/>
      <c r="TQ9" s="162"/>
      <c r="TR9" s="162"/>
      <c r="TS9" s="162"/>
      <c r="TT9" s="162"/>
      <c r="TU9" s="162"/>
      <c r="TV9" s="162"/>
      <c r="TW9" s="162"/>
      <c r="TX9" s="162"/>
      <c r="TY9" s="162"/>
      <c r="TZ9" s="162"/>
      <c r="UA9" s="162"/>
      <c r="UB9" s="162"/>
      <c r="UC9" s="162"/>
      <c r="UD9" s="162"/>
      <c r="UE9" s="162"/>
      <c r="UF9" s="162"/>
      <c r="UG9" s="162"/>
      <c r="UH9" s="162"/>
      <c r="UI9" s="162"/>
      <c r="UJ9" s="162"/>
      <c r="UK9" s="162"/>
      <c r="UL9" s="162"/>
      <c r="UM9" s="162"/>
      <c r="UN9" s="162"/>
      <c r="UO9" s="162"/>
      <c r="UP9" s="162"/>
      <c r="UQ9" s="162"/>
      <c r="UR9" s="162"/>
      <c r="US9" s="162"/>
      <c r="UT9" s="162"/>
      <c r="UU9" s="162"/>
      <c r="UV9" s="162"/>
      <c r="UW9" s="162"/>
      <c r="UX9" s="162"/>
      <c r="UY9" s="162"/>
      <c r="UZ9" s="162"/>
      <c r="VA9" s="162"/>
      <c r="VB9" s="162"/>
      <c r="VC9" s="162"/>
      <c r="VD9" s="162"/>
      <c r="VE9" s="162"/>
      <c r="VF9" s="162"/>
      <c r="VG9" s="162"/>
      <c r="VH9" s="162"/>
      <c r="VI9" s="162"/>
      <c r="VJ9" s="162"/>
      <c r="VK9" s="162"/>
      <c r="VL9" s="162"/>
      <c r="VM9" s="162"/>
      <c r="VN9" s="162"/>
      <c r="VO9" s="162"/>
      <c r="VP9" s="162"/>
      <c r="VQ9" s="162"/>
      <c r="VR9" s="162"/>
      <c r="VS9" s="162"/>
      <c r="VT9" s="162"/>
      <c r="VU9" s="162"/>
      <c r="VV9" s="162"/>
      <c r="VW9" s="162"/>
      <c r="VX9" s="162"/>
      <c r="VY9" s="162"/>
      <c r="VZ9" s="162"/>
      <c r="WA9" s="162"/>
      <c r="WB9" s="162"/>
      <c r="WC9" s="162"/>
      <c r="WD9" s="162"/>
      <c r="WE9" s="162"/>
      <c r="WF9" s="162"/>
      <c r="WG9" s="162"/>
      <c r="WH9" s="162"/>
      <c r="WI9" s="162"/>
      <c r="WJ9" s="162"/>
      <c r="WK9" s="162"/>
      <c r="WL9" s="162"/>
      <c r="WM9" s="162"/>
      <c r="WN9" s="162"/>
      <c r="WO9" s="162"/>
      <c r="WP9" s="162"/>
      <c r="WQ9" s="162"/>
      <c r="WR9" s="162"/>
      <c r="WS9" s="162"/>
      <c r="WT9" s="162"/>
      <c r="WU9" s="162"/>
      <c r="WV9" s="162"/>
      <c r="WW9" s="162"/>
      <c r="WX9" s="162"/>
      <c r="WY9" s="162"/>
      <c r="WZ9" s="162"/>
      <c r="XA9" s="162"/>
      <c r="XB9" s="162"/>
      <c r="XC9" s="162"/>
      <c r="XD9" s="162"/>
      <c r="XE9" s="162"/>
      <c r="XF9" s="162"/>
      <c r="XG9" s="162"/>
      <c r="XH9" s="162"/>
      <c r="XI9" s="162"/>
      <c r="XJ9" s="162"/>
      <c r="XK9" s="162"/>
      <c r="XL9" s="162"/>
      <c r="XM9" s="162"/>
      <c r="XN9" s="162"/>
      <c r="XO9" s="162"/>
      <c r="XP9" s="162"/>
      <c r="XQ9" s="162"/>
      <c r="XR9" s="162"/>
      <c r="XS9" s="162"/>
      <c r="XT9" s="162"/>
      <c r="XU9" s="162"/>
      <c r="XV9" s="162"/>
      <c r="XW9" s="162"/>
      <c r="XX9" s="162"/>
      <c r="XY9" s="162"/>
      <c r="XZ9" s="162"/>
      <c r="YA9" s="162"/>
      <c r="YB9" s="162"/>
      <c r="YC9" s="162"/>
      <c r="YD9" s="162"/>
      <c r="YE9" s="162"/>
      <c r="YF9" s="162"/>
      <c r="YG9" s="162"/>
      <c r="YH9" s="162"/>
      <c r="YI9" s="162"/>
      <c r="YJ9" s="162"/>
      <c r="YK9" s="162"/>
      <c r="YL9" s="162"/>
      <c r="YM9" s="162"/>
      <c r="YN9" s="162"/>
      <c r="YO9" s="162"/>
      <c r="YP9" s="162"/>
      <c r="YQ9" s="162"/>
      <c r="YR9" s="162"/>
      <c r="YS9" s="162"/>
      <c r="YT9" s="162"/>
      <c r="YU9" s="162"/>
      <c r="YV9" s="162"/>
      <c r="YW9" s="162"/>
      <c r="YX9" s="162"/>
      <c r="YY9" s="162"/>
      <c r="YZ9" s="162"/>
      <c r="ZA9" s="162"/>
      <c r="ZB9" s="162"/>
      <c r="ZC9" s="162"/>
      <c r="ZD9" s="162"/>
      <c r="ZE9" s="162"/>
      <c r="ZF9" s="162"/>
      <c r="ZG9" s="162"/>
      <c r="ZH9" s="162"/>
      <c r="ZI9" s="162"/>
      <c r="ZJ9" s="162"/>
      <c r="ZK9" s="162"/>
      <c r="ZL9" s="162"/>
      <c r="ZM9" s="162"/>
      <c r="ZN9" s="162"/>
      <c r="ZO9" s="162"/>
      <c r="ZP9" s="162"/>
      <c r="ZQ9" s="162"/>
      <c r="ZR9" s="162"/>
      <c r="ZS9" s="162"/>
      <c r="ZT9" s="162"/>
      <c r="ZU9" s="162"/>
      <c r="ZV9" s="162"/>
      <c r="ZW9" s="162"/>
      <c r="ZX9" s="162"/>
      <c r="ZY9" s="162"/>
      <c r="ZZ9" s="162"/>
      <c r="AAA9" s="158"/>
      <c r="AAB9" s="102"/>
      <c r="AAC9" s="102"/>
      <c r="AAD9" s="102"/>
      <c r="AAE9" s="102"/>
      <c r="AAF9" s="102"/>
      <c r="AAG9" s="102"/>
      <c r="AAH9" s="102"/>
      <c r="AAI9" s="102"/>
      <c r="AAJ9" s="102"/>
      <c r="AAK9" s="190" t="s">
        <v>66</v>
      </c>
      <c r="AAL9" s="190"/>
      <c r="AAM9" s="190"/>
      <c r="AAN9" s="190"/>
      <c r="AAO9" s="190"/>
      <c r="AAP9" s="190"/>
      <c r="AAQ9" s="190"/>
      <c r="AAR9" s="190"/>
      <c r="AAS9" s="190"/>
      <c r="AAT9" s="190"/>
      <c r="AAU9" s="160"/>
      <c r="AAV9" s="102"/>
      <c r="AAW9" s="102"/>
      <c r="AAX9" s="102"/>
      <c r="AAY9" s="102"/>
      <c r="AAZ9" s="102"/>
      <c r="ABA9" s="102"/>
      <c r="ABB9" s="102"/>
      <c r="ABC9" s="102"/>
      <c r="ABD9" s="102"/>
      <c r="ABE9" s="102"/>
      <c r="ABF9" s="102"/>
      <c r="ABG9" s="102"/>
      <c r="ABH9" s="102"/>
      <c r="ABI9" s="102"/>
      <c r="ABJ9" s="102"/>
      <c r="ABK9" s="102"/>
      <c r="ABL9" s="102"/>
      <c r="ABM9" s="102"/>
      <c r="ABN9" s="102"/>
      <c r="ABO9" s="102"/>
      <c r="ABP9" s="102"/>
      <c r="ABQ9" s="102"/>
      <c r="ABR9" s="102"/>
      <c r="ABS9" s="102"/>
      <c r="ABT9" s="102"/>
      <c r="ABU9" s="102"/>
      <c r="ABV9" s="102"/>
      <c r="ABW9" s="102"/>
      <c r="ABX9" s="102"/>
      <c r="ABY9" s="102"/>
      <c r="ABZ9" s="102"/>
      <c r="ACA9" s="102"/>
      <c r="ACB9" s="102"/>
      <c r="ACC9" s="102"/>
      <c r="ACD9" s="102"/>
      <c r="ACE9" s="102"/>
      <c r="ACF9" s="102"/>
      <c r="ACG9" s="102"/>
      <c r="ACH9" s="102"/>
      <c r="ACI9" s="102"/>
      <c r="ACJ9" s="102"/>
      <c r="ACK9" s="102"/>
      <c r="ACL9" s="102"/>
      <c r="ACM9" s="102"/>
      <c r="ACN9" s="102"/>
      <c r="ACO9" s="102"/>
      <c r="ACP9" s="102"/>
      <c r="ACQ9" s="102"/>
      <c r="ACR9" s="102"/>
      <c r="ACS9" s="102"/>
      <c r="ACT9" s="102"/>
      <c r="ACU9" s="102"/>
      <c r="ACV9" s="102"/>
      <c r="ACW9" s="102"/>
      <c r="ACX9" s="102"/>
      <c r="ACY9" s="102"/>
      <c r="ACZ9" s="102"/>
      <c r="ADA9" s="102"/>
      <c r="ADB9" s="102"/>
      <c r="ADC9" s="102"/>
      <c r="ADD9" s="102"/>
      <c r="ADE9" s="102"/>
      <c r="ADF9" s="102"/>
      <c r="ADG9" s="102"/>
      <c r="ADH9" s="102"/>
      <c r="ADI9" s="102"/>
      <c r="ADJ9" s="102"/>
      <c r="ADK9" s="102"/>
      <c r="ADL9" s="102"/>
      <c r="ADM9" s="102"/>
      <c r="ADN9" s="102"/>
      <c r="ADO9" s="102"/>
      <c r="ADP9" s="102"/>
      <c r="ADQ9" s="102"/>
      <c r="ADR9" s="102"/>
      <c r="ADS9" s="102"/>
      <c r="ADT9" s="102"/>
      <c r="ADU9" s="102"/>
      <c r="ADV9" s="102"/>
      <c r="ADW9" s="102"/>
      <c r="ADX9" s="102"/>
      <c r="ADY9" s="102"/>
      <c r="ADZ9" s="102"/>
      <c r="AEA9" s="102"/>
      <c r="AEB9" s="102"/>
      <c r="AEC9" s="102"/>
      <c r="AED9" s="102"/>
      <c r="AEE9" s="102"/>
      <c r="AEF9" s="102"/>
      <c r="AEG9" s="102"/>
      <c r="AEH9" s="102"/>
      <c r="AEI9" s="102"/>
      <c r="AEJ9" s="102"/>
      <c r="AEK9" s="102"/>
      <c r="AEL9" s="102"/>
      <c r="AEM9" s="102"/>
      <c r="AEN9" s="102"/>
      <c r="AEO9" s="102"/>
      <c r="AEP9" s="102"/>
      <c r="AEQ9" s="102"/>
      <c r="AER9" s="102"/>
      <c r="AES9" s="102"/>
      <c r="AET9" s="102"/>
      <c r="AEU9" s="102"/>
      <c r="AEV9" s="102"/>
      <c r="AEW9" s="102"/>
      <c r="AEX9" s="102"/>
      <c r="AEY9" s="102"/>
      <c r="AEZ9" s="102"/>
      <c r="AFA9" s="102"/>
      <c r="AFB9" s="102"/>
      <c r="AFC9" s="102"/>
      <c r="AFD9" s="102"/>
      <c r="AFE9" s="102"/>
      <c r="AFF9" s="102"/>
      <c r="AFG9" s="102"/>
      <c r="AFH9" s="102"/>
      <c r="AFI9" s="102"/>
      <c r="AFJ9" s="102"/>
      <c r="AFK9" s="102"/>
      <c r="AFL9" s="102"/>
      <c r="AFM9" s="102"/>
      <c r="AFN9" s="102"/>
      <c r="AFO9" s="102"/>
      <c r="AFP9" s="102"/>
      <c r="AFQ9" s="102"/>
      <c r="AFR9" s="102"/>
      <c r="AFS9" s="102"/>
      <c r="AFT9" s="102"/>
      <c r="AFU9" s="102"/>
      <c r="AFV9" s="102"/>
      <c r="AFW9" s="102"/>
      <c r="AFX9" s="102"/>
      <c r="AFY9" s="102"/>
      <c r="AFZ9" s="102"/>
      <c r="AGA9" s="102"/>
      <c r="AGB9" s="102"/>
      <c r="AGC9" s="102"/>
      <c r="AGD9" s="102"/>
      <c r="AGE9" s="102"/>
      <c r="AGF9" s="102"/>
      <c r="AGG9" s="102"/>
      <c r="AGH9" s="102"/>
      <c r="AGI9" s="102"/>
      <c r="AGJ9" s="102"/>
      <c r="AGK9" s="102"/>
      <c r="AGL9" s="102"/>
      <c r="AGM9" s="102"/>
      <c r="AGN9" s="102"/>
      <c r="AGO9" s="102"/>
      <c r="AGP9" s="102"/>
      <c r="AGQ9" s="102"/>
      <c r="AGR9" s="102"/>
      <c r="AGS9" s="102"/>
      <c r="AGT9" s="102"/>
      <c r="AGU9" s="102"/>
      <c r="AGV9" s="102"/>
      <c r="AGW9" s="102"/>
      <c r="AGX9" s="102"/>
      <c r="AGY9" s="102"/>
      <c r="AGZ9" s="102"/>
      <c r="AHA9" s="102"/>
      <c r="AHB9" s="102"/>
      <c r="AHC9" s="102"/>
      <c r="AHD9" s="102"/>
      <c r="AHE9" s="102"/>
      <c r="AHF9" s="102"/>
      <c r="AHG9" s="102"/>
      <c r="AHH9" s="102"/>
      <c r="AHI9" s="102"/>
      <c r="AHJ9" s="102"/>
      <c r="AHK9" s="102"/>
      <c r="AHL9" s="102"/>
      <c r="AHM9" s="102"/>
      <c r="AHN9" s="102"/>
      <c r="AHO9" s="102"/>
      <c r="AHP9" s="102"/>
      <c r="AHQ9" s="102"/>
      <c r="AHR9" s="102"/>
      <c r="AHS9" s="102"/>
      <c r="AHT9" s="102"/>
      <c r="AHU9" s="102"/>
      <c r="AHV9" s="102"/>
      <c r="AHW9" s="102"/>
      <c r="AHX9" s="102"/>
      <c r="AHY9" s="102"/>
      <c r="AHZ9" s="102"/>
      <c r="AIA9" s="102"/>
      <c r="AIB9" s="102"/>
      <c r="AIC9" s="102"/>
      <c r="AID9" s="102"/>
      <c r="AIE9" s="102"/>
      <c r="AIF9" s="102"/>
      <c r="AIG9" s="102"/>
      <c r="AIH9" s="102"/>
      <c r="AII9" s="102"/>
      <c r="AIJ9" s="102"/>
      <c r="AIK9" s="102"/>
      <c r="AIL9" s="102"/>
      <c r="AIM9" s="102"/>
      <c r="AIN9" s="102"/>
      <c r="AIO9" s="102"/>
      <c r="AIP9" s="102"/>
      <c r="AIQ9" s="102"/>
      <c r="AIR9" s="102"/>
      <c r="AIS9" s="102"/>
      <c r="AIT9" s="102"/>
      <c r="AIU9" s="102"/>
      <c r="AIV9" s="102"/>
      <c r="AIW9" s="102"/>
      <c r="AIX9" s="102"/>
      <c r="AIY9" s="102"/>
      <c r="AIZ9" s="102"/>
      <c r="AJA9" s="102"/>
      <c r="AJB9" s="102"/>
      <c r="AJC9" s="102"/>
      <c r="AJD9" s="102"/>
      <c r="AJE9" s="102"/>
      <c r="AJF9" s="102"/>
      <c r="AJG9" s="102"/>
      <c r="AJH9" s="102"/>
      <c r="AJI9" s="102"/>
      <c r="AJJ9" s="102"/>
      <c r="AJK9" s="102"/>
      <c r="AJL9" s="102"/>
      <c r="AJM9" s="102"/>
      <c r="AJN9" s="102"/>
      <c r="AJO9" s="102"/>
      <c r="AJP9" s="102"/>
      <c r="AJQ9" s="102"/>
      <c r="AJR9" s="102"/>
      <c r="AJS9" s="102"/>
      <c r="AJT9" s="102"/>
      <c r="AJU9" s="102"/>
      <c r="AJV9" s="102"/>
      <c r="AJW9" s="102"/>
      <c r="AJX9" s="102"/>
      <c r="AJY9" s="102"/>
      <c r="AJZ9" s="102"/>
      <c r="AKA9" s="102"/>
      <c r="AKB9" s="102"/>
      <c r="AKC9" s="102"/>
      <c r="AKD9" s="102"/>
      <c r="AKE9" s="102"/>
      <c r="AKF9" s="102"/>
      <c r="AKG9" s="102"/>
      <c r="AKH9" s="102"/>
      <c r="AKI9" s="102"/>
      <c r="AKJ9" s="102"/>
      <c r="AKK9" s="102"/>
      <c r="AKL9" s="102"/>
      <c r="AKM9" s="102"/>
      <c r="AKN9" s="102"/>
      <c r="AKO9" s="102"/>
      <c r="AKP9" s="102"/>
      <c r="AKQ9" s="102"/>
      <c r="AKR9" s="102"/>
      <c r="AKS9" s="102"/>
      <c r="AKT9" s="102"/>
      <c r="AKU9" s="102"/>
      <c r="AKV9" s="102"/>
      <c r="AKW9" s="102"/>
      <c r="AKX9" s="102"/>
      <c r="AKY9" s="102"/>
      <c r="AKZ9" s="102"/>
      <c r="ALA9" s="102"/>
      <c r="ALB9" s="102"/>
      <c r="ALC9" s="102"/>
      <c r="ALD9" s="102"/>
      <c r="ALE9" s="102"/>
      <c r="ALF9" s="102"/>
      <c r="ALG9" s="102"/>
      <c r="ALH9" s="102"/>
      <c r="ALI9" s="102"/>
      <c r="ALJ9" s="102"/>
      <c r="ALK9" s="102"/>
      <c r="ALL9" s="102"/>
      <c r="ALM9" s="102"/>
      <c r="ALN9" s="102"/>
      <c r="ALO9" s="102"/>
      <c r="ALP9" s="102"/>
      <c r="ALQ9" s="102"/>
      <c r="ALR9" s="102"/>
      <c r="ALS9" s="102"/>
      <c r="ALT9" s="102"/>
      <c r="ALU9" s="102"/>
      <c r="ALV9" s="102"/>
      <c r="ALW9" s="102"/>
      <c r="ALX9" s="102"/>
      <c r="ALY9" s="102"/>
      <c r="ALZ9" s="102"/>
      <c r="AMA9" s="102"/>
      <c r="AMB9" s="102"/>
      <c r="AMC9" s="102"/>
      <c r="AMD9" s="102"/>
      <c r="AME9" s="102"/>
      <c r="AMF9" s="102"/>
      <c r="AMG9" s="102"/>
      <c r="AMH9" s="102"/>
      <c r="AMI9" s="102"/>
      <c r="AMJ9" s="102"/>
      <c r="AMK9" s="102"/>
      <c r="AML9" s="102"/>
      <c r="AMM9" s="102"/>
      <c r="AMN9" s="102"/>
      <c r="AMO9" s="102"/>
      <c r="AMP9" s="102"/>
      <c r="AMQ9" s="102"/>
      <c r="AMR9" s="102"/>
      <c r="AMS9" s="102"/>
      <c r="AMT9" s="102"/>
      <c r="AMU9" s="102"/>
      <c r="AMV9" s="102"/>
      <c r="AMW9" s="102"/>
      <c r="AMX9" s="102"/>
      <c r="AMY9" s="102"/>
      <c r="AMZ9" s="102"/>
      <c r="ANA9" s="102"/>
      <c r="ANB9" s="102"/>
      <c r="ANC9" s="102"/>
      <c r="AND9" s="102"/>
      <c r="ANE9" s="102"/>
      <c r="ANF9" s="102"/>
      <c r="ANG9" s="102"/>
      <c r="ANH9" s="102"/>
      <c r="ANI9" s="102"/>
      <c r="ANJ9" s="102"/>
      <c r="ANK9" s="102"/>
      <c r="ANL9" s="102"/>
      <c r="ANM9" s="102"/>
      <c r="ANN9" s="102"/>
      <c r="ANO9" s="102"/>
      <c r="ANP9" s="102"/>
      <c r="ANQ9" s="102"/>
      <c r="ANR9" s="102"/>
      <c r="ANS9" s="102"/>
      <c r="ANT9" s="102"/>
      <c r="ANU9" s="102"/>
      <c r="ANV9" s="102"/>
      <c r="ANW9" s="102"/>
      <c r="ANX9" s="102"/>
      <c r="ANY9" s="102"/>
      <c r="ANZ9" s="102"/>
      <c r="AOA9" s="102"/>
      <c r="AOB9" s="102"/>
      <c r="AOC9" s="102"/>
      <c r="AOD9" s="102"/>
      <c r="AOE9" s="102"/>
      <c r="AOF9" s="102"/>
      <c r="AOG9" s="102"/>
      <c r="AOH9" s="102"/>
      <c r="AOI9" s="102"/>
      <c r="AOJ9" s="102"/>
      <c r="AOK9" s="102"/>
      <c r="AOL9" s="102"/>
      <c r="AOM9" s="102"/>
      <c r="AON9" s="102"/>
      <c r="AOO9" s="102"/>
      <c r="AOP9" s="102"/>
      <c r="AOQ9" s="102"/>
      <c r="AOR9" s="102"/>
      <c r="AOS9" s="102"/>
      <c r="AOT9" s="102"/>
      <c r="AOU9" s="102"/>
      <c r="AOV9" s="102"/>
      <c r="AOW9" s="102"/>
      <c r="AOX9" s="102"/>
      <c r="AOY9" s="102"/>
      <c r="AOZ9" s="102"/>
      <c r="APA9" s="102"/>
      <c r="APB9" s="102"/>
      <c r="APC9" s="102"/>
      <c r="APD9" s="102"/>
      <c r="APE9" s="102"/>
      <c r="APF9" s="102"/>
      <c r="APG9" s="102"/>
      <c r="APH9" s="102"/>
      <c r="API9" s="102"/>
      <c r="APJ9" s="102"/>
      <c r="APK9" s="102"/>
      <c r="APL9" s="102"/>
      <c r="APM9" s="102"/>
      <c r="APN9" s="102"/>
      <c r="APO9" s="102"/>
      <c r="APP9" s="102"/>
      <c r="APQ9" s="102"/>
      <c r="APR9" s="102"/>
      <c r="APS9" s="102"/>
      <c r="APT9" s="102"/>
      <c r="APU9" s="102"/>
      <c r="APV9" s="102"/>
      <c r="APW9" s="102"/>
      <c r="APX9" s="102"/>
      <c r="APY9" s="102"/>
      <c r="APZ9" s="102"/>
      <c r="AQA9" s="102"/>
      <c r="AQB9" s="102"/>
      <c r="AQC9" s="102"/>
      <c r="AQD9" s="102"/>
      <c r="AQE9" s="102"/>
      <c r="AQF9" s="102"/>
      <c r="AQG9" s="102"/>
      <c r="AQH9" s="102"/>
      <c r="AQI9" s="102"/>
      <c r="AQJ9" s="102"/>
      <c r="AQK9" s="102"/>
      <c r="AQL9" s="102"/>
      <c r="AQM9" s="102"/>
      <c r="AQN9" s="102"/>
      <c r="AQO9" s="102"/>
      <c r="AQP9" s="102"/>
      <c r="AQQ9" s="102"/>
      <c r="AQR9" s="102"/>
      <c r="AQS9" s="102"/>
      <c r="AQT9" s="102"/>
      <c r="AQU9" s="102"/>
      <c r="AQV9" s="102"/>
      <c r="AQW9" s="102"/>
      <c r="AQX9" s="102"/>
      <c r="AQY9" s="102"/>
      <c r="AQZ9" s="102"/>
      <c r="ARA9" s="102"/>
      <c r="ARB9" s="102"/>
      <c r="ARC9" s="102"/>
      <c r="ARD9" s="102"/>
      <c r="ARE9" s="102"/>
      <c r="ARF9" s="102"/>
      <c r="ARG9" s="102"/>
      <c r="ARH9" s="102"/>
      <c r="ARI9" s="102"/>
      <c r="ARJ9" s="102"/>
      <c r="ARK9" s="102"/>
      <c r="ARL9" s="102"/>
      <c r="ARM9" s="102"/>
      <c r="ARN9" s="102"/>
      <c r="ARO9" s="102"/>
      <c r="ARP9" s="102"/>
      <c r="ARQ9" s="102"/>
      <c r="ARR9" s="102"/>
      <c r="ARS9" s="102"/>
      <c r="ART9" s="102"/>
      <c r="ARU9" s="102"/>
    </row>
    <row r="10" spans="1:1165" s="18" customFormat="1" ht="12" customHeight="1">
      <c r="A10" s="161"/>
      <c r="B10" s="157"/>
      <c r="C10" s="157"/>
      <c r="D10" s="157"/>
      <c r="E10" s="158"/>
      <c r="F10" s="158"/>
      <c r="G10" s="158"/>
      <c r="H10" s="158"/>
      <c r="I10" s="158"/>
      <c r="J10" s="158"/>
      <c r="K10" s="158"/>
      <c r="L10" s="158"/>
      <c r="M10" s="158"/>
      <c r="N10" s="158"/>
      <c r="O10" s="158"/>
      <c r="P10" s="158"/>
      <c r="Q10" s="158"/>
      <c r="R10" s="158"/>
      <c r="S10" s="158"/>
      <c r="T10" s="158"/>
      <c r="U10" s="158"/>
      <c r="V10" s="158"/>
      <c r="W10" s="158"/>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62"/>
      <c r="GH10" s="162"/>
      <c r="GI10" s="162"/>
      <c r="GJ10" s="162"/>
      <c r="GK10" s="162"/>
      <c r="GL10" s="162"/>
      <c r="GM10" s="162"/>
      <c r="GN10" s="162"/>
      <c r="GO10" s="162"/>
      <c r="GP10" s="162"/>
      <c r="GQ10" s="162"/>
      <c r="GR10" s="162"/>
      <c r="GS10" s="162"/>
      <c r="GT10" s="162"/>
      <c r="GU10" s="162"/>
      <c r="GV10" s="162"/>
      <c r="GW10" s="162"/>
      <c r="GX10" s="162"/>
      <c r="GY10" s="162"/>
      <c r="GZ10" s="162"/>
      <c r="HA10" s="162"/>
      <c r="HB10" s="162"/>
      <c r="HC10" s="162"/>
      <c r="HD10" s="162"/>
      <c r="HE10" s="162"/>
      <c r="HF10" s="162"/>
      <c r="HG10" s="162"/>
      <c r="HH10" s="162"/>
      <c r="HI10" s="162"/>
      <c r="HJ10" s="162"/>
      <c r="HK10" s="162"/>
      <c r="HL10" s="162"/>
      <c r="HM10" s="162"/>
      <c r="HN10" s="162"/>
      <c r="HO10" s="162"/>
      <c r="HP10" s="162"/>
      <c r="HQ10" s="162"/>
      <c r="HR10" s="162"/>
      <c r="HS10" s="162"/>
      <c r="HT10" s="162"/>
      <c r="HU10" s="162"/>
      <c r="HV10" s="162"/>
      <c r="HW10" s="162"/>
      <c r="HX10" s="162"/>
      <c r="HY10" s="162"/>
      <c r="HZ10" s="162"/>
      <c r="IA10" s="162"/>
      <c r="IB10" s="162"/>
      <c r="IC10" s="162"/>
      <c r="ID10" s="162"/>
      <c r="IE10" s="162"/>
      <c r="IF10" s="162"/>
      <c r="IG10" s="162"/>
      <c r="IH10" s="162"/>
      <c r="II10" s="162"/>
      <c r="IJ10" s="162"/>
      <c r="IK10" s="162"/>
      <c r="IL10" s="162"/>
      <c r="IM10" s="162"/>
      <c r="IN10" s="162"/>
      <c r="IO10" s="162"/>
      <c r="IP10" s="162"/>
      <c r="IQ10" s="162"/>
      <c r="IR10" s="162"/>
      <c r="IS10" s="162"/>
      <c r="IT10" s="162"/>
      <c r="IU10" s="162"/>
      <c r="IV10" s="162"/>
      <c r="IW10" s="162"/>
      <c r="IX10" s="162"/>
      <c r="IY10" s="162"/>
      <c r="IZ10" s="162"/>
      <c r="JA10" s="162"/>
      <c r="JB10" s="162"/>
      <c r="JC10" s="162"/>
      <c r="JD10" s="162"/>
      <c r="JE10" s="162"/>
      <c r="JF10" s="162"/>
      <c r="JG10" s="162"/>
      <c r="JH10" s="162"/>
      <c r="JI10" s="162"/>
      <c r="JJ10" s="162"/>
      <c r="JK10" s="162"/>
      <c r="JL10" s="162"/>
      <c r="JM10" s="162"/>
      <c r="JN10" s="162"/>
      <c r="JO10" s="162"/>
      <c r="JP10" s="162"/>
      <c r="JQ10" s="162"/>
      <c r="JR10" s="162"/>
      <c r="JS10" s="162"/>
      <c r="JT10" s="162"/>
      <c r="JU10" s="162"/>
      <c r="JV10" s="162"/>
      <c r="JW10" s="162"/>
      <c r="JX10" s="162"/>
      <c r="JY10" s="162"/>
      <c r="JZ10" s="162"/>
      <c r="KA10" s="162"/>
      <c r="KB10" s="162"/>
      <c r="KC10" s="162"/>
      <c r="KD10" s="162"/>
      <c r="KE10" s="162"/>
      <c r="KF10" s="162"/>
      <c r="KG10" s="162"/>
      <c r="KH10" s="162"/>
      <c r="KI10" s="162"/>
      <c r="KJ10" s="162"/>
      <c r="KK10" s="162"/>
      <c r="KL10" s="162"/>
      <c r="KM10" s="162"/>
      <c r="KN10" s="162"/>
      <c r="KO10" s="162"/>
      <c r="KP10" s="162"/>
      <c r="KQ10" s="162"/>
      <c r="KR10" s="162"/>
      <c r="KS10" s="162"/>
      <c r="KT10" s="162"/>
      <c r="KU10" s="162"/>
      <c r="KV10" s="162"/>
      <c r="KW10" s="162"/>
      <c r="KX10" s="162"/>
      <c r="KY10" s="162"/>
      <c r="KZ10" s="162"/>
      <c r="LA10" s="162"/>
      <c r="LB10" s="162"/>
      <c r="LC10" s="162"/>
      <c r="LD10" s="162"/>
      <c r="LE10" s="162"/>
      <c r="LF10" s="162"/>
      <c r="LG10" s="162"/>
      <c r="LH10" s="162"/>
      <c r="LI10" s="162"/>
      <c r="LJ10" s="162"/>
      <c r="LK10" s="162"/>
      <c r="LL10" s="162"/>
      <c r="LM10" s="162"/>
      <c r="LN10" s="162"/>
      <c r="LO10" s="162"/>
      <c r="LP10" s="162"/>
      <c r="LQ10" s="162"/>
      <c r="LR10" s="162"/>
      <c r="LS10" s="162"/>
      <c r="LT10" s="162"/>
      <c r="LU10" s="162"/>
      <c r="LV10" s="162"/>
      <c r="LW10" s="162"/>
      <c r="LX10" s="162"/>
      <c r="LY10" s="162"/>
      <c r="LZ10" s="162"/>
      <c r="MA10" s="162"/>
      <c r="MB10" s="162"/>
      <c r="MC10" s="162"/>
      <c r="MD10" s="162"/>
      <c r="ME10" s="162"/>
      <c r="MF10" s="162"/>
      <c r="MG10" s="162"/>
      <c r="MH10" s="162"/>
      <c r="MI10" s="162"/>
      <c r="MJ10" s="162"/>
      <c r="MK10" s="162"/>
      <c r="ML10" s="162"/>
      <c r="MM10" s="162"/>
      <c r="MN10" s="162"/>
      <c r="MO10" s="162"/>
      <c r="MP10" s="162"/>
      <c r="MQ10" s="162"/>
      <c r="MR10" s="162"/>
      <c r="MS10" s="162"/>
      <c r="MT10" s="162"/>
      <c r="MU10" s="162"/>
      <c r="MV10" s="162"/>
      <c r="MW10" s="162"/>
      <c r="MX10" s="162"/>
      <c r="MY10" s="162"/>
      <c r="MZ10" s="162"/>
      <c r="NA10" s="162"/>
      <c r="NB10" s="162"/>
      <c r="NC10" s="162"/>
      <c r="ND10" s="162"/>
      <c r="NE10" s="162"/>
      <c r="NF10" s="162"/>
      <c r="NG10" s="162"/>
      <c r="NH10" s="162"/>
      <c r="NI10" s="162"/>
      <c r="NJ10" s="162"/>
      <c r="NK10" s="162"/>
      <c r="NL10" s="162"/>
      <c r="NM10" s="162"/>
      <c r="NN10" s="162"/>
      <c r="NO10" s="162"/>
      <c r="NP10" s="162"/>
      <c r="NQ10" s="162"/>
      <c r="NR10" s="162"/>
      <c r="NS10" s="162"/>
      <c r="NT10" s="162"/>
      <c r="NU10" s="162"/>
      <c r="NV10" s="162"/>
      <c r="NW10" s="162"/>
      <c r="NX10" s="162"/>
      <c r="NY10" s="162"/>
      <c r="NZ10" s="162"/>
      <c r="OA10" s="162"/>
      <c r="OB10" s="162"/>
      <c r="OC10" s="162"/>
      <c r="OD10" s="162"/>
      <c r="OE10" s="162"/>
      <c r="OF10" s="162"/>
      <c r="OG10" s="162"/>
      <c r="OH10" s="162"/>
      <c r="OI10" s="162"/>
      <c r="OJ10" s="162"/>
      <c r="OK10" s="162"/>
      <c r="OL10" s="162"/>
      <c r="OM10" s="162"/>
      <c r="ON10" s="162"/>
      <c r="OO10" s="162"/>
      <c r="OP10" s="162"/>
      <c r="OQ10" s="162"/>
      <c r="OR10" s="162"/>
      <c r="OS10" s="162"/>
      <c r="OT10" s="162"/>
      <c r="OU10" s="162"/>
      <c r="OV10" s="162"/>
      <c r="OW10" s="162"/>
      <c r="OX10" s="162"/>
      <c r="OY10" s="162"/>
      <c r="OZ10" s="162"/>
      <c r="PA10" s="162"/>
      <c r="PB10" s="162"/>
      <c r="PC10" s="162"/>
      <c r="PD10" s="162"/>
      <c r="PE10" s="162"/>
      <c r="PF10" s="162"/>
      <c r="PG10" s="162"/>
      <c r="PH10" s="162"/>
      <c r="PI10" s="162"/>
      <c r="PJ10" s="162"/>
      <c r="PK10" s="162"/>
      <c r="PL10" s="162"/>
      <c r="PM10" s="162"/>
      <c r="PN10" s="162"/>
      <c r="PO10" s="162"/>
      <c r="PP10" s="162"/>
      <c r="PQ10" s="162"/>
      <c r="PR10" s="162"/>
      <c r="PS10" s="162"/>
      <c r="PT10" s="162"/>
      <c r="PU10" s="162"/>
      <c r="PV10" s="162"/>
      <c r="PW10" s="162"/>
      <c r="PX10" s="162"/>
      <c r="PY10" s="162"/>
      <c r="PZ10" s="162"/>
      <c r="QA10" s="162"/>
      <c r="QB10" s="162"/>
      <c r="QC10" s="162"/>
      <c r="QD10" s="162"/>
      <c r="QE10" s="162"/>
      <c r="QF10" s="162"/>
      <c r="QG10" s="162"/>
      <c r="QH10" s="162"/>
      <c r="QI10" s="162"/>
      <c r="QJ10" s="162"/>
      <c r="QK10" s="162"/>
      <c r="QL10" s="162"/>
      <c r="QM10" s="162"/>
      <c r="QN10" s="162"/>
      <c r="QO10" s="162"/>
      <c r="QP10" s="162"/>
      <c r="QQ10" s="162"/>
      <c r="QR10" s="162"/>
      <c r="QS10" s="162"/>
      <c r="QT10" s="162"/>
      <c r="QU10" s="162"/>
      <c r="QV10" s="162"/>
      <c r="QW10" s="162"/>
      <c r="QX10" s="162"/>
      <c r="QY10" s="162"/>
      <c r="QZ10" s="162"/>
      <c r="RA10" s="162"/>
      <c r="RB10" s="162"/>
      <c r="RC10" s="162"/>
      <c r="RD10" s="162"/>
      <c r="RE10" s="162"/>
      <c r="RF10" s="162"/>
      <c r="RG10" s="162"/>
      <c r="RH10" s="162"/>
      <c r="RI10" s="162"/>
      <c r="RJ10" s="162"/>
      <c r="RK10" s="162"/>
      <c r="RL10" s="162"/>
      <c r="RM10" s="162"/>
      <c r="RN10" s="162"/>
      <c r="RO10" s="162"/>
      <c r="RP10" s="162"/>
      <c r="RQ10" s="162"/>
      <c r="RR10" s="162"/>
      <c r="RS10" s="162"/>
      <c r="RT10" s="162"/>
      <c r="RU10" s="162"/>
      <c r="RV10" s="162"/>
      <c r="RW10" s="162"/>
      <c r="RX10" s="162"/>
      <c r="RY10" s="162"/>
      <c r="RZ10" s="162"/>
      <c r="SA10" s="162"/>
      <c r="SB10" s="162"/>
      <c r="SC10" s="162"/>
      <c r="SD10" s="162"/>
      <c r="SE10" s="162"/>
      <c r="SF10" s="162"/>
      <c r="SG10" s="162"/>
      <c r="SH10" s="162"/>
      <c r="SI10" s="162"/>
      <c r="SJ10" s="162"/>
      <c r="SK10" s="162"/>
      <c r="SL10" s="162"/>
      <c r="SM10" s="162"/>
      <c r="SN10" s="162"/>
      <c r="SO10" s="162"/>
      <c r="SP10" s="162"/>
      <c r="SQ10" s="162"/>
      <c r="SR10" s="162"/>
      <c r="SS10" s="162"/>
      <c r="ST10" s="162"/>
      <c r="SU10" s="162"/>
      <c r="SV10" s="162"/>
      <c r="SW10" s="162"/>
      <c r="SX10" s="162"/>
      <c r="SY10" s="162"/>
      <c r="SZ10" s="162"/>
      <c r="TA10" s="162"/>
      <c r="TB10" s="162"/>
      <c r="TC10" s="162"/>
      <c r="TD10" s="162"/>
      <c r="TE10" s="162"/>
      <c r="TF10" s="162"/>
      <c r="TG10" s="162"/>
      <c r="TH10" s="162"/>
      <c r="TI10" s="162"/>
      <c r="TJ10" s="162"/>
      <c r="TK10" s="162"/>
      <c r="TL10" s="162"/>
      <c r="TM10" s="162"/>
      <c r="TN10" s="162"/>
      <c r="TO10" s="162"/>
      <c r="TP10" s="162"/>
      <c r="TQ10" s="162"/>
      <c r="TR10" s="162"/>
      <c r="TS10" s="162"/>
      <c r="TT10" s="162"/>
      <c r="TU10" s="162"/>
      <c r="TV10" s="162"/>
      <c r="TW10" s="162"/>
      <c r="TX10" s="162"/>
      <c r="TY10" s="162"/>
      <c r="TZ10" s="162"/>
      <c r="UA10" s="162"/>
      <c r="UB10" s="162"/>
      <c r="UC10" s="162"/>
      <c r="UD10" s="162"/>
      <c r="UE10" s="162"/>
      <c r="UF10" s="162"/>
      <c r="UG10" s="162"/>
      <c r="UH10" s="162"/>
      <c r="UI10" s="162"/>
      <c r="UJ10" s="162"/>
      <c r="UK10" s="162"/>
      <c r="UL10" s="162"/>
      <c r="UM10" s="162"/>
      <c r="UN10" s="162"/>
      <c r="UO10" s="162"/>
      <c r="UP10" s="162"/>
      <c r="UQ10" s="162"/>
      <c r="UR10" s="162"/>
      <c r="US10" s="162"/>
      <c r="UT10" s="162"/>
      <c r="UU10" s="162"/>
      <c r="UV10" s="162"/>
      <c r="UW10" s="162"/>
      <c r="UX10" s="162"/>
      <c r="UY10" s="162"/>
      <c r="UZ10" s="162"/>
      <c r="VA10" s="162"/>
      <c r="VB10" s="162"/>
      <c r="VC10" s="162"/>
      <c r="VD10" s="162"/>
      <c r="VE10" s="162"/>
      <c r="VF10" s="162"/>
      <c r="VG10" s="162"/>
      <c r="VH10" s="162"/>
      <c r="VI10" s="162"/>
      <c r="VJ10" s="162"/>
      <c r="VK10" s="162"/>
      <c r="VL10" s="162"/>
      <c r="VM10" s="162"/>
      <c r="VN10" s="162"/>
      <c r="VO10" s="162"/>
      <c r="VP10" s="162"/>
      <c r="VQ10" s="162"/>
      <c r="VR10" s="162"/>
      <c r="VS10" s="162"/>
      <c r="VT10" s="162"/>
      <c r="VU10" s="162"/>
      <c r="VV10" s="162"/>
      <c r="VW10" s="162"/>
      <c r="VX10" s="162"/>
      <c r="VY10" s="162"/>
      <c r="VZ10" s="162"/>
      <c r="WA10" s="162"/>
      <c r="WB10" s="162"/>
      <c r="WC10" s="162"/>
      <c r="WD10" s="162"/>
      <c r="WE10" s="162"/>
      <c r="WF10" s="162"/>
      <c r="WG10" s="162"/>
      <c r="WH10" s="162"/>
      <c r="WI10" s="162"/>
      <c r="WJ10" s="162"/>
      <c r="WK10" s="162"/>
      <c r="WL10" s="162"/>
      <c r="WM10" s="162"/>
      <c r="WN10" s="162"/>
      <c r="WO10" s="162"/>
      <c r="WP10" s="162"/>
      <c r="WQ10" s="162"/>
      <c r="WR10" s="162"/>
      <c r="WS10" s="162"/>
      <c r="WT10" s="162"/>
      <c r="WU10" s="162"/>
      <c r="WV10" s="162"/>
      <c r="WW10" s="162"/>
      <c r="WX10" s="162"/>
      <c r="WY10" s="162"/>
      <c r="WZ10" s="162"/>
      <c r="XA10" s="162"/>
      <c r="XB10" s="162"/>
      <c r="XC10" s="162"/>
      <c r="XD10" s="162"/>
      <c r="XE10" s="162"/>
      <c r="XF10" s="162"/>
      <c r="XG10" s="162"/>
      <c r="XH10" s="162"/>
      <c r="XI10" s="162"/>
      <c r="XJ10" s="162"/>
      <c r="XK10" s="162"/>
      <c r="XL10" s="162"/>
      <c r="XM10" s="162"/>
      <c r="XN10" s="162"/>
      <c r="XO10" s="162"/>
      <c r="XP10" s="162"/>
      <c r="XQ10" s="162"/>
      <c r="XR10" s="162"/>
      <c r="XS10" s="162"/>
      <c r="XT10" s="162"/>
      <c r="XU10" s="162"/>
      <c r="XV10" s="162"/>
      <c r="XW10" s="162"/>
      <c r="XX10" s="162"/>
      <c r="XY10" s="162"/>
      <c r="XZ10" s="162"/>
      <c r="YA10" s="162"/>
      <c r="YB10" s="162"/>
      <c r="YC10" s="162"/>
      <c r="YD10" s="162"/>
      <c r="YE10" s="162"/>
      <c r="YF10" s="162"/>
      <c r="YG10" s="162"/>
      <c r="YH10" s="162"/>
      <c r="YI10" s="162"/>
      <c r="YJ10" s="162"/>
      <c r="YK10" s="162"/>
      <c r="YL10" s="162"/>
      <c r="YM10" s="162"/>
      <c r="YN10" s="162"/>
      <c r="YO10" s="162"/>
      <c r="YP10" s="162"/>
      <c r="YQ10" s="162"/>
      <c r="YR10" s="162"/>
      <c r="YS10" s="162"/>
      <c r="YT10" s="162"/>
      <c r="YU10" s="162"/>
      <c r="YV10" s="162"/>
      <c r="YW10" s="162"/>
      <c r="YX10" s="162"/>
      <c r="YY10" s="162"/>
      <c r="YZ10" s="162"/>
      <c r="ZA10" s="162"/>
      <c r="ZB10" s="162"/>
      <c r="ZC10" s="162"/>
      <c r="ZD10" s="162"/>
      <c r="ZE10" s="162"/>
      <c r="ZF10" s="162"/>
      <c r="ZG10" s="162"/>
      <c r="ZH10" s="162"/>
      <c r="ZI10" s="162"/>
      <c r="ZJ10" s="162"/>
      <c r="ZK10" s="162"/>
      <c r="ZL10" s="162"/>
      <c r="ZM10" s="162"/>
      <c r="ZN10" s="162"/>
      <c r="ZO10" s="162"/>
      <c r="ZP10" s="162"/>
      <c r="ZQ10" s="162"/>
      <c r="ZR10" s="162"/>
      <c r="ZS10" s="162"/>
      <c r="ZT10" s="162"/>
      <c r="ZU10" s="162"/>
      <c r="ZV10" s="162"/>
      <c r="ZW10" s="162"/>
      <c r="ZX10" s="162"/>
      <c r="ZY10" s="162"/>
      <c r="ZZ10" s="162"/>
      <c r="AAA10" s="158"/>
      <c r="AAB10" s="102"/>
      <c r="AAC10" s="102"/>
      <c r="AAD10" s="102"/>
      <c r="AAE10" s="102"/>
      <c r="AAF10" s="102"/>
      <c r="AAG10" s="102"/>
      <c r="AAH10" s="102"/>
      <c r="AAI10" s="102"/>
      <c r="AAJ10" s="102"/>
      <c r="AAK10" s="166"/>
      <c r="AAL10" s="166"/>
      <c r="AAM10" s="166"/>
      <c r="AAN10" s="166"/>
      <c r="AAO10" s="166"/>
      <c r="AAP10" s="166"/>
      <c r="AAQ10" s="166"/>
      <c r="AAR10" s="166"/>
      <c r="AAS10" s="166"/>
      <c r="AAT10" s="166"/>
      <c r="AAU10" s="102"/>
      <c r="AAV10" s="102"/>
      <c r="AAW10" s="102"/>
      <c r="AAX10" s="102"/>
      <c r="AAY10" s="102"/>
      <c r="AAZ10" s="102"/>
      <c r="ABA10" s="102"/>
      <c r="ABB10" s="102"/>
      <c r="ABC10" s="102"/>
      <c r="ABD10" s="102"/>
      <c r="ABE10" s="102"/>
      <c r="ABF10" s="102"/>
      <c r="ABG10" s="102"/>
      <c r="ABH10" s="102"/>
      <c r="ABI10" s="102"/>
      <c r="ABJ10" s="102"/>
      <c r="ABK10" s="102"/>
      <c r="ABL10" s="102"/>
      <c r="ABM10" s="102"/>
      <c r="ABN10" s="102"/>
      <c r="ABO10" s="102"/>
      <c r="ABP10" s="102"/>
      <c r="ABQ10" s="102"/>
      <c r="ABR10" s="102"/>
      <c r="ABS10" s="102"/>
      <c r="ABT10" s="102"/>
      <c r="ABU10" s="102"/>
      <c r="ABV10" s="102"/>
      <c r="ABW10" s="102"/>
      <c r="ABX10" s="102"/>
      <c r="ABY10" s="102"/>
      <c r="ABZ10" s="102"/>
      <c r="ACA10" s="102"/>
      <c r="ACB10" s="102"/>
      <c r="ACC10" s="102"/>
      <c r="ACD10" s="102"/>
      <c r="ACE10" s="102"/>
      <c r="ACF10" s="102"/>
      <c r="ACG10" s="102"/>
      <c r="ACH10" s="102"/>
      <c r="ACI10" s="102"/>
      <c r="ACJ10" s="102"/>
      <c r="ACK10" s="102"/>
      <c r="ACL10" s="102"/>
      <c r="ACM10" s="102"/>
      <c r="ACN10" s="102"/>
      <c r="ACO10" s="102"/>
      <c r="ACP10" s="102"/>
      <c r="ACQ10" s="102"/>
      <c r="ACR10" s="102"/>
      <c r="ACS10" s="102"/>
      <c r="ACT10" s="102"/>
      <c r="ACU10" s="102"/>
      <c r="ACV10" s="102"/>
      <c r="ACW10" s="102"/>
      <c r="ACX10" s="102"/>
      <c r="ACY10" s="102"/>
      <c r="ACZ10" s="102"/>
      <c r="ADA10" s="102"/>
      <c r="ADB10" s="102"/>
      <c r="ADC10" s="102"/>
      <c r="ADD10" s="102"/>
      <c r="ADE10" s="102"/>
      <c r="ADF10" s="102"/>
      <c r="ADG10" s="102"/>
      <c r="ADH10" s="102"/>
      <c r="ADI10" s="102"/>
      <c r="ADJ10" s="102"/>
      <c r="ADK10" s="102"/>
      <c r="ADL10" s="102"/>
      <c r="ADM10" s="102"/>
      <c r="ADN10" s="102"/>
      <c r="ADO10" s="102"/>
      <c r="ADP10" s="102"/>
      <c r="ADQ10" s="102"/>
      <c r="ADR10" s="102"/>
      <c r="ADS10" s="102"/>
      <c r="ADT10" s="102"/>
      <c r="ADU10" s="102"/>
      <c r="ADV10" s="102"/>
      <c r="ADW10" s="102"/>
      <c r="ADX10" s="102"/>
      <c r="ADY10" s="102"/>
      <c r="ADZ10" s="102"/>
      <c r="AEA10" s="102"/>
      <c r="AEB10" s="102"/>
      <c r="AEC10" s="102"/>
      <c r="AED10" s="102"/>
      <c r="AEE10" s="102"/>
      <c r="AEF10" s="102"/>
      <c r="AEG10" s="102"/>
      <c r="AEH10" s="102"/>
      <c r="AEI10" s="102"/>
      <c r="AEJ10" s="102"/>
      <c r="AEK10" s="102"/>
      <c r="AEL10" s="102"/>
      <c r="AEM10" s="102"/>
      <c r="AEN10" s="102"/>
      <c r="AEO10" s="102"/>
      <c r="AEP10" s="102"/>
      <c r="AEQ10" s="102"/>
      <c r="AER10" s="102"/>
      <c r="AES10" s="102"/>
      <c r="AET10" s="102"/>
      <c r="AEU10" s="102"/>
      <c r="AEV10" s="102"/>
      <c r="AEW10" s="102"/>
      <c r="AEX10" s="102"/>
      <c r="AEY10" s="102"/>
      <c r="AEZ10" s="102"/>
      <c r="AFA10" s="102"/>
      <c r="AFB10" s="102"/>
      <c r="AFC10" s="102"/>
      <c r="AFD10" s="102"/>
      <c r="AFE10" s="102"/>
      <c r="AFF10" s="102"/>
      <c r="AFG10" s="102"/>
      <c r="AFH10" s="102"/>
      <c r="AFI10" s="102"/>
      <c r="AFJ10" s="102"/>
      <c r="AFK10" s="102"/>
      <c r="AFL10" s="102"/>
      <c r="AFM10" s="102"/>
      <c r="AFN10" s="102"/>
      <c r="AFO10" s="102"/>
      <c r="AFP10" s="102"/>
      <c r="AFQ10" s="102"/>
      <c r="AFR10" s="102"/>
      <c r="AFS10" s="102"/>
      <c r="AFT10" s="102"/>
      <c r="AFU10" s="102"/>
      <c r="AFV10" s="102"/>
      <c r="AFW10" s="102"/>
      <c r="AFX10" s="102"/>
      <c r="AFY10" s="102"/>
      <c r="AFZ10" s="102"/>
      <c r="AGA10" s="102"/>
      <c r="AGB10" s="102"/>
      <c r="AGC10" s="102"/>
      <c r="AGD10" s="102"/>
      <c r="AGE10" s="102"/>
      <c r="AGF10" s="102"/>
      <c r="AGG10" s="102"/>
      <c r="AGH10" s="102"/>
      <c r="AGI10" s="102"/>
      <c r="AGJ10" s="102"/>
      <c r="AGK10" s="102"/>
      <c r="AGL10" s="102"/>
      <c r="AGM10" s="102"/>
      <c r="AGN10" s="102"/>
      <c r="AGO10" s="102"/>
      <c r="AGP10" s="102"/>
      <c r="AGQ10" s="102"/>
      <c r="AGR10" s="102"/>
      <c r="AGS10" s="102"/>
      <c r="AGT10" s="102"/>
      <c r="AGU10" s="102"/>
      <c r="AGV10" s="102"/>
      <c r="AGW10" s="102"/>
      <c r="AGX10" s="102"/>
      <c r="AGY10" s="102"/>
      <c r="AGZ10" s="102"/>
      <c r="AHA10" s="102"/>
      <c r="AHB10" s="102"/>
      <c r="AHC10" s="102"/>
      <c r="AHD10" s="102"/>
      <c r="AHE10" s="102"/>
      <c r="AHF10" s="102"/>
      <c r="AHG10" s="102"/>
      <c r="AHH10" s="102"/>
      <c r="AHI10" s="102"/>
      <c r="AHJ10" s="102"/>
      <c r="AHK10" s="102"/>
      <c r="AHL10" s="102"/>
      <c r="AHM10" s="102"/>
      <c r="AHN10" s="102"/>
      <c r="AHO10" s="102"/>
      <c r="AHP10" s="102"/>
      <c r="AHQ10" s="102"/>
      <c r="AHR10" s="102"/>
      <c r="AHS10" s="102"/>
      <c r="AHT10" s="102"/>
      <c r="AHU10" s="102"/>
      <c r="AHV10" s="102"/>
      <c r="AHW10" s="102"/>
      <c r="AHX10" s="102"/>
      <c r="AHY10" s="102"/>
      <c r="AHZ10" s="102"/>
      <c r="AIA10" s="102"/>
      <c r="AIB10" s="102"/>
      <c r="AIC10" s="102"/>
      <c r="AID10" s="102"/>
      <c r="AIE10" s="102"/>
      <c r="AIF10" s="102"/>
      <c r="AIG10" s="102"/>
      <c r="AIH10" s="102"/>
      <c r="AII10" s="102"/>
      <c r="AIJ10" s="102"/>
      <c r="AIK10" s="102"/>
      <c r="AIL10" s="102"/>
      <c r="AIM10" s="102"/>
      <c r="AIN10" s="102"/>
      <c r="AIO10" s="102"/>
      <c r="AIP10" s="102"/>
      <c r="AIQ10" s="102"/>
      <c r="AIR10" s="102"/>
      <c r="AIS10" s="102"/>
      <c r="AIT10" s="102"/>
      <c r="AIU10" s="102"/>
      <c r="AIV10" s="102"/>
      <c r="AIW10" s="102"/>
      <c r="AIX10" s="102"/>
      <c r="AIY10" s="102"/>
      <c r="AIZ10" s="102"/>
      <c r="AJA10" s="102"/>
      <c r="AJB10" s="102"/>
      <c r="AJC10" s="102"/>
      <c r="AJD10" s="102"/>
      <c r="AJE10" s="102"/>
      <c r="AJF10" s="102"/>
      <c r="AJG10" s="102"/>
      <c r="AJH10" s="102"/>
      <c r="AJI10" s="102"/>
      <c r="AJJ10" s="102"/>
      <c r="AJK10" s="102"/>
      <c r="AJL10" s="102"/>
      <c r="AJM10" s="102"/>
      <c r="AJN10" s="102"/>
      <c r="AJO10" s="102"/>
      <c r="AJP10" s="102"/>
      <c r="AJQ10" s="102"/>
      <c r="AJR10" s="102"/>
      <c r="AJS10" s="102"/>
      <c r="AJT10" s="102"/>
      <c r="AJU10" s="102"/>
      <c r="AJV10" s="102"/>
      <c r="AJW10" s="102"/>
      <c r="AJX10" s="102"/>
      <c r="AJY10" s="102"/>
      <c r="AJZ10" s="102"/>
      <c r="AKA10" s="102"/>
      <c r="AKB10" s="102"/>
      <c r="AKC10" s="102"/>
      <c r="AKD10" s="102"/>
      <c r="AKE10" s="102"/>
      <c r="AKF10" s="102"/>
      <c r="AKG10" s="102"/>
      <c r="AKH10" s="102"/>
      <c r="AKI10" s="102"/>
      <c r="AKJ10" s="102"/>
      <c r="AKK10" s="102"/>
      <c r="AKL10" s="102"/>
      <c r="AKM10" s="102"/>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c r="ALN10" s="102"/>
      <c r="ALO10" s="102"/>
      <c r="ALP10" s="102"/>
      <c r="ALQ10" s="102"/>
      <c r="ALR10" s="102"/>
      <c r="ALS10" s="102"/>
      <c r="ALT10" s="102"/>
      <c r="ALU10" s="102"/>
      <c r="ALV10" s="102"/>
      <c r="ALW10" s="102"/>
      <c r="ALX10" s="102"/>
      <c r="ALY10" s="102"/>
      <c r="ALZ10" s="102"/>
      <c r="AMA10" s="102"/>
      <c r="AMB10" s="102"/>
      <c r="AMC10" s="102"/>
      <c r="AMD10" s="102"/>
      <c r="AME10" s="102"/>
      <c r="AMF10" s="102"/>
      <c r="AMG10" s="102"/>
      <c r="AMH10" s="102"/>
      <c r="AMI10" s="102"/>
      <c r="AMJ10" s="102"/>
      <c r="AMK10" s="102"/>
      <c r="AML10" s="102"/>
      <c r="AMM10" s="102"/>
      <c r="AMN10" s="102"/>
      <c r="AMO10" s="102"/>
      <c r="AMP10" s="102"/>
      <c r="AMQ10" s="102"/>
      <c r="AMR10" s="102"/>
      <c r="AMS10" s="102"/>
      <c r="AMT10" s="102"/>
      <c r="AMU10" s="102"/>
      <c r="AMV10" s="102"/>
      <c r="AMW10" s="102"/>
      <c r="AMX10" s="102"/>
      <c r="AMY10" s="102"/>
      <c r="AMZ10" s="102"/>
      <c r="ANA10" s="102"/>
      <c r="ANB10" s="102"/>
      <c r="ANC10" s="102"/>
      <c r="AND10" s="102"/>
      <c r="ANE10" s="102"/>
      <c r="ANF10" s="102"/>
      <c r="ANG10" s="102"/>
      <c r="ANH10" s="102"/>
      <c r="ANI10" s="102"/>
      <c r="ANJ10" s="102"/>
      <c r="ANK10" s="102"/>
      <c r="ANL10" s="102"/>
      <c r="ANM10" s="102"/>
      <c r="ANN10" s="102"/>
      <c r="ANO10" s="102"/>
      <c r="ANP10" s="102"/>
      <c r="ANQ10" s="102"/>
      <c r="ANR10" s="102"/>
      <c r="ANS10" s="102"/>
      <c r="ANT10" s="102"/>
      <c r="ANU10" s="102"/>
      <c r="ANV10" s="102"/>
      <c r="ANW10" s="102"/>
      <c r="ANX10" s="102"/>
      <c r="ANY10" s="102"/>
      <c r="ANZ10" s="102"/>
      <c r="AOA10" s="102"/>
      <c r="AOB10" s="102"/>
      <c r="AOC10" s="102"/>
      <c r="AOD10" s="102"/>
      <c r="AOE10" s="102"/>
      <c r="AOF10" s="102"/>
      <c r="AOG10" s="102"/>
      <c r="AOH10" s="102"/>
      <c r="AOI10" s="102"/>
      <c r="AOJ10" s="102"/>
      <c r="AOK10" s="102"/>
      <c r="AOL10" s="102"/>
      <c r="AOM10" s="102"/>
      <c r="AON10" s="102"/>
      <c r="AOO10" s="102"/>
      <c r="AOP10" s="102"/>
      <c r="AOQ10" s="102"/>
      <c r="AOR10" s="102"/>
      <c r="AOS10" s="102"/>
      <c r="AOT10" s="102"/>
      <c r="AOU10" s="102"/>
      <c r="AOV10" s="102"/>
      <c r="AOW10" s="102"/>
      <c r="AOX10" s="102"/>
      <c r="AOY10" s="102"/>
      <c r="AOZ10" s="102"/>
      <c r="APA10" s="102"/>
      <c r="APB10" s="102"/>
      <c r="APC10" s="102"/>
      <c r="APD10" s="102"/>
      <c r="APE10" s="102"/>
      <c r="APF10" s="102"/>
      <c r="APG10" s="102"/>
      <c r="APH10" s="102"/>
      <c r="API10" s="102"/>
      <c r="APJ10" s="102"/>
      <c r="APK10" s="102"/>
      <c r="APL10" s="102"/>
      <c r="APM10" s="102"/>
      <c r="APN10" s="102"/>
      <c r="APO10" s="102"/>
      <c r="APP10" s="102"/>
      <c r="APQ10" s="102"/>
      <c r="APR10" s="102"/>
      <c r="APS10" s="102"/>
      <c r="APT10" s="102"/>
      <c r="APU10" s="102"/>
      <c r="APV10" s="102"/>
      <c r="APW10" s="102"/>
      <c r="APX10" s="102"/>
      <c r="APY10" s="102"/>
      <c r="APZ10" s="102"/>
      <c r="AQA10" s="102"/>
      <c r="AQB10" s="102"/>
      <c r="AQC10" s="102"/>
      <c r="AQD10" s="102"/>
      <c r="AQE10" s="102"/>
      <c r="AQF10" s="102"/>
      <c r="AQG10" s="102"/>
      <c r="AQH10" s="102"/>
      <c r="AQI10" s="102"/>
      <c r="AQJ10" s="102"/>
      <c r="AQK10" s="102"/>
      <c r="AQL10" s="102"/>
      <c r="AQM10" s="102"/>
      <c r="AQN10" s="102"/>
      <c r="AQO10" s="102"/>
      <c r="AQP10" s="102"/>
      <c r="AQQ10" s="102"/>
      <c r="AQR10" s="102"/>
      <c r="AQS10" s="102"/>
      <c r="AQT10" s="102"/>
      <c r="AQU10" s="102"/>
      <c r="AQV10" s="102"/>
      <c r="AQW10" s="102"/>
      <c r="AQX10" s="102"/>
      <c r="AQY10" s="102"/>
      <c r="AQZ10" s="102"/>
      <c r="ARA10" s="102"/>
      <c r="ARB10" s="102"/>
      <c r="ARC10" s="102"/>
      <c r="ARD10" s="102"/>
      <c r="ARE10" s="102"/>
      <c r="ARF10" s="102"/>
      <c r="ARG10" s="102"/>
      <c r="ARH10" s="102"/>
      <c r="ARI10" s="102"/>
      <c r="ARJ10" s="102"/>
      <c r="ARK10" s="102"/>
      <c r="ARL10" s="102"/>
      <c r="ARM10" s="102"/>
      <c r="ARN10" s="102"/>
      <c r="ARO10" s="102"/>
      <c r="ARP10" s="102"/>
      <c r="ARQ10" s="102"/>
      <c r="ARR10" s="102"/>
      <c r="ARS10" s="102"/>
      <c r="ART10" s="102"/>
      <c r="ARU10" s="102"/>
    </row>
    <row r="11" spans="1:1165">
      <c r="A11" s="42" t="s">
        <v>67</v>
      </c>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c r="IX11" s="177"/>
      <c r="IY11" s="177"/>
      <c r="IZ11" s="177"/>
      <c r="JA11" s="177"/>
      <c r="JB11" s="177"/>
      <c r="JC11" s="177"/>
      <c r="JD11" s="177"/>
      <c r="JE11" s="177"/>
      <c r="JF11" s="177"/>
      <c r="JG11" s="177"/>
      <c r="JH11" s="177"/>
      <c r="JI11" s="177"/>
      <c r="JJ11" s="177"/>
      <c r="JK11" s="177"/>
      <c r="JL11" s="177"/>
      <c r="JM11" s="177"/>
      <c r="JN11" s="177"/>
      <c r="JO11" s="177"/>
      <c r="JP11" s="177"/>
      <c r="JQ11" s="177"/>
      <c r="JR11" s="177"/>
      <c r="JS11" s="177"/>
      <c r="JT11" s="177"/>
      <c r="JU11" s="177"/>
      <c r="JV11" s="177"/>
      <c r="JW11" s="177"/>
      <c r="JX11" s="177"/>
      <c r="JY11" s="177"/>
      <c r="JZ11" s="177"/>
      <c r="KA11" s="177"/>
      <c r="KB11" s="177"/>
      <c r="KC11" s="177"/>
      <c r="KD11" s="177"/>
      <c r="KE11" s="177"/>
      <c r="KF11" s="177"/>
      <c r="KG11" s="177"/>
      <c r="KH11" s="177"/>
      <c r="KI11" s="177"/>
      <c r="KJ11" s="177"/>
      <c r="KK11" s="177"/>
      <c r="KL11" s="177"/>
      <c r="KM11" s="177"/>
      <c r="KN11" s="177"/>
      <c r="KO11" s="177"/>
      <c r="KP11" s="177"/>
      <c r="KQ11" s="177"/>
      <c r="KR11" s="177"/>
      <c r="KS11" s="177"/>
      <c r="KT11" s="177"/>
      <c r="KU11" s="177"/>
      <c r="KV11" s="177"/>
      <c r="KW11" s="177"/>
      <c r="KX11" s="177"/>
      <c r="KY11" s="177"/>
      <c r="KZ11" s="177"/>
      <c r="LA11" s="177"/>
      <c r="LB11" s="177"/>
      <c r="LC11" s="177"/>
      <c r="LD11" s="177"/>
      <c r="LE11" s="177"/>
      <c r="LF11" s="177"/>
      <c r="LG11" s="177"/>
      <c r="LH11" s="177"/>
      <c r="LI11" s="177"/>
      <c r="LJ11" s="177"/>
      <c r="LK11" s="177"/>
      <c r="LL11" s="177"/>
      <c r="LM11" s="177"/>
      <c r="LN11" s="177"/>
      <c r="LO11" s="177"/>
      <c r="LP11" s="177"/>
      <c r="LQ11" s="177"/>
      <c r="LR11" s="177"/>
      <c r="LS11" s="177"/>
      <c r="LT11" s="177"/>
      <c r="LU11" s="177"/>
      <c r="LV11" s="177"/>
      <c r="LW11" s="177"/>
      <c r="LX11" s="177"/>
      <c r="LY11" s="177"/>
      <c r="LZ11" s="177"/>
      <c r="MA11" s="177"/>
      <c r="MB11" s="177"/>
      <c r="MC11" s="177"/>
      <c r="MD11" s="177"/>
      <c r="ME11" s="177"/>
      <c r="MF11" s="177"/>
      <c r="MG11" s="177"/>
      <c r="MH11" s="177"/>
      <c r="MI11" s="177"/>
      <c r="MJ11" s="177"/>
      <c r="MK11" s="177"/>
      <c r="ML11" s="177"/>
      <c r="MM11" s="177"/>
      <c r="MN11" s="177"/>
      <c r="MO11" s="177"/>
      <c r="MP11" s="177"/>
      <c r="MQ11" s="177"/>
      <c r="MR11" s="177"/>
      <c r="MS11" s="177"/>
      <c r="MT11" s="177"/>
      <c r="MU11" s="177"/>
      <c r="MV11" s="177"/>
      <c r="MW11" s="177"/>
      <c r="MX11" s="177"/>
      <c r="MY11" s="177"/>
      <c r="MZ11" s="177"/>
      <c r="NA11" s="177"/>
      <c r="NB11" s="177"/>
      <c r="NC11" s="177"/>
      <c r="ND11" s="177"/>
      <c r="NE11" s="177"/>
      <c r="NF11" s="177"/>
      <c r="NG11" s="177"/>
      <c r="NH11" s="177"/>
      <c r="NI11" s="177"/>
      <c r="NJ11" s="177"/>
      <c r="NK11" s="177"/>
      <c r="NL11" s="177"/>
      <c r="NM11" s="177"/>
      <c r="NN11" s="177"/>
      <c r="NO11" s="177"/>
      <c r="NP11" s="177"/>
      <c r="NQ11" s="177"/>
      <c r="NR11" s="177"/>
      <c r="NS11" s="177"/>
      <c r="NT11" s="177"/>
      <c r="NU11" s="177"/>
      <c r="NV11" s="177"/>
      <c r="NW11" s="177"/>
      <c r="NX11" s="177"/>
      <c r="NY11" s="177"/>
      <c r="NZ11" s="177"/>
      <c r="OA11" s="177"/>
      <c r="OB11" s="177"/>
      <c r="OC11" s="177"/>
      <c r="OD11" s="177"/>
      <c r="OE11" s="177"/>
      <c r="OF11" s="177"/>
      <c r="OG11" s="177"/>
      <c r="OH11" s="177"/>
      <c r="OI11" s="177"/>
      <c r="OJ11" s="177"/>
      <c r="OK11" s="177"/>
      <c r="OL11" s="177"/>
      <c r="OM11" s="177"/>
      <c r="ON11" s="177"/>
      <c r="OO11" s="177"/>
      <c r="OP11" s="177"/>
      <c r="OQ11" s="177"/>
      <c r="OR11" s="177"/>
      <c r="OS11" s="177"/>
      <c r="OT11" s="177"/>
      <c r="OU11" s="177"/>
      <c r="OV11" s="177"/>
      <c r="OW11" s="177"/>
      <c r="OX11" s="177"/>
      <c r="OY11" s="177"/>
      <c r="OZ11" s="177"/>
      <c r="PA11" s="177"/>
      <c r="PB11" s="177"/>
      <c r="PC11" s="177"/>
      <c r="PD11" s="177"/>
      <c r="PE11" s="177"/>
      <c r="PF11" s="177"/>
      <c r="PG11" s="177"/>
      <c r="PH11" s="177"/>
      <c r="PI11" s="177"/>
      <c r="PJ11" s="177"/>
      <c r="PK11" s="177"/>
      <c r="PL11" s="177"/>
      <c r="PM11" s="177"/>
      <c r="PN11" s="177"/>
      <c r="PO11" s="177"/>
      <c r="PP11" s="177"/>
      <c r="PQ11" s="177"/>
      <c r="PR11" s="177"/>
      <c r="PS11" s="177"/>
      <c r="PT11" s="177"/>
      <c r="PU11" s="177"/>
      <c r="PV11" s="177"/>
      <c r="PW11" s="177"/>
      <c r="PX11" s="177"/>
      <c r="PY11" s="177"/>
      <c r="PZ11" s="177"/>
      <c r="QA11" s="177"/>
      <c r="QB11" s="177"/>
      <c r="QC11" s="177"/>
      <c r="QD11" s="177"/>
      <c r="QE11" s="177"/>
      <c r="QF11" s="177"/>
      <c r="QG11" s="177"/>
      <c r="QH11" s="177"/>
      <c r="QI11" s="177"/>
      <c r="QJ11" s="177"/>
      <c r="QK11" s="177"/>
      <c r="QL11" s="177"/>
      <c r="QM11" s="177"/>
      <c r="QN11" s="177"/>
      <c r="QO11" s="177"/>
      <c r="QP11" s="177"/>
      <c r="QQ11" s="177"/>
      <c r="QR11" s="177"/>
      <c r="QS11" s="177"/>
      <c r="QT11" s="177"/>
      <c r="QU11" s="177"/>
      <c r="QV11" s="177"/>
      <c r="QW11" s="177"/>
      <c r="QX11" s="177"/>
      <c r="QY11" s="177"/>
      <c r="QZ11" s="177"/>
      <c r="RA11" s="177"/>
      <c r="RB11" s="177"/>
      <c r="RC11" s="177"/>
      <c r="RD11" s="177"/>
      <c r="RE11" s="177"/>
      <c r="RF11" s="177"/>
      <c r="RG11" s="177"/>
      <c r="RH11" s="177"/>
      <c r="RI11" s="177"/>
      <c r="RJ11" s="177"/>
      <c r="RK11" s="177"/>
      <c r="RL11" s="177"/>
      <c r="RM11" s="177"/>
      <c r="RN11" s="177"/>
      <c r="RO11" s="177"/>
      <c r="RP11" s="177"/>
      <c r="RQ11" s="177"/>
      <c r="RR11" s="177"/>
      <c r="RS11" s="177"/>
      <c r="RT11" s="177"/>
      <c r="RU11" s="177"/>
      <c r="RV11" s="177"/>
      <c r="RW11" s="177"/>
      <c r="RX11" s="177"/>
      <c r="RY11" s="177"/>
      <c r="RZ11" s="177"/>
      <c r="SA11" s="177"/>
      <c r="SB11" s="177"/>
      <c r="SC11" s="177"/>
      <c r="SD11" s="177"/>
      <c r="SE11" s="177"/>
      <c r="SF11" s="177"/>
      <c r="SG11" s="177"/>
      <c r="SH11" s="177"/>
      <c r="SI11" s="177"/>
      <c r="SJ11" s="177"/>
      <c r="SK11" s="177"/>
      <c r="SL11" s="177"/>
      <c r="SM11" s="177"/>
      <c r="SN11" s="177"/>
      <c r="SO11" s="177"/>
      <c r="SP11" s="177"/>
      <c r="SQ11" s="177"/>
      <c r="SR11" s="177"/>
      <c r="SS11" s="177"/>
      <c r="ST11" s="177"/>
      <c r="SU11" s="177"/>
      <c r="SV11" s="177"/>
      <c r="SW11" s="177"/>
      <c r="SX11" s="177"/>
      <c r="SY11" s="177"/>
      <c r="SZ11" s="177"/>
      <c r="TA11" s="177"/>
      <c r="TB11" s="177"/>
      <c r="TC11" s="177"/>
      <c r="TD11" s="177"/>
      <c r="TE11" s="177"/>
      <c r="TF11" s="177"/>
      <c r="TG11" s="177"/>
      <c r="TH11" s="177"/>
      <c r="TI11" s="177"/>
      <c r="TJ11" s="177"/>
      <c r="TK11" s="177"/>
      <c r="TL11" s="177"/>
      <c r="TM11" s="177"/>
      <c r="TN11" s="177"/>
      <c r="TO11" s="177"/>
      <c r="TP11" s="177"/>
      <c r="TQ11" s="177"/>
      <c r="TR11" s="177"/>
      <c r="TS11" s="177"/>
      <c r="TT11" s="177"/>
      <c r="TU11" s="177"/>
      <c r="TV11" s="177"/>
      <c r="TW11" s="177"/>
      <c r="TX11" s="177"/>
      <c r="TY11" s="177"/>
      <c r="TZ11" s="177"/>
      <c r="UA11" s="177"/>
      <c r="UB11" s="177"/>
      <c r="UC11" s="177"/>
      <c r="UD11" s="177"/>
      <c r="UE11" s="177"/>
      <c r="UF11" s="177"/>
      <c r="UG11" s="177"/>
      <c r="UH11" s="177"/>
      <c r="UI11" s="177"/>
      <c r="UJ11" s="177"/>
      <c r="UK11" s="177"/>
      <c r="UL11" s="177"/>
      <c r="UM11" s="177"/>
      <c r="UN11" s="177"/>
      <c r="UO11" s="177"/>
      <c r="UP11" s="177"/>
      <c r="UQ11" s="177"/>
      <c r="UR11" s="177"/>
      <c r="US11" s="177"/>
      <c r="UT11" s="177"/>
      <c r="UU11" s="177"/>
      <c r="UV11" s="177"/>
      <c r="UW11" s="177"/>
      <c r="UX11" s="177"/>
      <c r="UY11" s="177"/>
      <c r="UZ11" s="177"/>
      <c r="VA11" s="177"/>
      <c r="VB11" s="177"/>
      <c r="VC11" s="177"/>
      <c r="VD11" s="177"/>
      <c r="VE11" s="177"/>
      <c r="VF11" s="177"/>
      <c r="VG11" s="177"/>
      <c r="VH11" s="177"/>
      <c r="VI11" s="177"/>
      <c r="VJ11" s="177"/>
      <c r="VK11" s="177"/>
      <c r="VL11" s="177"/>
      <c r="VM11" s="177"/>
      <c r="VN11" s="177"/>
      <c r="VO11" s="177"/>
      <c r="VP11" s="177"/>
      <c r="VQ11" s="177"/>
      <c r="VR11" s="177"/>
      <c r="VS11" s="177"/>
      <c r="VT11" s="177"/>
      <c r="VU11" s="177"/>
      <c r="VV11" s="177"/>
      <c r="VW11" s="177"/>
      <c r="VX11" s="177"/>
      <c r="VY11" s="177"/>
      <c r="VZ11" s="177"/>
      <c r="WA11" s="177"/>
      <c r="WB11" s="177"/>
      <c r="WC11" s="177"/>
      <c r="WD11" s="177"/>
      <c r="WE11" s="177"/>
      <c r="WF11" s="177"/>
      <c r="WG11" s="177"/>
      <c r="WH11" s="177"/>
      <c r="WI11" s="177"/>
      <c r="WJ11" s="177"/>
      <c r="WK11" s="177"/>
      <c r="WL11" s="177"/>
      <c r="WM11" s="177"/>
      <c r="WN11" s="177"/>
      <c r="WO11" s="177"/>
      <c r="WP11" s="177"/>
      <c r="WQ11" s="177"/>
      <c r="WR11" s="177"/>
      <c r="WS11" s="177"/>
      <c r="WT11" s="177"/>
      <c r="WU11" s="177"/>
      <c r="WV11" s="177"/>
      <c r="WW11" s="177"/>
      <c r="WX11" s="177"/>
      <c r="WY11" s="177"/>
      <c r="WZ11" s="177"/>
      <c r="XA11" s="177"/>
      <c r="XB11" s="177"/>
      <c r="XC11" s="177"/>
      <c r="XD11" s="177"/>
      <c r="XE11" s="177"/>
      <c r="XF11" s="177"/>
      <c r="XG11" s="177"/>
      <c r="XH11" s="177"/>
      <c r="XI11" s="177"/>
      <c r="XJ11" s="177"/>
      <c r="XK11" s="177"/>
      <c r="XL11" s="177"/>
      <c r="XM11" s="177"/>
      <c r="XN11" s="177"/>
      <c r="XO11" s="177"/>
      <c r="XP11" s="177"/>
      <c r="XQ11" s="177"/>
      <c r="XR11" s="177"/>
      <c r="XS11" s="177"/>
      <c r="XT11" s="177"/>
      <c r="XU11" s="177"/>
      <c r="XV11" s="177"/>
      <c r="XW11" s="177"/>
      <c r="XX11" s="177"/>
      <c r="XY11" s="177"/>
      <c r="XZ11" s="177"/>
      <c r="YA11" s="177"/>
      <c r="YB11" s="177"/>
      <c r="YC11" s="177"/>
      <c r="YD11" s="177"/>
      <c r="YE11" s="177"/>
      <c r="YF11" s="177"/>
      <c r="YG11" s="177"/>
      <c r="YH11" s="177"/>
      <c r="YI11" s="177"/>
      <c r="YJ11" s="177"/>
      <c r="YK11" s="177"/>
      <c r="YL11" s="177"/>
      <c r="YM11" s="177"/>
      <c r="YN11" s="177"/>
      <c r="YO11" s="177"/>
      <c r="YP11" s="177"/>
      <c r="YQ11" s="177"/>
      <c r="YR11" s="177"/>
      <c r="YS11" s="177"/>
      <c r="YT11" s="177"/>
      <c r="YU11" s="177"/>
      <c r="YV11" s="177"/>
      <c r="YW11" s="177"/>
      <c r="YX11" s="177"/>
      <c r="YY11" s="177"/>
      <c r="YZ11" s="177"/>
      <c r="ZA11" s="177"/>
      <c r="ZB11" s="177"/>
      <c r="ZC11" s="177"/>
      <c r="ZD11" s="177"/>
      <c r="ZE11" s="177"/>
      <c r="ZF11" s="177"/>
      <c r="ZG11" s="177"/>
      <c r="ZH11" s="177"/>
      <c r="ZI11" s="177"/>
      <c r="ZJ11" s="177"/>
      <c r="ZK11" s="177"/>
      <c r="ZL11" s="177"/>
      <c r="ZM11" s="177"/>
      <c r="ZN11" s="177"/>
      <c r="ZO11" s="177"/>
      <c r="ZP11" s="177"/>
      <c r="ZQ11" s="177"/>
      <c r="ZR11" s="177"/>
      <c r="ZS11" s="177"/>
      <c r="ZT11" s="177"/>
      <c r="ZU11" s="177"/>
      <c r="ZV11" s="177"/>
      <c r="ZW11" s="177"/>
      <c r="ZX11" s="177"/>
      <c r="ZY11" s="177"/>
      <c r="ZZ11" s="177"/>
      <c r="AAA11" s="177"/>
      <c r="AAB11" s="177"/>
      <c r="AAC11" s="177"/>
      <c r="AAD11" s="177"/>
      <c r="AAE11" s="177"/>
      <c r="AAF11" s="177"/>
      <c r="AAG11" s="177"/>
      <c r="AAH11" s="177"/>
      <c r="AAI11" s="177"/>
      <c r="AAJ11" s="177"/>
      <c r="AAK11" s="177"/>
      <c r="AAL11" s="177"/>
      <c r="AAM11" s="177"/>
      <c r="AAN11" s="177"/>
      <c r="AAO11" s="177"/>
      <c r="AAP11" s="177"/>
      <c r="AAQ11" s="177"/>
      <c r="AAR11" s="177"/>
      <c r="AAS11" s="177"/>
      <c r="AAT11" s="177"/>
      <c r="AAU11" s="177"/>
      <c r="AAV11" s="177"/>
      <c r="AAW11" s="177"/>
      <c r="AAX11" s="177"/>
      <c r="AAY11" s="177"/>
      <c r="AAZ11" s="177"/>
      <c r="ABA11" s="177"/>
      <c r="ABB11" s="177"/>
      <c r="ABC11" s="177"/>
      <c r="ABD11" s="177"/>
      <c r="ABE11" s="177"/>
      <c r="ABF11" s="177"/>
      <c r="ABG11" s="177"/>
      <c r="ABH11" s="177"/>
      <c r="ABI11" s="177"/>
      <c r="ABJ11" s="177"/>
      <c r="ABK11" s="177"/>
      <c r="ABL11" s="177"/>
      <c r="ABM11" s="177"/>
      <c r="ABN11" s="177"/>
      <c r="ABO11" s="177"/>
      <c r="ABP11" s="177"/>
      <c r="ABQ11" s="177"/>
      <c r="ABR11" s="177"/>
      <c r="ABS11" s="177"/>
      <c r="ABT11" s="177"/>
      <c r="ABU11" s="177"/>
      <c r="ABV11" s="177"/>
      <c r="ABW11" s="177"/>
      <c r="ABX11" s="177"/>
      <c r="ABY11" s="177"/>
      <c r="ABZ11" s="177"/>
      <c r="ACA11" s="177"/>
      <c r="ACB11" s="177"/>
      <c r="ACC11" s="177"/>
      <c r="ACD11" s="177"/>
      <c r="ACE11" s="177"/>
      <c r="ACF11" s="177"/>
      <c r="ACG11" s="177"/>
      <c r="ACH11" s="177"/>
      <c r="ACI11" s="177"/>
      <c r="ACJ11" s="177"/>
      <c r="ACK11" s="177"/>
      <c r="ACL11" s="177"/>
      <c r="ACM11" s="177"/>
      <c r="ACN11" s="177"/>
      <c r="ACO11" s="177"/>
      <c r="ACP11" s="177"/>
      <c r="ACQ11" s="177"/>
      <c r="ACR11" s="177"/>
      <c r="ACS11" s="177"/>
      <c r="ACT11" s="177"/>
      <c r="ACU11" s="177"/>
      <c r="ACV11" s="177"/>
      <c r="ACW11" s="177"/>
      <c r="ACX11" s="177"/>
      <c r="ACY11" s="177"/>
      <c r="ACZ11" s="177"/>
      <c r="ADA11" s="177"/>
      <c r="ADB11" s="177"/>
      <c r="ADC11" s="177"/>
      <c r="ADD11" s="177"/>
      <c r="ADE11" s="177"/>
      <c r="ADF11" s="177"/>
      <c r="ADG11" s="177"/>
      <c r="ADH11" s="177"/>
      <c r="ADI11" s="177"/>
      <c r="ADJ11" s="177"/>
      <c r="ADK11" s="177"/>
      <c r="ADL11" s="177"/>
      <c r="ADM11" s="177"/>
      <c r="ADN11" s="177"/>
      <c r="ADO11" s="177"/>
      <c r="ADP11" s="177"/>
      <c r="ADQ11" s="177"/>
      <c r="ADR11" s="177"/>
      <c r="ADS11" s="177"/>
      <c r="ADT11" s="177"/>
      <c r="ADU11" s="177"/>
      <c r="ADV11" s="177"/>
      <c r="ADW11" s="177"/>
      <c r="ADX11" s="177"/>
      <c r="ADY11" s="177"/>
      <c r="ADZ11" s="177"/>
      <c r="AEA11" s="177"/>
      <c r="AEB11" s="177"/>
      <c r="AEC11" s="177"/>
      <c r="AED11" s="177"/>
      <c r="AEE11" s="177"/>
      <c r="AEF11" s="177"/>
      <c r="AEG11" s="177"/>
      <c r="AEH11" s="177"/>
      <c r="AEI11" s="177"/>
      <c r="AEJ11" s="177"/>
      <c r="AEK11" s="177"/>
      <c r="AEL11" s="177"/>
      <c r="AEM11" s="177"/>
      <c r="AEN11" s="177"/>
      <c r="AEO11" s="177"/>
      <c r="AEP11" s="177"/>
      <c r="AEQ11" s="177"/>
      <c r="AER11" s="177"/>
      <c r="AES11" s="177"/>
      <c r="AET11" s="177"/>
      <c r="AEU11" s="177"/>
      <c r="AEV11" s="177"/>
      <c r="AEW11" s="177"/>
      <c r="AEX11" s="177"/>
      <c r="AEY11" s="177"/>
      <c r="AEZ11" s="177"/>
      <c r="AFA11" s="177"/>
      <c r="AFB11" s="177"/>
      <c r="AFC11" s="177"/>
      <c r="AFD11" s="177"/>
      <c r="AFE11" s="177"/>
      <c r="AFF11" s="177"/>
      <c r="AFG11" s="177"/>
      <c r="AFH11" s="177"/>
      <c r="AFI11" s="177"/>
      <c r="AFJ11" s="177"/>
      <c r="AFK11" s="177"/>
      <c r="AFL11" s="177"/>
      <c r="AFM11" s="177"/>
      <c r="AFN11" s="177"/>
      <c r="AFO11" s="177"/>
      <c r="AFP11" s="177"/>
      <c r="AFQ11" s="177"/>
      <c r="AFR11" s="177"/>
      <c r="AFS11" s="177"/>
      <c r="AFT11" s="177"/>
      <c r="AFU11" s="177"/>
      <c r="AFV11" s="177"/>
      <c r="AFW11" s="177"/>
      <c r="AFX11" s="177"/>
      <c r="AFY11" s="177"/>
      <c r="AFZ11" s="177"/>
      <c r="AGA11" s="177"/>
      <c r="AGB11" s="177"/>
      <c r="AGC11" s="177"/>
      <c r="AGD11" s="177"/>
      <c r="AGE11" s="177"/>
      <c r="AGF11" s="177"/>
      <c r="AGG11" s="177"/>
      <c r="AGH11" s="177"/>
      <c r="AGI11" s="177"/>
      <c r="AGJ11" s="177"/>
      <c r="AGK11" s="177"/>
      <c r="AGL11" s="177"/>
      <c r="AGM11" s="177"/>
      <c r="AGN11" s="177"/>
      <c r="AGO11" s="177"/>
      <c r="AGP11" s="177"/>
      <c r="AGQ11" s="177"/>
      <c r="AGR11" s="177"/>
      <c r="AGS11" s="177"/>
      <c r="AGT11" s="177"/>
      <c r="AGU11" s="177"/>
      <c r="AGV11" s="177"/>
      <c r="AGW11" s="177"/>
      <c r="AGX11" s="177"/>
      <c r="AGY11" s="177"/>
      <c r="AGZ11" s="177"/>
      <c r="AHA11" s="177"/>
      <c r="AHB11" s="177"/>
      <c r="AHC11" s="177"/>
      <c r="AHD11" s="177"/>
      <c r="AHE11" s="177"/>
      <c r="AHF11" s="177"/>
      <c r="AHG11" s="177"/>
      <c r="AHH11" s="177"/>
      <c r="AHI11" s="177"/>
      <c r="AHJ11" s="177"/>
      <c r="AHK11" s="177"/>
      <c r="AHL11" s="177"/>
      <c r="AHM11" s="177"/>
      <c r="AHN11" s="177"/>
      <c r="AHO11" s="177"/>
      <c r="AHP11" s="177"/>
      <c r="AHQ11" s="177"/>
      <c r="AHR11" s="177"/>
      <c r="AHS11" s="177"/>
      <c r="AHT11" s="177"/>
      <c r="AHU11" s="177"/>
      <c r="AHV11" s="177"/>
      <c r="AHW11" s="177"/>
      <c r="AHX11" s="177"/>
      <c r="AHY11" s="177"/>
      <c r="AHZ11" s="177"/>
      <c r="AIA11" s="177"/>
      <c r="AIB11" s="177"/>
      <c r="AIC11" s="177"/>
      <c r="AID11" s="177"/>
      <c r="AIE11" s="177"/>
      <c r="AIF11" s="177"/>
      <c r="AIG11" s="177"/>
      <c r="AIH11" s="177"/>
      <c r="AII11" s="177"/>
      <c r="AIJ11" s="177"/>
      <c r="AIK11" s="177"/>
      <c r="AIL11" s="177"/>
      <c r="AIM11" s="177"/>
      <c r="AIN11" s="177"/>
      <c r="AIO11" s="178"/>
      <c r="AIP11" s="178"/>
      <c r="AIQ11" s="178"/>
      <c r="AIR11" s="178"/>
      <c r="AIS11" s="178"/>
      <c r="AIT11" s="178"/>
      <c r="AIU11" s="178"/>
      <c r="AIV11" s="178"/>
      <c r="AIW11" s="178"/>
      <c r="AIX11" s="178"/>
      <c r="AIY11" s="178"/>
      <c r="AIZ11" s="179"/>
      <c r="AJA11" s="179"/>
      <c r="AJB11" s="179"/>
      <c r="AJC11" s="179"/>
      <c r="AJD11" s="179"/>
      <c r="AJE11" s="179"/>
      <c r="AJF11" s="168" t="s">
        <v>75</v>
      </c>
      <c r="AJG11" s="168" t="s">
        <v>75</v>
      </c>
      <c r="AJH11" s="168" t="s">
        <v>75</v>
      </c>
      <c r="AJI11" s="168" t="s">
        <v>75</v>
      </c>
      <c r="AJJ11" s="168" t="s">
        <v>75</v>
      </c>
      <c r="AJK11" s="168" t="s">
        <v>75</v>
      </c>
      <c r="AJL11" s="168">
        <f t="shared" ref="AJL11:AJQ11" si="48">SUM(AJF4:AJL4)/8815082*100000</f>
        <v>174.90478250797892</v>
      </c>
      <c r="AJM11" s="168">
        <f t="shared" si="48"/>
        <v>171.85319433216844</v>
      </c>
      <c r="AJN11" s="168">
        <f t="shared" si="48"/>
        <v>167.86003805750192</v>
      </c>
      <c r="AJO11" s="168">
        <f t="shared" si="48"/>
        <v>160.61109811570668</v>
      </c>
      <c r="AJP11" s="168">
        <f t="shared" si="48"/>
        <v>153.54366527730542</v>
      </c>
      <c r="AJQ11" s="168">
        <f t="shared" si="48"/>
        <v>146.36279049928294</v>
      </c>
      <c r="AJR11" s="168">
        <f t="shared" ref="AJR11:AKG11" si="49">SUM(AJL4:AJR4)/8815082*100000</f>
        <v>140.33902350539677</v>
      </c>
      <c r="AJS11" s="168">
        <f t="shared" si="49"/>
        <v>139.56761831597257</v>
      </c>
      <c r="AJT11" s="168">
        <f t="shared" si="49"/>
        <v>115.22297807326125</v>
      </c>
      <c r="AJU11" s="168">
        <f t="shared" si="49"/>
        <v>118.19515689133692</v>
      </c>
      <c r="AJV11" s="168">
        <f t="shared" si="49"/>
        <v>128.28014532366231</v>
      </c>
      <c r="AJW11" s="168">
        <f t="shared" si="49"/>
        <v>134.26987973566213</v>
      </c>
      <c r="AJX11" s="168">
        <f t="shared" si="49"/>
        <v>141.77973613858612</v>
      </c>
      <c r="AJY11" s="168">
        <f t="shared" si="49"/>
        <v>148.76775961925253</v>
      </c>
      <c r="AJZ11" s="168">
        <f t="shared" si="49"/>
        <v>150.3219141920631</v>
      </c>
      <c r="AKA11" s="168">
        <f t="shared" si="49"/>
        <v>174.97284767175168</v>
      </c>
      <c r="AKB11" s="168">
        <f t="shared" si="49"/>
        <v>169.39150424238821</v>
      </c>
      <c r="AKC11" s="168">
        <f t="shared" si="49"/>
        <v>160.29346068476733</v>
      </c>
      <c r="AKD11" s="168">
        <f t="shared" si="49"/>
        <v>156.33433699198716</v>
      </c>
      <c r="AKE11" s="168">
        <f t="shared" si="49"/>
        <v>154.50792176408569</v>
      </c>
      <c r="AKF11" s="168">
        <f t="shared" si="49"/>
        <v>153.63441882900239</v>
      </c>
      <c r="AKG11" s="168">
        <f t="shared" si="49"/>
        <v>154.59867531578266</v>
      </c>
      <c r="AKH11" s="168">
        <f t="shared" ref="AKH11:ARU11" si="50">SUM(AKB4:AKH4)/8815082*100000</f>
        <v>154.6780846735175</v>
      </c>
      <c r="AKI11" s="168">
        <f t="shared" si="50"/>
        <v>157.33262606065378</v>
      </c>
      <c r="AKJ11" s="168">
        <f t="shared" si="50"/>
        <v>157.84311478894921</v>
      </c>
      <c r="AKK11" s="168">
        <f t="shared" si="50"/>
        <v>158.10403125007798</v>
      </c>
      <c r="AKL11" s="168">
        <f t="shared" si="50"/>
        <v>160.81529360702487</v>
      </c>
      <c r="AKM11" s="168">
        <f t="shared" si="50"/>
        <v>163.3450488605778</v>
      </c>
      <c r="AKN11" s="168">
        <f t="shared" si="50"/>
        <v>163.69671887340357</v>
      </c>
      <c r="AKO11" s="168">
        <f t="shared" si="50"/>
        <v>171.24060785821391</v>
      </c>
      <c r="AKP11" s="168">
        <f t="shared" si="50"/>
        <v>178.81852942491062</v>
      </c>
      <c r="AKQ11" s="168">
        <f t="shared" si="50"/>
        <v>190.78665405494812</v>
      </c>
      <c r="AKR11" s="168">
        <f t="shared" si="50"/>
        <v>180.99661466563782</v>
      </c>
      <c r="AKS11" s="168">
        <f t="shared" si="50"/>
        <v>194.59830322622068</v>
      </c>
      <c r="AKT11" s="168">
        <f t="shared" si="50"/>
        <v>203.75306775365223</v>
      </c>
      <c r="AKU11" s="168">
        <f t="shared" si="50"/>
        <v>205.47738523589459</v>
      </c>
      <c r="AKV11" s="168">
        <f t="shared" si="50"/>
        <v>207.41724240341725</v>
      </c>
      <c r="AKW11" s="168">
        <f t="shared" si="50"/>
        <v>210.65033768262165</v>
      </c>
      <c r="AKX11" s="168">
        <f t="shared" si="50"/>
        <v>210.94528672563683</v>
      </c>
      <c r="AKY11" s="168">
        <f t="shared" si="50"/>
        <v>234.49583339099968</v>
      </c>
      <c r="AKZ11" s="168">
        <f t="shared" si="50"/>
        <v>232.27237137442395</v>
      </c>
      <c r="ALA11" s="168">
        <f t="shared" si="50"/>
        <v>231.24004972387098</v>
      </c>
      <c r="ALB11" s="168">
        <f t="shared" si="50"/>
        <v>232.11355265895426</v>
      </c>
      <c r="ALC11" s="168">
        <f t="shared" si="50"/>
        <v>240.07717682036309</v>
      </c>
      <c r="ALD11" s="168">
        <f t="shared" si="50"/>
        <v>244.92114764218869</v>
      </c>
      <c r="ALE11" s="168">
        <f t="shared" si="50"/>
        <v>247.05385610706742</v>
      </c>
      <c r="ALF11" s="168">
        <f t="shared" si="50"/>
        <v>248.3017174429007</v>
      </c>
      <c r="ALG11" s="168">
        <f t="shared" si="50"/>
        <v>251.28524045493847</v>
      </c>
      <c r="ALH11" s="168">
        <f t="shared" si="50"/>
        <v>255.83426223374892</v>
      </c>
      <c r="ALI11" s="168">
        <f t="shared" si="50"/>
        <v>257.78546359523375</v>
      </c>
      <c r="ALJ11" s="168">
        <f t="shared" si="50"/>
        <v>266.4864603641804</v>
      </c>
      <c r="ALK11" s="168">
        <f t="shared" si="50"/>
        <v>284.51238456999039</v>
      </c>
      <c r="ALL11" s="168">
        <f t="shared" si="50"/>
        <v>264.85289643363495</v>
      </c>
      <c r="ALM11" s="168">
        <f t="shared" si="50"/>
        <v>281.67633607946021</v>
      </c>
      <c r="ALN11" s="168">
        <f t="shared" si="50"/>
        <v>297.27460277737634</v>
      </c>
      <c r="ALO11" s="168">
        <f t="shared" si="50"/>
        <v>302.51562038787614</v>
      </c>
      <c r="ALP11" s="168">
        <f t="shared" si="50"/>
        <v>303.38912332295945</v>
      </c>
      <c r="ALQ11" s="168">
        <f t="shared" si="50"/>
        <v>307.75663799837594</v>
      </c>
      <c r="ALR11" s="168">
        <f t="shared" si="50"/>
        <v>306.48608827461845</v>
      </c>
      <c r="ALS11" s="168">
        <f t="shared" si="50"/>
        <v>341.0972240530491</v>
      </c>
      <c r="ALT11" s="168">
        <f t="shared" si="50"/>
        <v>338.20445459270832</v>
      </c>
      <c r="ALU11" s="168">
        <f t="shared" si="50"/>
        <v>333.14494408560239</v>
      </c>
      <c r="ALV11" s="168">
        <f t="shared" si="50"/>
        <v>333.85962830521601</v>
      </c>
      <c r="ALW11" s="168">
        <f t="shared" si="50"/>
        <v>336.51416969235225</v>
      </c>
      <c r="ALX11" s="168">
        <f t="shared" si="50"/>
        <v>347.50669364164736</v>
      </c>
      <c r="ALY11" s="168">
        <f t="shared" si="50"/>
        <v>359.25927858640455</v>
      </c>
      <c r="ALZ11" s="168">
        <f t="shared" si="50"/>
        <v>368.82243409647236</v>
      </c>
      <c r="AMA11" s="168">
        <f t="shared" si="50"/>
        <v>383.38837914383549</v>
      </c>
      <c r="AMB11" s="168">
        <f t="shared" si="50"/>
        <v>401.56177787115308</v>
      </c>
      <c r="AMC11" s="168">
        <f t="shared" si="50"/>
        <v>419.57635788300098</v>
      </c>
      <c r="AMD11" s="168">
        <f t="shared" si="50"/>
        <v>424.81737549350078</v>
      </c>
      <c r="AME11" s="168">
        <f t="shared" si="50"/>
        <v>449.64981607658325</v>
      </c>
      <c r="AMF11" s="168">
        <f t="shared" si="50"/>
        <v>472.56508788006732</v>
      </c>
      <c r="AMG11" s="168">
        <f t="shared" si="50"/>
        <v>496.64881166164992</v>
      </c>
      <c r="AMH11" s="168">
        <f t="shared" si="50"/>
        <v>510.37528635581612</v>
      </c>
      <c r="AMI11" s="168">
        <f t="shared" si="50"/>
        <v>525.55381787713372</v>
      </c>
      <c r="AMJ11" s="168">
        <f t="shared" si="50"/>
        <v>534.79933595626221</v>
      </c>
      <c r="AMK11" s="168">
        <f t="shared" si="50"/>
        <v>537.28371443396668</v>
      </c>
      <c r="AML11" s="168">
        <f t="shared" si="50"/>
        <v>549.41065777947381</v>
      </c>
      <c r="AMM11" s="168">
        <f t="shared" si="50"/>
        <v>565.33790610229153</v>
      </c>
      <c r="AMN11" s="168">
        <f t="shared" si="50"/>
        <v>579.27992048173803</v>
      </c>
      <c r="AMO11" s="168">
        <f t="shared" si="50"/>
        <v>594.92356395550257</v>
      </c>
      <c r="AMP11" s="168">
        <f t="shared" si="50"/>
        <v>611.65625004963078</v>
      </c>
      <c r="AMQ11" s="168">
        <f t="shared" si="50"/>
        <v>621.91140139138804</v>
      </c>
      <c r="AMR11" s="168">
        <f t="shared" si="50"/>
        <v>627.05032125622881</v>
      </c>
      <c r="AMS11" s="168">
        <f t="shared" si="50"/>
        <v>643.43133733753132</v>
      </c>
      <c r="AMT11" s="168">
        <f t="shared" si="50"/>
        <v>651.7125989298795</v>
      </c>
      <c r="AMU11" s="168">
        <f t="shared" si="50"/>
        <v>654.46923806267489</v>
      </c>
      <c r="AMV11" s="168">
        <f t="shared" si="50"/>
        <v>639.19995298966023</v>
      </c>
      <c r="AMW11" s="168">
        <f t="shared" si="50"/>
        <v>586.88053043635898</v>
      </c>
      <c r="AMX11" s="168">
        <f t="shared" si="50"/>
        <v>546.54057670705731</v>
      </c>
      <c r="AMY11" s="168">
        <f t="shared" si="50"/>
        <v>543.88603531992101</v>
      </c>
      <c r="AMZ11" s="168">
        <f t="shared" si="50"/>
        <v>451.11321709769686</v>
      </c>
      <c r="ANA11" s="168">
        <f t="shared" si="50"/>
        <v>368.15312665270727</v>
      </c>
      <c r="ANB11" s="168">
        <f t="shared" si="50"/>
        <v>384.93118952268395</v>
      </c>
      <c r="ANC11" s="168">
        <f t="shared" si="50"/>
        <v>434.73220101639441</v>
      </c>
      <c r="AND11" s="168">
        <f t="shared" si="50"/>
        <v>529.71713706123205</v>
      </c>
      <c r="ANE11" s="168">
        <f t="shared" si="50"/>
        <v>599.48392992827519</v>
      </c>
      <c r="ANF11" s="168">
        <f t="shared" si="50"/>
        <v>608.49121993419908</v>
      </c>
      <c r="ANG11" s="168">
        <f t="shared" si="50"/>
        <v>611.3613010066158</v>
      </c>
      <c r="ANH11" s="168">
        <f t="shared" si="50"/>
        <v>694.95666631348411</v>
      </c>
      <c r="ANI11" s="168">
        <f t="shared" si="50"/>
        <v>678.03112892199988</v>
      </c>
      <c r="ANJ11" s="168">
        <f t="shared" si="50"/>
        <v>630.1813187897742</v>
      </c>
      <c r="ANK11" s="168">
        <f t="shared" si="50"/>
        <v>567.83362877395814</v>
      </c>
      <c r="ANL11" s="168">
        <f t="shared" si="50"/>
        <v>516.9662630478083</v>
      </c>
      <c r="ANM11" s="168">
        <f t="shared" si="50"/>
        <v>502.91080672874057</v>
      </c>
      <c r="ANN11" s="168">
        <f t="shared" si="50"/>
        <v>551.80428270548134</v>
      </c>
      <c r="ANO11" s="168">
        <f t="shared" si="50"/>
        <v>506.43885105096018</v>
      </c>
      <c r="ANP11" s="168">
        <f t="shared" si="50"/>
        <v>458.12392896628751</v>
      </c>
      <c r="ANQ11" s="168">
        <f t="shared" si="50"/>
        <v>430.0130163281521</v>
      </c>
      <c r="ANR11" s="168">
        <f t="shared" si="50"/>
        <v>399.06605519948647</v>
      </c>
      <c r="ANS11" s="168">
        <f t="shared" si="50"/>
        <v>379.84899062765379</v>
      </c>
      <c r="ANT11" s="168">
        <f t="shared" si="50"/>
        <v>370.44465383305567</v>
      </c>
      <c r="ANU11" s="168">
        <f t="shared" si="50"/>
        <v>339.32752979495825</v>
      </c>
      <c r="ANV11" s="168">
        <f t="shared" si="50"/>
        <v>314.67659631526965</v>
      </c>
      <c r="ANW11" s="168">
        <f t="shared" si="50"/>
        <v>296.11749499324003</v>
      </c>
      <c r="ANX11" s="168">
        <f t="shared" si="50"/>
        <v>276.46935105084668</v>
      </c>
      <c r="ANY11" s="168">
        <f t="shared" si="50"/>
        <v>260.12236755143061</v>
      </c>
      <c r="ANZ11" s="168">
        <f t="shared" si="50"/>
        <v>248.60801067987796</v>
      </c>
      <c r="AOA11" s="168">
        <f t="shared" si="50"/>
        <v>244.69426376294629</v>
      </c>
      <c r="AOB11" s="168">
        <f t="shared" si="50"/>
        <v>230.58208647406798</v>
      </c>
      <c r="AOC11" s="168">
        <f t="shared" si="50"/>
        <v>211.36502190223527</v>
      </c>
      <c r="AOD11" s="168">
        <f t="shared" si="50"/>
        <v>204.33162164572036</v>
      </c>
      <c r="AOE11" s="168">
        <f t="shared" si="50"/>
        <v>198.35323142768269</v>
      </c>
      <c r="AOF11" s="168">
        <f t="shared" si="50"/>
        <v>188.49512687459969</v>
      </c>
      <c r="AOG11" s="168">
        <f t="shared" si="50"/>
        <v>181.63188952751659</v>
      </c>
      <c r="AOH11" s="168">
        <f t="shared" si="50"/>
        <v>180.02101398489543</v>
      </c>
      <c r="AOI11" s="168">
        <f t="shared" si="50"/>
        <v>168.47262453145643</v>
      </c>
      <c r="AOJ11" s="168">
        <f t="shared" si="50"/>
        <v>161.6547639602218</v>
      </c>
      <c r="AOK11" s="168">
        <f t="shared" si="50"/>
        <v>152.6134413724115</v>
      </c>
      <c r="AOL11" s="168">
        <f t="shared" si="50"/>
        <v>144.07126331893451</v>
      </c>
      <c r="AOM11" s="168">
        <f t="shared" si="50"/>
        <v>138.43319891976049</v>
      </c>
      <c r="AON11" s="168">
        <f t="shared" si="50"/>
        <v>125.12645940219274</v>
      </c>
      <c r="AOO11" s="168">
        <f t="shared" si="50"/>
        <v>123.01643932523827</v>
      </c>
      <c r="AOP11" s="168">
        <f t="shared" si="50"/>
        <v>117.639291387193</v>
      </c>
      <c r="AOQ11" s="168">
        <f t="shared" si="50"/>
        <v>108.88157364843572</v>
      </c>
      <c r="AOR11" s="168">
        <f t="shared" si="50"/>
        <v>101.19021014211779</v>
      </c>
      <c r="AOS11" s="168">
        <f t="shared" si="50"/>
        <v>94.349661182958926</v>
      </c>
      <c r="AOT11" s="168">
        <f t="shared" si="50"/>
        <v>86.95324671965615</v>
      </c>
      <c r="AOU11" s="168">
        <f t="shared" si="50"/>
        <v>88.972513244913657</v>
      </c>
      <c r="AOV11" s="168">
        <f t="shared" si="50"/>
        <v>88.042289340019749</v>
      </c>
      <c r="AOW11" s="168">
        <f t="shared" si="50"/>
        <v>77.582942506944349</v>
      </c>
      <c r="AOX11" s="168">
        <f t="shared" si="50"/>
        <v>72.183106180974832</v>
      </c>
      <c r="AOY11" s="168">
        <f t="shared" si="50"/>
        <v>68.269359264043146</v>
      </c>
      <c r="AOZ11" s="168">
        <f t="shared" si="50"/>
        <v>59.715837016604048</v>
      </c>
      <c r="APA11" s="168">
        <f t="shared" si="50"/>
        <v>57.526407581914718</v>
      </c>
      <c r="APB11" s="168">
        <f t="shared" si="50"/>
        <v>55.768057517785998</v>
      </c>
      <c r="APC11" s="168">
        <f t="shared" si="50"/>
        <v>55.076061686096622</v>
      </c>
      <c r="APD11" s="168">
        <f t="shared" si="50"/>
        <v>52.308078359339142</v>
      </c>
      <c r="APE11" s="168">
        <f t="shared" si="50"/>
        <v>48.246856920899887</v>
      </c>
      <c r="APF11" s="168">
        <f t="shared" si="50"/>
        <v>46.114148456021169</v>
      </c>
      <c r="APG11" s="168">
        <f t="shared" si="50"/>
        <v>49.392620511074092</v>
      </c>
      <c r="APH11" s="168">
        <f t="shared" si="50"/>
        <v>46.613292990354488</v>
      </c>
      <c r="API11" s="168">
        <f t="shared" si="50"/>
        <v>44.412519361703048</v>
      </c>
      <c r="APJ11" s="168">
        <f t="shared" si="50"/>
        <v>43.266755771528842</v>
      </c>
      <c r="APK11" s="168">
        <f t="shared" si="50"/>
        <v>40.442051474960756</v>
      </c>
      <c r="APL11" s="168">
        <f t="shared" si="50"/>
        <v>38.89924109611232</v>
      </c>
      <c r="APM11" s="168">
        <f t="shared" si="50"/>
        <v>36.596369721801793</v>
      </c>
      <c r="APN11" s="168">
        <f t="shared" si="50"/>
        <v>35.23506644634729</v>
      </c>
      <c r="APO11" s="168">
        <f t="shared" si="50"/>
        <v>34.406940287112469</v>
      </c>
      <c r="APP11" s="168">
        <f t="shared" si="50"/>
        <v>33.703600261460984</v>
      </c>
      <c r="APQ11" s="168">
        <f t="shared" si="50"/>
        <v>33.612846709764021</v>
      </c>
      <c r="APR11" s="168">
        <f t="shared" si="50"/>
        <v>32.376329567892846</v>
      </c>
      <c r="APS11" s="168">
        <f t="shared" si="50"/>
        <v>31.003682098476222</v>
      </c>
      <c r="APT11" s="168">
        <f t="shared" si="50"/>
        <v>30.413784012445941</v>
      </c>
      <c r="APU11" s="168">
        <f t="shared" si="50"/>
        <v>29.177266870574773</v>
      </c>
      <c r="APV11" s="168">
        <f t="shared" si="50"/>
        <v>27.725210043423306</v>
      </c>
      <c r="APW11" s="168">
        <f t="shared" si="50"/>
        <v>27.08993518154454</v>
      </c>
      <c r="APX11" s="168">
        <f t="shared" si="50"/>
        <v>26.749609362680914</v>
      </c>
      <c r="APY11" s="168">
        <f t="shared" si="50"/>
        <v>26.579446453249101</v>
      </c>
      <c r="APZ11" s="168">
        <f t="shared" si="50"/>
        <v>23.573235053287082</v>
      </c>
      <c r="AQA11" s="168">
        <f t="shared" si="50"/>
        <v>24.696310255537046</v>
      </c>
      <c r="AQB11" s="168">
        <f t="shared" si="50"/>
        <v>26.681544198908188</v>
      </c>
      <c r="AQC11" s="168">
        <f t="shared" si="50"/>
        <v>27.645800685688464</v>
      </c>
      <c r="AQD11" s="168">
        <f t="shared" si="50"/>
        <v>27.452949388332406</v>
      </c>
      <c r="AQE11" s="168">
        <f t="shared" si="50"/>
        <v>27.430261000408162</v>
      </c>
      <c r="AQF11" s="168">
        <f t="shared" si="50"/>
        <v>26.397939349855168</v>
      </c>
      <c r="AQG11" s="168">
        <f t="shared" si="50"/>
        <v>29.3020530041581</v>
      </c>
      <c r="AQH11" s="168">
        <f t="shared" si="50"/>
        <v>28.167633607946019</v>
      </c>
      <c r="AQI11" s="168">
        <f t="shared" si="50"/>
        <v>26.295841604196081</v>
      </c>
      <c r="AQJ11" s="168">
        <f t="shared" si="50"/>
        <v>26.148367082688509</v>
      </c>
      <c r="AQK11" s="168">
        <f t="shared" si="50"/>
        <v>26.613479035135462</v>
      </c>
      <c r="AQL11" s="168">
        <f t="shared" si="50"/>
        <v>26.772297750605155</v>
      </c>
      <c r="AQM11" s="168">
        <f t="shared" si="50"/>
        <v>28.235698771718745</v>
      </c>
      <c r="AQN11" s="168">
        <f t="shared" si="50"/>
        <v>29.55162527132476</v>
      </c>
      <c r="AQO11" s="168">
        <f t="shared" si="50"/>
        <v>30.810830801120169</v>
      </c>
      <c r="AQP11" s="168">
        <f t="shared" si="50"/>
        <v>32.172134076574672</v>
      </c>
      <c r="AQQ11" s="168">
        <f t="shared" si="50"/>
        <v>33.045637011657973</v>
      </c>
      <c r="AQR11" s="168">
        <f t="shared" si="50"/>
        <v>33.476716382218569</v>
      </c>
      <c r="AQS11" s="168">
        <f t="shared" si="50"/>
        <v>33.419995412407964</v>
      </c>
      <c r="AQT11" s="168">
        <f t="shared" si="50"/>
        <v>35.201033864460932</v>
      </c>
      <c r="AQU11" s="168">
        <f t="shared" si="50"/>
        <v>35.824964532377578</v>
      </c>
      <c r="AQV11" s="168">
        <f t="shared" si="50"/>
        <v>37.129546838021469</v>
      </c>
      <c r="AQW11" s="168">
        <f t="shared" si="50"/>
        <v>37.651379760279035</v>
      </c>
      <c r="AQX11" s="168">
        <f t="shared" si="50"/>
        <v>38.263966234233557</v>
      </c>
      <c r="AQY11" s="168">
        <f t="shared" si="50"/>
        <v>39.387041436483521</v>
      </c>
      <c r="AQZ11" s="168">
        <f t="shared" si="50"/>
        <v>39.557204345915331</v>
      </c>
      <c r="ARA11" s="168">
        <f t="shared" si="50"/>
        <v>40.271888565528947</v>
      </c>
      <c r="ARB11" s="168">
        <f t="shared" si="50"/>
        <v>43.187346413793996</v>
      </c>
      <c r="ARC11" s="168">
        <f t="shared" si="50"/>
        <v>43.357509323225806</v>
      </c>
      <c r="ARD11" s="168">
        <f t="shared" si="50"/>
        <v>44.968384865846964</v>
      </c>
      <c r="ARE11" s="168">
        <f t="shared" si="50"/>
        <v>46.068771680172688</v>
      </c>
      <c r="ARF11" s="168">
        <f t="shared" si="50"/>
        <v>47.123781718649923</v>
      </c>
      <c r="ARG11" s="168">
        <f t="shared" si="50"/>
        <v>47.41873076166506</v>
      </c>
      <c r="ARH11" s="168">
        <f t="shared" si="50"/>
        <v>48.156103369202917</v>
      </c>
      <c r="ARI11" s="168">
        <f t="shared" si="50"/>
        <v>48.065349817505954</v>
      </c>
      <c r="ARJ11" s="168">
        <f t="shared" si="50"/>
        <v>49.993862791066491</v>
      </c>
      <c r="ARK11" s="168">
        <f t="shared" si="50"/>
        <v>50.470318937475568</v>
      </c>
      <c r="ARL11" s="168">
        <f t="shared" si="50"/>
        <v>53.022762578952751</v>
      </c>
      <c r="ARM11" s="168">
        <f t="shared" si="50"/>
        <v>50.651826040869501</v>
      </c>
      <c r="ARN11" s="168">
        <f t="shared" si="50"/>
        <v>51.445919618217957</v>
      </c>
      <c r="ARO11" s="168">
        <f t="shared" si="50"/>
        <v>55.336978147225402</v>
      </c>
      <c r="ARP11" s="168">
        <f t="shared" si="50"/>
        <v>58.581417620391953</v>
      </c>
      <c r="ARQ11" s="168">
        <f t="shared" si="50"/>
        <v>54.202558751013321</v>
      </c>
      <c r="ARR11" s="168">
        <f t="shared" si="50"/>
        <v>50.277467640119511</v>
      </c>
      <c r="ARS11" s="168">
        <f t="shared" si="50"/>
        <v>43.720523530013679</v>
      </c>
      <c r="ART11" s="168">
        <f t="shared" si="50"/>
        <v>50.356876997854364</v>
      </c>
      <c r="ARU11" s="168">
        <f t="shared" si="50"/>
        <v>52.001785122361881</v>
      </c>
    </row>
    <row r="12" spans="1:1165">
      <c r="A12" s="42" t="s">
        <v>68</v>
      </c>
      <c r="B12" s="167"/>
      <c r="C12" s="167"/>
      <c r="D12" s="167"/>
      <c r="E12" s="167"/>
      <c r="F12" s="167"/>
      <c r="G12" s="167"/>
      <c r="H12" s="167"/>
      <c r="I12" s="167"/>
      <c r="J12" s="167"/>
      <c r="K12" s="167"/>
      <c r="L12" s="167"/>
      <c r="M12" s="167"/>
      <c r="N12" s="167"/>
      <c r="O12" s="167"/>
      <c r="P12" s="167"/>
      <c r="Q12" s="167"/>
      <c r="R12" s="73">
        <v>117</v>
      </c>
      <c r="S12" s="73">
        <v>88</v>
      </c>
      <c r="T12" s="73">
        <v>72</v>
      </c>
      <c r="U12" s="73">
        <v>95</v>
      </c>
      <c r="V12" s="73">
        <v>22</v>
      </c>
      <c r="W12" s="73">
        <v>41</v>
      </c>
      <c r="X12" s="73">
        <v>29</v>
      </c>
      <c r="Y12" s="73">
        <v>140</v>
      </c>
      <c r="Z12" s="73">
        <v>81</v>
      </c>
      <c r="AA12" s="73">
        <v>110</v>
      </c>
      <c r="AB12" s="73">
        <v>139</v>
      </c>
      <c r="AC12" s="73">
        <v>170</v>
      </c>
      <c r="AD12" s="73">
        <v>77</v>
      </c>
      <c r="AE12" s="73">
        <v>69</v>
      </c>
      <c r="AF12" s="73">
        <v>254</v>
      </c>
      <c r="AG12" s="73">
        <v>231</v>
      </c>
      <c r="AH12" s="73">
        <v>220</v>
      </c>
      <c r="AI12" s="73">
        <v>250</v>
      </c>
      <c r="AJ12" s="73">
        <v>323</v>
      </c>
      <c r="AK12" s="73">
        <v>117</v>
      </c>
      <c r="AL12" s="73">
        <v>145</v>
      </c>
      <c r="AM12" s="73">
        <v>318</v>
      </c>
      <c r="AN12" s="73">
        <v>333</v>
      </c>
      <c r="AO12" s="73">
        <v>341</v>
      </c>
      <c r="AP12" s="73">
        <v>404</v>
      </c>
      <c r="AQ12" s="73">
        <v>352</v>
      </c>
      <c r="AR12" s="73">
        <v>245</v>
      </c>
      <c r="AS12" s="73">
        <v>115</v>
      </c>
      <c r="AT12" s="73">
        <v>364</v>
      </c>
      <c r="AU12" s="73">
        <v>494</v>
      </c>
      <c r="AV12" s="73">
        <v>470</v>
      </c>
      <c r="AW12" s="73">
        <v>446</v>
      </c>
      <c r="AX12" s="73">
        <v>580</v>
      </c>
      <c r="AY12" s="73">
        <v>403</v>
      </c>
      <c r="AZ12" s="73">
        <v>418</v>
      </c>
      <c r="BA12" s="73">
        <v>430</v>
      </c>
      <c r="BB12" s="73">
        <v>548</v>
      </c>
      <c r="BC12" s="73">
        <v>476</v>
      </c>
      <c r="BD12" s="73">
        <v>509</v>
      </c>
      <c r="BE12" s="73">
        <v>403</v>
      </c>
      <c r="BF12" s="73">
        <v>127</v>
      </c>
      <c r="BG12" s="73">
        <v>316</v>
      </c>
      <c r="BH12" s="73">
        <v>418</v>
      </c>
      <c r="BI12" s="73">
        <v>614</v>
      </c>
      <c r="BJ12" s="73">
        <v>552</v>
      </c>
      <c r="BK12" s="73">
        <v>401</v>
      </c>
      <c r="BL12" s="73">
        <v>543</v>
      </c>
      <c r="BM12" s="73">
        <v>468</v>
      </c>
      <c r="BN12" s="73">
        <v>462</v>
      </c>
      <c r="BO12" s="73">
        <v>248</v>
      </c>
      <c r="BP12" s="73">
        <v>370</v>
      </c>
      <c r="BQ12" s="73">
        <v>352</v>
      </c>
      <c r="BR12" s="73">
        <v>459</v>
      </c>
      <c r="BS12" s="73">
        <v>634</v>
      </c>
      <c r="BT12" s="73">
        <v>485</v>
      </c>
      <c r="BU12" s="73">
        <v>344</v>
      </c>
      <c r="BV12" s="73">
        <v>446</v>
      </c>
      <c r="BW12" s="73">
        <v>577</v>
      </c>
      <c r="BX12" s="73">
        <v>531</v>
      </c>
      <c r="BY12" s="73">
        <v>516</v>
      </c>
      <c r="BZ12" s="73">
        <v>455</v>
      </c>
      <c r="CA12" s="73">
        <v>310</v>
      </c>
      <c r="CB12" s="73">
        <v>268</v>
      </c>
      <c r="CC12" s="73">
        <v>381</v>
      </c>
      <c r="CD12" s="73">
        <v>456</v>
      </c>
      <c r="CE12" s="73">
        <v>377</v>
      </c>
      <c r="CF12" s="73">
        <v>378</v>
      </c>
      <c r="CG12" s="73">
        <v>456</v>
      </c>
      <c r="CH12" s="73">
        <v>241</v>
      </c>
      <c r="CI12" s="168">
        <v>134</v>
      </c>
      <c r="CJ12" s="168">
        <v>268</v>
      </c>
      <c r="CK12" s="168">
        <v>347</v>
      </c>
      <c r="CL12" s="168">
        <v>370</v>
      </c>
      <c r="CM12" s="168">
        <v>336</v>
      </c>
      <c r="CN12" s="168">
        <v>354</v>
      </c>
      <c r="CO12" s="168">
        <v>172</v>
      </c>
      <c r="CP12" s="168">
        <v>115</v>
      </c>
      <c r="CQ12" s="168">
        <v>342</v>
      </c>
      <c r="CR12" s="168">
        <v>382</v>
      </c>
      <c r="CS12" s="168">
        <v>374</v>
      </c>
      <c r="CT12" s="168">
        <v>325</v>
      </c>
      <c r="CU12" s="168">
        <v>452</v>
      </c>
      <c r="CV12" s="168">
        <v>220</v>
      </c>
      <c r="CW12" s="168">
        <v>129</v>
      </c>
      <c r="CX12" s="168">
        <v>380</v>
      </c>
      <c r="CY12" s="168">
        <v>378</v>
      </c>
      <c r="CZ12" s="168">
        <v>378</v>
      </c>
      <c r="DA12" s="168">
        <v>358</v>
      </c>
      <c r="DB12" s="168">
        <v>316</v>
      </c>
      <c r="DC12" s="168">
        <v>157</v>
      </c>
      <c r="DD12" s="168">
        <v>136</v>
      </c>
      <c r="DE12" s="168">
        <v>305</v>
      </c>
      <c r="DF12" s="168">
        <v>383</v>
      </c>
      <c r="DG12" s="168">
        <v>414</v>
      </c>
      <c r="DH12" s="168">
        <v>331</v>
      </c>
      <c r="DI12" s="168">
        <v>271</v>
      </c>
      <c r="DJ12" s="168">
        <v>195</v>
      </c>
      <c r="DK12" s="168">
        <v>176</v>
      </c>
      <c r="DL12" s="168">
        <v>321</v>
      </c>
      <c r="DM12" s="168">
        <v>432</v>
      </c>
      <c r="DN12" s="168">
        <v>398</v>
      </c>
      <c r="DO12" s="168">
        <v>446</v>
      </c>
      <c r="DP12" s="168">
        <v>410</v>
      </c>
      <c r="DQ12" s="168">
        <v>212</v>
      </c>
      <c r="DR12" s="168">
        <v>138</v>
      </c>
      <c r="DS12" s="168">
        <v>437</v>
      </c>
      <c r="DT12" s="168">
        <v>492</v>
      </c>
      <c r="DU12" s="168">
        <v>475</v>
      </c>
      <c r="DV12" s="168">
        <v>563</v>
      </c>
      <c r="DW12" s="168">
        <v>464</v>
      </c>
      <c r="DX12" s="168">
        <v>274</v>
      </c>
      <c r="DY12" s="168">
        <v>261</v>
      </c>
      <c r="DZ12" s="168">
        <v>646</v>
      </c>
      <c r="EA12" s="168">
        <v>745</v>
      </c>
      <c r="EB12" s="168">
        <v>735</v>
      </c>
      <c r="EC12" s="168">
        <v>637</v>
      </c>
      <c r="ED12" s="168">
        <v>747</v>
      </c>
      <c r="EE12" s="168">
        <v>405</v>
      </c>
      <c r="EF12" s="168">
        <v>312</v>
      </c>
      <c r="EG12" s="168">
        <v>864</v>
      </c>
      <c r="EH12" s="168">
        <v>1049</v>
      </c>
      <c r="EI12" s="168">
        <v>1133</v>
      </c>
      <c r="EJ12" s="168">
        <v>1296</v>
      </c>
      <c r="EK12" s="168">
        <v>1208</v>
      </c>
      <c r="EL12" s="168">
        <v>846</v>
      </c>
      <c r="EM12" s="168">
        <v>843</v>
      </c>
      <c r="EN12" s="168">
        <v>1516</v>
      </c>
      <c r="EO12" s="168">
        <v>1508</v>
      </c>
      <c r="EP12" s="168">
        <v>1468</v>
      </c>
      <c r="EQ12" s="168">
        <v>1150</v>
      </c>
      <c r="ER12" s="168">
        <v>989</v>
      </c>
      <c r="ES12" s="168">
        <v>1083</v>
      </c>
      <c r="ET12" s="168">
        <v>1331</v>
      </c>
      <c r="EU12" s="168">
        <v>2081</v>
      </c>
      <c r="EV12" s="168">
        <v>2074</v>
      </c>
      <c r="EW12" s="168">
        <v>2053</v>
      </c>
      <c r="EX12" s="168">
        <v>2305</v>
      </c>
      <c r="EY12" s="168">
        <v>2284</v>
      </c>
      <c r="EZ12" s="168">
        <v>1548</v>
      </c>
      <c r="FA12" s="168">
        <v>1256</v>
      </c>
      <c r="FB12" s="168">
        <v>2363</v>
      </c>
      <c r="FC12" s="168">
        <v>2071</v>
      </c>
      <c r="FD12" s="168">
        <v>2446</v>
      </c>
      <c r="FE12" s="168">
        <v>2519</v>
      </c>
      <c r="FF12" s="168">
        <v>1928</v>
      </c>
      <c r="FG12" s="168">
        <v>1716</v>
      </c>
      <c r="FH12" s="168">
        <v>1001</v>
      </c>
      <c r="FI12" s="168">
        <v>1669</v>
      </c>
      <c r="FJ12" s="168">
        <v>2653</v>
      </c>
      <c r="FK12" s="168">
        <v>2401</v>
      </c>
      <c r="FL12" s="168">
        <v>2482</v>
      </c>
      <c r="FM12" s="168">
        <v>2014</v>
      </c>
      <c r="FN12" s="168">
        <v>1729</v>
      </c>
      <c r="FO12" s="168">
        <v>813</v>
      </c>
      <c r="FP12" s="168">
        <v>2562</v>
      </c>
      <c r="FQ12" s="168">
        <v>2898</v>
      </c>
      <c r="FR12" s="168">
        <v>2215</v>
      </c>
      <c r="FS12" s="168">
        <v>2463</v>
      </c>
      <c r="FT12" s="168">
        <v>2028</v>
      </c>
      <c r="FU12" s="168">
        <v>1803</v>
      </c>
      <c r="FV12" s="168">
        <v>993</v>
      </c>
      <c r="FW12" s="168">
        <v>2589</v>
      </c>
      <c r="FX12" s="168">
        <v>2184</v>
      </c>
      <c r="FY12" s="168">
        <v>2070</v>
      </c>
      <c r="FZ12" s="168">
        <v>2084</v>
      </c>
      <c r="GA12" s="168">
        <v>1746</v>
      </c>
      <c r="GB12" s="168">
        <v>1097</v>
      </c>
      <c r="GC12" s="168">
        <v>864</v>
      </c>
      <c r="GD12" s="168">
        <v>2311</v>
      </c>
      <c r="GE12" s="168">
        <v>1900</v>
      </c>
      <c r="GF12" s="168">
        <v>1969</v>
      </c>
      <c r="GG12" s="168">
        <v>2011</v>
      </c>
      <c r="GH12" s="168">
        <v>2658</v>
      </c>
      <c r="GI12" s="168">
        <v>1151</v>
      </c>
      <c r="GJ12" s="168">
        <v>900</v>
      </c>
      <c r="GK12" s="168">
        <v>2226</v>
      </c>
      <c r="GL12" s="168">
        <v>1666</v>
      </c>
      <c r="GM12" s="168">
        <v>2662</v>
      </c>
      <c r="GN12" s="168">
        <v>1805</v>
      </c>
      <c r="GO12" s="168">
        <v>1508</v>
      </c>
      <c r="GP12" s="168">
        <v>1118</v>
      </c>
      <c r="GQ12" s="168">
        <v>1001</v>
      </c>
      <c r="GR12" s="168">
        <v>2512</v>
      </c>
      <c r="GS12" s="168">
        <v>1722</v>
      </c>
      <c r="GT12" s="168">
        <v>1812</v>
      </c>
      <c r="GU12" s="168">
        <v>2094</v>
      </c>
      <c r="GV12" s="168">
        <v>1687</v>
      </c>
      <c r="GW12" s="168">
        <v>893</v>
      </c>
      <c r="GX12" s="168">
        <v>436</v>
      </c>
      <c r="GY12" s="168">
        <v>623</v>
      </c>
      <c r="GZ12" s="168">
        <v>1095</v>
      </c>
      <c r="HA12" s="168">
        <v>2173</v>
      </c>
      <c r="HB12" s="168">
        <v>2100</v>
      </c>
      <c r="HC12" s="168">
        <v>1619</v>
      </c>
      <c r="HD12" s="168">
        <v>932</v>
      </c>
      <c r="HE12" s="168">
        <v>849</v>
      </c>
      <c r="HF12" s="168">
        <v>2216</v>
      </c>
      <c r="HG12" s="168">
        <v>2086</v>
      </c>
      <c r="HH12" s="168">
        <v>1810</v>
      </c>
      <c r="HI12" s="168">
        <v>1748</v>
      </c>
      <c r="HJ12" s="168">
        <v>1421</v>
      </c>
      <c r="HK12" s="168">
        <v>770</v>
      </c>
      <c r="HL12" s="168">
        <v>715</v>
      </c>
      <c r="HM12" s="168">
        <v>2178</v>
      </c>
      <c r="HN12" s="168">
        <v>1821</v>
      </c>
      <c r="HO12" s="168">
        <v>2054</v>
      </c>
      <c r="HP12" s="168">
        <v>1766</v>
      </c>
      <c r="HQ12" s="168">
        <v>1407</v>
      </c>
      <c r="HR12" s="168">
        <v>810</v>
      </c>
      <c r="HS12" s="168">
        <v>877</v>
      </c>
      <c r="HT12" s="168">
        <v>2094</v>
      </c>
      <c r="HU12" s="168">
        <v>1865</v>
      </c>
      <c r="HV12" s="168">
        <v>1967</v>
      </c>
      <c r="HW12" s="168">
        <v>2121</v>
      </c>
      <c r="HX12" s="168">
        <v>1588</v>
      </c>
      <c r="HY12" s="168">
        <v>811</v>
      </c>
      <c r="HZ12" s="168">
        <v>845</v>
      </c>
      <c r="IA12" s="168">
        <v>2076</v>
      </c>
      <c r="IB12" s="168">
        <v>1939</v>
      </c>
      <c r="IC12" s="168">
        <v>2015</v>
      </c>
      <c r="ID12" s="168">
        <v>1986</v>
      </c>
      <c r="IE12" s="168">
        <v>1565</v>
      </c>
      <c r="IF12" s="168">
        <v>897</v>
      </c>
      <c r="IG12" s="168">
        <v>1199</v>
      </c>
      <c r="IH12" s="168">
        <v>2400</v>
      </c>
      <c r="II12" s="168">
        <v>2238</v>
      </c>
      <c r="IJ12" s="168">
        <v>2287</v>
      </c>
      <c r="IK12" s="168">
        <v>2116</v>
      </c>
      <c r="IL12" s="168">
        <v>1966</v>
      </c>
      <c r="IM12" s="168">
        <v>1299</v>
      </c>
      <c r="IN12" s="168">
        <v>1072</v>
      </c>
      <c r="IO12" s="168">
        <v>2025</v>
      </c>
      <c r="IP12" s="168">
        <v>1710</v>
      </c>
      <c r="IQ12" s="168">
        <v>2857</v>
      </c>
      <c r="IR12" s="168">
        <v>2744</v>
      </c>
      <c r="IS12" s="168">
        <v>1973</v>
      </c>
      <c r="IT12" s="168">
        <v>1798</v>
      </c>
      <c r="IU12" s="168">
        <v>1554</v>
      </c>
      <c r="IV12" s="168">
        <v>3340</v>
      </c>
      <c r="IW12" s="168">
        <v>3278</v>
      </c>
      <c r="IX12" s="168">
        <v>2940</v>
      </c>
      <c r="IY12" s="168">
        <v>2878</v>
      </c>
      <c r="IZ12" s="168">
        <v>2610</v>
      </c>
      <c r="JA12" s="168">
        <v>1827</v>
      </c>
      <c r="JB12" s="168">
        <v>1321</v>
      </c>
      <c r="JC12" s="168">
        <v>3938</v>
      </c>
      <c r="JD12" s="168">
        <v>4155</v>
      </c>
      <c r="JE12" s="168">
        <v>3605</v>
      </c>
      <c r="JF12" s="168">
        <v>4333</v>
      </c>
      <c r="JG12" s="168">
        <v>3710</v>
      </c>
      <c r="JH12" s="168">
        <v>2596</v>
      </c>
      <c r="JI12" s="168">
        <v>1530</v>
      </c>
      <c r="JJ12" s="168">
        <v>2159</v>
      </c>
      <c r="JK12" s="168">
        <v>5770</v>
      </c>
      <c r="JL12" s="168">
        <v>4882</v>
      </c>
      <c r="JM12" s="168">
        <v>4539</v>
      </c>
      <c r="JN12" s="168">
        <v>3963</v>
      </c>
      <c r="JO12" s="168">
        <v>2705</v>
      </c>
      <c r="JP12" s="168">
        <v>3065</v>
      </c>
      <c r="JQ12" s="168">
        <v>4676</v>
      </c>
      <c r="JR12" s="168">
        <v>5899</v>
      </c>
      <c r="JS12" s="168">
        <v>4675</v>
      </c>
      <c r="JT12" s="168">
        <v>4736</v>
      </c>
      <c r="JU12" s="168">
        <v>4253</v>
      </c>
      <c r="JV12" s="168">
        <v>2329</v>
      </c>
      <c r="JW12" s="168">
        <v>2933</v>
      </c>
      <c r="JX12" s="168">
        <v>3849</v>
      </c>
      <c r="JY12" s="168">
        <v>5169</v>
      </c>
      <c r="JZ12" s="168">
        <v>4994</v>
      </c>
      <c r="KA12" s="168">
        <v>4932</v>
      </c>
      <c r="KB12" s="168">
        <v>4438</v>
      </c>
      <c r="KC12" s="168">
        <v>2767</v>
      </c>
      <c r="KD12" s="168">
        <v>3582</v>
      </c>
      <c r="KE12" s="168">
        <v>5157</v>
      </c>
      <c r="KF12" s="168">
        <v>6117</v>
      </c>
      <c r="KG12" s="168">
        <v>4885</v>
      </c>
      <c r="KH12" s="168">
        <v>5243</v>
      </c>
      <c r="KI12" s="168">
        <v>5023</v>
      </c>
      <c r="KJ12" s="168">
        <v>2399</v>
      </c>
      <c r="KK12" s="168">
        <v>3060</v>
      </c>
      <c r="KL12" s="168">
        <v>3670</v>
      </c>
      <c r="KM12" s="168">
        <v>6386</v>
      </c>
      <c r="KN12" s="168">
        <v>5544</v>
      </c>
      <c r="KO12" s="168">
        <v>5181</v>
      </c>
      <c r="KP12" s="168">
        <v>6749</v>
      </c>
      <c r="KQ12" s="168">
        <v>3504</v>
      </c>
      <c r="KR12" s="168">
        <v>2703</v>
      </c>
      <c r="KS12" s="168">
        <v>8532</v>
      </c>
      <c r="KT12" s="168">
        <v>5125</v>
      </c>
      <c r="KU12" s="168">
        <v>3939</v>
      </c>
      <c r="KV12" s="168">
        <v>2304</v>
      </c>
      <c r="KW12" s="168">
        <v>1873</v>
      </c>
      <c r="KX12" s="168">
        <v>1812</v>
      </c>
      <c r="KY12" s="168">
        <v>2471</v>
      </c>
      <c r="KZ12" s="168">
        <v>6933</v>
      </c>
      <c r="LA12" s="168">
        <v>9065</v>
      </c>
      <c r="LB12" s="168">
        <v>9404</v>
      </c>
      <c r="LC12" s="168">
        <v>7231</v>
      </c>
      <c r="LD12" s="168">
        <v>7602</v>
      </c>
      <c r="LE12" s="168">
        <v>4826</v>
      </c>
      <c r="LF12" s="168">
        <v>2703</v>
      </c>
      <c r="LG12" s="168">
        <v>2090</v>
      </c>
      <c r="LH12" s="168">
        <v>8813</v>
      </c>
      <c r="LI12" s="168">
        <v>8985</v>
      </c>
      <c r="LJ12" s="168">
        <v>7244</v>
      </c>
      <c r="LK12" s="168">
        <v>8139</v>
      </c>
      <c r="LL12" s="168">
        <v>5982</v>
      </c>
      <c r="LM12" s="168">
        <v>4116</v>
      </c>
      <c r="LN12" s="168">
        <v>2599</v>
      </c>
      <c r="LO12" s="168">
        <v>10409</v>
      </c>
      <c r="LP12" s="168">
        <v>7571</v>
      </c>
      <c r="LQ12" s="168">
        <v>7310</v>
      </c>
      <c r="LR12" s="168">
        <v>7382</v>
      </c>
      <c r="LS12" s="168">
        <v>4109</v>
      </c>
      <c r="LT12" s="168">
        <v>6142</v>
      </c>
      <c r="LU12" s="168">
        <v>3516</v>
      </c>
      <c r="LV12" s="168">
        <v>8334</v>
      </c>
      <c r="LW12" s="168">
        <v>7526</v>
      </c>
      <c r="LX12" s="168">
        <v>6883</v>
      </c>
      <c r="LY12" s="168">
        <v>6310</v>
      </c>
      <c r="LZ12" s="168">
        <v>3883</v>
      </c>
      <c r="MA12" s="168">
        <v>4602</v>
      </c>
      <c r="MB12" s="168">
        <v>2782</v>
      </c>
      <c r="MC12" s="168">
        <v>7379</v>
      </c>
      <c r="MD12" s="168">
        <v>5501</v>
      </c>
      <c r="ME12" s="168">
        <v>5386</v>
      </c>
      <c r="MF12" s="168">
        <v>5663</v>
      </c>
      <c r="MG12" s="168">
        <v>3846</v>
      </c>
      <c r="MH12" s="168">
        <v>4619</v>
      </c>
      <c r="MI12" s="168">
        <v>2255</v>
      </c>
      <c r="MJ12" s="168">
        <v>6049</v>
      </c>
      <c r="MK12" s="168">
        <v>5311</v>
      </c>
      <c r="ML12" s="168">
        <v>7196</v>
      </c>
      <c r="MM12" s="168">
        <v>4652</v>
      </c>
      <c r="MN12" s="168">
        <v>4664</v>
      </c>
      <c r="MO12" s="168">
        <v>5279</v>
      </c>
      <c r="MP12" s="168">
        <v>3772</v>
      </c>
      <c r="MQ12" s="168">
        <v>6515</v>
      </c>
      <c r="MR12" s="168">
        <v>5437</v>
      </c>
      <c r="MS12" s="168">
        <v>6510</v>
      </c>
      <c r="MT12" s="168">
        <v>5571</v>
      </c>
      <c r="MU12" s="168">
        <v>3380</v>
      </c>
      <c r="MV12" s="168">
        <v>4841</v>
      </c>
      <c r="MW12" s="168">
        <v>1521</v>
      </c>
      <c r="MX12" s="168">
        <v>5399</v>
      </c>
      <c r="MY12" s="168">
        <v>2873</v>
      </c>
      <c r="MZ12" s="168">
        <v>6379</v>
      </c>
      <c r="NA12" s="168">
        <v>5970</v>
      </c>
      <c r="NB12" s="168">
        <v>4409</v>
      </c>
      <c r="NC12" s="168">
        <v>5124</v>
      </c>
      <c r="ND12" s="168">
        <v>3769</v>
      </c>
      <c r="NE12" s="168">
        <v>7888</v>
      </c>
      <c r="NF12" s="168">
        <v>7832</v>
      </c>
      <c r="NG12" s="168">
        <v>7299</v>
      </c>
      <c r="NH12" s="168">
        <v>7986</v>
      </c>
      <c r="NI12" s="168">
        <v>5780</v>
      </c>
      <c r="NJ12" s="168">
        <v>5128</v>
      </c>
      <c r="NK12" s="168">
        <v>2530</v>
      </c>
      <c r="NL12" s="168">
        <v>8933</v>
      </c>
      <c r="NM12" s="168">
        <v>11236</v>
      </c>
      <c r="NN12" s="168">
        <v>10315</v>
      </c>
      <c r="NO12" s="168">
        <v>9043</v>
      </c>
      <c r="NP12" s="168">
        <v>8396</v>
      </c>
      <c r="NQ12" s="168">
        <v>6122</v>
      </c>
      <c r="NR12" s="168">
        <v>3470</v>
      </c>
      <c r="NS12" s="168">
        <v>9425</v>
      </c>
      <c r="NT12" s="168">
        <v>9461</v>
      </c>
      <c r="NU12" s="168">
        <v>10872</v>
      </c>
      <c r="NV12" s="168">
        <v>10603</v>
      </c>
      <c r="NW12" s="168">
        <v>6659</v>
      </c>
      <c r="NX12" s="168">
        <v>5697</v>
      </c>
      <c r="NY12" s="168">
        <v>4230</v>
      </c>
      <c r="NZ12" s="168">
        <v>12038</v>
      </c>
      <c r="OA12" s="168">
        <v>13785</v>
      </c>
      <c r="OB12" s="168">
        <v>15187</v>
      </c>
      <c r="OC12" s="168">
        <v>12907</v>
      </c>
      <c r="OD12" s="168">
        <v>10368</v>
      </c>
      <c r="OE12" s="168">
        <v>7659</v>
      </c>
      <c r="OF12" s="168">
        <v>5885</v>
      </c>
      <c r="OG12" s="168">
        <v>13185</v>
      </c>
      <c r="OH12" s="168">
        <v>14640</v>
      </c>
      <c r="OI12" s="168">
        <v>11358</v>
      </c>
      <c r="OJ12" s="168">
        <v>8505</v>
      </c>
      <c r="OK12" s="168">
        <v>6097</v>
      </c>
      <c r="OL12" s="168">
        <v>6850</v>
      </c>
      <c r="OM12" s="168">
        <v>4712</v>
      </c>
      <c r="ON12" s="168">
        <v>10242</v>
      </c>
      <c r="OO12" s="168">
        <v>9204</v>
      </c>
      <c r="OP12" s="168">
        <v>9733</v>
      </c>
      <c r="OQ12" s="168">
        <v>12164</v>
      </c>
      <c r="OR12" s="168">
        <v>10568</v>
      </c>
      <c r="OS12" s="168">
        <v>11704</v>
      </c>
      <c r="OT12" s="168">
        <v>6001</v>
      </c>
      <c r="OU12" s="168">
        <v>13384</v>
      </c>
      <c r="OV12" s="168">
        <v>16750</v>
      </c>
      <c r="OW12" s="168">
        <v>17792</v>
      </c>
      <c r="OX12" s="168">
        <v>17452</v>
      </c>
      <c r="OY12" s="168">
        <v>12467</v>
      </c>
      <c r="OZ12" s="168">
        <v>13119</v>
      </c>
      <c r="PA12" s="168">
        <v>6855</v>
      </c>
      <c r="PB12" s="168">
        <v>15380</v>
      </c>
      <c r="PC12" s="168">
        <v>15863</v>
      </c>
      <c r="PD12" s="168">
        <v>17484</v>
      </c>
      <c r="PE12" s="168">
        <v>16955</v>
      </c>
      <c r="PF12" s="168">
        <v>15193</v>
      </c>
      <c r="PG12" s="168">
        <v>12773</v>
      </c>
      <c r="PH12" s="168">
        <v>7122</v>
      </c>
      <c r="PI12" s="168">
        <v>16515</v>
      </c>
      <c r="PJ12" s="168">
        <v>19123</v>
      </c>
      <c r="PK12" s="168">
        <v>19239</v>
      </c>
      <c r="PL12" s="168">
        <v>14699</v>
      </c>
      <c r="PM12" s="168">
        <v>15809</v>
      </c>
      <c r="PN12" s="168">
        <v>10558</v>
      </c>
      <c r="PO12" s="168">
        <v>7781</v>
      </c>
      <c r="PP12" s="168">
        <v>6465</v>
      </c>
      <c r="PQ12" s="168">
        <v>14362</v>
      </c>
      <c r="PR12" s="168">
        <v>10484</v>
      </c>
      <c r="PS12" s="168">
        <v>18483</v>
      </c>
      <c r="PT12" s="168">
        <v>17280</v>
      </c>
      <c r="PU12" s="168">
        <v>13834</v>
      </c>
      <c r="PV12" s="168">
        <v>6939</v>
      </c>
      <c r="PW12" s="168">
        <v>14744</v>
      </c>
      <c r="PX12" s="168">
        <v>17530</v>
      </c>
      <c r="PY12" s="168">
        <v>20117</v>
      </c>
      <c r="PZ12" s="168">
        <v>17102</v>
      </c>
      <c r="QA12" s="168">
        <v>13426</v>
      </c>
      <c r="QB12" s="168">
        <v>11632</v>
      </c>
      <c r="QC12" s="168">
        <v>8135</v>
      </c>
      <c r="QD12" s="168">
        <v>13486</v>
      </c>
      <c r="QE12" s="168">
        <v>14054</v>
      </c>
      <c r="QF12" s="168">
        <v>13788</v>
      </c>
      <c r="QG12" s="168">
        <v>15144</v>
      </c>
      <c r="QH12" s="168">
        <v>12026</v>
      </c>
      <c r="QI12" s="168">
        <v>10498</v>
      </c>
      <c r="QJ12" s="168">
        <v>5993</v>
      </c>
      <c r="QK12" s="168">
        <v>12065</v>
      </c>
      <c r="QL12" s="168">
        <v>16784</v>
      </c>
      <c r="QM12" s="168">
        <v>18705</v>
      </c>
      <c r="QN12" s="168">
        <v>14631</v>
      </c>
      <c r="QO12" s="168">
        <v>11862</v>
      </c>
      <c r="QP12" s="168">
        <v>8831</v>
      </c>
      <c r="QQ12" s="168">
        <v>5868</v>
      </c>
      <c r="QR12" s="168">
        <v>10731</v>
      </c>
      <c r="QS12" s="168">
        <v>11087</v>
      </c>
      <c r="QT12" s="168">
        <v>11690</v>
      </c>
      <c r="QU12" s="168">
        <v>12106</v>
      </c>
      <c r="QV12" s="168">
        <v>10660</v>
      </c>
      <c r="QW12" s="168">
        <v>8014</v>
      </c>
      <c r="QX12" s="168">
        <v>4601</v>
      </c>
      <c r="QY12" s="168">
        <v>11041</v>
      </c>
      <c r="QZ12" s="168">
        <v>14244</v>
      </c>
      <c r="RA12" s="168">
        <v>16444</v>
      </c>
      <c r="RB12" s="168">
        <v>13950</v>
      </c>
      <c r="RC12" s="168">
        <v>9591</v>
      </c>
      <c r="RD12" s="168">
        <v>7770</v>
      </c>
      <c r="RE12" s="168">
        <v>5932</v>
      </c>
      <c r="RF12" s="168">
        <v>9990</v>
      </c>
      <c r="RG12" s="168">
        <v>12577</v>
      </c>
      <c r="RH12" s="168">
        <v>12431</v>
      </c>
      <c r="RI12" s="168">
        <v>11967</v>
      </c>
      <c r="RJ12" s="168">
        <v>9952</v>
      </c>
      <c r="RK12" s="168">
        <v>9080</v>
      </c>
      <c r="RL12" s="168">
        <v>4948</v>
      </c>
      <c r="RM12" s="168">
        <v>10733</v>
      </c>
      <c r="RN12" s="168">
        <v>14713</v>
      </c>
      <c r="RO12" s="168">
        <v>16485</v>
      </c>
      <c r="RP12" s="168">
        <v>15901</v>
      </c>
      <c r="RQ12" s="168">
        <v>10608</v>
      </c>
      <c r="RR12" s="168">
        <v>8456</v>
      </c>
      <c r="RS12" s="168">
        <v>7597</v>
      </c>
      <c r="RT12" s="168">
        <v>11624</v>
      </c>
      <c r="RU12" s="168">
        <v>9502</v>
      </c>
      <c r="RV12" s="168">
        <v>8862</v>
      </c>
      <c r="RW12" s="168">
        <v>9124</v>
      </c>
      <c r="RX12" s="168">
        <v>7520</v>
      </c>
      <c r="RY12" s="168">
        <v>5544</v>
      </c>
      <c r="RZ12" s="168">
        <v>3224</v>
      </c>
      <c r="SA12" s="168">
        <v>9841</v>
      </c>
      <c r="SB12" s="168">
        <v>12747</v>
      </c>
      <c r="SC12" s="168">
        <v>13770</v>
      </c>
      <c r="SD12" s="168">
        <v>14365</v>
      </c>
      <c r="SE12" s="168">
        <v>9817</v>
      </c>
      <c r="SF12" s="168">
        <v>9289</v>
      </c>
      <c r="SG12" s="168">
        <v>4611</v>
      </c>
      <c r="SH12" s="168">
        <v>9552</v>
      </c>
      <c r="SI12" s="168">
        <v>11372</v>
      </c>
      <c r="SJ12" s="168">
        <v>11758</v>
      </c>
      <c r="SK12" s="168">
        <v>12234</v>
      </c>
      <c r="SL12" s="168">
        <v>11212</v>
      </c>
      <c r="SM12" s="168">
        <v>9139</v>
      </c>
      <c r="SN12" s="168">
        <v>3867</v>
      </c>
      <c r="SO12" s="168">
        <v>10527</v>
      </c>
      <c r="SP12" s="168">
        <v>13346</v>
      </c>
      <c r="SQ12" s="168">
        <v>14336</v>
      </c>
      <c r="SR12" s="168">
        <v>11151</v>
      </c>
      <c r="SS12" s="168">
        <v>6286</v>
      </c>
      <c r="ST12" s="168">
        <v>8596</v>
      </c>
      <c r="SU12" s="168">
        <v>8910</v>
      </c>
      <c r="SV12" s="168">
        <v>12143</v>
      </c>
      <c r="SW12" s="168">
        <v>14708</v>
      </c>
      <c r="SX12" s="168">
        <v>13566</v>
      </c>
      <c r="SY12" s="168">
        <v>16379</v>
      </c>
      <c r="SZ12" s="168">
        <v>13061</v>
      </c>
      <c r="TA12" s="168">
        <v>12029</v>
      </c>
      <c r="TB12" s="168">
        <v>6469</v>
      </c>
      <c r="TC12" s="168">
        <v>13573</v>
      </c>
      <c r="TD12" s="168">
        <v>14491</v>
      </c>
      <c r="TE12" s="168">
        <v>17718</v>
      </c>
      <c r="TF12" s="168">
        <v>16474</v>
      </c>
      <c r="TG12" s="168">
        <v>12587</v>
      </c>
      <c r="TH12" s="168">
        <v>7267</v>
      </c>
      <c r="TI12" s="168">
        <v>7234</v>
      </c>
      <c r="TJ12" s="168">
        <v>7175</v>
      </c>
      <c r="TK12" s="168">
        <v>16665</v>
      </c>
      <c r="TL12" s="168">
        <v>18176</v>
      </c>
      <c r="TM12" s="168">
        <v>17084</v>
      </c>
      <c r="TN12" s="168">
        <v>13951</v>
      </c>
      <c r="TO12" s="168">
        <v>11424</v>
      </c>
      <c r="TP12" s="168">
        <v>10241</v>
      </c>
      <c r="TQ12" s="168">
        <v>16583</v>
      </c>
      <c r="TR12" s="168">
        <v>18732</v>
      </c>
      <c r="TS12" s="168">
        <v>20908</v>
      </c>
      <c r="TT12" s="168">
        <v>20951</v>
      </c>
      <c r="TU12" s="168">
        <v>16260</v>
      </c>
      <c r="TV12" s="168">
        <v>14472</v>
      </c>
      <c r="TW12" s="168">
        <v>7913</v>
      </c>
      <c r="TX12" s="168">
        <v>19708</v>
      </c>
      <c r="TY12" s="168">
        <v>21099</v>
      </c>
      <c r="TZ12" s="168">
        <v>23878</v>
      </c>
      <c r="UA12" s="168">
        <v>25103</v>
      </c>
      <c r="UB12" s="168">
        <v>18746</v>
      </c>
      <c r="UC12" s="168">
        <v>17498</v>
      </c>
      <c r="UD12" s="168">
        <v>8954</v>
      </c>
      <c r="UE12" s="168">
        <v>23826</v>
      </c>
      <c r="UF12" s="168">
        <v>22459</v>
      </c>
      <c r="UG12" s="168">
        <v>23842</v>
      </c>
      <c r="UH12" s="168">
        <v>20973</v>
      </c>
      <c r="UI12" s="168">
        <v>17065</v>
      </c>
      <c r="UJ12" s="168">
        <v>13677</v>
      </c>
      <c r="UK12" s="168">
        <v>7221</v>
      </c>
      <c r="UL12" s="168">
        <v>18447</v>
      </c>
      <c r="UM12" s="168">
        <v>19798</v>
      </c>
      <c r="UN12" s="168">
        <v>19107</v>
      </c>
      <c r="UO12" s="168">
        <v>19665</v>
      </c>
      <c r="UP12" s="168">
        <v>16360</v>
      </c>
      <c r="UQ12" s="168">
        <v>12694</v>
      </c>
      <c r="UR12" s="168">
        <v>6947</v>
      </c>
      <c r="US12" s="168">
        <v>16708</v>
      </c>
      <c r="UT12" s="168">
        <v>16887</v>
      </c>
      <c r="UU12" s="168">
        <v>20092</v>
      </c>
      <c r="UV12" s="168">
        <v>16907</v>
      </c>
      <c r="UW12" s="168">
        <v>13496</v>
      </c>
      <c r="UX12" s="168">
        <v>7083</v>
      </c>
      <c r="UY12" s="168">
        <v>7553</v>
      </c>
      <c r="UZ12" s="168">
        <v>5235</v>
      </c>
      <c r="VA12" s="168">
        <v>13583</v>
      </c>
      <c r="VB12" s="168">
        <v>15455</v>
      </c>
      <c r="VC12" s="168">
        <v>14675</v>
      </c>
      <c r="VD12" s="168">
        <v>12098</v>
      </c>
      <c r="VE12" s="168">
        <v>13366</v>
      </c>
      <c r="VF12" s="168">
        <v>6763</v>
      </c>
      <c r="VG12" s="168">
        <v>11839</v>
      </c>
      <c r="VH12" s="168">
        <v>19045</v>
      </c>
      <c r="VI12" s="168">
        <v>13216</v>
      </c>
      <c r="VJ12" s="168">
        <v>15511</v>
      </c>
      <c r="VK12" s="168">
        <v>7338</v>
      </c>
      <c r="VL12" s="168">
        <v>7081</v>
      </c>
      <c r="VM12" s="168">
        <v>4450</v>
      </c>
      <c r="VN12" s="168">
        <v>10432</v>
      </c>
      <c r="VO12" s="168">
        <v>12684</v>
      </c>
      <c r="VP12" s="168">
        <v>14949</v>
      </c>
      <c r="VQ12" s="168">
        <v>16300</v>
      </c>
      <c r="VR12" s="168">
        <v>10997</v>
      </c>
      <c r="VS12" s="168">
        <v>9930</v>
      </c>
      <c r="VT12" s="168">
        <v>6458</v>
      </c>
      <c r="VU12" s="168">
        <v>9764</v>
      </c>
      <c r="VV12" s="168">
        <v>13642</v>
      </c>
      <c r="VW12" s="168">
        <v>16397</v>
      </c>
      <c r="VX12" s="168">
        <v>13061</v>
      </c>
      <c r="VY12" s="168">
        <v>8435</v>
      </c>
      <c r="VZ12" s="168">
        <v>7226</v>
      </c>
      <c r="WA12" s="168">
        <v>3693</v>
      </c>
      <c r="WB12" s="168">
        <v>9090</v>
      </c>
      <c r="WC12" s="168">
        <v>11464</v>
      </c>
      <c r="WD12" s="168">
        <v>13740</v>
      </c>
      <c r="WE12" s="168">
        <v>12754</v>
      </c>
      <c r="WF12" s="168">
        <v>10119</v>
      </c>
      <c r="WG12" s="168">
        <v>11649</v>
      </c>
      <c r="WH12" s="168">
        <v>3430</v>
      </c>
      <c r="WI12" s="168">
        <v>9984</v>
      </c>
      <c r="WJ12" s="168">
        <v>13123</v>
      </c>
      <c r="WK12" s="168">
        <v>16237</v>
      </c>
      <c r="WL12" s="168">
        <v>18471</v>
      </c>
      <c r="WM12" s="168">
        <v>9295</v>
      </c>
      <c r="WN12" s="168">
        <v>7657</v>
      </c>
      <c r="WO12" s="168">
        <v>4119</v>
      </c>
      <c r="WP12" s="168">
        <v>8549</v>
      </c>
      <c r="WQ12" s="168">
        <v>10699</v>
      </c>
      <c r="WR12" s="168">
        <v>7044</v>
      </c>
      <c r="WS12" s="168">
        <v>10461</v>
      </c>
      <c r="WT12" s="168">
        <v>9098</v>
      </c>
      <c r="WU12" s="168">
        <v>9377</v>
      </c>
      <c r="WV12" s="168">
        <v>3518</v>
      </c>
      <c r="WW12" s="168">
        <v>9698</v>
      </c>
      <c r="WX12" s="168">
        <v>12970</v>
      </c>
      <c r="WY12" s="168">
        <v>15737</v>
      </c>
      <c r="WZ12" s="168">
        <v>13463</v>
      </c>
      <c r="XA12" s="168">
        <v>9019</v>
      </c>
      <c r="XB12" s="168">
        <v>7644</v>
      </c>
      <c r="XC12" s="168">
        <v>5173</v>
      </c>
      <c r="XD12" s="168">
        <v>7816</v>
      </c>
      <c r="XE12" s="168">
        <v>11171</v>
      </c>
      <c r="XF12" s="168">
        <v>11051</v>
      </c>
      <c r="XG12" s="168">
        <v>10834</v>
      </c>
      <c r="XH12" s="168">
        <v>8319</v>
      </c>
      <c r="XI12" s="168">
        <v>7697</v>
      </c>
      <c r="XJ12" s="168">
        <v>7506</v>
      </c>
      <c r="XK12" s="168">
        <v>10230</v>
      </c>
      <c r="XL12" s="168">
        <v>9651</v>
      </c>
      <c r="XM12" s="168">
        <v>13019</v>
      </c>
      <c r="XN12" s="168">
        <v>18939</v>
      </c>
      <c r="XO12" s="168">
        <v>11090</v>
      </c>
      <c r="XP12" s="168">
        <v>9412</v>
      </c>
      <c r="XQ12" s="168">
        <v>3219</v>
      </c>
      <c r="XR12" s="168">
        <v>8793</v>
      </c>
      <c r="XS12" s="168">
        <v>12951</v>
      </c>
      <c r="XT12" s="168">
        <v>10436</v>
      </c>
      <c r="XU12" s="168">
        <v>8687</v>
      </c>
      <c r="XV12" s="168">
        <v>7160</v>
      </c>
      <c r="XW12" s="168">
        <v>6891</v>
      </c>
      <c r="XX12" s="168">
        <v>3003</v>
      </c>
      <c r="XY12" s="168">
        <v>8004</v>
      </c>
      <c r="XZ12" s="168">
        <v>10090</v>
      </c>
      <c r="YA12" s="168">
        <v>14377</v>
      </c>
      <c r="YB12" s="168">
        <v>15004</v>
      </c>
      <c r="YC12" s="168">
        <v>9245</v>
      </c>
      <c r="YD12" s="168">
        <v>10534</v>
      </c>
      <c r="YE12" s="168">
        <v>3487</v>
      </c>
      <c r="YF12" s="168">
        <v>7272</v>
      </c>
      <c r="YG12" s="168">
        <v>11658</v>
      </c>
      <c r="YH12" s="168">
        <v>7964</v>
      </c>
      <c r="YI12" s="168">
        <v>6963</v>
      </c>
      <c r="YJ12" s="168">
        <v>5005</v>
      </c>
      <c r="YK12" s="168">
        <v>6265</v>
      </c>
      <c r="YL12" s="168">
        <v>2976</v>
      </c>
      <c r="YM12" s="168">
        <v>7967</v>
      </c>
      <c r="YN12" s="168">
        <v>7094</v>
      </c>
      <c r="YO12" s="168">
        <v>10412</v>
      </c>
      <c r="YP12" s="168">
        <v>10723</v>
      </c>
      <c r="YQ12" s="168">
        <v>9106</v>
      </c>
      <c r="YR12" s="168">
        <v>9386</v>
      </c>
      <c r="YS12" s="168">
        <v>4288</v>
      </c>
      <c r="YT12" s="168">
        <v>8857</v>
      </c>
      <c r="YU12" s="168">
        <v>8439</v>
      </c>
      <c r="YV12" s="168">
        <v>3308</v>
      </c>
      <c r="YW12" s="168">
        <v>1916</v>
      </c>
      <c r="YX12" s="168">
        <v>1672</v>
      </c>
      <c r="YY12" s="168">
        <v>1462</v>
      </c>
      <c r="YZ12" s="168">
        <v>7307</v>
      </c>
      <c r="ZA12" s="168">
        <v>6484</v>
      </c>
      <c r="ZB12" s="168">
        <v>9558</v>
      </c>
      <c r="ZC12" s="168">
        <v>9043</v>
      </c>
      <c r="ZD12" s="168">
        <v>12084</v>
      </c>
      <c r="ZE12" s="168">
        <v>10912</v>
      </c>
      <c r="ZF12" s="168">
        <v>8188</v>
      </c>
      <c r="ZG12" s="168">
        <v>8902</v>
      </c>
      <c r="ZH12" s="168">
        <v>7352</v>
      </c>
      <c r="ZI12" s="168">
        <v>18151</v>
      </c>
      <c r="ZJ12" s="168">
        <v>18633</v>
      </c>
      <c r="ZK12" s="168">
        <v>24376</v>
      </c>
      <c r="ZL12" s="168">
        <v>17860</v>
      </c>
      <c r="ZM12" s="168">
        <v>20404</v>
      </c>
      <c r="ZN12" s="168">
        <v>12328</v>
      </c>
      <c r="ZO12" s="168">
        <v>30076</v>
      </c>
      <c r="ZP12" s="168">
        <v>29068</v>
      </c>
      <c r="ZQ12" s="168">
        <v>34800</v>
      </c>
      <c r="ZR12" s="168">
        <v>34035</v>
      </c>
      <c r="ZS12" s="168">
        <v>23842</v>
      </c>
      <c r="ZT12" s="168">
        <v>30315</v>
      </c>
      <c r="ZU12" s="168">
        <v>15471</v>
      </c>
      <c r="ZV12" s="168">
        <v>39380</v>
      </c>
      <c r="ZW12" s="168">
        <v>37032</v>
      </c>
      <c r="ZX12" s="168">
        <v>38311</v>
      </c>
      <c r="ZY12" s="168">
        <v>37183</v>
      </c>
      <c r="ZZ12" s="168">
        <v>28179</v>
      </c>
      <c r="AAA12" s="168">
        <v>24407</v>
      </c>
      <c r="AAB12" s="168">
        <v>19257</v>
      </c>
      <c r="AAC12" s="168">
        <v>38083</v>
      </c>
      <c r="AAD12" s="168">
        <v>36252</v>
      </c>
      <c r="AAE12" s="168">
        <v>33551</v>
      </c>
      <c r="AAF12" s="168">
        <v>32177</v>
      </c>
      <c r="AAG12" s="168">
        <v>27867</v>
      </c>
      <c r="AAH12" s="168">
        <v>27025</v>
      </c>
      <c r="AAI12" s="168">
        <v>14075</v>
      </c>
      <c r="AAJ12" s="168">
        <v>36892</v>
      </c>
      <c r="AAK12" s="168">
        <v>31482</v>
      </c>
      <c r="AAL12" s="168">
        <v>31146</v>
      </c>
      <c r="AAM12" s="168">
        <v>23642</v>
      </c>
      <c r="AAN12" s="168">
        <v>13855</v>
      </c>
      <c r="AAO12" s="168">
        <v>25603</v>
      </c>
      <c r="AAP12" s="168">
        <v>17599</v>
      </c>
      <c r="AAQ12" s="168">
        <v>36428</v>
      </c>
      <c r="AAR12" s="168">
        <v>31288</v>
      </c>
      <c r="AAS12" s="168">
        <v>32872</v>
      </c>
      <c r="AAT12" s="168">
        <v>28236</v>
      </c>
      <c r="AAU12" s="168">
        <v>25148</v>
      </c>
      <c r="AAV12" s="168">
        <v>20912</v>
      </c>
      <c r="AAW12" s="168">
        <v>15442</v>
      </c>
      <c r="AAX12" s="168">
        <v>30939</v>
      </c>
      <c r="AAY12" s="168">
        <v>28352</v>
      </c>
      <c r="AAZ12" s="168">
        <v>17189</v>
      </c>
      <c r="ABA12" s="168">
        <v>29198</v>
      </c>
      <c r="ABB12" s="168">
        <v>21935</v>
      </c>
      <c r="ABC12" s="168">
        <v>19883</v>
      </c>
      <c r="ABD12" s="168">
        <v>12113</v>
      </c>
      <c r="ABE12" s="168">
        <v>29120</v>
      </c>
      <c r="ABF12" s="168">
        <v>26859</v>
      </c>
      <c r="ABG12" s="168">
        <v>23691</v>
      </c>
      <c r="ABH12" s="168">
        <v>26151</v>
      </c>
      <c r="ABI12" s="168">
        <v>17624</v>
      </c>
      <c r="ABJ12" s="168">
        <v>18178</v>
      </c>
      <c r="ABK12" s="168">
        <v>7674</v>
      </c>
      <c r="ABL12" s="168">
        <v>24113</v>
      </c>
      <c r="ABM12" s="168">
        <v>23597</v>
      </c>
      <c r="ABN12" s="168">
        <v>23529</v>
      </c>
      <c r="ABO12" s="168">
        <v>23505</v>
      </c>
      <c r="ABP12" s="168">
        <v>17186</v>
      </c>
      <c r="ABQ12" s="168">
        <v>15587</v>
      </c>
      <c r="ABR12" s="168">
        <v>10554</v>
      </c>
      <c r="ABS12" s="168">
        <v>23816</v>
      </c>
      <c r="ABT12" s="168">
        <v>22744</v>
      </c>
      <c r="ABU12" s="168">
        <v>22203</v>
      </c>
      <c r="ABV12" s="168">
        <v>19463</v>
      </c>
      <c r="ABW12" s="168">
        <v>14752</v>
      </c>
      <c r="ABX12" s="168">
        <v>7269</v>
      </c>
      <c r="ABY12" s="168">
        <v>10753</v>
      </c>
      <c r="ABZ12" s="168">
        <v>8955</v>
      </c>
      <c r="ACA12" s="168">
        <v>22792</v>
      </c>
      <c r="ACB12" s="168">
        <v>19782</v>
      </c>
      <c r="ACC12" s="168">
        <v>22068</v>
      </c>
      <c r="ACD12" s="168">
        <v>14364</v>
      </c>
      <c r="ACE12" s="168">
        <v>14650</v>
      </c>
      <c r="ACF12" s="168">
        <v>10239</v>
      </c>
      <c r="ACG12" s="168">
        <v>18708</v>
      </c>
      <c r="ACH12" s="168">
        <v>20261</v>
      </c>
      <c r="ACI12" s="168">
        <v>19805</v>
      </c>
      <c r="ACJ12" s="168">
        <v>19245</v>
      </c>
      <c r="ACK12" s="168">
        <v>11749</v>
      </c>
      <c r="ACL12" s="168">
        <v>10646</v>
      </c>
      <c r="ACM12" s="168">
        <v>5726</v>
      </c>
      <c r="ACN12" s="168">
        <v>18327</v>
      </c>
      <c r="ACO12" s="168">
        <v>19476</v>
      </c>
      <c r="ACP12" s="168">
        <v>18051</v>
      </c>
      <c r="ACQ12" s="168">
        <v>19296</v>
      </c>
      <c r="ACR12" s="168">
        <v>14169</v>
      </c>
      <c r="ACS12" s="168">
        <v>14238</v>
      </c>
      <c r="ACT12" s="168">
        <v>9449</v>
      </c>
      <c r="ACU12" s="168">
        <v>22899</v>
      </c>
      <c r="ACV12" s="168">
        <v>21178</v>
      </c>
      <c r="ACW12" s="168">
        <v>23452</v>
      </c>
      <c r="ACX12" s="168">
        <v>19515</v>
      </c>
      <c r="ACY12" s="168">
        <v>15124</v>
      </c>
      <c r="ACZ12" s="168">
        <v>11868</v>
      </c>
      <c r="ADA12" s="168">
        <v>7346</v>
      </c>
      <c r="ADB12" s="168">
        <v>19167</v>
      </c>
      <c r="ADC12" s="168">
        <v>19003</v>
      </c>
      <c r="ADD12" s="168">
        <v>19668</v>
      </c>
      <c r="ADE12" s="168">
        <v>18829</v>
      </c>
      <c r="ADF12" s="168">
        <v>13877</v>
      </c>
      <c r="ADG12" s="168">
        <v>15692</v>
      </c>
      <c r="ADH12" s="168">
        <v>7978</v>
      </c>
      <c r="ADI12" s="168">
        <v>19518</v>
      </c>
      <c r="ADJ12" s="168">
        <v>17387</v>
      </c>
      <c r="ADK12" s="168">
        <v>19507</v>
      </c>
      <c r="ADL12" s="168">
        <v>12986</v>
      </c>
      <c r="ADM12" s="168">
        <v>6855</v>
      </c>
      <c r="ADN12" s="168">
        <v>11266</v>
      </c>
      <c r="ADO12" s="168">
        <v>6186</v>
      </c>
      <c r="ADP12" s="168">
        <v>8429</v>
      </c>
      <c r="ADQ12" s="168">
        <v>2845</v>
      </c>
      <c r="ADR12" s="168">
        <v>9120</v>
      </c>
      <c r="ADS12" s="168">
        <v>9732</v>
      </c>
      <c r="ADT12" s="168">
        <v>14582</v>
      </c>
      <c r="ADU12" s="168">
        <v>12139</v>
      </c>
      <c r="ADV12" s="168">
        <v>9887</v>
      </c>
      <c r="ADW12" s="168">
        <v>22562</v>
      </c>
      <c r="ADX12" s="168">
        <v>16705</v>
      </c>
      <c r="ADY12" s="168">
        <v>19705</v>
      </c>
      <c r="ADZ12" s="168">
        <v>18484</v>
      </c>
      <c r="AEA12" s="168">
        <v>13741</v>
      </c>
      <c r="AEB12" s="168">
        <v>13362</v>
      </c>
      <c r="AEC12" s="168">
        <v>8056</v>
      </c>
      <c r="AED12" s="168">
        <v>18313</v>
      </c>
      <c r="AEE12" s="168">
        <v>16110</v>
      </c>
      <c r="AEF12" s="168">
        <v>16466</v>
      </c>
      <c r="AEG12" s="168">
        <v>13307</v>
      </c>
      <c r="AEH12" s="168">
        <v>13576</v>
      </c>
      <c r="AEI12" s="168">
        <v>12182</v>
      </c>
      <c r="AEJ12" s="168">
        <v>9506</v>
      </c>
      <c r="AEK12" s="168">
        <v>19734</v>
      </c>
      <c r="AEL12" s="168">
        <v>16651</v>
      </c>
      <c r="AEM12" s="168">
        <v>18170</v>
      </c>
      <c r="AEN12" s="168">
        <v>19388</v>
      </c>
      <c r="AEO12" s="168">
        <v>12321</v>
      </c>
      <c r="AEP12" s="168">
        <v>12405</v>
      </c>
      <c r="AEQ12" s="168">
        <v>7368</v>
      </c>
      <c r="AER12" s="168">
        <v>17350</v>
      </c>
      <c r="AES12" s="168">
        <v>16547</v>
      </c>
      <c r="AET12" s="168">
        <v>17155</v>
      </c>
      <c r="AEU12" s="168">
        <v>14010</v>
      </c>
      <c r="AEV12" s="168">
        <v>11820</v>
      </c>
      <c r="AEW12" s="168">
        <v>9835</v>
      </c>
      <c r="AEX12" s="168">
        <v>6101</v>
      </c>
      <c r="AEY12" s="168">
        <v>15146</v>
      </c>
      <c r="AEZ12" s="168">
        <v>13781</v>
      </c>
      <c r="AFA12" s="168">
        <v>18152</v>
      </c>
      <c r="AFB12" s="168">
        <v>14790</v>
      </c>
      <c r="AFC12" s="168">
        <v>13225</v>
      </c>
      <c r="AFD12" s="168">
        <v>10439</v>
      </c>
      <c r="AFE12" s="168">
        <v>7881</v>
      </c>
      <c r="AFF12" s="168">
        <v>14923</v>
      </c>
      <c r="AFG12" s="168">
        <v>13338</v>
      </c>
      <c r="AFH12" s="168">
        <v>13621</v>
      </c>
      <c r="AFI12" s="168">
        <v>13140</v>
      </c>
      <c r="AFJ12" s="168">
        <v>9650</v>
      </c>
      <c r="AFK12" s="168">
        <v>10836</v>
      </c>
      <c r="AFL12" s="168">
        <v>6250</v>
      </c>
      <c r="AFM12" s="168">
        <v>13839</v>
      </c>
      <c r="AFN12" s="168">
        <v>13877</v>
      </c>
      <c r="AFO12" s="168">
        <v>17427</v>
      </c>
      <c r="AFP12" s="168">
        <v>16415</v>
      </c>
      <c r="AFQ12" s="168">
        <v>11750</v>
      </c>
      <c r="AFR12" s="168">
        <v>13180</v>
      </c>
      <c r="AFS12" s="168">
        <v>8759</v>
      </c>
      <c r="AFT12" s="168">
        <v>15163</v>
      </c>
      <c r="AFU12" s="168">
        <v>14908</v>
      </c>
      <c r="AFV12" s="168">
        <v>15938</v>
      </c>
      <c r="AFW12" s="168">
        <v>10666</v>
      </c>
      <c r="AFX12" s="168">
        <v>10742</v>
      </c>
      <c r="AFY12" s="168">
        <v>10549</v>
      </c>
      <c r="AFZ12" s="168">
        <v>7931</v>
      </c>
      <c r="AGA12" s="168">
        <v>17576</v>
      </c>
      <c r="AGB12" s="168">
        <v>18295</v>
      </c>
      <c r="AGC12" s="168">
        <v>21302</v>
      </c>
      <c r="AGD12" s="168">
        <v>19550</v>
      </c>
      <c r="AGE12" s="168">
        <v>17674</v>
      </c>
      <c r="AGF12" s="168">
        <v>17159</v>
      </c>
      <c r="AGG12" s="168">
        <v>12336</v>
      </c>
      <c r="AGH12" s="168">
        <v>28506</v>
      </c>
      <c r="AGI12" s="168">
        <v>27893</v>
      </c>
      <c r="AGJ12" s="168">
        <v>29210</v>
      </c>
      <c r="AGK12" s="168">
        <v>25035</v>
      </c>
      <c r="AGL12" s="168">
        <v>22229</v>
      </c>
      <c r="AGM12" s="168">
        <v>11047</v>
      </c>
      <c r="AGN12" s="168">
        <v>20246</v>
      </c>
      <c r="AGO12" s="168">
        <v>21890</v>
      </c>
      <c r="AGP12" s="168">
        <v>44047</v>
      </c>
      <c r="AGQ12" s="168">
        <v>41769</v>
      </c>
      <c r="AGR12" s="168">
        <v>41527</v>
      </c>
      <c r="AGS12" s="168">
        <v>34188</v>
      </c>
      <c r="AGT12" s="168">
        <v>21708</v>
      </c>
      <c r="AGU12" s="168">
        <v>28288</v>
      </c>
      <c r="AGV12" s="168">
        <v>45747</v>
      </c>
      <c r="AGW12" s="168">
        <v>45425</v>
      </c>
      <c r="AGX12" s="168">
        <v>40836</v>
      </c>
      <c r="AGY12" s="168">
        <v>38953</v>
      </c>
      <c r="AGZ12" s="168">
        <v>31928</v>
      </c>
      <c r="AHA12" s="168">
        <v>20982</v>
      </c>
      <c r="AHB12" s="168">
        <v>29141</v>
      </c>
      <c r="AHC12" s="168">
        <v>39166</v>
      </c>
      <c r="AHD12" s="168">
        <v>39725</v>
      </c>
      <c r="AHE12" s="168">
        <v>39444</v>
      </c>
      <c r="AHF12" s="168">
        <v>34837</v>
      </c>
      <c r="AHG12" s="168">
        <v>32533</v>
      </c>
      <c r="AHH12" s="168">
        <v>21432</v>
      </c>
      <c r="AHI12" s="168">
        <v>27512</v>
      </c>
      <c r="AHJ12" s="168">
        <v>36741</v>
      </c>
      <c r="AHK12" s="168">
        <v>34850</v>
      </c>
      <c r="AHL12" s="168">
        <v>23820</v>
      </c>
      <c r="AHM12" s="168">
        <v>22318</v>
      </c>
      <c r="AHN12" s="168">
        <v>22973</v>
      </c>
      <c r="AHO12" s="168">
        <v>20825</v>
      </c>
      <c r="AHP12" s="168">
        <v>21131</v>
      </c>
      <c r="AHQ12" s="168">
        <v>30439</v>
      </c>
      <c r="AHR12" s="168">
        <v>32020</v>
      </c>
      <c r="AHS12" s="168">
        <v>36259</v>
      </c>
      <c r="AHT12" s="168">
        <v>33163</v>
      </c>
      <c r="AHU12" s="168">
        <v>27926</v>
      </c>
      <c r="AHV12" s="168">
        <v>20380</v>
      </c>
      <c r="AHW12" s="168">
        <v>24064</v>
      </c>
      <c r="AHX12" s="168">
        <v>34740</v>
      </c>
      <c r="AHY12" s="168">
        <v>33084</v>
      </c>
      <c r="AHZ12" s="168">
        <v>38596</v>
      </c>
      <c r="AIA12" s="168">
        <v>28062</v>
      </c>
      <c r="AIB12" s="168">
        <v>30051</v>
      </c>
      <c r="AIC12" s="168">
        <v>22794</v>
      </c>
      <c r="AID12" s="168">
        <v>19510</v>
      </c>
      <c r="AIE12" s="168">
        <v>29428</v>
      </c>
      <c r="AIF12" s="168">
        <v>26098</v>
      </c>
      <c r="AIG12" s="168">
        <v>28051</v>
      </c>
      <c r="AIH12" s="168">
        <v>23712</v>
      </c>
      <c r="AII12" s="168">
        <v>20195</v>
      </c>
      <c r="AIJ12" s="168">
        <v>16334</v>
      </c>
      <c r="AIK12" s="168">
        <v>14706</v>
      </c>
      <c r="AIL12" s="168">
        <v>29168</v>
      </c>
      <c r="AIM12" s="168">
        <v>22591</v>
      </c>
      <c r="AIN12" s="168">
        <v>26001</v>
      </c>
      <c r="AIO12" s="168">
        <v>21383</v>
      </c>
      <c r="AIP12" s="168">
        <v>17268</v>
      </c>
      <c r="AIQ12" s="168">
        <v>14583</v>
      </c>
      <c r="AIR12" s="168">
        <v>14876</v>
      </c>
      <c r="AIS12" s="168">
        <v>27585</v>
      </c>
      <c r="AIT12" s="168">
        <v>20198</v>
      </c>
      <c r="AIU12" s="168">
        <v>22144</v>
      </c>
      <c r="AIV12" s="168">
        <v>20104</v>
      </c>
      <c r="AIW12" s="168">
        <v>19483</v>
      </c>
      <c r="AIX12" s="168">
        <v>9025</v>
      </c>
      <c r="AIY12" s="168">
        <v>13993</v>
      </c>
      <c r="AIZ12" s="168">
        <v>11175</v>
      </c>
      <c r="AJA12" s="168">
        <v>22834</v>
      </c>
      <c r="AJB12" s="168">
        <v>20196</v>
      </c>
      <c r="AJC12" s="168">
        <v>14163</v>
      </c>
      <c r="AJD12" s="168">
        <v>10118</v>
      </c>
      <c r="AJE12" s="168">
        <v>15265</v>
      </c>
      <c r="AJF12" s="168">
        <v>10725</v>
      </c>
      <c r="AJG12" s="168">
        <v>20912</v>
      </c>
      <c r="AJH12" s="168">
        <v>17047</v>
      </c>
      <c r="AJI12" s="168">
        <v>20205</v>
      </c>
      <c r="AJJ12" s="168">
        <v>16665</v>
      </c>
      <c r="AJK12" s="168">
        <v>12901</v>
      </c>
      <c r="AJL12" s="111">
        <v>7301</v>
      </c>
      <c r="AJM12" s="168">
        <v>9202</v>
      </c>
      <c r="AJN12" s="168">
        <v>19919</v>
      </c>
      <c r="AJO12" s="168">
        <v>16709</v>
      </c>
      <c r="AJP12" s="168">
        <v>18134</v>
      </c>
      <c r="AJQ12" s="168">
        <v>13356</v>
      </c>
      <c r="AJR12" s="168">
        <v>10535</v>
      </c>
      <c r="AJS12" s="168">
        <v>4878</v>
      </c>
      <c r="AJT12" s="168">
        <v>5095</v>
      </c>
      <c r="AJU12" s="168">
        <v>13584</v>
      </c>
      <c r="AJV12" s="168">
        <v>20158</v>
      </c>
      <c r="AJW12" s="168">
        <v>18719</v>
      </c>
      <c r="AJX12" s="168">
        <v>18281</v>
      </c>
      <c r="AJY12" s="168">
        <v>12865</v>
      </c>
      <c r="AJZ12" s="168">
        <v>9480</v>
      </c>
      <c r="AKA12" s="168">
        <v>11808</v>
      </c>
      <c r="AKB12" s="168">
        <v>21456</v>
      </c>
      <c r="AKC12" s="168">
        <v>17188</v>
      </c>
      <c r="AKD12" s="168">
        <v>16242</v>
      </c>
      <c r="AKE12" s="168">
        <v>16216</v>
      </c>
      <c r="AKF12" s="168">
        <v>12206</v>
      </c>
      <c r="AKG12" s="168">
        <v>9135</v>
      </c>
      <c r="AKH12" s="168">
        <v>10705</v>
      </c>
      <c r="AKI12" s="168">
        <v>17660</v>
      </c>
      <c r="AKJ12" s="168">
        <v>14098</v>
      </c>
      <c r="AKK12" s="168">
        <v>19227</v>
      </c>
      <c r="AKL12" s="168">
        <v>16436</v>
      </c>
      <c r="AKM12" s="168">
        <v>13781</v>
      </c>
      <c r="AKN12" s="168">
        <v>8208</v>
      </c>
      <c r="AKO12" s="168">
        <v>10210</v>
      </c>
      <c r="AKP12" s="168">
        <v>18029</v>
      </c>
      <c r="AKQ12" s="168">
        <v>17818</v>
      </c>
      <c r="AKR12" s="168">
        <v>13373</v>
      </c>
      <c r="AKS12" s="168">
        <v>13131</v>
      </c>
      <c r="AKT12" s="168">
        <v>16438</v>
      </c>
      <c r="AKU12" s="168">
        <v>7346</v>
      </c>
      <c r="AKV12" s="168">
        <v>11797</v>
      </c>
      <c r="AKW12" s="168">
        <v>20848</v>
      </c>
      <c r="AKX12" s="168">
        <v>20602</v>
      </c>
      <c r="AKY12" s="168">
        <v>22157</v>
      </c>
      <c r="AKZ12" s="168">
        <v>18873</v>
      </c>
      <c r="ALA12" s="168">
        <v>14802</v>
      </c>
      <c r="ALB12" s="168">
        <v>11296</v>
      </c>
      <c r="ALC12" s="168">
        <v>14767</v>
      </c>
      <c r="ALD12" s="168">
        <v>22202</v>
      </c>
      <c r="ALE12" s="168">
        <v>18910</v>
      </c>
      <c r="ALF12" s="168">
        <v>21963</v>
      </c>
      <c r="ALG12" s="168">
        <v>18559</v>
      </c>
      <c r="ALH12" s="168">
        <v>15709</v>
      </c>
      <c r="ALI12" s="168">
        <v>11176</v>
      </c>
      <c r="ALJ12" s="168">
        <v>12103</v>
      </c>
      <c r="ALK12" s="168">
        <v>22825</v>
      </c>
      <c r="ALL12" s="168">
        <v>14635</v>
      </c>
      <c r="ALM12" s="168">
        <v>16925</v>
      </c>
      <c r="ALN12" s="168">
        <v>22875</v>
      </c>
      <c r="ALO12" s="168">
        <v>15831</v>
      </c>
      <c r="ALP12" s="168">
        <v>11964</v>
      </c>
      <c r="ALQ12" s="168">
        <v>14413</v>
      </c>
      <c r="ALR12" s="168">
        <v>23114</v>
      </c>
      <c r="ALS12" s="168">
        <v>20903</v>
      </c>
      <c r="ALT12" s="168">
        <v>20725</v>
      </c>
      <c r="ALU12" s="168">
        <v>17700</v>
      </c>
      <c r="ALV12" s="168">
        <v>14827</v>
      </c>
      <c r="ALW12" s="168">
        <v>9642</v>
      </c>
      <c r="ALX12" s="168">
        <v>17187</v>
      </c>
      <c r="ALY12" s="168">
        <v>25391</v>
      </c>
      <c r="ALZ12" s="168">
        <v>20450</v>
      </c>
      <c r="AMA12" s="168">
        <v>25651</v>
      </c>
      <c r="AMB12" s="168">
        <v>21613</v>
      </c>
      <c r="AMC12" s="168">
        <v>17525</v>
      </c>
      <c r="AMD12" s="168">
        <v>14363</v>
      </c>
      <c r="AME12" s="168">
        <v>14743</v>
      </c>
      <c r="AMF12" s="168">
        <v>28555</v>
      </c>
      <c r="AMG12" s="168">
        <v>26919</v>
      </c>
      <c r="AMH12" s="168">
        <v>28308</v>
      </c>
      <c r="AMI12" s="168">
        <v>24604</v>
      </c>
      <c r="AMJ12" s="168">
        <v>21376</v>
      </c>
      <c r="AMK12" s="168">
        <v>11919</v>
      </c>
      <c r="AML12" s="168">
        <v>21899</v>
      </c>
      <c r="AMM12" s="168">
        <v>32463</v>
      </c>
      <c r="AMN12" s="168">
        <v>31593</v>
      </c>
      <c r="AMO12" s="168">
        <v>29072</v>
      </c>
      <c r="AMP12" s="168">
        <v>28368</v>
      </c>
      <c r="AMQ12" s="168">
        <v>21416</v>
      </c>
      <c r="AMR12" s="168">
        <v>16387</v>
      </c>
      <c r="AMS12" s="168">
        <v>23241</v>
      </c>
      <c r="AMT12" s="168">
        <v>36125</v>
      </c>
      <c r="AMU12" s="168">
        <v>32321</v>
      </c>
      <c r="AMV12" s="168">
        <v>27527</v>
      </c>
      <c r="AMW12" s="168">
        <v>13095</v>
      </c>
      <c r="AMX12" s="168">
        <v>6977</v>
      </c>
      <c r="AMY12" s="168">
        <v>5984</v>
      </c>
      <c r="AMZ12" s="168">
        <v>5153</v>
      </c>
      <c r="ANA12" s="168">
        <v>10867</v>
      </c>
      <c r="ANB12" s="168">
        <v>31281</v>
      </c>
      <c r="ANC12" s="168">
        <v>31622</v>
      </c>
      <c r="AND12" s="168">
        <v>36465</v>
      </c>
      <c r="ANE12" s="168">
        <v>28943</v>
      </c>
      <c r="ANF12" s="168">
        <v>13594</v>
      </c>
      <c r="ANG12" s="168">
        <v>13242</v>
      </c>
      <c r="ANH12" s="168">
        <v>19960</v>
      </c>
      <c r="ANI12" s="168">
        <v>42301</v>
      </c>
      <c r="ANJ12" s="168">
        <v>35698</v>
      </c>
      <c r="ANK12" s="168">
        <v>29653</v>
      </c>
      <c r="ANL12" s="168">
        <v>24492</v>
      </c>
      <c r="ANM12" s="168">
        <v>17808</v>
      </c>
      <c r="ANN12" s="168">
        <v>20205</v>
      </c>
      <c r="ANO12" s="168">
        <v>39040</v>
      </c>
      <c r="ANP12" s="168">
        <v>25748</v>
      </c>
      <c r="ANQ12" s="168">
        <v>25666</v>
      </c>
      <c r="ANR12" s="168">
        <v>24388</v>
      </c>
      <c r="ANS12" s="168">
        <v>18407</v>
      </c>
      <c r="ANT12" s="168">
        <v>13563</v>
      </c>
      <c r="ANU12" s="168">
        <v>19480</v>
      </c>
      <c r="ANV12" s="168">
        <v>30652</v>
      </c>
      <c r="ANW12" s="168">
        <v>28034</v>
      </c>
      <c r="ANX12" s="168">
        <v>22436</v>
      </c>
      <c r="ANY12" s="168">
        <v>22322</v>
      </c>
      <c r="ANZ12" s="168">
        <v>20171</v>
      </c>
      <c r="AOA12" s="168">
        <v>12686</v>
      </c>
      <c r="AOB12" s="168">
        <v>16654</v>
      </c>
      <c r="AOC12" s="168">
        <v>29322</v>
      </c>
      <c r="AOD12" s="168">
        <v>24659</v>
      </c>
      <c r="AOE12" s="168">
        <v>22309</v>
      </c>
      <c r="AOF12" s="168">
        <v>21677</v>
      </c>
      <c r="AOG12" s="168">
        <v>18718</v>
      </c>
      <c r="AOH12" s="168">
        <v>10521</v>
      </c>
      <c r="AOI12" s="168">
        <v>16826</v>
      </c>
      <c r="AOJ12" s="168">
        <v>28340</v>
      </c>
      <c r="AOK12" s="168">
        <v>27549</v>
      </c>
      <c r="AOL12" s="168">
        <v>25483</v>
      </c>
      <c r="AOM12" s="168">
        <v>20994</v>
      </c>
      <c r="AON12" s="168">
        <v>13985</v>
      </c>
      <c r="AOO12" s="168">
        <v>9303</v>
      </c>
      <c r="AOP12" s="168">
        <v>15631</v>
      </c>
      <c r="AOQ12" s="168">
        <v>25857</v>
      </c>
      <c r="AOR12" s="168">
        <v>20079</v>
      </c>
      <c r="AOS12" s="168">
        <v>21245</v>
      </c>
      <c r="AOT12" s="168">
        <v>17973</v>
      </c>
      <c r="AOU12" s="168">
        <v>14922</v>
      </c>
      <c r="AOV12" s="168">
        <v>11966</v>
      </c>
      <c r="AOW12" s="168">
        <v>13309</v>
      </c>
      <c r="AOX12" s="168">
        <v>18900</v>
      </c>
      <c r="AOY12" s="168">
        <v>19151</v>
      </c>
      <c r="AOZ12" s="168">
        <v>15186</v>
      </c>
      <c r="APA12" s="168">
        <v>14361</v>
      </c>
      <c r="APB12" s="168">
        <v>12881</v>
      </c>
      <c r="APC12" s="168">
        <v>11203</v>
      </c>
      <c r="APD12" s="168">
        <v>13038</v>
      </c>
      <c r="APE12" s="168">
        <v>17500</v>
      </c>
      <c r="APF12" s="168">
        <v>17624</v>
      </c>
      <c r="APG12" s="168">
        <v>20054</v>
      </c>
      <c r="APH12" s="168">
        <v>14071</v>
      </c>
      <c r="API12" s="168">
        <v>10337</v>
      </c>
      <c r="APJ12" s="168">
        <v>7932</v>
      </c>
      <c r="APK12" s="168">
        <v>11020</v>
      </c>
      <c r="APL12" s="168">
        <v>20910</v>
      </c>
      <c r="APM12" s="168">
        <v>16513</v>
      </c>
      <c r="APN12" s="168">
        <v>19316</v>
      </c>
      <c r="APO12" s="168">
        <v>14940</v>
      </c>
      <c r="APP12" s="168">
        <v>10644</v>
      </c>
      <c r="APQ12" s="168">
        <v>12335</v>
      </c>
      <c r="APR12" s="168">
        <v>10073</v>
      </c>
      <c r="APS12" s="168">
        <v>14768</v>
      </c>
      <c r="APT12" s="168">
        <v>13748</v>
      </c>
      <c r="APU12" s="168">
        <v>15981</v>
      </c>
      <c r="APV12" s="168">
        <v>12008</v>
      </c>
      <c r="APW12" s="168">
        <v>10575</v>
      </c>
      <c r="APX12" s="168">
        <v>7856</v>
      </c>
      <c r="APY12" s="168">
        <v>8086</v>
      </c>
      <c r="APZ12" s="168">
        <v>8565</v>
      </c>
      <c r="AQA12" s="168">
        <v>8774</v>
      </c>
      <c r="AQB12" s="168">
        <v>16236</v>
      </c>
      <c r="AQC12" s="168">
        <v>14659</v>
      </c>
      <c r="AQD12" s="168">
        <v>11551</v>
      </c>
      <c r="AQE12" s="168">
        <v>7678</v>
      </c>
      <c r="AQF12" s="168">
        <v>12407</v>
      </c>
      <c r="AQG12" s="168">
        <v>12631</v>
      </c>
      <c r="AQH12" s="168">
        <v>13258</v>
      </c>
      <c r="AQI12" s="168">
        <v>16641</v>
      </c>
      <c r="AQJ12" s="168">
        <v>13310</v>
      </c>
      <c r="AQK12" s="168">
        <v>6548</v>
      </c>
      <c r="AQL12" s="168">
        <v>4445</v>
      </c>
      <c r="AQM12" s="168">
        <v>8805</v>
      </c>
      <c r="AQN12" s="168">
        <v>11489</v>
      </c>
      <c r="AQO12" s="168">
        <v>10171</v>
      </c>
      <c r="AQP12" s="168">
        <v>12293</v>
      </c>
      <c r="AQQ12" s="168">
        <v>9037</v>
      </c>
      <c r="AQR12" s="168">
        <v>8755</v>
      </c>
      <c r="AQS12" s="168">
        <v>6990</v>
      </c>
      <c r="AQT12" s="168">
        <v>9297</v>
      </c>
      <c r="AQU12" s="168">
        <v>13306</v>
      </c>
      <c r="AQV12" s="168">
        <v>13064</v>
      </c>
      <c r="AQW12" s="168">
        <v>17068</v>
      </c>
      <c r="AQX12" s="168">
        <v>13089</v>
      </c>
      <c r="AQY12" s="168">
        <v>10946</v>
      </c>
      <c r="AQZ12" s="168">
        <v>8471</v>
      </c>
      <c r="ARA12" s="168">
        <v>11605</v>
      </c>
      <c r="ARB12" s="168">
        <v>13689</v>
      </c>
      <c r="ARC12" s="168">
        <v>11714</v>
      </c>
      <c r="ARD12" s="168">
        <v>15416</v>
      </c>
      <c r="ARE12" s="168">
        <v>11033</v>
      </c>
      <c r="ARF12" s="168">
        <v>9872</v>
      </c>
      <c r="ARG12" s="168">
        <v>7984</v>
      </c>
      <c r="ARH12" s="168">
        <v>9106</v>
      </c>
      <c r="ARI12" s="168">
        <v>13214</v>
      </c>
      <c r="ARJ12" s="168">
        <v>13509</v>
      </c>
      <c r="ARK12" s="168">
        <v>17246</v>
      </c>
      <c r="ARL12" s="168">
        <v>13307</v>
      </c>
      <c r="ARM12" s="168">
        <v>9472</v>
      </c>
      <c r="ARN12" s="168">
        <v>6604</v>
      </c>
      <c r="ARO12" s="168">
        <v>14689</v>
      </c>
      <c r="ARP12" s="168">
        <v>15728</v>
      </c>
      <c r="ARQ12" s="168">
        <v>5541</v>
      </c>
      <c r="ARR12" s="168">
        <v>2925</v>
      </c>
      <c r="ARS12" s="168">
        <v>3692</v>
      </c>
      <c r="ART12" s="168">
        <v>3392</v>
      </c>
      <c r="ARU12" s="168">
        <v>7082</v>
      </c>
    </row>
    <row r="13" spans="1:1165" s="103" customFormat="1">
      <c r="A13" s="63" t="s">
        <v>69</v>
      </c>
      <c r="B13" s="167"/>
      <c r="C13" s="167"/>
      <c r="D13" s="167"/>
      <c r="E13" s="167"/>
      <c r="F13" s="167"/>
      <c r="G13" s="167"/>
      <c r="H13" s="167"/>
      <c r="I13" s="167"/>
      <c r="J13" s="167"/>
      <c r="K13" s="167"/>
      <c r="L13" s="167"/>
      <c r="M13" s="167"/>
      <c r="N13" s="167"/>
      <c r="O13" s="167"/>
      <c r="P13" s="167"/>
      <c r="Q13" s="167"/>
      <c r="R13" s="168">
        <f t="shared" ref="R13:CC13" si="51">SUM(L12:R12)/7</f>
        <v>16.714285714285715</v>
      </c>
      <c r="S13" s="168">
        <f t="shared" si="51"/>
        <v>29.285714285714285</v>
      </c>
      <c r="T13" s="168">
        <f t="shared" si="51"/>
        <v>39.571428571428569</v>
      </c>
      <c r="U13" s="168">
        <f t="shared" si="51"/>
        <v>53.142857142857146</v>
      </c>
      <c r="V13" s="168">
        <f t="shared" si="51"/>
        <v>56.285714285714285</v>
      </c>
      <c r="W13" s="168">
        <f t="shared" si="51"/>
        <v>62.142857142857146</v>
      </c>
      <c r="X13" s="168">
        <f t="shared" si="51"/>
        <v>66.285714285714292</v>
      </c>
      <c r="Y13" s="168">
        <f t="shared" si="51"/>
        <v>69.571428571428569</v>
      </c>
      <c r="Z13" s="168">
        <f t="shared" si="51"/>
        <v>68.571428571428569</v>
      </c>
      <c r="AA13" s="168">
        <f t="shared" si="51"/>
        <v>74</v>
      </c>
      <c r="AB13" s="168">
        <f t="shared" si="51"/>
        <v>80.285714285714292</v>
      </c>
      <c r="AC13" s="168">
        <f t="shared" si="51"/>
        <v>101.42857142857143</v>
      </c>
      <c r="AD13" s="168">
        <f t="shared" si="51"/>
        <v>106.57142857142857</v>
      </c>
      <c r="AE13" s="168">
        <f t="shared" si="51"/>
        <v>112.28571428571429</v>
      </c>
      <c r="AF13" s="168">
        <f t="shared" si="51"/>
        <v>128.57142857142858</v>
      </c>
      <c r="AG13" s="168">
        <f t="shared" si="51"/>
        <v>150</v>
      </c>
      <c r="AH13" s="168">
        <f t="shared" si="51"/>
        <v>165.71428571428572</v>
      </c>
      <c r="AI13" s="168">
        <f t="shared" si="51"/>
        <v>181.57142857142858</v>
      </c>
      <c r="AJ13" s="168">
        <f t="shared" si="51"/>
        <v>203.42857142857142</v>
      </c>
      <c r="AK13" s="168">
        <f t="shared" si="51"/>
        <v>209.14285714285714</v>
      </c>
      <c r="AL13" s="168">
        <f t="shared" si="51"/>
        <v>220</v>
      </c>
      <c r="AM13" s="168">
        <f t="shared" si="51"/>
        <v>229.14285714285714</v>
      </c>
      <c r="AN13" s="168">
        <f t="shared" si="51"/>
        <v>243.71428571428572</v>
      </c>
      <c r="AO13" s="168">
        <f t="shared" si="51"/>
        <v>261</v>
      </c>
      <c r="AP13" s="168">
        <f t="shared" si="51"/>
        <v>283</v>
      </c>
      <c r="AQ13" s="168">
        <f t="shared" si="51"/>
        <v>287.14285714285717</v>
      </c>
      <c r="AR13" s="168">
        <f t="shared" si="51"/>
        <v>305.42857142857144</v>
      </c>
      <c r="AS13" s="168">
        <f t="shared" si="51"/>
        <v>301.14285714285717</v>
      </c>
      <c r="AT13" s="168">
        <f t="shared" si="51"/>
        <v>307.71428571428572</v>
      </c>
      <c r="AU13" s="168">
        <f t="shared" si="51"/>
        <v>330.71428571428572</v>
      </c>
      <c r="AV13" s="168">
        <f t="shared" si="51"/>
        <v>349.14285714285717</v>
      </c>
      <c r="AW13" s="168">
        <f t="shared" si="51"/>
        <v>355.14285714285717</v>
      </c>
      <c r="AX13" s="168">
        <f t="shared" si="51"/>
        <v>387.71428571428572</v>
      </c>
      <c r="AY13" s="168">
        <f t="shared" si="51"/>
        <v>410.28571428571428</v>
      </c>
      <c r="AZ13" s="168">
        <f t="shared" si="51"/>
        <v>453.57142857142856</v>
      </c>
      <c r="BA13" s="168">
        <f t="shared" si="51"/>
        <v>463</v>
      </c>
      <c r="BB13" s="168">
        <f t="shared" si="51"/>
        <v>470.71428571428572</v>
      </c>
      <c r="BC13" s="168">
        <f t="shared" si="51"/>
        <v>471.57142857142856</v>
      </c>
      <c r="BD13" s="168">
        <f t="shared" si="51"/>
        <v>480.57142857142856</v>
      </c>
      <c r="BE13" s="168">
        <f t="shared" si="51"/>
        <v>455.28571428571428</v>
      </c>
      <c r="BF13" s="168">
        <f t="shared" si="51"/>
        <v>415.85714285714283</v>
      </c>
      <c r="BG13" s="168">
        <f t="shared" si="51"/>
        <v>401.28571428571428</v>
      </c>
      <c r="BH13" s="168">
        <f t="shared" si="51"/>
        <v>399.57142857142856</v>
      </c>
      <c r="BI13" s="168">
        <f t="shared" si="51"/>
        <v>409</v>
      </c>
      <c r="BJ13" s="168">
        <f t="shared" si="51"/>
        <v>419.85714285714283</v>
      </c>
      <c r="BK13" s="168">
        <f t="shared" si="51"/>
        <v>404.42857142857144</v>
      </c>
      <c r="BL13" s="168">
        <f t="shared" si="51"/>
        <v>424.42857142857144</v>
      </c>
      <c r="BM13" s="168">
        <f t="shared" si="51"/>
        <v>473.14285714285717</v>
      </c>
      <c r="BN13" s="168">
        <f t="shared" si="51"/>
        <v>494</v>
      </c>
      <c r="BO13" s="168">
        <f t="shared" si="51"/>
        <v>469.71428571428572</v>
      </c>
      <c r="BP13" s="168">
        <f t="shared" si="51"/>
        <v>434.85714285714283</v>
      </c>
      <c r="BQ13" s="168">
        <f t="shared" si="51"/>
        <v>406.28571428571428</v>
      </c>
      <c r="BR13" s="168">
        <f t="shared" si="51"/>
        <v>414.57142857142856</v>
      </c>
      <c r="BS13" s="168">
        <f t="shared" si="51"/>
        <v>427.57142857142856</v>
      </c>
      <c r="BT13" s="168">
        <f t="shared" si="51"/>
        <v>430</v>
      </c>
      <c r="BU13" s="168">
        <f t="shared" si="51"/>
        <v>413.14285714285717</v>
      </c>
      <c r="BV13" s="168">
        <f t="shared" si="51"/>
        <v>441.42857142857144</v>
      </c>
      <c r="BW13" s="168">
        <f t="shared" si="51"/>
        <v>471</v>
      </c>
      <c r="BX13" s="168">
        <f t="shared" si="51"/>
        <v>496.57142857142856</v>
      </c>
      <c r="BY13" s="168">
        <f t="shared" si="51"/>
        <v>504.71428571428572</v>
      </c>
      <c r="BZ13" s="168">
        <f t="shared" si="51"/>
        <v>479.14285714285717</v>
      </c>
      <c r="CA13" s="168">
        <f t="shared" si="51"/>
        <v>454.14285714285717</v>
      </c>
      <c r="CB13" s="168">
        <f t="shared" si="51"/>
        <v>443.28571428571428</v>
      </c>
      <c r="CC13" s="168">
        <f t="shared" si="51"/>
        <v>434</v>
      </c>
      <c r="CD13" s="168">
        <f t="shared" ref="CD13:EO13" si="52">SUM(BX12:CD12)/7</f>
        <v>416.71428571428572</v>
      </c>
      <c r="CE13" s="168">
        <f t="shared" si="52"/>
        <v>394.71428571428572</v>
      </c>
      <c r="CF13" s="168">
        <f t="shared" si="52"/>
        <v>375</v>
      </c>
      <c r="CG13" s="168">
        <f t="shared" si="52"/>
        <v>375.14285714285717</v>
      </c>
      <c r="CH13" s="168">
        <f t="shared" si="52"/>
        <v>365.28571428571428</v>
      </c>
      <c r="CI13" s="168">
        <f t="shared" si="52"/>
        <v>346.14285714285717</v>
      </c>
      <c r="CJ13" s="168">
        <f t="shared" si="52"/>
        <v>330</v>
      </c>
      <c r="CK13" s="168">
        <f t="shared" si="52"/>
        <v>314.42857142857144</v>
      </c>
      <c r="CL13" s="168">
        <f t="shared" si="52"/>
        <v>313.42857142857144</v>
      </c>
      <c r="CM13" s="168">
        <f t="shared" si="52"/>
        <v>307.42857142857144</v>
      </c>
      <c r="CN13" s="168">
        <f t="shared" si="52"/>
        <v>292.85714285714283</v>
      </c>
      <c r="CO13" s="168">
        <f t="shared" si="52"/>
        <v>283</v>
      </c>
      <c r="CP13" s="168">
        <f t="shared" si="52"/>
        <v>280.28571428571428</v>
      </c>
      <c r="CQ13" s="168">
        <f t="shared" si="52"/>
        <v>290.85714285714283</v>
      </c>
      <c r="CR13" s="168">
        <f t="shared" si="52"/>
        <v>295.85714285714283</v>
      </c>
      <c r="CS13" s="168">
        <f t="shared" si="52"/>
        <v>296.42857142857144</v>
      </c>
      <c r="CT13" s="168">
        <f t="shared" si="52"/>
        <v>294.85714285714283</v>
      </c>
      <c r="CU13" s="168">
        <f t="shared" si="52"/>
        <v>308.85714285714283</v>
      </c>
      <c r="CV13" s="168">
        <f t="shared" si="52"/>
        <v>315.71428571428572</v>
      </c>
      <c r="CW13" s="168">
        <f t="shared" si="52"/>
        <v>317.71428571428572</v>
      </c>
      <c r="CX13" s="168">
        <f t="shared" si="52"/>
        <v>323.14285714285717</v>
      </c>
      <c r="CY13" s="168">
        <f t="shared" si="52"/>
        <v>322.57142857142856</v>
      </c>
      <c r="CZ13" s="168">
        <f t="shared" si="52"/>
        <v>323.14285714285717</v>
      </c>
      <c r="DA13" s="168">
        <f t="shared" si="52"/>
        <v>327.85714285714283</v>
      </c>
      <c r="DB13" s="168">
        <f t="shared" si="52"/>
        <v>308.42857142857144</v>
      </c>
      <c r="DC13" s="168">
        <f t="shared" si="52"/>
        <v>299.42857142857144</v>
      </c>
      <c r="DD13" s="168">
        <f t="shared" si="52"/>
        <v>300.42857142857144</v>
      </c>
      <c r="DE13" s="168">
        <f t="shared" si="52"/>
        <v>289.71428571428572</v>
      </c>
      <c r="DF13" s="168">
        <f t="shared" si="52"/>
        <v>290.42857142857144</v>
      </c>
      <c r="DG13" s="168">
        <f t="shared" si="52"/>
        <v>295.57142857142856</v>
      </c>
      <c r="DH13" s="168">
        <f t="shared" si="52"/>
        <v>291.71428571428572</v>
      </c>
      <c r="DI13" s="168">
        <f t="shared" si="52"/>
        <v>285.28571428571428</v>
      </c>
      <c r="DJ13" s="168">
        <f t="shared" si="52"/>
        <v>290.71428571428572</v>
      </c>
      <c r="DK13" s="168">
        <f t="shared" si="52"/>
        <v>296.42857142857144</v>
      </c>
      <c r="DL13" s="168">
        <f t="shared" si="52"/>
        <v>298.71428571428572</v>
      </c>
      <c r="DM13" s="168">
        <f t="shared" si="52"/>
        <v>305.71428571428572</v>
      </c>
      <c r="DN13" s="168">
        <f t="shared" si="52"/>
        <v>303.42857142857144</v>
      </c>
      <c r="DO13" s="168">
        <f t="shared" si="52"/>
        <v>319.85714285714283</v>
      </c>
      <c r="DP13" s="168">
        <f t="shared" si="52"/>
        <v>339.71428571428572</v>
      </c>
      <c r="DQ13" s="168">
        <f t="shared" si="52"/>
        <v>342.14285714285717</v>
      </c>
      <c r="DR13" s="168">
        <f t="shared" si="52"/>
        <v>336.71428571428572</v>
      </c>
      <c r="DS13" s="168">
        <f t="shared" si="52"/>
        <v>353.28571428571428</v>
      </c>
      <c r="DT13" s="168">
        <f t="shared" si="52"/>
        <v>361.85714285714283</v>
      </c>
      <c r="DU13" s="168">
        <f t="shared" si="52"/>
        <v>372.85714285714283</v>
      </c>
      <c r="DV13" s="168">
        <f t="shared" si="52"/>
        <v>389.57142857142856</v>
      </c>
      <c r="DW13" s="168">
        <f t="shared" si="52"/>
        <v>397.28571428571428</v>
      </c>
      <c r="DX13" s="168">
        <f t="shared" si="52"/>
        <v>406.14285714285717</v>
      </c>
      <c r="DY13" s="168">
        <f t="shared" si="52"/>
        <v>423.71428571428572</v>
      </c>
      <c r="DZ13" s="168">
        <f t="shared" si="52"/>
        <v>453.57142857142856</v>
      </c>
      <c r="EA13" s="168">
        <f t="shared" si="52"/>
        <v>489.71428571428572</v>
      </c>
      <c r="EB13" s="168">
        <f t="shared" si="52"/>
        <v>526.85714285714289</v>
      </c>
      <c r="EC13" s="168">
        <f t="shared" si="52"/>
        <v>537.42857142857144</v>
      </c>
      <c r="ED13" s="168">
        <f t="shared" si="52"/>
        <v>577.85714285714289</v>
      </c>
      <c r="EE13" s="168">
        <f t="shared" si="52"/>
        <v>596.57142857142856</v>
      </c>
      <c r="EF13" s="168">
        <f t="shared" si="52"/>
        <v>603.85714285714289</v>
      </c>
      <c r="EG13" s="168">
        <f t="shared" si="52"/>
        <v>635</v>
      </c>
      <c r="EH13" s="168">
        <f t="shared" si="52"/>
        <v>678.42857142857144</v>
      </c>
      <c r="EI13" s="168">
        <f t="shared" si="52"/>
        <v>735.28571428571433</v>
      </c>
      <c r="EJ13" s="168">
        <f t="shared" si="52"/>
        <v>829.42857142857144</v>
      </c>
      <c r="EK13" s="168">
        <f t="shared" si="52"/>
        <v>895.28571428571433</v>
      </c>
      <c r="EL13" s="168">
        <f t="shared" si="52"/>
        <v>958.28571428571433</v>
      </c>
      <c r="EM13" s="168">
        <f t="shared" si="52"/>
        <v>1034.1428571428571</v>
      </c>
      <c r="EN13" s="168">
        <f t="shared" si="52"/>
        <v>1127.2857142857142</v>
      </c>
      <c r="EO13" s="168">
        <f t="shared" si="52"/>
        <v>1192.8571428571429</v>
      </c>
      <c r="EP13" s="168">
        <f t="shared" ref="EP13:HA13" si="53">SUM(EJ12:EP12)/7</f>
        <v>1240.7142857142858</v>
      </c>
      <c r="EQ13" s="168">
        <f t="shared" si="53"/>
        <v>1219.8571428571429</v>
      </c>
      <c r="ER13" s="168">
        <f t="shared" si="53"/>
        <v>1188.5714285714287</v>
      </c>
      <c r="ES13" s="168">
        <f t="shared" si="53"/>
        <v>1222.4285714285713</v>
      </c>
      <c r="ET13" s="168">
        <f t="shared" si="53"/>
        <v>1292.1428571428571</v>
      </c>
      <c r="EU13" s="168">
        <f t="shared" si="53"/>
        <v>1372.8571428571429</v>
      </c>
      <c r="EV13" s="168">
        <f t="shared" si="53"/>
        <v>1453.7142857142858</v>
      </c>
      <c r="EW13" s="168">
        <f t="shared" si="53"/>
        <v>1537.2857142857142</v>
      </c>
      <c r="EX13" s="168">
        <f t="shared" si="53"/>
        <v>1702.2857142857142</v>
      </c>
      <c r="EY13" s="168">
        <f t="shared" si="53"/>
        <v>1887.2857142857142</v>
      </c>
      <c r="EZ13" s="168">
        <f t="shared" si="53"/>
        <v>1953.7142857142858</v>
      </c>
      <c r="FA13" s="168">
        <f t="shared" si="53"/>
        <v>1943</v>
      </c>
      <c r="FB13" s="168">
        <f t="shared" si="53"/>
        <v>1983.2857142857142</v>
      </c>
      <c r="FC13" s="168">
        <f t="shared" si="53"/>
        <v>1982.8571428571429</v>
      </c>
      <c r="FD13" s="168">
        <f t="shared" si="53"/>
        <v>2039</v>
      </c>
      <c r="FE13" s="168">
        <f t="shared" si="53"/>
        <v>2069.5714285714284</v>
      </c>
      <c r="FF13" s="168">
        <f t="shared" si="53"/>
        <v>2018.7142857142858</v>
      </c>
      <c r="FG13" s="168">
        <f t="shared" si="53"/>
        <v>2042.7142857142858</v>
      </c>
      <c r="FH13" s="168">
        <f t="shared" si="53"/>
        <v>2006.2857142857142</v>
      </c>
      <c r="FI13" s="168">
        <f t="shared" si="53"/>
        <v>1907.1428571428571</v>
      </c>
      <c r="FJ13" s="168">
        <f t="shared" si="53"/>
        <v>1990.2857142857142</v>
      </c>
      <c r="FK13" s="168">
        <f t="shared" si="53"/>
        <v>1983.8571428571429</v>
      </c>
      <c r="FL13" s="168">
        <f t="shared" si="53"/>
        <v>1978.5714285714287</v>
      </c>
      <c r="FM13" s="168">
        <f t="shared" si="53"/>
        <v>1990.8571428571429</v>
      </c>
      <c r="FN13" s="168">
        <f t="shared" si="53"/>
        <v>1992.7142857142858</v>
      </c>
      <c r="FO13" s="168">
        <f t="shared" si="53"/>
        <v>1965.8571428571429</v>
      </c>
      <c r="FP13" s="168">
        <f t="shared" si="53"/>
        <v>2093.4285714285716</v>
      </c>
      <c r="FQ13" s="168">
        <f t="shared" si="53"/>
        <v>2128.4285714285716</v>
      </c>
      <c r="FR13" s="168">
        <f t="shared" si="53"/>
        <v>2101.8571428571427</v>
      </c>
      <c r="FS13" s="168">
        <f t="shared" si="53"/>
        <v>2099.1428571428573</v>
      </c>
      <c r="FT13" s="168">
        <f t="shared" si="53"/>
        <v>2101.1428571428573</v>
      </c>
      <c r="FU13" s="168">
        <f t="shared" si="53"/>
        <v>2111.7142857142858</v>
      </c>
      <c r="FV13" s="168">
        <f t="shared" si="53"/>
        <v>2137.4285714285716</v>
      </c>
      <c r="FW13" s="168">
        <f t="shared" si="53"/>
        <v>2141.2857142857142</v>
      </c>
      <c r="FX13" s="168">
        <f t="shared" si="53"/>
        <v>2039.2857142857142</v>
      </c>
      <c r="FY13" s="168">
        <f t="shared" si="53"/>
        <v>2018.5714285714287</v>
      </c>
      <c r="FZ13" s="168">
        <f t="shared" si="53"/>
        <v>1964.4285714285713</v>
      </c>
      <c r="GA13" s="168">
        <f t="shared" si="53"/>
        <v>1924.1428571428571</v>
      </c>
      <c r="GB13" s="168">
        <f t="shared" si="53"/>
        <v>1823.2857142857142</v>
      </c>
      <c r="GC13" s="168">
        <f t="shared" si="53"/>
        <v>1804.8571428571429</v>
      </c>
      <c r="GD13" s="168">
        <f t="shared" si="53"/>
        <v>1765.1428571428571</v>
      </c>
      <c r="GE13" s="168">
        <f t="shared" si="53"/>
        <v>1724.5714285714287</v>
      </c>
      <c r="GF13" s="168">
        <f t="shared" si="53"/>
        <v>1710.1428571428571</v>
      </c>
      <c r="GG13" s="168">
        <f t="shared" si="53"/>
        <v>1699.7142857142858</v>
      </c>
      <c r="GH13" s="168">
        <f t="shared" si="53"/>
        <v>1830</v>
      </c>
      <c r="GI13" s="168">
        <f t="shared" si="53"/>
        <v>1837.7142857142858</v>
      </c>
      <c r="GJ13" s="168">
        <f t="shared" si="53"/>
        <v>1842.8571428571429</v>
      </c>
      <c r="GK13" s="168">
        <f t="shared" si="53"/>
        <v>1830.7142857142858</v>
      </c>
      <c r="GL13" s="168">
        <f t="shared" si="53"/>
        <v>1797.2857142857142</v>
      </c>
      <c r="GM13" s="168">
        <f t="shared" si="53"/>
        <v>1896.2857142857142</v>
      </c>
      <c r="GN13" s="168">
        <f t="shared" si="53"/>
        <v>1866.8571428571429</v>
      </c>
      <c r="GO13" s="168">
        <f t="shared" si="53"/>
        <v>1702.5714285714287</v>
      </c>
      <c r="GP13" s="168">
        <f t="shared" si="53"/>
        <v>1697.8571428571429</v>
      </c>
      <c r="GQ13" s="168">
        <f t="shared" si="53"/>
        <v>1712.2857142857142</v>
      </c>
      <c r="GR13" s="168">
        <f t="shared" si="53"/>
        <v>1753.1428571428571</v>
      </c>
      <c r="GS13" s="168">
        <f t="shared" si="53"/>
        <v>1761.1428571428571</v>
      </c>
      <c r="GT13" s="168">
        <f t="shared" si="53"/>
        <v>1639.7142857142858</v>
      </c>
      <c r="GU13" s="168">
        <f t="shared" si="53"/>
        <v>1681</v>
      </c>
      <c r="GV13" s="168">
        <f t="shared" si="53"/>
        <v>1706.5714285714287</v>
      </c>
      <c r="GW13" s="168">
        <f t="shared" si="53"/>
        <v>1674.4285714285713</v>
      </c>
      <c r="GX13" s="168">
        <f t="shared" si="53"/>
        <v>1593.7142857142858</v>
      </c>
      <c r="GY13" s="168">
        <f t="shared" si="53"/>
        <v>1323.8571428571429</v>
      </c>
      <c r="GZ13" s="168">
        <f t="shared" si="53"/>
        <v>1234.2857142857142</v>
      </c>
      <c r="HA13" s="168">
        <f t="shared" si="53"/>
        <v>1285.8571428571429</v>
      </c>
      <c r="HB13" s="168">
        <f t="shared" ref="HB13:JM13" si="54">SUM(GV12:HB12)/7</f>
        <v>1286.7142857142858</v>
      </c>
      <c r="HC13" s="168">
        <f t="shared" si="54"/>
        <v>1277</v>
      </c>
      <c r="HD13" s="168">
        <f t="shared" si="54"/>
        <v>1282.5714285714287</v>
      </c>
      <c r="HE13" s="168">
        <f t="shared" si="54"/>
        <v>1341.5714285714287</v>
      </c>
      <c r="HF13" s="168">
        <f t="shared" si="54"/>
        <v>1569.1428571428571</v>
      </c>
      <c r="HG13" s="168">
        <f t="shared" si="54"/>
        <v>1710.7142857142858</v>
      </c>
      <c r="HH13" s="168">
        <f t="shared" si="54"/>
        <v>1658.8571428571429</v>
      </c>
      <c r="HI13" s="168">
        <f t="shared" si="54"/>
        <v>1608.5714285714287</v>
      </c>
      <c r="HJ13" s="168">
        <f t="shared" si="54"/>
        <v>1580.2857142857142</v>
      </c>
      <c r="HK13" s="168">
        <f t="shared" si="54"/>
        <v>1557.1428571428571</v>
      </c>
      <c r="HL13" s="168">
        <f t="shared" si="54"/>
        <v>1538</v>
      </c>
      <c r="HM13" s="168">
        <f t="shared" si="54"/>
        <v>1532.5714285714287</v>
      </c>
      <c r="HN13" s="168">
        <f t="shared" si="54"/>
        <v>1494.7142857142858</v>
      </c>
      <c r="HO13" s="168">
        <f t="shared" si="54"/>
        <v>1529.5714285714287</v>
      </c>
      <c r="HP13" s="168">
        <f t="shared" si="54"/>
        <v>1532.1428571428571</v>
      </c>
      <c r="HQ13" s="168">
        <f t="shared" si="54"/>
        <v>1530.1428571428571</v>
      </c>
      <c r="HR13" s="168">
        <f t="shared" si="54"/>
        <v>1535.8571428571429</v>
      </c>
      <c r="HS13" s="168">
        <f t="shared" si="54"/>
        <v>1559</v>
      </c>
      <c r="HT13" s="168">
        <f t="shared" si="54"/>
        <v>1547</v>
      </c>
      <c r="HU13" s="168">
        <f t="shared" si="54"/>
        <v>1553.2857142857142</v>
      </c>
      <c r="HV13" s="168">
        <f t="shared" si="54"/>
        <v>1540.8571428571429</v>
      </c>
      <c r="HW13" s="168">
        <f t="shared" si="54"/>
        <v>1591.5714285714287</v>
      </c>
      <c r="HX13" s="168">
        <f t="shared" si="54"/>
        <v>1617.4285714285713</v>
      </c>
      <c r="HY13" s="168">
        <f t="shared" si="54"/>
        <v>1617.5714285714287</v>
      </c>
      <c r="HZ13" s="168">
        <f t="shared" si="54"/>
        <v>1613</v>
      </c>
      <c r="IA13" s="168">
        <f t="shared" si="54"/>
        <v>1610.4285714285713</v>
      </c>
      <c r="IB13" s="168">
        <f t="shared" si="54"/>
        <v>1621</v>
      </c>
      <c r="IC13" s="168">
        <f t="shared" si="54"/>
        <v>1627.8571428571429</v>
      </c>
      <c r="ID13" s="168">
        <f t="shared" si="54"/>
        <v>1608.5714285714287</v>
      </c>
      <c r="IE13" s="168">
        <f t="shared" si="54"/>
        <v>1605.2857142857142</v>
      </c>
      <c r="IF13" s="168">
        <f t="shared" si="54"/>
        <v>1617.5714285714287</v>
      </c>
      <c r="IG13" s="168">
        <f t="shared" si="54"/>
        <v>1668.1428571428571</v>
      </c>
      <c r="IH13" s="168">
        <f t="shared" si="54"/>
        <v>1714.4285714285713</v>
      </c>
      <c r="II13" s="168">
        <f t="shared" si="54"/>
        <v>1757.1428571428571</v>
      </c>
      <c r="IJ13" s="168">
        <f t="shared" si="54"/>
        <v>1796</v>
      </c>
      <c r="IK13" s="168">
        <f t="shared" si="54"/>
        <v>1814.5714285714287</v>
      </c>
      <c r="IL13" s="168">
        <f t="shared" si="54"/>
        <v>1871.8571428571429</v>
      </c>
      <c r="IM13" s="168">
        <f t="shared" si="54"/>
        <v>1929.2857142857142</v>
      </c>
      <c r="IN13" s="168">
        <f t="shared" si="54"/>
        <v>1911.1428571428571</v>
      </c>
      <c r="IO13" s="168">
        <f t="shared" si="54"/>
        <v>1857.5714285714287</v>
      </c>
      <c r="IP13" s="168">
        <f t="shared" si="54"/>
        <v>1782.1428571428571</v>
      </c>
      <c r="IQ13" s="168">
        <f t="shared" si="54"/>
        <v>1863.5714285714287</v>
      </c>
      <c r="IR13" s="168">
        <f t="shared" si="54"/>
        <v>1953.2857142857142</v>
      </c>
      <c r="IS13" s="168">
        <f t="shared" si="54"/>
        <v>1954.2857142857142</v>
      </c>
      <c r="IT13" s="168">
        <f t="shared" si="54"/>
        <v>2025.5714285714287</v>
      </c>
      <c r="IU13" s="168">
        <f t="shared" si="54"/>
        <v>2094.4285714285716</v>
      </c>
      <c r="IV13" s="168">
        <f t="shared" si="54"/>
        <v>2282.2857142857142</v>
      </c>
      <c r="IW13" s="168">
        <f t="shared" si="54"/>
        <v>2506.2857142857142</v>
      </c>
      <c r="IX13" s="168">
        <f t="shared" si="54"/>
        <v>2518.1428571428573</v>
      </c>
      <c r="IY13" s="168">
        <f t="shared" si="54"/>
        <v>2537.2857142857142</v>
      </c>
      <c r="IZ13" s="168">
        <f t="shared" si="54"/>
        <v>2628.2857142857142</v>
      </c>
      <c r="JA13" s="168">
        <f t="shared" si="54"/>
        <v>2632.4285714285716</v>
      </c>
      <c r="JB13" s="168">
        <f t="shared" si="54"/>
        <v>2599.1428571428573</v>
      </c>
      <c r="JC13" s="168">
        <f t="shared" si="54"/>
        <v>2684.5714285714284</v>
      </c>
      <c r="JD13" s="168">
        <f t="shared" si="54"/>
        <v>2809.8571428571427</v>
      </c>
      <c r="JE13" s="168">
        <f t="shared" si="54"/>
        <v>2904.8571428571427</v>
      </c>
      <c r="JF13" s="168">
        <f t="shared" si="54"/>
        <v>3112.7142857142858</v>
      </c>
      <c r="JG13" s="168">
        <f t="shared" si="54"/>
        <v>3269.8571428571427</v>
      </c>
      <c r="JH13" s="168">
        <f t="shared" si="54"/>
        <v>3379.7142857142858</v>
      </c>
      <c r="JI13" s="168">
        <f t="shared" si="54"/>
        <v>3409.5714285714284</v>
      </c>
      <c r="JJ13" s="168">
        <f t="shared" si="54"/>
        <v>3155.4285714285716</v>
      </c>
      <c r="JK13" s="168">
        <f t="shared" si="54"/>
        <v>3386.1428571428573</v>
      </c>
      <c r="JL13" s="168">
        <f t="shared" si="54"/>
        <v>3568.5714285714284</v>
      </c>
      <c r="JM13" s="168">
        <f t="shared" si="54"/>
        <v>3598</v>
      </c>
      <c r="JN13" s="168">
        <f t="shared" ref="JN13:LY13" si="55">SUM(JH12:JN12)/7</f>
        <v>3634.1428571428573</v>
      </c>
      <c r="JO13" s="168">
        <f t="shared" si="55"/>
        <v>3649.7142857142858</v>
      </c>
      <c r="JP13" s="168">
        <f t="shared" si="55"/>
        <v>3869</v>
      </c>
      <c r="JQ13" s="168">
        <f t="shared" si="55"/>
        <v>4228.5714285714284</v>
      </c>
      <c r="JR13" s="168">
        <f t="shared" si="55"/>
        <v>4247</v>
      </c>
      <c r="JS13" s="168">
        <f t="shared" si="55"/>
        <v>4217.4285714285716</v>
      </c>
      <c r="JT13" s="168">
        <f t="shared" si="55"/>
        <v>4245.5714285714284</v>
      </c>
      <c r="JU13" s="168">
        <f t="shared" si="55"/>
        <v>4287</v>
      </c>
      <c r="JV13" s="168">
        <f t="shared" si="55"/>
        <v>4233.2857142857147</v>
      </c>
      <c r="JW13" s="168">
        <f t="shared" si="55"/>
        <v>4214.4285714285716</v>
      </c>
      <c r="JX13" s="168">
        <f t="shared" si="55"/>
        <v>4096.2857142857147</v>
      </c>
      <c r="JY13" s="168">
        <f t="shared" si="55"/>
        <v>3992</v>
      </c>
      <c r="JZ13" s="168">
        <f t="shared" si="55"/>
        <v>4037.5714285714284</v>
      </c>
      <c r="KA13" s="168">
        <f t="shared" si="55"/>
        <v>4065.5714285714284</v>
      </c>
      <c r="KB13" s="168">
        <f t="shared" si="55"/>
        <v>4092</v>
      </c>
      <c r="KC13" s="168">
        <f t="shared" si="55"/>
        <v>4154.5714285714284</v>
      </c>
      <c r="KD13" s="168">
        <f t="shared" si="55"/>
        <v>4247.2857142857147</v>
      </c>
      <c r="KE13" s="168">
        <f t="shared" si="55"/>
        <v>4434.1428571428569</v>
      </c>
      <c r="KF13" s="168">
        <f t="shared" si="55"/>
        <v>4569.5714285714284</v>
      </c>
      <c r="KG13" s="168">
        <f t="shared" si="55"/>
        <v>4554</v>
      </c>
      <c r="KH13" s="168">
        <f t="shared" si="55"/>
        <v>4598.4285714285716</v>
      </c>
      <c r="KI13" s="168">
        <f t="shared" si="55"/>
        <v>4682</v>
      </c>
      <c r="KJ13" s="168">
        <f t="shared" si="55"/>
        <v>4629.4285714285716</v>
      </c>
      <c r="KK13" s="168">
        <f t="shared" si="55"/>
        <v>4554.8571428571431</v>
      </c>
      <c r="KL13" s="168">
        <f t="shared" si="55"/>
        <v>4342.4285714285716</v>
      </c>
      <c r="KM13" s="168">
        <f t="shared" si="55"/>
        <v>4380.8571428571431</v>
      </c>
      <c r="KN13" s="168">
        <f t="shared" si="55"/>
        <v>4475</v>
      </c>
      <c r="KO13" s="168">
        <f t="shared" si="55"/>
        <v>4466.1428571428569</v>
      </c>
      <c r="KP13" s="168">
        <f t="shared" si="55"/>
        <v>4712.7142857142853</v>
      </c>
      <c r="KQ13" s="168">
        <f t="shared" si="55"/>
        <v>4870.5714285714284</v>
      </c>
      <c r="KR13" s="168">
        <f t="shared" si="55"/>
        <v>4819.5714285714284</v>
      </c>
      <c r="KS13" s="168">
        <f t="shared" si="55"/>
        <v>5514.1428571428569</v>
      </c>
      <c r="KT13" s="168">
        <f t="shared" si="55"/>
        <v>5334</v>
      </c>
      <c r="KU13" s="168">
        <f t="shared" si="55"/>
        <v>5104.7142857142853</v>
      </c>
      <c r="KV13" s="168">
        <f t="shared" si="55"/>
        <v>4693.7142857142853</v>
      </c>
      <c r="KW13" s="168">
        <f t="shared" si="55"/>
        <v>3997.1428571428573</v>
      </c>
      <c r="KX13" s="168">
        <f t="shared" si="55"/>
        <v>3755.4285714285716</v>
      </c>
      <c r="KY13" s="168">
        <f t="shared" si="55"/>
        <v>3722.2857142857142</v>
      </c>
      <c r="KZ13" s="168">
        <f t="shared" si="55"/>
        <v>3493.8571428571427</v>
      </c>
      <c r="LA13" s="168">
        <f t="shared" si="55"/>
        <v>4056.7142857142858</v>
      </c>
      <c r="LB13" s="168">
        <f t="shared" si="55"/>
        <v>4837.4285714285716</v>
      </c>
      <c r="LC13" s="168">
        <f t="shared" si="55"/>
        <v>5541.2857142857147</v>
      </c>
      <c r="LD13" s="168">
        <f t="shared" si="55"/>
        <v>6359.7142857142853</v>
      </c>
      <c r="LE13" s="168">
        <f t="shared" si="55"/>
        <v>6790.2857142857147</v>
      </c>
      <c r="LF13" s="168">
        <f t="shared" si="55"/>
        <v>6823.4285714285716</v>
      </c>
      <c r="LG13" s="168">
        <f t="shared" si="55"/>
        <v>6131.5714285714284</v>
      </c>
      <c r="LH13" s="168">
        <f t="shared" si="55"/>
        <v>6095.5714285714284</v>
      </c>
      <c r="LI13" s="168">
        <f t="shared" si="55"/>
        <v>6035.7142857142853</v>
      </c>
      <c r="LJ13" s="168">
        <f t="shared" si="55"/>
        <v>6037.5714285714284</v>
      </c>
      <c r="LK13" s="168">
        <f t="shared" si="55"/>
        <v>6114.2857142857147</v>
      </c>
      <c r="LL13" s="168">
        <f t="shared" si="55"/>
        <v>6279.4285714285716</v>
      </c>
      <c r="LM13" s="168">
        <f t="shared" si="55"/>
        <v>6481.2857142857147</v>
      </c>
      <c r="LN13" s="168">
        <f t="shared" si="55"/>
        <v>6554</v>
      </c>
      <c r="LO13" s="168">
        <f t="shared" si="55"/>
        <v>6782</v>
      </c>
      <c r="LP13" s="168">
        <f t="shared" si="55"/>
        <v>6580</v>
      </c>
      <c r="LQ13" s="168">
        <f t="shared" si="55"/>
        <v>6589.4285714285716</v>
      </c>
      <c r="LR13" s="168">
        <f t="shared" si="55"/>
        <v>6481.2857142857147</v>
      </c>
      <c r="LS13" s="168">
        <f t="shared" si="55"/>
        <v>6213.7142857142853</v>
      </c>
      <c r="LT13" s="168">
        <f t="shared" si="55"/>
        <v>6503.1428571428569</v>
      </c>
      <c r="LU13" s="168">
        <f t="shared" si="55"/>
        <v>6634.1428571428569</v>
      </c>
      <c r="LV13" s="168">
        <f t="shared" si="55"/>
        <v>6337.7142857142853</v>
      </c>
      <c r="LW13" s="168">
        <f t="shared" si="55"/>
        <v>6331.2857142857147</v>
      </c>
      <c r="LX13" s="168">
        <f t="shared" si="55"/>
        <v>6270.2857142857147</v>
      </c>
      <c r="LY13" s="168">
        <f t="shared" si="55"/>
        <v>6117.1428571428569</v>
      </c>
      <c r="LZ13" s="168">
        <f t="shared" ref="LZ13:OK13" si="56">SUM(LT12:LZ12)/7</f>
        <v>6084.8571428571431</v>
      </c>
      <c r="MA13" s="168">
        <f t="shared" si="56"/>
        <v>5864.8571428571431</v>
      </c>
      <c r="MB13" s="168">
        <f t="shared" si="56"/>
        <v>5760</v>
      </c>
      <c r="MC13" s="168">
        <f t="shared" si="56"/>
        <v>5623.5714285714284</v>
      </c>
      <c r="MD13" s="168">
        <f t="shared" si="56"/>
        <v>5334.2857142857147</v>
      </c>
      <c r="ME13" s="168">
        <f t="shared" si="56"/>
        <v>5120.4285714285716</v>
      </c>
      <c r="MF13" s="168">
        <f t="shared" si="56"/>
        <v>5028</v>
      </c>
      <c r="MG13" s="168">
        <f t="shared" si="56"/>
        <v>5022.7142857142853</v>
      </c>
      <c r="MH13" s="168">
        <f t="shared" si="56"/>
        <v>5025.1428571428569</v>
      </c>
      <c r="MI13" s="168">
        <f t="shared" si="56"/>
        <v>4949.8571428571431</v>
      </c>
      <c r="MJ13" s="168">
        <f t="shared" si="56"/>
        <v>4759.8571428571431</v>
      </c>
      <c r="MK13" s="168">
        <f t="shared" si="56"/>
        <v>4732.7142857142853</v>
      </c>
      <c r="ML13" s="168">
        <f t="shared" si="56"/>
        <v>4991.2857142857147</v>
      </c>
      <c r="MM13" s="168">
        <f t="shared" si="56"/>
        <v>4846.8571428571431</v>
      </c>
      <c r="MN13" s="168">
        <f t="shared" si="56"/>
        <v>4963.7142857142853</v>
      </c>
      <c r="MO13" s="168">
        <f t="shared" si="56"/>
        <v>5058</v>
      </c>
      <c r="MP13" s="168">
        <f t="shared" si="56"/>
        <v>5274.7142857142853</v>
      </c>
      <c r="MQ13" s="168">
        <f t="shared" si="56"/>
        <v>5341.2857142857147</v>
      </c>
      <c r="MR13" s="168">
        <f t="shared" si="56"/>
        <v>5359.2857142857147</v>
      </c>
      <c r="MS13" s="168">
        <f t="shared" si="56"/>
        <v>5261.2857142857147</v>
      </c>
      <c r="MT13" s="168">
        <f t="shared" si="56"/>
        <v>5392.5714285714284</v>
      </c>
      <c r="MU13" s="168">
        <f t="shared" si="56"/>
        <v>5209.1428571428569</v>
      </c>
      <c r="MV13" s="168">
        <f t="shared" si="56"/>
        <v>5146.5714285714284</v>
      </c>
      <c r="MW13" s="168">
        <f t="shared" si="56"/>
        <v>4825</v>
      </c>
      <c r="MX13" s="168">
        <f t="shared" si="56"/>
        <v>4665.5714285714284</v>
      </c>
      <c r="MY13" s="168">
        <f t="shared" si="56"/>
        <v>4299.2857142857147</v>
      </c>
      <c r="MZ13" s="168">
        <f t="shared" si="56"/>
        <v>4280.5714285714284</v>
      </c>
      <c r="NA13" s="168">
        <f t="shared" si="56"/>
        <v>4337.5714285714284</v>
      </c>
      <c r="NB13" s="168">
        <f t="shared" si="56"/>
        <v>4484.5714285714284</v>
      </c>
      <c r="NC13" s="168">
        <f t="shared" si="56"/>
        <v>4525</v>
      </c>
      <c r="ND13" s="168">
        <f t="shared" si="56"/>
        <v>4846.1428571428569</v>
      </c>
      <c r="NE13" s="168">
        <f t="shared" si="56"/>
        <v>5201.7142857142853</v>
      </c>
      <c r="NF13" s="168">
        <f t="shared" si="56"/>
        <v>5910.1428571428569</v>
      </c>
      <c r="NG13" s="168">
        <f t="shared" si="56"/>
        <v>6041.5714285714284</v>
      </c>
      <c r="NH13" s="168">
        <f t="shared" si="56"/>
        <v>6329.5714285714284</v>
      </c>
      <c r="NI13" s="168">
        <f t="shared" si="56"/>
        <v>6525.4285714285716</v>
      </c>
      <c r="NJ13" s="168">
        <f t="shared" si="56"/>
        <v>6526</v>
      </c>
      <c r="NK13" s="168">
        <f t="shared" si="56"/>
        <v>6349</v>
      </c>
      <c r="NL13" s="168">
        <f t="shared" si="56"/>
        <v>6498.2857142857147</v>
      </c>
      <c r="NM13" s="168">
        <f t="shared" si="56"/>
        <v>6984.5714285714284</v>
      </c>
      <c r="NN13" s="168">
        <f t="shared" si="56"/>
        <v>7415.4285714285716</v>
      </c>
      <c r="NO13" s="168">
        <f t="shared" si="56"/>
        <v>7566.4285714285716</v>
      </c>
      <c r="NP13" s="168">
        <f t="shared" si="56"/>
        <v>7940.1428571428569</v>
      </c>
      <c r="NQ13" s="168">
        <f t="shared" si="56"/>
        <v>8082.1428571428569</v>
      </c>
      <c r="NR13" s="168">
        <f t="shared" si="56"/>
        <v>8216.4285714285706</v>
      </c>
      <c r="NS13" s="168">
        <f t="shared" si="56"/>
        <v>8286.7142857142862</v>
      </c>
      <c r="NT13" s="168">
        <f t="shared" si="56"/>
        <v>8033.1428571428569</v>
      </c>
      <c r="NU13" s="168">
        <f t="shared" si="56"/>
        <v>8112.7142857142853</v>
      </c>
      <c r="NV13" s="168">
        <f t="shared" si="56"/>
        <v>8335.5714285714294</v>
      </c>
      <c r="NW13" s="168">
        <f t="shared" si="56"/>
        <v>8087.4285714285716</v>
      </c>
      <c r="NX13" s="168">
        <f t="shared" si="56"/>
        <v>8026.7142857142853</v>
      </c>
      <c r="NY13" s="168">
        <f t="shared" si="56"/>
        <v>8135.2857142857147</v>
      </c>
      <c r="NZ13" s="168">
        <f t="shared" si="56"/>
        <v>8508.5714285714294</v>
      </c>
      <c r="OA13" s="168">
        <f t="shared" si="56"/>
        <v>9126.2857142857138</v>
      </c>
      <c r="OB13" s="168">
        <f t="shared" si="56"/>
        <v>9742.7142857142862</v>
      </c>
      <c r="OC13" s="168">
        <f t="shared" si="56"/>
        <v>10071.857142857143</v>
      </c>
      <c r="OD13" s="168">
        <f t="shared" si="56"/>
        <v>10601.714285714286</v>
      </c>
      <c r="OE13" s="168">
        <f t="shared" si="56"/>
        <v>10882</v>
      </c>
      <c r="OF13" s="168">
        <f t="shared" si="56"/>
        <v>11118.428571428571</v>
      </c>
      <c r="OG13" s="168">
        <f t="shared" si="56"/>
        <v>11282.285714285714</v>
      </c>
      <c r="OH13" s="168">
        <f t="shared" si="56"/>
        <v>11404.428571428571</v>
      </c>
      <c r="OI13" s="168">
        <f t="shared" si="56"/>
        <v>10857.428571428571</v>
      </c>
      <c r="OJ13" s="168">
        <f t="shared" si="56"/>
        <v>10228.571428571429</v>
      </c>
      <c r="OK13" s="168">
        <f t="shared" si="56"/>
        <v>9618.4285714285706</v>
      </c>
      <c r="OL13" s="168">
        <f t="shared" ref="OL13:QW13" si="57">SUM(OF12:OL12)/7</f>
        <v>9502.8571428571431</v>
      </c>
      <c r="OM13" s="168">
        <f t="shared" si="57"/>
        <v>9335.2857142857138</v>
      </c>
      <c r="ON13" s="168">
        <f t="shared" si="57"/>
        <v>8914.8571428571431</v>
      </c>
      <c r="OO13" s="168">
        <f t="shared" si="57"/>
        <v>8138.2857142857147</v>
      </c>
      <c r="OP13" s="168">
        <f t="shared" si="57"/>
        <v>7906.1428571428569</v>
      </c>
      <c r="OQ13" s="168">
        <f t="shared" si="57"/>
        <v>8428.8571428571431</v>
      </c>
      <c r="OR13" s="168">
        <f t="shared" si="57"/>
        <v>9067.5714285714294</v>
      </c>
      <c r="OS13" s="168">
        <f t="shared" si="57"/>
        <v>9761</v>
      </c>
      <c r="OT13" s="168">
        <f t="shared" si="57"/>
        <v>9945.1428571428569</v>
      </c>
      <c r="OU13" s="168">
        <f t="shared" si="57"/>
        <v>10394</v>
      </c>
      <c r="OV13" s="168">
        <f t="shared" si="57"/>
        <v>11472</v>
      </c>
      <c r="OW13" s="168">
        <f t="shared" si="57"/>
        <v>12623.285714285714</v>
      </c>
      <c r="OX13" s="168">
        <f t="shared" si="57"/>
        <v>13378.714285714286</v>
      </c>
      <c r="OY13" s="168">
        <f t="shared" si="57"/>
        <v>13650</v>
      </c>
      <c r="OZ13" s="168">
        <f t="shared" si="57"/>
        <v>13852.142857142857</v>
      </c>
      <c r="PA13" s="168">
        <f t="shared" si="57"/>
        <v>13974.142857142857</v>
      </c>
      <c r="PB13" s="168">
        <f t="shared" si="57"/>
        <v>14259.285714285714</v>
      </c>
      <c r="PC13" s="168">
        <f t="shared" si="57"/>
        <v>14132.571428571429</v>
      </c>
      <c r="PD13" s="168">
        <f t="shared" si="57"/>
        <v>14088.571428571429</v>
      </c>
      <c r="PE13" s="168">
        <f t="shared" si="57"/>
        <v>14017.571428571429</v>
      </c>
      <c r="PF13" s="168">
        <f t="shared" si="57"/>
        <v>14407</v>
      </c>
      <c r="PG13" s="168">
        <f t="shared" si="57"/>
        <v>14357.571428571429</v>
      </c>
      <c r="PH13" s="168">
        <f t="shared" si="57"/>
        <v>14395.714285714286</v>
      </c>
      <c r="PI13" s="168">
        <f t="shared" si="57"/>
        <v>14557.857142857143</v>
      </c>
      <c r="PJ13" s="168">
        <f t="shared" si="57"/>
        <v>15023.571428571429</v>
      </c>
      <c r="PK13" s="168">
        <f t="shared" si="57"/>
        <v>15274.285714285714</v>
      </c>
      <c r="PL13" s="168">
        <f t="shared" si="57"/>
        <v>14952</v>
      </c>
      <c r="PM13" s="168">
        <f t="shared" si="57"/>
        <v>15040</v>
      </c>
      <c r="PN13" s="168">
        <f t="shared" si="57"/>
        <v>14723.571428571429</v>
      </c>
      <c r="PO13" s="168">
        <f t="shared" si="57"/>
        <v>14817.714285714286</v>
      </c>
      <c r="PP13" s="168">
        <f t="shared" si="57"/>
        <v>13382</v>
      </c>
      <c r="PQ13" s="168">
        <f t="shared" si="57"/>
        <v>12701.857142857143</v>
      </c>
      <c r="PR13" s="168">
        <f t="shared" si="57"/>
        <v>11451.142857142857</v>
      </c>
      <c r="PS13" s="168">
        <f t="shared" si="57"/>
        <v>11991.714285714286</v>
      </c>
      <c r="PT13" s="168">
        <f t="shared" si="57"/>
        <v>12201.857142857143</v>
      </c>
      <c r="PU13" s="168">
        <f t="shared" si="57"/>
        <v>12669.857142857143</v>
      </c>
      <c r="PV13" s="168">
        <f t="shared" si="57"/>
        <v>12549.571428571429</v>
      </c>
      <c r="PW13" s="168">
        <f t="shared" si="57"/>
        <v>13732.285714285714</v>
      </c>
      <c r="PX13" s="168">
        <f t="shared" si="57"/>
        <v>14184.857142857143</v>
      </c>
      <c r="PY13" s="168">
        <f t="shared" si="57"/>
        <v>15561</v>
      </c>
      <c r="PZ13" s="168">
        <f t="shared" si="57"/>
        <v>15363.714285714286</v>
      </c>
      <c r="QA13" s="168">
        <f t="shared" si="57"/>
        <v>14813.142857142857</v>
      </c>
      <c r="QB13" s="168">
        <f t="shared" si="57"/>
        <v>14498.571428571429</v>
      </c>
      <c r="QC13" s="168">
        <f t="shared" si="57"/>
        <v>14669.428571428571</v>
      </c>
      <c r="QD13" s="168">
        <f t="shared" si="57"/>
        <v>14489.714285714286</v>
      </c>
      <c r="QE13" s="168">
        <f t="shared" si="57"/>
        <v>13993.142857142857</v>
      </c>
      <c r="QF13" s="168">
        <f t="shared" si="57"/>
        <v>13089</v>
      </c>
      <c r="QG13" s="168">
        <f t="shared" si="57"/>
        <v>12809.285714285714</v>
      </c>
      <c r="QH13" s="168">
        <f t="shared" si="57"/>
        <v>12609.285714285714</v>
      </c>
      <c r="QI13" s="168">
        <f t="shared" si="57"/>
        <v>12447.285714285714</v>
      </c>
      <c r="QJ13" s="168">
        <f t="shared" si="57"/>
        <v>12141.285714285714</v>
      </c>
      <c r="QK13" s="168">
        <f t="shared" si="57"/>
        <v>11938.285714285714</v>
      </c>
      <c r="QL13" s="168">
        <f t="shared" si="57"/>
        <v>12328.285714285714</v>
      </c>
      <c r="QM13" s="168">
        <f t="shared" si="57"/>
        <v>13030.714285714286</v>
      </c>
      <c r="QN13" s="168">
        <f t="shared" si="57"/>
        <v>12957.428571428571</v>
      </c>
      <c r="QO13" s="168">
        <f t="shared" si="57"/>
        <v>12934</v>
      </c>
      <c r="QP13" s="168">
        <f t="shared" si="57"/>
        <v>12695.857142857143</v>
      </c>
      <c r="QQ13" s="168">
        <f t="shared" si="57"/>
        <v>12678</v>
      </c>
      <c r="QR13" s="168">
        <f t="shared" si="57"/>
        <v>12487.428571428571</v>
      </c>
      <c r="QS13" s="168">
        <f t="shared" si="57"/>
        <v>11673.571428571429</v>
      </c>
      <c r="QT13" s="168">
        <f t="shared" si="57"/>
        <v>10671.428571428571</v>
      </c>
      <c r="QU13" s="168">
        <f t="shared" si="57"/>
        <v>10310.714285714286</v>
      </c>
      <c r="QV13" s="168">
        <f t="shared" si="57"/>
        <v>10139</v>
      </c>
      <c r="QW13" s="168">
        <f t="shared" si="57"/>
        <v>10022.285714285714</v>
      </c>
      <c r="QX13" s="168">
        <f t="shared" ref="QX13:TI13" si="58">SUM(QR12:QX12)/7</f>
        <v>9841.2857142857138</v>
      </c>
      <c r="QY13" s="168">
        <f t="shared" si="58"/>
        <v>9885.5714285714294</v>
      </c>
      <c r="QZ13" s="168">
        <f t="shared" si="58"/>
        <v>10336.571428571429</v>
      </c>
      <c r="RA13" s="168">
        <f t="shared" si="58"/>
        <v>11015.714285714286</v>
      </c>
      <c r="RB13" s="168">
        <f t="shared" si="58"/>
        <v>11279.142857142857</v>
      </c>
      <c r="RC13" s="168">
        <f t="shared" si="58"/>
        <v>11126.428571428571</v>
      </c>
      <c r="RD13" s="168">
        <f t="shared" si="58"/>
        <v>11091.571428571429</v>
      </c>
      <c r="RE13" s="168">
        <f t="shared" si="58"/>
        <v>11281.714285714286</v>
      </c>
      <c r="RF13" s="168">
        <f t="shared" si="58"/>
        <v>11131.571428571429</v>
      </c>
      <c r="RG13" s="168">
        <f t="shared" si="58"/>
        <v>10893.428571428571</v>
      </c>
      <c r="RH13" s="168">
        <f t="shared" si="58"/>
        <v>10320.142857142857</v>
      </c>
      <c r="RI13" s="168">
        <f t="shared" si="58"/>
        <v>10036.857142857143</v>
      </c>
      <c r="RJ13" s="168">
        <f t="shared" si="58"/>
        <v>10088.428571428571</v>
      </c>
      <c r="RK13" s="168">
        <f t="shared" si="58"/>
        <v>10275.571428571429</v>
      </c>
      <c r="RL13" s="168">
        <f t="shared" si="58"/>
        <v>10135</v>
      </c>
      <c r="RM13" s="168">
        <f t="shared" si="58"/>
        <v>10241.142857142857</v>
      </c>
      <c r="RN13" s="168">
        <f t="shared" si="58"/>
        <v>10546.285714285714</v>
      </c>
      <c r="RO13" s="168">
        <f t="shared" si="58"/>
        <v>11125.428571428571</v>
      </c>
      <c r="RP13" s="168">
        <f t="shared" si="58"/>
        <v>11687.428571428571</v>
      </c>
      <c r="RQ13" s="168">
        <f t="shared" si="58"/>
        <v>11781.142857142857</v>
      </c>
      <c r="RR13" s="168">
        <f t="shared" si="58"/>
        <v>11692</v>
      </c>
      <c r="RS13" s="168">
        <f t="shared" si="58"/>
        <v>12070.428571428571</v>
      </c>
      <c r="RT13" s="168">
        <f t="shared" si="58"/>
        <v>12197.714285714286</v>
      </c>
      <c r="RU13" s="168">
        <f t="shared" si="58"/>
        <v>11453.285714285714</v>
      </c>
      <c r="RV13" s="168">
        <f t="shared" si="58"/>
        <v>10364.285714285714</v>
      </c>
      <c r="RW13" s="168">
        <f t="shared" si="58"/>
        <v>9396.1428571428569</v>
      </c>
      <c r="RX13" s="168">
        <f t="shared" si="58"/>
        <v>8955</v>
      </c>
      <c r="RY13" s="168">
        <f t="shared" si="58"/>
        <v>8539</v>
      </c>
      <c r="RZ13" s="168">
        <f t="shared" si="58"/>
        <v>7914.2857142857147</v>
      </c>
      <c r="SA13" s="168">
        <f t="shared" si="58"/>
        <v>7659.5714285714284</v>
      </c>
      <c r="SB13" s="168">
        <f t="shared" si="58"/>
        <v>8123.1428571428569</v>
      </c>
      <c r="SC13" s="168">
        <f t="shared" si="58"/>
        <v>8824.2857142857138</v>
      </c>
      <c r="SD13" s="168">
        <f t="shared" si="58"/>
        <v>9573</v>
      </c>
      <c r="SE13" s="168">
        <f t="shared" si="58"/>
        <v>9901.1428571428569</v>
      </c>
      <c r="SF13" s="168">
        <f t="shared" si="58"/>
        <v>10436.142857142857</v>
      </c>
      <c r="SG13" s="168">
        <f t="shared" si="58"/>
        <v>10634.285714285714</v>
      </c>
      <c r="SH13" s="168">
        <f t="shared" si="58"/>
        <v>10593</v>
      </c>
      <c r="SI13" s="168">
        <f t="shared" si="58"/>
        <v>10396.571428571429</v>
      </c>
      <c r="SJ13" s="168">
        <f t="shared" si="58"/>
        <v>10109.142857142857</v>
      </c>
      <c r="SK13" s="168">
        <f t="shared" si="58"/>
        <v>9804.7142857142862</v>
      </c>
      <c r="SL13" s="168">
        <f t="shared" si="58"/>
        <v>10004</v>
      </c>
      <c r="SM13" s="168">
        <f t="shared" si="58"/>
        <v>9982.5714285714294</v>
      </c>
      <c r="SN13" s="168">
        <f t="shared" si="58"/>
        <v>9876.2857142857138</v>
      </c>
      <c r="SO13" s="168">
        <f t="shared" si="58"/>
        <v>10015.571428571429</v>
      </c>
      <c r="SP13" s="168">
        <f t="shared" si="58"/>
        <v>10297.571428571429</v>
      </c>
      <c r="SQ13" s="168">
        <f t="shared" si="58"/>
        <v>10665.857142857143</v>
      </c>
      <c r="SR13" s="168">
        <f t="shared" si="58"/>
        <v>10511.142857142857</v>
      </c>
      <c r="SS13" s="168">
        <f t="shared" si="58"/>
        <v>9807.4285714285706</v>
      </c>
      <c r="ST13" s="168">
        <f t="shared" si="58"/>
        <v>9729.8571428571431</v>
      </c>
      <c r="SU13" s="168">
        <f t="shared" si="58"/>
        <v>10450.285714285714</v>
      </c>
      <c r="SV13" s="168">
        <f t="shared" si="58"/>
        <v>10681.142857142857</v>
      </c>
      <c r="SW13" s="168">
        <f t="shared" si="58"/>
        <v>10875.714285714286</v>
      </c>
      <c r="SX13" s="168">
        <f t="shared" si="58"/>
        <v>10765.714285714286</v>
      </c>
      <c r="SY13" s="168">
        <f t="shared" si="58"/>
        <v>11512.571428571429</v>
      </c>
      <c r="SZ13" s="168">
        <f t="shared" si="58"/>
        <v>12480.428571428571</v>
      </c>
      <c r="TA13" s="168">
        <f t="shared" si="58"/>
        <v>12970.857142857143</v>
      </c>
      <c r="TB13" s="168">
        <f t="shared" si="58"/>
        <v>12622.142857142857</v>
      </c>
      <c r="TC13" s="168">
        <f t="shared" si="58"/>
        <v>12826.428571428571</v>
      </c>
      <c r="TD13" s="168">
        <f t="shared" si="58"/>
        <v>12795.428571428571</v>
      </c>
      <c r="TE13" s="168">
        <f t="shared" si="58"/>
        <v>13388.571428571429</v>
      </c>
      <c r="TF13" s="168">
        <f t="shared" si="58"/>
        <v>13402.142857142857</v>
      </c>
      <c r="TG13" s="168">
        <f t="shared" si="58"/>
        <v>13334.428571428571</v>
      </c>
      <c r="TH13" s="168">
        <f t="shared" si="58"/>
        <v>12654.142857142857</v>
      </c>
      <c r="TI13" s="168">
        <f t="shared" si="58"/>
        <v>12763.428571428571</v>
      </c>
      <c r="TJ13" s="168">
        <f t="shared" ref="TJ13:VU13" si="59">SUM(TD12:TJ12)/7</f>
        <v>11849.428571428571</v>
      </c>
      <c r="TK13" s="168">
        <f t="shared" si="59"/>
        <v>12160</v>
      </c>
      <c r="TL13" s="168">
        <f t="shared" si="59"/>
        <v>12225.428571428571</v>
      </c>
      <c r="TM13" s="168">
        <f t="shared" si="59"/>
        <v>12312.571428571429</v>
      </c>
      <c r="TN13" s="168">
        <f t="shared" si="59"/>
        <v>12507.428571428571</v>
      </c>
      <c r="TO13" s="168">
        <f t="shared" si="59"/>
        <v>13101.285714285714</v>
      </c>
      <c r="TP13" s="168">
        <f t="shared" si="59"/>
        <v>13530.857142857143</v>
      </c>
      <c r="TQ13" s="168">
        <f t="shared" si="59"/>
        <v>14874.857142857143</v>
      </c>
      <c r="TR13" s="168">
        <f t="shared" si="59"/>
        <v>15170.142857142857</v>
      </c>
      <c r="TS13" s="168">
        <f t="shared" si="59"/>
        <v>15560.428571428571</v>
      </c>
      <c r="TT13" s="168">
        <f t="shared" si="59"/>
        <v>16112.857142857143</v>
      </c>
      <c r="TU13" s="168">
        <f t="shared" si="59"/>
        <v>16442.714285714286</v>
      </c>
      <c r="TV13" s="168">
        <f t="shared" si="59"/>
        <v>16878.142857142859</v>
      </c>
      <c r="TW13" s="168">
        <f t="shared" si="59"/>
        <v>16545.571428571428</v>
      </c>
      <c r="TX13" s="168">
        <f t="shared" si="59"/>
        <v>16992</v>
      </c>
      <c r="TY13" s="168">
        <f t="shared" si="59"/>
        <v>17330.142857142859</v>
      </c>
      <c r="TZ13" s="168">
        <f t="shared" si="59"/>
        <v>17754.428571428572</v>
      </c>
      <c r="UA13" s="168">
        <f t="shared" si="59"/>
        <v>18347.571428571428</v>
      </c>
      <c r="UB13" s="168">
        <f t="shared" si="59"/>
        <v>18702.714285714286</v>
      </c>
      <c r="UC13" s="168">
        <f t="shared" si="59"/>
        <v>19135</v>
      </c>
      <c r="UD13" s="168">
        <f t="shared" si="59"/>
        <v>19283.714285714286</v>
      </c>
      <c r="UE13" s="168">
        <f t="shared" si="59"/>
        <v>19872</v>
      </c>
      <c r="UF13" s="168">
        <f t="shared" si="59"/>
        <v>20066.285714285714</v>
      </c>
      <c r="UG13" s="168">
        <f t="shared" si="59"/>
        <v>20061.142857142859</v>
      </c>
      <c r="UH13" s="168">
        <f t="shared" si="59"/>
        <v>19471.142857142859</v>
      </c>
      <c r="UI13" s="168">
        <f t="shared" si="59"/>
        <v>19231</v>
      </c>
      <c r="UJ13" s="168">
        <f t="shared" si="59"/>
        <v>18685.142857142859</v>
      </c>
      <c r="UK13" s="168">
        <f t="shared" si="59"/>
        <v>18437.571428571428</v>
      </c>
      <c r="UL13" s="168">
        <f t="shared" si="59"/>
        <v>17669.142857142859</v>
      </c>
      <c r="UM13" s="168">
        <f t="shared" si="59"/>
        <v>17289</v>
      </c>
      <c r="UN13" s="168">
        <f t="shared" si="59"/>
        <v>16612.571428571428</v>
      </c>
      <c r="UO13" s="168">
        <f t="shared" si="59"/>
        <v>16425.714285714286</v>
      </c>
      <c r="UP13" s="168">
        <f t="shared" si="59"/>
        <v>16325</v>
      </c>
      <c r="UQ13" s="168">
        <f t="shared" si="59"/>
        <v>16184.571428571429</v>
      </c>
      <c r="UR13" s="168">
        <f t="shared" si="59"/>
        <v>16145.428571428571</v>
      </c>
      <c r="US13" s="168">
        <f t="shared" si="59"/>
        <v>15897</v>
      </c>
      <c r="UT13" s="168">
        <f t="shared" si="59"/>
        <v>15481.142857142857</v>
      </c>
      <c r="UU13" s="168">
        <f t="shared" si="59"/>
        <v>15621.857142857143</v>
      </c>
      <c r="UV13" s="168">
        <f t="shared" si="59"/>
        <v>15227.857142857143</v>
      </c>
      <c r="UW13" s="168">
        <f t="shared" si="59"/>
        <v>14818.714285714286</v>
      </c>
      <c r="UX13" s="168">
        <f t="shared" si="59"/>
        <v>14017.142857142857</v>
      </c>
      <c r="UY13" s="168">
        <f t="shared" si="59"/>
        <v>14103.714285714286</v>
      </c>
      <c r="UZ13" s="168">
        <f t="shared" si="59"/>
        <v>12464.714285714286</v>
      </c>
      <c r="VA13" s="168">
        <f t="shared" si="59"/>
        <v>11992.714285714286</v>
      </c>
      <c r="VB13" s="168">
        <f t="shared" si="59"/>
        <v>11330.285714285714</v>
      </c>
      <c r="VC13" s="168">
        <f t="shared" si="59"/>
        <v>11011.428571428571</v>
      </c>
      <c r="VD13" s="168">
        <f t="shared" si="59"/>
        <v>10811.714285714286</v>
      </c>
      <c r="VE13" s="168">
        <f t="shared" si="59"/>
        <v>11709.285714285714</v>
      </c>
      <c r="VF13" s="168">
        <f t="shared" si="59"/>
        <v>11596.428571428571</v>
      </c>
      <c r="VG13" s="168">
        <f t="shared" si="59"/>
        <v>12539.857142857143</v>
      </c>
      <c r="VH13" s="168">
        <f t="shared" si="59"/>
        <v>13320.142857142857</v>
      </c>
      <c r="VI13" s="168">
        <f t="shared" si="59"/>
        <v>13000.285714285714</v>
      </c>
      <c r="VJ13" s="168">
        <f t="shared" si="59"/>
        <v>13119.714285714286</v>
      </c>
      <c r="VK13" s="168">
        <f t="shared" si="59"/>
        <v>12439.714285714286</v>
      </c>
      <c r="VL13" s="168">
        <f t="shared" si="59"/>
        <v>11541.857142857143</v>
      </c>
      <c r="VM13" s="168">
        <f t="shared" si="59"/>
        <v>11211.428571428571</v>
      </c>
      <c r="VN13" s="168">
        <f t="shared" si="59"/>
        <v>11010.428571428571</v>
      </c>
      <c r="VO13" s="168">
        <f t="shared" si="59"/>
        <v>10101.714285714286</v>
      </c>
      <c r="VP13" s="168">
        <f t="shared" si="59"/>
        <v>10349.285714285714</v>
      </c>
      <c r="VQ13" s="168">
        <f t="shared" si="59"/>
        <v>10462</v>
      </c>
      <c r="VR13" s="168">
        <f t="shared" si="59"/>
        <v>10984.714285714286</v>
      </c>
      <c r="VS13" s="168">
        <f t="shared" si="59"/>
        <v>11391.714285714286</v>
      </c>
      <c r="VT13" s="168">
        <f t="shared" si="59"/>
        <v>11678.571428571429</v>
      </c>
      <c r="VU13" s="168">
        <f t="shared" si="59"/>
        <v>11583.142857142857</v>
      </c>
      <c r="VV13" s="168">
        <f t="shared" ref="VV13:YG13" si="60">SUM(VP12:VV12)/7</f>
        <v>11720</v>
      </c>
      <c r="VW13" s="168">
        <f t="shared" si="60"/>
        <v>11926.857142857143</v>
      </c>
      <c r="VX13" s="168">
        <f t="shared" si="60"/>
        <v>11464.142857142857</v>
      </c>
      <c r="VY13" s="168">
        <f t="shared" si="60"/>
        <v>11098.142857142857</v>
      </c>
      <c r="VZ13" s="168">
        <f t="shared" si="60"/>
        <v>10711.857142857143</v>
      </c>
      <c r="WA13" s="168">
        <f t="shared" si="60"/>
        <v>10316.857142857143</v>
      </c>
      <c r="WB13" s="168">
        <f t="shared" si="60"/>
        <v>10220.571428571429</v>
      </c>
      <c r="WC13" s="168">
        <f t="shared" si="60"/>
        <v>9909.4285714285706</v>
      </c>
      <c r="WD13" s="168">
        <f t="shared" si="60"/>
        <v>9529.8571428571431</v>
      </c>
      <c r="WE13" s="168">
        <f t="shared" si="60"/>
        <v>9486</v>
      </c>
      <c r="WF13" s="168">
        <f t="shared" si="60"/>
        <v>9726.5714285714294</v>
      </c>
      <c r="WG13" s="168">
        <f t="shared" si="60"/>
        <v>10358.428571428571</v>
      </c>
      <c r="WH13" s="168">
        <f t="shared" si="60"/>
        <v>10320.857142857143</v>
      </c>
      <c r="WI13" s="168">
        <f t="shared" si="60"/>
        <v>10448.571428571429</v>
      </c>
      <c r="WJ13" s="168">
        <f t="shared" si="60"/>
        <v>10685.571428571429</v>
      </c>
      <c r="WK13" s="168">
        <f t="shared" si="60"/>
        <v>11042.285714285714</v>
      </c>
      <c r="WL13" s="168">
        <f t="shared" si="60"/>
        <v>11859</v>
      </c>
      <c r="WM13" s="168">
        <f t="shared" si="60"/>
        <v>11741.285714285714</v>
      </c>
      <c r="WN13" s="168">
        <f t="shared" si="60"/>
        <v>11171</v>
      </c>
      <c r="WO13" s="168">
        <f t="shared" si="60"/>
        <v>11269.428571428571</v>
      </c>
      <c r="WP13" s="168">
        <f t="shared" si="60"/>
        <v>11064.428571428571</v>
      </c>
      <c r="WQ13" s="168">
        <f t="shared" si="60"/>
        <v>10718.142857142857</v>
      </c>
      <c r="WR13" s="168">
        <f t="shared" si="60"/>
        <v>9404.8571428571431</v>
      </c>
      <c r="WS13" s="168">
        <f t="shared" si="60"/>
        <v>8260.5714285714294</v>
      </c>
      <c r="WT13" s="168">
        <f t="shared" si="60"/>
        <v>8232.4285714285706</v>
      </c>
      <c r="WU13" s="168">
        <f t="shared" si="60"/>
        <v>8478.1428571428569</v>
      </c>
      <c r="WV13" s="168">
        <f t="shared" si="60"/>
        <v>8392.2857142857138</v>
      </c>
      <c r="WW13" s="168">
        <f t="shared" si="60"/>
        <v>8556.4285714285706</v>
      </c>
      <c r="WX13" s="168">
        <f t="shared" si="60"/>
        <v>8880.8571428571431</v>
      </c>
      <c r="WY13" s="168">
        <f t="shared" si="60"/>
        <v>10122.714285714286</v>
      </c>
      <c r="WZ13" s="168">
        <f t="shared" si="60"/>
        <v>10551.571428571429</v>
      </c>
      <c r="XA13" s="168">
        <f t="shared" si="60"/>
        <v>10540.285714285714</v>
      </c>
      <c r="XB13" s="168">
        <f t="shared" si="60"/>
        <v>10292.714285714286</v>
      </c>
      <c r="XC13" s="168">
        <f t="shared" si="60"/>
        <v>10529.142857142857</v>
      </c>
      <c r="XD13" s="168">
        <f t="shared" si="60"/>
        <v>10260.285714285714</v>
      </c>
      <c r="XE13" s="168">
        <f t="shared" si="60"/>
        <v>10003.285714285714</v>
      </c>
      <c r="XF13" s="168">
        <f t="shared" si="60"/>
        <v>9333.8571428571431</v>
      </c>
      <c r="XG13" s="168">
        <f t="shared" si="60"/>
        <v>8958.2857142857138</v>
      </c>
      <c r="XH13" s="168">
        <f t="shared" si="60"/>
        <v>8858.2857142857138</v>
      </c>
      <c r="XI13" s="168">
        <f t="shared" si="60"/>
        <v>8865.8571428571431</v>
      </c>
      <c r="XJ13" s="168">
        <f t="shared" si="60"/>
        <v>9199.1428571428569</v>
      </c>
      <c r="XK13" s="168">
        <f t="shared" si="60"/>
        <v>9544</v>
      </c>
      <c r="XL13" s="168">
        <f t="shared" si="60"/>
        <v>9326.8571428571431</v>
      </c>
      <c r="XM13" s="168">
        <f t="shared" si="60"/>
        <v>9608</v>
      </c>
      <c r="XN13" s="168">
        <f t="shared" si="60"/>
        <v>10765.857142857143</v>
      </c>
      <c r="XO13" s="168">
        <f t="shared" si="60"/>
        <v>11161.714285714286</v>
      </c>
      <c r="XP13" s="168">
        <f t="shared" si="60"/>
        <v>11406.714285714286</v>
      </c>
      <c r="XQ13" s="168">
        <f t="shared" si="60"/>
        <v>10794.285714285714</v>
      </c>
      <c r="XR13" s="168">
        <f t="shared" si="60"/>
        <v>10589</v>
      </c>
      <c r="XS13" s="168">
        <f t="shared" si="60"/>
        <v>11060.428571428571</v>
      </c>
      <c r="XT13" s="168">
        <f t="shared" si="60"/>
        <v>10691.428571428571</v>
      </c>
      <c r="XU13" s="168">
        <f t="shared" si="60"/>
        <v>9226.8571428571431</v>
      </c>
      <c r="XV13" s="168">
        <f t="shared" si="60"/>
        <v>8665.4285714285706</v>
      </c>
      <c r="XW13" s="168">
        <f t="shared" si="60"/>
        <v>8305.2857142857138</v>
      </c>
      <c r="XX13" s="168">
        <f t="shared" si="60"/>
        <v>8274.4285714285706</v>
      </c>
      <c r="XY13" s="168">
        <f t="shared" si="60"/>
        <v>8161.7142857142853</v>
      </c>
      <c r="XZ13" s="168">
        <f t="shared" si="60"/>
        <v>7753</v>
      </c>
      <c r="YA13" s="168">
        <f t="shared" si="60"/>
        <v>8316</v>
      </c>
      <c r="YB13" s="168">
        <f t="shared" si="60"/>
        <v>9218.4285714285706</v>
      </c>
      <c r="YC13" s="168">
        <f t="shared" si="60"/>
        <v>9516.2857142857138</v>
      </c>
      <c r="YD13" s="168">
        <f t="shared" si="60"/>
        <v>10036.714285714286</v>
      </c>
      <c r="YE13" s="168">
        <f t="shared" si="60"/>
        <v>10105.857142857143</v>
      </c>
      <c r="YF13" s="168">
        <f t="shared" si="60"/>
        <v>10001.285714285714</v>
      </c>
      <c r="YG13" s="168">
        <f t="shared" si="60"/>
        <v>10225.285714285714</v>
      </c>
      <c r="YH13" s="168">
        <f t="shared" ref="YH13:AAS13" si="61">SUM(YB12:YH12)/7</f>
        <v>9309.1428571428569</v>
      </c>
      <c r="YI13" s="168">
        <f t="shared" si="61"/>
        <v>8160.4285714285716</v>
      </c>
      <c r="YJ13" s="168">
        <f t="shared" si="61"/>
        <v>7554.7142857142853</v>
      </c>
      <c r="YK13" s="168">
        <f t="shared" si="61"/>
        <v>6944.8571428571431</v>
      </c>
      <c r="YL13" s="168">
        <f t="shared" si="61"/>
        <v>6871.8571428571431</v>
      </c>
      <c r="YM13" s="168">
        <f t="shared" si="61"/>
        <v>6971.1428571428569</v>
      </c>
      <c r="YN13" s="168">
        <f t="shared" si="61"/>
        <v>6319.1428571428569</v>
      </c>
      <c r="YO13" s="168">
        <f t="shared" si="61"/>
        <v>6668.8571428571431</v>
      </c>
      <c r="YP13" s="168">
        <f t="shared" si="61"/>
        <v>7206</v>
      </c>
      <c r="YQ13" s="168">
        <f t="shared" si="61"/>
        <v>7791.8571428571431</v>
      </c>
      <c r="YR13" s="168">
        <f t="shared" si="61"/>
        <v>8237.7142857142862</v>
      </c>
      <c r="YS13" s="168">
        <f t="shared" si="61"/>
        <v>8425.1428571428569</v>
      </c>
      <c r="YT13" s="168">
        <f t="shared" si="61"/>
        <v>8552.2857142857138</v>
      </c>
      <c r="YU13" s="168">
        <f t="shared" si="61"/>
        <v>8744.4285714285706</v>
      </c>
      <c r="YV13" s="168">
        <f t="shared" si="61"/>
        <v>7729.5714285714284</v>
      </c>
      <c r="YW13" s="168">
        <f t="shared" si="61"/>
        <v>6471.4285714285716</v>
      </c>
      <c r="YX13" s="168">
        <f t="shared" si="61"/>
        <v>5409.4285714285716</v>
      </c>
      <c r="YY13" s="168">
        <f t="shared" si="61"/>
        <v>4277.4285714285716</v>
      </c>
      <c r="YZ13" s="168">
        <f t="shared" si="61"/>
        <v>4708.7142857142853</v>
      </c>
      <c r="ZA13" s="168">
        <f t="shared" si="61"/>
        <v>4369.7142857142853</v>
      </c>
      <c r="ZB13" s="168">
        <f t="shared" si="61"/>
        <v>4529.5714285714284</v>
      </c>
      <c r="ZC13" s="168">
        <f t="shared" si="61"/>
        <v>5348.8571428571431</v>
      </c>
      <c r="ZD13" s="168">
        <f t="shared" si="61"/>
        <v>6801.4285714285716</v>
      </c>
      <c r="ZE13" s="168">
        <f t="shared" si="61"/>
        <v>8121.4285714285716</v>
      </c>
      <c r="ZF13" s="168">
        <f t="shared" si="61"/>
        <v>9082.2857142857138</v>
      </c>
      <c r="ZG13" s="168">
        <f t="shared" si="61"/>
        <v>9310.1428571428569</v>
      </c>
      <c r="ZH13" s="168">
        <f t="shared" si="61"/>
        <v>9434.1428571428569</v>
      </c>
      <c r="ZI13" s="168">
        <f t="shared" si="61"/>
        <v>10661.714285714286</v>
      </c>
      <c r="ZJ13" s="168">
        <f t="shared" si="61"/>
        <v>12031.714285714286</v>
      </c>
      <c r="ZK13" s="168">
        <f t="shared" si="61"/>
        <v>13787.714285714286</v>
      </c>
      <c r="ZL13" s="168">
        <f t="shared" si="61"/>
        <v>14780.285714285714</v>
      </c>
      <c r="ZM13" s="168">
        <f t="shared" si="61"/>
        <v>16525.428571428572</v>
      </c>
      <c r="ZN13" s="168">
        <f t="shared" si="61"/>
        <v>17014.857142857141</v>
      </c>
      <c r="ZO13" s="168">
        <f t="shared" si="61"/>
        <v>20261.142857142859</v>
      </c>
      <c r="ZP13" s="168">
        <f t="shared" si="61"/>
        <v>21820.714285714286</v>
      </c>
      <c r="ZQ13" s="168">
        <f t="shared" si="61"/>
        <v>24130.285714285714</v>
      </c>
      <c r="ZR13" s="168">
        <f t="shared" si="61"/>
        <v>25510.142857142859</v>
      </c>
      <c r="ZS13" s="168">
        <f t="shared" si="61"/>
        <v>26364.714285714286</v>
      </c>
      <c r="ZT13" s="168">
        <f t="shared" si="61"/>
        <v>27780.571428571428</v>
      </c>
      <c r="ZU13" s="168">
        <f t="shared" si="61"/>
        <v>28229.571428571428</v>
      </c>
      <c r="ZV13" s="168">
        <f t="shared" si="61"/>
        <v>29558.714285714286</v>
      </c>
      <c r="ZW13" s="168">
        <f t="shared" si="61"/>
        <v>30696.428571428572</v>
      </c>
      <c r="ZX13" s="168">
        <f t="shared" si="61"/>
        <v>31198</v>
      </c>
      <c r="ZY13" s="168">
        <f t="shared" si="61"/>
        <v>31647.714285714286</v>
      </c>
      <c r="ZZ13" s="168">
        <f t="shared" si="61"/>
        <v>32267.285714285714</v>
      </c>
      <c r="AAA13" s="168">
        <f t="shared" si="61"/>
        <v>31423.285714285714</v>
      </c>
      <c r="AAB13" s="168">
        <f t="shared" si="61"/>
        <v>31964.142857142859</v>
      </c>
      <c r="AAC13" s="168">
        <f t="shared" si="61"/>
        <v>31778.857142857141</v>
      </c>
      <c r="AAD13" s="168">
        <f t="shared" si="61"/>
        <v>31667.428571428572</v>
      </c>
      <c r="AAE13" s="168">
        <f t="shared" si="61"/>
        <v>30987.428571428572</v>
      </c>
      <c r="AAF13" s="168">
        <f t="shared" si="61"/>
        <v>30272.285714285714</v>
      </c>
      <c r="AAG13" s="168">
        <f t="shared" si="61"/>
        <v>30227.714285714286</v>
      </c>
      <c r="AAH13" s="168">
        <f t="shared" si="61"/>
        <v>30601.714285714286</v>
      </c>
      <c r="AAI13" s="168">
        <f t="shared" si="61"/>
        <v>29861.428571428572</v>
      </c>
      <c r="AAJ13" s="168">
        <f t="shared" si="61"/>
        <v>29691.285714285714</v>
      </c>
      <c r="AAK13" s="168">
        <f t="shared" si="61"/>
        <v>29009.857142857141</v>
      </c>
      <c r="AAL13" s="168">
        <f t="shared" si="61"/>
        <v>28666.285714285714</v>
      </c>
      <c r="AAM13" s="168">
        <f t="shared" si="61"/>
        <v>27447</v>
      </c>
      <c r="AAN13" s="168">
        <f t="shared" si="61"/>
        <v>25445.285714285714</v>
      </c>
      <c r="AAO13" s="168">
        <f t="shared" si="61"/>
        <v>25242.142857142859</v>
      </c>
      <c r="AAP13" s="168">
        <f t="shared" si="61"/>
        <v>25745.571428571428</v>
      </c>
      <c r="AAQ13" s="168">
        <f t="shared" si="61"/>
        <v>25679.285714285714</v>
      </c>
      <c r="AAR13" s="168">
        <f t="shared" si="61"/>
        <v>25651.571428571428</v>
      </c>
      <c r="AAS13" s="168">
        <f t="shared" si="61"/>
        <v>25898.142857142859</v>
      </c>
      <c r="AAT13" s="168">
        <f t="shared" ref="AAT13:ADE13" si="62">SUM(AAN12:AAT12)/7</f>
        <v>26554.428571428572</v>
      </c>
      <c r="AAU13" s="168">
        <f t="shared" si="62"/>
        <v>28167.714285714286</v>
      </c>
      <c r="AAV13" s="168">
        <f t="shared" si="62"/>
        <v>27497.571428571428</v>
      </c>
      <c r="AAW13" s="168">
        <f t="shared" si="62"/>
        <v>27189.428571428572</v>
      </c>
      <c r="AAX13" s="168">
        <f t="shared" si="62"/>
        <v>26405.285714285714</v>
      </c>
      <c r="AAY13" s="168">
        <f t="shared" si="62"/>
        <v>25985.857142857141</v>
      </c>
      <c r="AAZ13" s="168">
        <f t="shared" si="62"/>
        <v>23745.428571428572</v>
      </c>
      <c r="ABA13" s="168">
        <f t="shared" si="62"/>
        <v>23882.857142857141</v>
      </c>
      <c r="ABB13" s="168">
        <f t="shared" si="62"/>
        <v>23423.857142857141</v>
      </c>
      <c r="ABC13" s="168">
        <f t="shared" si="62"/>
        <v>23276.857142857141</v>
      </c>
      <c r="ABD13" s="168">
        <f t="shared" si="62"/>
        <v>22801.285714285714</v>
      </c>
      <c r="ABE13" s="168">
        <f t="shared" si="62"/>
        <v>22541.428571428572</v>
      </c>
      <c r="ABF13" s="168">
        <f t="shared" si="62"/>
        <v>22328.142857142859</v>
      </c>
      <c r="ABG13" s="168">
        <f t="shared" si="62"/>
        <v>23257</v>
      </c>
      <c r="ABH13" s="168">
        <f t="shared" si="62"/>
        <v>22821.714285714286</v>
      </c>
      <c r="ABI13" s="168">
        <f t="shared" si="62"/>
        <v>22205.857142857141</v>
      </c>
      <c r="ABJ13" s="168">
        <f t="shared" si="62"/>
        <v>21962.285714285714</v>
      </c>
      <c r="ABK13" s="168">
        <f t="shared" si="62"/>
        <v>21328.142857142859</v>
      </c>
      <c r="ABL13" s="168">
        <f t="shared" si="62"/>
        <v>20612.857142857141</v>
      </c>
      <c r="ABM13" s="168">
        <f t="shared" si="62"/>
        <v>20146.857142857141</v>
      </c>
      <c r="ABN13" s="168">
        <f t="shared" si="62"/>
        <v>20123.714285714286</v>
      </c>
      <c r="ABO13" s="168">
        <f t="shared" si="62"/>
        <v>19745.714285714286</v>
      </c>
      <c r="ABP13" s="168">
        <f t="shared" si="62"/>
        <v>19683.142857142859</v>
      </c>
      <c r="ABQ13" s="168">
        <f t="shared" si="62"/>
        <v>19313</v>
      </c>
      <c r="ABR13" s="168">
        <f t="shared" si="62"/>
        <v>19724.428571428572</v>
      </c>
      <c r="ABS13" s="168">
        <f t="shared" si="62"/>
        <v>19682</v>
      </c>
      <c r="ABT13" s="168">
        <f t="shared" si="62"/>
        <v>19560.142857142859</v>
      </c>
      <c r="ABU13" s="168">
        <f t="shared" si="62"/>
        <v>19370.714285714286</v>
      </c>
      <c r="ABV13" s="168">
        <f t="shared" si="62"/>
        <v>18793.285714285714</v>
      </c>
      <c r="ABW13" s="168">
        <f t="shared" si="62"/>
        <v>18445.571428571428</v>
      </c>
      <c r="ABX13" s="168">
        <f t="shared" si="62"/>
        <v>17257.285714285714</v>
      </c>
      <c r="ABY13" s="168">
        <f t="shared" si="62"/>
        <v>17285.714285714286</v>
      </c>
      <c r="ABZ13" s="168">
        <f t="shared" si="62"/>
        <v>15162.714285714286</v>
      </c>
      <c r="ACA13" s="168">
        <f t="shared" si="62"/>
        <v>15169.571428571429</v>
      </c>
      <c r="ACB13" s="168">
        <f t="shared" si="62"/>
        <v>14823.714285714286</v>
      </c>
      <c r="ACC13" s="168">
        <f t="shared" si="62"/>
        <v>15195.857142857143</v>
      </c>
      <c r="ACD13" s="168">
        <f t="shared" si="62"/>
        <v>15140.428571428571</v>
      </c>
      <c r="ACE13" s="168">
        <f t="shared" si="62"/>
        <v>16194.857142857143</v>
      </c>
      <c r="ACF13" s="168">
        <f t="shared" si="62"/>
        <v>16121.428571428571</v>
      </c>
      <c r="ACG13" s="168">
        <f t="shared" si="62"/>
        <v>17514.714285714286</v>
      </c>
      <c r="ACH13" s="168">
        <f t="shared" si="62"/>
        <v>17153.142857142859</v>
      </c>
      <c r="ACI13" s="168">
        <f t="shared" si="62"/>
        <v>17156.428571428572</v>
      </c>
      <c r="ACJ13" s="168">
        <f t="shared" si="62"/>
        <v>16753.142857142859</v>
      </c>
      <c r="ACK13" s="168">
        <f t="shared" si="62"/>
        <v>16379.571428571429</v>
      </c>
      <c r="ACL13" s="168">
        <f t="shared" si="62"/>
        <v>15807.571428571429</v>
      </c>
      <c r="ACM13" s="168">
        <f t="shared" si="62"/>
        <v>15162.857142857143</v>
      </c>
      <c r="ACN13" s="168">
        <f t="shared" si="62"/>
        <v>15108.428571428571</v>
      </c>
      <c r="ACO13" s="168">
        <f t="shared" si="62"/>
        <v>14996.285714285714</v>
      </c>
      <c r="ACP13" s="168">
        <f t="shared" si="62"/>
        <v>14745.714285714286</v>
      </c>
      <c r="ACQ13" s="168">
        <f t="shared" si="62"/>
        <v>14753</v>
      </c>
      <c r="ACR13" s="168">
        <f t="shared" si="62"/>
        <v>15098.714285714286</v>
      </c>
      <c r="ACS13" s="168">
        <f t="shared" si="62"/>
        <v>15611.857142857143</v>
      </c>
      <c r="ACT13" s="168">
        <f t="shared" si="62"/>
        <v>16143.714285714286</v>
      </c>
      <c r="ACU13" s="168">
        <f t="shared" si="62"/>
        <v>16796.857142857141</v>
      </c>
      <c r="ACV13" s="168">
        <f t="shared" si="62"/>
        <v>17040</v>
      </c>
      <c r="ACW13" s="168">
        <f t="shared" si="62"/>
        <v>17811.571428571428</v>
      </c>
      <c r="ACX13" s="168">
        <f t="shared" si="62"/>
        <v>17842.857142857141</v>
      </c>
      <c r="ACY13" s="168">
        <f t="shared" si="62"/>
        <v>17979.285714285714</v>
      </c>
      <c r="ACZ13" s="168">
        <f t="shared" si="62"/>
        <v>17640.714285714286</v>
      </c>
      <c r="ADA13" s="168">
        <f t="shared" si="62"/>
        <v>17340.285714285714</v>
      </c>
      <c r="ADB13" s="168">
        <f t="shared" si="62"/>
        <v>16807.142857142859</v>
      </c>
      <c r="ADC13" s="168">
        <f t="shared" si="62"/>
        <v>16496.428571428572</v>
      </c>
      <c r="ADD13" s="168">
        <f t="shared" si="62"/>
        <v>15955.857142857143</v>
      </c>
      <c r="ADE13" s="168">
        <f t="shared" si="62"/>
        <v>15857.857142857143</v>
      </c>
      <c r="ADF13" s="168">
        <f t="shared" ref="ADF13:AFQ13" si="63">SUM(ACZ12:ADF12)/7</f>
        <v>15679.714285714286</v>
      </c>
      <c r="ADG13" s="168">
        <f t="shared" si="63"/>
        <v>16226</v>
      </c>
      <c r="ADH13" s="168">
        <f t="shared" si="63"/>
        <v>16316.285714285714</v>
      </c>
      <c r="ADI13" s="168">
        <f t="shared" si="63"/>
        <v>16366.428571428571</v>
      </c>
      <c r="ADJ13" s="168">
        <f t="shared" si="63"/>
        <v>16135.571428571429</v>
      </c>
      <c r="ADK13" s="168">
        <f t="shared" si="63"/>
        <v>16112.571428571429</v>
      </c>
      <c r="ADL13" s="168">
        <f t="shared" si="63"/>
        <v>15277.857142857143</v>
      </c>
      <c r="ADM13" s="168">
        <f t="shared" si="63"/>
        <v>14274.714285714286</v>
      </c>
      <c r="ADN13" s="168">
        <f t="shared" si="63"/>
        <v>13642.428571428571</v>
      </c>
      <c r="ADO13" s="168">
        <f t="shared" si="63"/>
        <v>13386.428571428571</v>
      </c>
      <c r="ADP13" s="168">
        <f t="shared" si="63"/>
        <v>11802.285714285714</v>
      </c>
      <c r="ADQ13" s="168">
        <f t="shared" si="63"/>
        <v>9724.8571428571431</v>
      </c>
      <c r="ADR13" s="168">
        <f t="shared" si="63"/>
        <v>8241</v>
      </c>
      <c r="ADS13" s="168">
        <f t="shared" si="63"/>
        <v>7776.1428571428569</v>
      </c>
      <c r="ADT13" s="168">
        <f t="shared" si="63"/>
        <v>8880</v>
      </c>
      <c r="ADU13" s="168">
        <f t="shared" si="63"/>
        <v>9004.7142857142862</v>
      </c>
      <c r="ADV13" s="168">
        <f t="shared" si="63"/>
        <v>9533.4285714285706</v>
      </c>
      <c r="ADW13" s="168">
        <f t="shared" si="63"/>
        <v>11552.428571428571</v>
      </c>
      <c r="ADX13" s="168">
        <f t="shared" si="63"/>
        <v>13532.428571428571</v>
      </c>
      <c r="ADY13" s="168">
        <f t="shared" si="63"/>
        <v>15044.571428571429</v>
      </c>
      <c r="ADZ13" s="168">
        <f t="shared" si="63"/>
        <v>16294.857142857143</v>
      </c>
      <c r="AEA13" s="168">
        <f t="shared" si="63"/>
        <v>16174.714285714286</v>
      </c>
      <c r="AEB13" s="168">
        <f t="shared" si="63"/>
        <v>16349.428571428571</v>
      </c>
      <c r="AEC13" s="168">
        <f t="shared" si="63"/>
        <v>16087.857142857143</v>
      </c>
      <c r="AED13" s="168">
        <f t="shared" si="63"/>
        <v>15480.857142857143</v>
      </c>
      <c r="AEE13" s="168">
        <f t="shared" si="63"/>
        <v>15395.857142857143</v>
      </c>
      <c r="AEF13" s="168">
        <f t="shared" si="63"/>
        <v>14933.142857142857</v>
      </c>
      <c r="AEG13" s="168">
        <f t="shared" si="63"/>
        <v>14193.571428571429</v>
      </c>
      <c r="AEH13" s="168">
        <f t="shared" si="63"/>
        <v>14170</v>
      </c>
      <c r="AEI13" s="168">
        <f t="shared" si="63"/>
        <v>14001.428571428571</v>
      </c>
      <c r="AEJ13" s="168">
        <f t="shared" si="63"/>
        <v>14208.571428571429</v>
      </c>
      <c r="AEK13" s="168">
        <f t="shared" si="63"/>
        <v>14411.571428571429</v>
      </c>
      <c r="AEL13" s="168">
        <f t="shared" si="63"/>
        <v>14488.857142857143</v>
      </c>
      <c r="AEM13" s="168">
        <f t="shared" si="63"/>
        <v>14732.285714285714</v>
      </c>
      <c r="AEN13" s="168">
        <f t="shared" si="63"/>
        <v>15601</v>
      </c>
      <c r="AEO13" s="168">
        <f t="shared" si="63"/>
        <v>15421.714285714286</v>
      </c>
      <c r="AEP13" s="168">
        <f t="shared" si="63"/>
        <v>15453.571428571429</v>
      </c>
      <c r="AEQ13" s="168">
        <f t="shared" si="63"/>
        <v>15148.142857142857</v>
      </c>
      <c r="AER13" s="168">
        <f t="shared" si="63"/>
        <v>14807.571428571429</v>
      </c>
      <c r="AES13" s="168">
        <f t="shared" si="63"/>
        <v>14792.714285714286</v>
      </c>
      <c r="AET13" s="168">
        <f t="shared" si="63"/>
        <v>14647.714285714286</v>
      </c>
      <c r="AEU13" s="168">
        <f t="shared" si="63"/>
        <v>13879.428571428571</v>
      </c>
      <c r="AEV13" s="168">
        <f t="shared" si="63"/>
        <v>13807.857142857143</v>
      </c>
      <c r="AEW13" s="168">
        <f t="shared" si="63"/>
        <v>13440.714285714286</v>
      </c>
      <c r="AEX13" s="168">
        <f t="shared" si="63"/>
        <v>13259.714285714286</v>
      </c>
      <c r="AEY13" s="168">
        <f t="shared" si="63"/>
        <v>12944.857142857143</v>
      </c>
      <c r="AEZ13" s="168">
        <f t="shared" si="63"/>
        <v>12549.714285714286</v>
      </c>
      <c r="AFA13" s="168">
        <f t="shared" si="63"/>
        <v>12692.142857142857</v>
      </c>
      <c r="AFB13" s="168">
        <f t="shared" si="63"/>
        <v>12803.571428571429</v>
      </c>
      <c r="AFC13" s="168">
        <f t="shared" si="63"/>
        <v>13004.285714285714</v>
      </c>
      <c r="AFD13" s="168">
        <f t="shared" si="63"/>
        <v>13090.571428571429</v>
      </c>
      <c r="AFE13" s="168">
        <f t="shared" si="63"/>
        <v>13344.857142857143</v>
      </c>
      <c r="AFF13" s="168">
        <f t="shared" si="63"/>
        <v>13313</v>
      </c>
      <c r="AFG13" s="168">
        <f t="shared" si="63"/>
        <v>13249.714285714286</v>
      </c>
      <c r="AFH13" s="168">
        <f t="shared" si="63"/>
        <v>12602.428571428571</v>
      </c>
      <c r="AFI13" s="168">
        <f t="shared" si="63"/>
        <v>12366.714285714286</v>
      </c>
      <c r="AFJ13" s="168">
        <f t="shared" si="63"/>
        <v>11856</v>
      </c>
      <c r="AFK13" s="168">
        <f t="shared" si="63"/>
        <v>11912.714285714286</v>
      </c>
      <c r="AFL13" s="168">
        <f t="shared" si="63"/>
        <v>11679.714285714286</v>
      </c>
      <c r="AFM13" s="168">
        <f t="shared" si="63"/>
        <v>11524.857142857143</v>
      </c>
      <c r="AFN13" s="168">
        <f t="shared" si="63"/>
        <v>11601.857142857143</v>
      </c>
      <c r="AFO13" s="168">
        <f t="shared" si="63"/>
        <v>12145.571428571429</v>
      </c>
      <c r="AFP13" s="168">
        <f t="shared" si="63"/>
        <v>12613.428571428571</v>
      </c>
      <c r="AFQ13" s="168">
        <f t="shared" si="63"/>
        <v>12913.428571428571</v>
      </c>
      <c r="AFR13" s="168">
        <f t="shared" ref="AFR13:AIC13" si="64">SUM(AFL12:AFR12)/7</f>
        <v>13248.285714285714</v>
      </c>
      <c r="AFS13" s="168">
        <f t="shared" si="64"/>
        <v>13606.714285714286</v>
      </c>
      <c r="AFT13" s="168">
        <f t="shared" si="64"/>
        <v>13795.857142857143</v>
      </c>
      <c r="AFU13" s="168">
        <f t="shared" si="64"/>
        <v>13943.142857142857</v>
      </c>
      <c r="AFV13" s="168">
        <f t="shared" si="64"/>
        <v>13730.428571428571</v>
      </c>
      <c r="AFW13" s="168">
        <f t="shared" si="64"/>
        <v>12909.142857142857</v>
      </c>
      <c r="AFX13" s="168">
        <f t="shared" si="64"/>
        <v>12765.142857142857</v>
      </c>
      <c r="AFY13" s="168">
        <f t="shared" si="64"/>
        <v>12389.285714285714</v>
      </c>
      <c r="AFZ13" s="168">
        <f t="shared" si="64"/>
        <v>12271</v>
      </c>
      <c r="AGA13" s="168">
        <f t="shared" si="64"/>
        <v>12615.714285714286</v>
      </c>
      <c r="AGB13" s="168">
        <f t="shared" si="64"/>
        <v>13099.571428571429</v>
      </c>
      <c r="AGC13" s="168">
        <f t="shared" si="64"/>
        <v>13865.857142857143</v>
      </c>
      <c r="AGD13" s="168">
        <f t="shared" si="64"/>
        <v>15135</v>
      </c>
      <c r="AGE13" s="168">
        <f t="shared" si="64"/>
        <v>16125.285714285714</v>
      </c>
      <c r="AGF13" s="168">
        <f t="shared" si="64"/>
        <v>17069.571428571428</v>
      </c>
      <c r="AGG13" s="168">
        <f t="shared" si="64"/>
        <v>17698.857142857141</v>
      </c>
      <c r="AGH13" s="168">
        <f t="shared" si="64"/>
        <v>19260.285714285714</v>
      </c>
      <c r="AGI13" s="168">
        <f t="shared" si="64"/>
        <v>20631.428571428572</v>
      </c>
      <c r="AGJ13" s="168">
        <f t="shared" si="64"/>
        <v>21761.142857142859</v>
      </c>
      <c r="AGK13" s="168">
        <f t="shared" si="64"/>
        <v>22544.714285714286</v>
      </c>
      <c r="AGL13" s="168">
        <f t="shared" si="64"/>
        <v>23195.428571428572</v>
      </c>
      <c r="AGM13" s="168">
        <f t="shared" si="64"/>
        <v>22322.285714285714</v>
      </c>
      <c r="AGN13" s="168">
        <f t="shared" si="64"/>
        <v>23452.285714285714</v>
      </c>
      <c r="AGO13" s="168">
        <f t="shared" si="64"/>
        <v>22507.142857142859</v>
      </c>
      <c r="AGP13" s="168">
        <f t="shared" si="64"/>
        <v>24814.857142857141</v>
      </c>
      <c r="AGQ13" s="168">
        <f t="shared" si="64"/>
        <v>26609</v>
      </c>
      <c r="AGR13" s="168">
        <f t="shared" si="64"/>
        <v>28965</v>
      </c>
      <c r="AGS13" s="168">
        <f t="shared" si="64"/>
        <v>30673.428571428572</v>
      </c>
      <c r="AGT13" s="168">
        <f t="shared" si="64"/>
        <v>32196.428571428572</v>
      </c>
      <c r="AGU13" s="168">
        <f t="shared" si="64"/>
        <v>33345.285714285717</v>
      </c>
      <c r="AGV13" s="168">
        <f t="shared" si="64"/>
        <v>36753.428571428572</v>
      </c>
      <c r="AGW13" s="168">
        <f t="shared" si="64"/>
        <v>36950.285714285717</v>
      </c>
      <c r="AGX13" s="168">
        <f t="shared" si="64"/>
        <v>36817</v>
      </c>
      <c r="AGY13" s="168">
        <f t="shared" si="64"/>
        <v>36449.285714285717</v>
      </c>
      <c r="AGZ13" s="168">
        <f t="shared" si="64"/>
        <v>36126.428571428572</v>
      </c>
      <c r="AHA13" s="168">
        <f t="shared" si="64"/>
        <v>36022.714285714283</v>
      </c>
      <c r="AHB13" s="168">
        <f t="shared" si="64"/>
        <v>36144.571428571428</v>
      </c>
      <c r="AHC13" s="168">
        <f t="shared" si="64"/>
        <v>35204.428571428572</v>
      </c>
      <c r="AHD13" s="168">
        <f t="shared" si="64"/>
        <v>34390.142857142855</v>
      </c>
      <c r="AHE13" s="168">
        <f t="shared" si="64"/>
        <v>34191.285714285717</v>
      </c>
      <c r="AHF13" s="168">
        <f t="shared" si="64"/>
        <v>33603.285714285717</v>
      </c>
      <c r="AHG13" s="168">
        <f t="shared" si="64"/>
        <v>33689.714285714283</v>
      </c>
      <c r="AHH13" s="168">
        <f t="shared" si="64"/>
        <v>33754</v>
      </c>
      <c r="AHI13" s="168">
        <f t="shared" si="64"/>
        <v>33521.285714285717</v>
      </c>
      <c r="AHJ13" s="168">
        <f t="shared" si="64"/>
        <v>33174.857142857145</v>
      </c>
      <c r="AHK13" s="168">
        <f t="shared" si="64"/>
        <v>32478.428571428572</v>
      </c>
      <c r="AHL13" s="168">
        <f t="shared" si="64"/>
        <v>30246.428571428572</v>
      </c>
      <c r="AHM13" s="168">
        <f t="shared" si="64"/>
        <v>28458</v>
      </c>
      <c r="AHN13" s="168">
        <f t="shared" si="64"/>
        <v>27092.285714285714</v>
      </c>
      <c r="AHO13" s="168">
        <f t="shared" si="64"/>
        <v>27005.571428571428</v>
      </c>
      <c r="AHP13" s="168">
        <f t="shared" si="64"/>
        <v>26094</v>
      </c>
      <c r="AHQ13" s="168">
        <f t="shared" si="64"/>
        <v>25193.714285714286</v>
      </c>
      <c r="AHR13" s="168">
        <f t="shared" si="64"/>
        <v>24789.428571428572</v>
      </c>
      <c r="AHS13" s="168">
        <f t="shared" si="64"/>
        <v>26566.428571428572</v>
      </c>
      <c r="AHT13" s="168">
        <f t="shared" si="64"/>
        <v>28115.714285714286</v>
      </c>
      <c r="AHU13" s="168">
        <f t="shared" si="64"/>
        <v>28823.285714285714</v>
      </c>
      <c r="AHV13" s="168">
        <f t="shared" si="64"/>
        <v>28759.714285714286</v>
      </c>
      <c r="AHW13" s="168">
        <f t="shared" si="64"/>
        <v>29178.714285714286</v>
      </c>
      <c r="AHX13" s="168">
        <f t="shared" si="64"/>
        <v>29793.142857142859</v>
      </c>
      <c r="AHY13" s="168">
        <f t="shared" si="64"/>
        <v>29945.142857142859</v>
      </c>
      <c r="AHZ13" s="168">
        <f t="shared" si="64"/>
        <v>30279</v>
      </c>
      <c r="AIA13" s="168">
        <f t="shared" si="64"/>
        <v>29550.285714285714</v>
      </c>
      <c r="AIB13" s="168">
        <f t="shared" si="64"/>
        <v>29853.857142857141</v>
      </c>
      <c r="AIC13" s="168">
        <f t="shared" si="64"/>
        <v>30198.714285714286</v>
      </c>
      <c r="AID13" s="168">
        <f t="shared" ref="AID13:AJA13" si="65">SUM(AHX12:AID12)/7</f>
        <v>29548.142857142859</v>
      </c>
      <c r="AIE13" s="168">
        <f t="shared" si="65"/>
        <v>28789.285714285714</v>
      </c>
      <c r="AIF13" s="168">
        <f t="shared" si="65"/>
        <v>27791.285714285714</v>
      </c>
      <c r="AIG13" s="168">
        <f t="shared" si="65"/>
        <v>26284.857142857141</v>
      </c>
      <c r="AIH13" s="168">
        <f t="shared" si="65"/>
        <v>25663.428571428572</v>
      </c>
      <c r="AII13" s="168">
        <f t="shared" si="65"/>
        <v>24255.428571428572</v>
      </c>
      <c r="AIJ13" s="168">
        <f t="shared" si="65"/>
        <v>23332.571428571428</v>
      </c>
      <c r="AIK13" s="168">
        <f t="shared" si="65"/>
        <v>22646.285714285714</v>
      </c>
      <c r="AIL13" s="168">
        <f t="shared" si="65"/>
        <v>22609.142857142859</v>
      </c>
      <c r="AIM13" s="168">
        <f t="shared" si="65"/>
        <v>22108.142857142859</v>
      </c>
      <c r="AIN13" s="168">
        <f t="shared" si="65"/>
        <v>21815.285714285714</v>
      </c>
      <c r="AIO13" s="168">
        <f t="shared" si="65"/>
        <v>21482.571428571428</v>
      </c>
      <c r="AIP13" s="168">
        <f t="shared" si="65"/>
        <v>21064.428571428572</v>
      </c>
      <c r="AIQ13" s="168">
        <f t="shared" si="65"/>
        <v>20814.285714285714</v>
      </c>
      <c r="AIR13" s="168">
        <f t="shared" si="65"/>
        <v>20838.571428571428</v>
      </c>
      <c r="AIS13" s="168">
        <f t="shared" si="65"/>
        <v>20612.428571428572</v>
      </c>
      <c r="AIT13" s="168">
        <f t="shared" si="65"/>
        <v>20270.571428571428</v>
      </c>
      <c r="AIU13" s="168">
        <f t="shared" si="65"/>
        <v>19719.571428571428</v>
      </c>
      <c r="AIV13" s="168">
        <f t="shared" si="65"/>
        <v>19536.857142857141</v>
      </c>
      <c r="AIW13" s="168">
        <f t="shared" si="65"/>
        <v>19853.285714285714</v>
      </c>
      <c r="AIX13" s="168">
        <f t="shared" si="65"/>
        <v>19059.285714285714</v>
      </c>
      <c r="AIY13" s="168">
        <f t="shared" si="65"/>
        <v>18933.142857142859</v>
      </c>
      <c r="AIZ13" s="168">
        <f t="shared" si="65"/>
        <v>16588.857142857141</v>
      </c>
      <c r="AJA13" s="168">
        <f t="shared" si="65"/>
        <v>16965.428571428572</v>
      </c>
      <c r="AJB13" s="168">
        <f t="shared" ref="AJB13:AJI13" si="66">SUM(AIV12:AJB12)/7</f>
        <v>16687.142857142859</v>
      </c>
      <c r="AJC13" s="168">
        <f t="shared" si="66"/>
        <v>15838.428571428571</v>
      </c>
      <c r="AJD13" s="168">
        <f t="shared" si="66"/>
        <v>14500.571428571429</v>
      </c>
      <c r="AJE13" s="168">
        <f t="shared" si="66"/>
        <v>15392</v>
      </c>
      <c r="AJF13" s="168">
        <f t="shared" si="66"/>
        <v>14925.142857142857</v>
      </c>
      <c r="AJG13" s="168">
        <f t="shared" si="66"/>
        <v>16316.142857142857</v>
      </c>
      <c r="AJH13" s="168">
        <f t="shared" si="66"/>
        <v>15489.428571428571</v>
      </c>
      <c r="AJI13" s="168">
        <f t="shared" si="66"/>
        <v>15490.714285714286</v>
      </c>
      <c r="AJJ13" s="168">
        <f t="shared" ref="AJJ13" si="67">SUM(AJD12:AJJ12)/7</f>
        <v>15848.142857142857</v>
      </c>
      <c r="AJK13" s="168">
        <f t="shared" ref="AJK13" si="68">SUM(AJE12:AJK12)/7</f>
        <v>16245.714285714286</v>
      </c>
      <c r="AJL13" s="168">
        <f t="shared" ref="AJL13:AKC13" si="69">SUM(AJF12:AJL12)/7</f>
        <v>15108</v>
      </c>
      <c r="AJM13" s="168">
        <f t="shared" si="69"/>
        <v>14890.428571428571</v>
      </c>
      <c r="AJN13" s="168">
        <f t="shared" si="69"/>
        <v>14748.571428571429</v>
      </c>
      <c r="AJO13" s="168">
        <f t="shared" si="69"/>
        <v>14700.285714285714</v>
      </c>
      <c r="AJP13" s="168">
        <f t="shared" si="69"/>
        <v>14404.428571428571</v>
      </c>
      <c r="AJQ13" s="168">
        <f t="shared" si="69"/>
        <v>13931.714285714286</v>
      </c>
      <c r="AJR13" s="168">
        <f t="shared" si="69"/>
        <v>13593.714285714286</v>
      </c>
      <c r="AJS13" s="168">
        <f t="shared" si="69"/>
        <v>13247.571428571429</v>
      </c>
      <c r="AJT13" s="168">
        <f t="shared" si="69"/>
        <v>12660.857142857143</v>
      </c>
      <c r="AJU13" s="168">
        <f t="shared" si="69"/>
        <v>11755.857142857143</v>
      </c>
      <c r="AJV13" s="168">
        <f t="shared" si="69"/>
        <v>12248.571428571429</v>
      </c>
      <c r="AJW13" s="168">
        <f t="shared" si="69"/>
        <v>12332.142857142857</v>
      </c>
      <c r="AJX13" s="168">
        <f t="shared" si="69"/>
        <v>13035.714285714286</v>
      </c>
      <c r="AJY13" s="168">
        <f t="shared" si="69"/>
        <v>13368.571428571429</v>
      </c>
      <c r="AJZ13" s="168">
        <f t="shared" si="69"/>
        <v>14026</v>
      </c>
      <c r="AKA13" s="168">
        <f t="shared" si="69"/>
        <v>14985</v>
      </c>
      <c r="AKB13" s="168">
        <f t="shared" si="69"/>
        <v>16109.571428571429</v>
      </c>
      <c r="AKC13" s="168">
        <f t="shared" si="69"/>
        <v>15685.285714285714</v>
      </c>
      <c r="AKD13" s="168">
        <f t="shared" ref="AKD13:AKS13" si="70">SUM(AJX12:AKD12)/7</f>
        <v>15331.428571428571</v>
      </c>
      <c r="AKE13" s="168">
        <f t="shared" si="70"/>
        <v>15036.428571428571</v>
      </c>
      <c r="AKF13" s="168">
        <f t="shared" si="70"/>
        <v>14942.285714285714</v>
      </c>
      <c r="AKG13" s="168">
        <f t="shared" si="70"/>
        <v>14893</v>
      </c>
      <c r="AKH13" s="168">
        <f t="shared" si="70"/>
        <v>14735.428571428571</v>
      </c>
      <c r="AKI13" s="168">
        <f t="shared" si="70"/>
        <v>14193.142857142857</v>
      </c>
      <c r="AKJ13" s="168">
        <f t="shared" si="70"/>
        <v>13751.714285714286</v>
      </c>
      <c r="AKK13" s="168">
        <f t="shared" si="70"/>
        <v>14178.142857142857</v>
      </c>
      <c r="AKL13" s="168">
        <f t="shared" si="70"/>
        <v>14209.571428571429</v>
      </c>
      <c r="AKM13" s="168">
        <f t="shared" si="70"/>
        <v>14434.571428571429</v>
      </c>
      <c r="AKN13" s="168">
        <f t="shared" si="70"/>
        <v>14302.142857142857</v>
      </c>
      <c r="AKO13" s="168">
        <f t="shared" si="70"/>
        <v>14231.428571428571</v>
      </c>
      <c r="AKP13" s="168">
        <f t="shared" si="70"/>
        <v>14284.142857142857</v>
      </c>
      <c r="AKQ13" s="168">
        <f t="shared" si="70"/>
        <v>14815.571428571429</v>
      </c>
      <c r="AKR13" s="168">
        <f t="shared" si="70"/>
        <v>13979.285714285714</v>
      </c>
      <c r="AKS13" s="168">
        <f t="shared" si="70"/>
        <v>13507.142857142857</v>
      </c>
      <c r="AKT13" s="168">
        <f t="shared" ref="AKT13:AMH13" si="71">SUM(AKN12:AKT12)/7</f>
        <v>13886.714285714286</v>
      </c>
      <c r="AKU13" s="168">
        <f t="shared" si="71"/>
        <v>13763.571428571429</v>
      </c>
      <c r="AKV13" s="168">
        <f t="shared" si="71"/>
        <v>13990.285714285714</v>
      </c>
      <c r="AKW13" s="168">
        <f t="shared" si="71"/>
        <v>14393</v>
      </c>
      <c r="AKX13" s="168">
        <f t="shared" si="71"/>
        <v>14790.714285714286</v>
      </c>
      <c r="AKY13" s="168">
        <f t="shared" si="71"/>
        <v>16045.571428571429</v>
      </c>
      <c r="AKZ13" s="168">
        <f t="shared" si="71"/>
        <v>16865.857142857141</v>
      </c>
      <c r="ALA13" s="168">
        <f t="shared" si="71"/>
        <v>16632.142857142859</v>
      </c>
      <c r="ALB13" s="168">
        <f t="shared" si="71"/>
        <v>17196.428571428572</v>
      </c>
      <c r="ALC13" s="168">
        <f t="shared" si="71"/>
        <v>17620.714285714286</v>
      </c>
      <c r="ALD13" s="168">
        <f t="shared" si="71"/>
        <v>17814.142857142859</v>
      </c>
      <c r="ALE13" s="168">
        <f t="shared" si="71"/>
        <v>17572.428571428572</v>
      </c>
      <c r="ALF13" s="168">
        <f t="shared" si="71"/>
        <v>17544.714285714286</v>
      </c>
      <c r="ALG13" s="168">
        <f t="shared" si="71"/>
        <v>17499.857142857141</v>
      </c>
      <c r="ALH13" s="168">
        <f t="shared" si="71"/>
        <v>17629.428571428572</v>
      </c>
      <c r="ALI13" s="168">
        <f t="shared" si="71"/>
        <v>17612.285714285714</v>
      </c>
      <c r="ALJ13" s="168">
        <f t="shared" si="71"/>
        <v>17231.714285714286</v>
      </c>
      <c r="ALK13" s="168">
        <f t="shared" si="71"/>
        <v>17320.714285714286</v>
      </c>
      <c r="ALL13" s="168">
        <f t="shared" si="71"/>
        <v>16710</v>
      </c>
      <c r="ALM13" s="168">
        <f t="shared" si="71"/>
        <v>15990.285714285714</v>
      </c>
      <c r="ALN13" s="168">
        <f t="shared" si="71"/>
        <v>16606.857142857141</v>
      </c>
      <c r="ALO13" s="168">
        <f t="shared" si="71"/>
        <v>16624.285714285714</v>
      </c>
      <c r="ALP13" s="168">
        <f t="shared" si="71"/>
        <v>16736.857142857141</v>
      </c>
      <c r="ALQ13" s="168">
        <f t="shared" si="71"/>
        <v>17066.857142857141</v>
      </c>
      <c r="ALR13" s="168">
        <f t="shared" si="71"/>
        <v>17108.142857142859</v>
      </c>
      <c r="ALS13" s="168">
        <f t="shared" si="71"/>
        <v>18003.571428571428</v>
      </c>
      <c r="ALT13" s="168">
        <f t="shared" si="71"/>
        <v>18546.428571428572</v>
      </c>
      <c r="ALU13" s="168">
        <f t="shared" si="71"/>
        <v>17807.142857142859</v>
      </c>
      <c r="ALV13" s="168">
        <f t="shared" si="71"/>
        <v>17663.714285714286</v>
      </c>
      <c r="ALW13" s="168">
        <f t="shared" si="71"/>
        <v>17332</v>
      </c>
      <c r="ALX13" s="168">
        <f t="shared" si="71"/>
        <v>17728.285714285714</v>
      </c>
      <c r="ALY13" s="168">
        <f t="shared" si="71"/>
        <v>18053.571428571428</v>
      </c>
      <c r="ALZ13" s="168">
        <f t="shared" si="71"/>
        <v>17988.857142857141</v>
      </c>
      <c r="AMA13" s="168">
        <f t="shared" si="71"/>
        <v>18692.571428571428</v>
      </c>
      <c r="AMB13" s="168">
        <f t="shared" si="71"/>
        <v>19251.571428571428</v>
      </c>
      <c r="AMC13" s="168">
        <f t="shared" si="71"/>
        <v>19637</v>
      </c>
      <c r="AMD13" s="168">
        <f t="shared" si="71"/>
        <v>20311.428571428572</v>
      </c>
      <c r="AME13" s="168">
        <f t="shared" si="71"/>
        <v>19962.285714285714</v>
      </c>
      <c r="AMF13" s="168">
        <f t="shared" si="71"/>
        <v>20414.285714285714</v>
      </c>
      <c r="AMG13" s="168">
        <f t="shared" si="71"/>
        <v>21338.428571428572</v>
      </c>
      <c r="AMH13" s="168">
        <f t="shared" si="71"/>
        <v>21718</v>
      </c>
      <c r="AMI13" s="168">
        <f t="shared" ref="AMI13:AQE13" si="72">SUM(AMC12:AMI12)/7</f>
        <v>22145.285714285714</v>
      </c>
      <c r="AMJ13" s="168">
        <f t="shared" si="72"/>
        <v>22695.428571428572</v>
      </c>
      <c r="AMK13" s="168">
        <f t="shared" si="72"/>
        <v>22346.285714285714</v>
      </c>
      <c r="AML13" s="168">
        <f t="shared" si="72"/>
        <v>23368.571428571428</v>
      </c>
      <c r="AMM13" s="168">
        <f t="shared" si="72"/>
        <v>23926.857142857141</v>
      </c>
      <c r="AMN13" s="168">
        <f t="shared" si="72"/>
        <v>24594.571428571428</v>
      </c>
      <c r="AMO13" s="168">
        <f t="shared" si="72"/>
        <v>24703.714285714286</v>
      </c>
      <c r="AMP13" s="168">
        <f t="shared" si="72"/>
        <v>25241.428571428572</v>
      </c>
      <c r="AMQ13" s="168">
        <f t="shared" si="72"/>
        <v>25247.142857142859</v>
      </c>
      <c r="AMR13" s="168">
        <f t="shared" si="72"/>
        <v>25885.428571428572</v>
      </c>
      <c r="AMS13" s="168">
        <f t="shared" si="72"/>
        <v>26077.142857142859</v>
      </c>
      <c r="AMT13" s="168">
        <f t="shared" si="72"/>
        <v>26600.285714285714</v>
      </c>
      <c r="AMU13" s="168">
        <f t="shared" si="72"/>
        <v>26704.285714285714</v>
      </c>
      <c r="AMV13" s="168">
        <f t="shared" si="72"/>
        <v>26483.571428571428</v>
      </c>
      <c r="AMW13" s="168">
        <f t="shared" si="72"/>
        <v>24301.714285714286</v>
      </c>
      <c r="AMX13" s="168">
        <f t="shared" si="72"/>
        <v>22239</v>
      </c>
      <c r="AMY13" s="168">
        <f t="shared" si="72"/>
        <v>20752.857142857141</v>
      </c>
      <c r="AMZ13" s="168">
        <f t="shared" si="72"/>
        <v>18168.857142857141</v>
      </c>
      <c r="ANA13" s="168">
        <f t="shared" si="72"/>
        <v>14560.571428571429</v>
      </c>
      <c r="ANB13" s="168">
        <f t="shared" si="72"/>
        <v>14412</v>
      </c>
      <c r="ANC13" s="168">
        <f t="shared" si="72"/>
        <v>14997</v>
      </c>
      <c r="AND13" s="168">
        <f t="shared" si="72"/>
        <v>18335.571428571428</v>
      </c>
      <c r="ANE13" s="168">
        <f t="shared" si="72"/>
        <v>21473.571428571428</v>
      </c>
      <c r="ANF13" s="168">
        <f t="shared" si="72"/>
        <v>22560.714285714286</v>
      </c>
      <c r="ANG13" s="168">
        <f t="shared" si="72"/>
        <v>23716.285714285714</v>
      </c>
      <c r="ANH13" s="168">
        <f t="shared" si="72"/>
        <v>25015.285714285714</v>
      </c>
      <c r="ANI13" s="168">
        <f t="shared" si="72"/>
        <v>26589.571428571428</v>
      </c>
      <c r="ANJ13" s="168">
        <f t="shared" si="72"/>
        <v>27171.857142857141</v>
      </c>
      <c r="ANK13" s="168">
        <f t="shared" si="72"/>
        <v>26198.714285714286</v>
      </c>
      <c r="ANL13" s="168">
        <f t="shared" si="72"/>
        <v>25562.857142857141</v>
      </c>
      <c r="ANM13" s="168">
        <f t="shared" si="72"/>
        <v>26164.857142857141</v>
      </c>
      <c r="ANN13" s="168">
        <f t="shared" si="72"/>
        <v>27159.571428571428</v>
      </c>
      <c r="ANO13" s="168">
        <f t="shared" si="72"/>
        <v>29885.285714285714</v>
      </c>
      <c r="ANP13" s="168">
        <f t="shared" si="72"/>
        <v>27520.571428571428</v>
      </c>
      <c r="ANQ13" s="168">
        <f t="shared" si="72"/>
        <v>26087.428571428572</v>
      </c>
      <c r="ANR13" s="168">
        <f t="shared" si="72"/>
        <v>25335.285714285714</v>
      </c>
      <c r="ANS13" s="168">
        <f t="shared" si="72"/>
        <v>24466</v>
      </c>
      <c r="ANT13" s="168">
        <f t="shared" si="72"/>
        <v>23859.571428571428</v>
      </c>
      <c r="ANU13" s="168">
        <f t="shared" si="72"/>
        <v>23756</v>
      </c>
      <c r="ANV13" s="168">
        <f t="shared" si="72"/>
        <v>22557.714285714286</v>
      </c>
      <c r="ANW13" s="168">
        <f t="shared" si="72"/>
        <v>22884.285714285714</v>
      </c>
      <c r="ANX13" s="168">
        <f t="shared" si="72"/>
        <v>22422.857142857141</v>
      </c>
      <c r="ANY13" s="168">
        <f t="shared" si="72"/>
        <v>22127.714285714286</v>
      </c>
      <c r="ANZ13" s="168">
        <f t="shared" si="72"/>
        <v>22379.714285714286</v>
      </c>
      <c r="AOA13" s="168">
        <f t="shared" si="72"/>
        <v>22254.428571428572</v>
      </c>
      <c r="AOB13" s="168">
        <f t="shared" si="72"/>
        <v>21850.714285714286</v>
      </c>
      <c r="AOC13" s="168">
        <f t="shared" si="72"/>
        <v>21660.714285714286</v>
      </c>
      <c r="AOD13" s="168">
        <f t="shared" si="72"/>
        <v>21178.571428571428</v>
      </c>
      <c r="AOE13" s="168">
        <f t="shared" si="72"/>
        <v>21160.428571428572</v>
      </c>
      <c r="AOF13" s="168">
        <f t="shared" si="72"/>
        <v>21068.285714285714</v>
      </c>
      <c r="AOG13" s="168">
        <f t="shared" si="72"/>
        <v>20860.714285714286</v>
      </c>
      <c r="AOH13" s="168">
        <f t="shared" si="72"/>
        <v>20551.428571428572</v>
      </c>
      <c r="AOI13" s="168">
        <f t="shared" si="72"/>
        <v>20576</v>
      </c>
      <c r="AOJ13" s="168">
        <f t="shared" si="72"/>
        <v>20435.714285714286</v>
      </c>
      <c r="AOK13" s="168">
        <f t="shared" si="72"/>
        <v>20848.571428571428</v>
      </c>
      <c r="AOL13" s="168">
        <f t="shared" si="72"/>
        <v>21302</v>
      </c>
      <c r="AOM13" s="168">
        <f t="shared" si="72"/>
        <v>21204.428571428572</v>
      </c>
      <c r="AON13" s="168">
        <f t="shared" si="72"/>
        <v>20528.285714285714</v>
      </c>
      <c r="AOO13" s="168">
        <f t="shared" si="72"/>
        <v>20354.285714285714</v>
      </c>
      <c r="AOP13" s="168">
        <f t="shared" si="72"/>
        <v>20183.571428571428</v>
      </c>
      <c r="AOQ13" s="168">
        <f t="shared" si="72"/>
        <v>19828.857142857141</v>
      </c>
      <c r="AOR13" s="168">
        <f t="shared" si="72"/>
        <v>18761.714285714286</v>
      </c>
      <c r="AOS13" s="168">
        <f t="shared" si="72"/>
        <v>18156.285714285714</v>
      </c>
      <c r="AOT13" s="168">
        <f t="shared" si="72"/>
        <v>17724.714285714286</v>
      </c>
      <c r="AOU13" s="168">
        <f t="shared" si="72"/>
        <v>17858.571428571428</v>
      </c>
      <c r="AOV13" s="168">
        <f t="shared" si="72"/>
        <v>18239</v>
      </c>
      <c r="AOW13" s="168">
        <f t="shared" si="72"/>
        <v>17907.285714285714</v>
      </c>
      <c r="AOX13" s="168">
        <f t="shared" si="72"/>
        <v>16913.428571428572</v>
      </c>
      <c r="AOY13" s="168">
        <f t="shared" si="72"/>
        <v>16780.857142857141</v>
      </c>
      <c r="AOZ13" s="168">
        <f t="shared" si="72"/>
        <v>15915.285714285714</v>
      </c>
      <c r="APA13" s="168">
        <f t="shared" si="72"/>
        <v>15399.285714285714</v>
      </c>
      <c r="APB13" s="168">
        <f t="shared" si="72"/>
        <v>15107.714285714286</v>
      </c>
      <c r="APC13" s="168">
        <f t="shared" si="72"/>
        <v>14998.714285714286</v>
      </c>
      <c r="APD13" s="168">
        <f t="shared" si="72"/>
        <v>14960</v>
      </c>
      <c r="APE13" s="168">
        <f t="shared" si="72"/>
        <v>14760</v>
      </c>
      <c r="APF13" s="168">
        <f t="shared" si="72"/>
        <v>14541.857142857143</v>
      </c>
      <c r="APG13" s="168">
        <f t="shared" si="72"/>
        <v>15237.285714285714</v>
      </c>
      <c r="APH13" s="168">
        <f t="shared" si="72"/>
        <v>15195.857142857143</v>
      </c>
      <c r="API13" s="168">
        <f t="shared" si="72"/>
        <v>14832.428571428571</v>
      </c>
      <c r="APJ13" s="168">
        <f t="shared" si="72"/>
        <v>14365.142857142857</v>
      </c>
      <c r="APK13" s="168">
        <f t="shared" si="72"/>
        <v>14076.857142857143</v>
      </c>
      <c r="APL13" s="168">
        <f t="shared" si="72"/>
        <v>14564</v>
      </c>
      <c r="APM13" s="168">
        <f t="shared" si="72"/>
        <v>14405.285714285714</v>
      </c>
      <c r="APN13" s="168">
        <f t="shared" si="72"/>
        <v>14299.857142857143</v>
      </c>
      <c r="APO13" s="168">
        <f t="shared" si="72"/>
        <v>14424</v>
      </c>
      <c r="APP13" s="168">
        <f t="shared" si="72"/>
        <v>14467.857142857143</v>
      </c>
      <c r="APQ13" s="168">
        <f t="shared" si="72"/>
        <v>15096.857142857143</v>
      </c>
      <c r="APR13" s="168">
        <f t="shared" si="72"/>
        <v>14961.571428571429</v>
      </c>
      <c r="APS13" s="168">
        <f t="shared" si="72"/>
        <v>14084.142857142857</v>
      </c>
      <c r="APT13" s="168">
        <f t="shared" si="72"/>
        <v>13689.142857142857</v>
      </c>
      <c r="APU13" s="168">
        <f t="shared" si="72"/>
        <v>13212.714285714286</v>
      </c>
      <c r="APV13" s="168">
        <f t="shared" si="72"/>
        <v>12793.857142857143</v>
      </c>
      <c r="APW13" s="168">
        <f t="shared" si="72"/>
        <v>12784</v>
      </c>
      <c r="APX13" s="168">
        <f t="shared" si="72"/>
        <v>12144.142857142857</v>
      </c>
      <c r="APY13" s="168">
        <f t="shared" si="72"/>
        <v>11860.285714285714</v>
      </c>
      <c r="APZ13" s="168">
        <f t="shared" si="72"/>
        <v>10974.142857142857</v>
      </c>
      <c r="AQA13" s="168">
        <f t="shared" si="72"/>
        <v>10263.571428571429</v>
      </c>
      <c r="AQB13" s="168">
        <f t="shared" si="72"/>
        <v>10300</v>
      </c>
      <c r="AQC13" s="168">
        <f t="shared" si="72"/>
        <v>10678.714285714286</v>
      </c>
      <c r="AQD13" s="168">
        <f t="shared" si="72"/>
        <v>10818.142857142857</v>
      </c>
      <c r="AQE13" s="168">
        <f t="shared" si="72"/>
        <v>10792.714285714286</v>
      </c>
      <c r="AQF13" s="168">
        <f t="shared" ref="AQF13:ARU13" si="73">SUM(APZ12:AQF12)/7</f>
        <v>11410</v>
      </c>
      <c r="AQG13" s="168">
        <f t="shared" si="73"/>
        <v>11990.857142857143</v>
      </c>
      <c r="AQH13" s="168">
        <f t="shared" si="73"/>
        <v>12631.428571428571</v>
      </c>
      <c r="AQI13" s="168">
        <f t="shared" si="73"/>
        <v>12689.285714285714</v>
      </c>
      <c r="AQJ13" s="168">
        <f t="shared" si="73"/>
        <v>12496.571428571429</v>
      </c>
      <c r="AQK13" s="168">
        <f t="shared" si="73"/>
        <v>11781.857142857143</v>
      </c>
      <c r="AQL13" s="168">
        <f t="shared" si="73"/>
        <v>11320</v>
      </c>
      <c r="AQM13" s="168">
        <f t="shared" si="73"/>
        <v>10805.428571428571</v>
      </c>
      <c r="AQN13" s="168">
        <f t="shared" si="73"/>
        <v>10642.285714285714</v>
      </c>
      <c r="AQO13" s="168">
        <f t="shared" si="73"/>
        <v>10201.285714285714</v>
      </c>
      <c r="AQP13" s="168">
        <f t="shared" si="73"/>
        <v>9580.1428571428569</v>
      </c>
      <c r="AQQ13" s="168">
        <f t="shared" si="73"/>
        <v>8969.7142857142862</v>
      </c>
      <c r="AQR13" s="168">
        <f t="shared" si="73"/>
        <v>9285</v>
      </c>
      <c r="AQS13" s="168">
        <f t="shared" si="73"/>
        <v>9648.5714285714294</v>
      </c>
      <c r="AQT13" s="168">
        <f t="shared" si="73"/>
        <v>9718.8571428571431</v>
      </c>
      <c r="AQU13" s="168">
        <f t="shared" si="73"/>
        <v>9978.4285714285706</v>
      </c>
      <c r="AQV13" s="168">
        <f t="shared" si="73"/>
        <v>10391.714285714286</v>
      </c>
      <c r="AQW13" s="168">
        <f t="shared" si="73"/>
        <v>11073.857142857143</v>
      </c>
      <c r="AQX13" s="168">
        <f t="shared" si="73"/>
        <v>11652.714285714286</v>
      </c>
      <c r="AQY13" s="168">
        <f t="shared" si="73"/>
        <v>11965.714285714286</v>
      </c>
      <c r="AQZ13" s="168">
        <f t="shared" si="73"/>
        <v>12177.285714285714</v>
      </c>
      <c r="ARA13" s="168">
        <f t="shared" si="73"/>
        <v>12507</v>
      </c>
      <c r="ARB13" s="168">
        <f t="shared" si="73"/>
        <v>12561.714285714286</v>
      </c>
      <c r="ARC13" s="168">
        <f t="shared" si="73"/>
        <v>12368.857142857143</v>
      </c>
      <c r="ARD13" s="168">
        <f t="shared" si="73"/>
        <v>12132.857142857143</v>
      </c>
      <c r="ARE13" s="168">
        <f t="shared" si="73"/>
        <v>11839.142857142857</v>
      </c>
      <c r="ARF13" s="168">
        <f t="shared" si="73"/>
        <v>11685.714285714286</v>
      </c>
      <c r="ARG13" s="168">
        <f t="shared" si="73"/>
        <v>11616.142857142857</v>
      </c>
      <c r="ARH13" s="168">
        <f t="shared" si="73"/>
        <v>11259.142857142857</v>
      </c>
      <c r="ARI13" s="168">
        <f t="shared" si="73"/>
        <v>11191.285714285714</v>
      </c>
      <c r="ARJ13" s="168">
        <f t="shared" si="73"/>
        <v>11447.714285714286</v>
      </c>
      <c r="ARK13" s="168">
        <f t="shared" si="73"/>
        <v>11709.142857142857</v>
      </c>
      <c r="ARL13" s="168">
        <f t="shared" si="73"/>
        <v>12034</v>
      </c>
      <c r="ARM13" s="168">
        <f t="shared" si="73"/>
        <v>11976.857142857143</v>
      </c>
      <c r="ARN13" s="168">
        <f t="shared" si="73"/>
        <v>11779.714285714286</v>
      </c>
      <c r="ARO13" s="168">
        <f t="shared" si="73"/>
        <v>12577.285714285714</v>
      </c>
      <c r="ARP13" s="168">
        <f t="shared" si="73"/>
        <v>12936.428571428571</v>
      </c>
      <c r="ARQ13" s="168">
        <f t="shared" si="73"/>
        <v>11798.142857142857</v>
      </c>
      <c r="ARR13" s="168">
        <f t="shared" si="73"/>
        <v>9752.2857142857138</v>
      </c>
      <c r="ARS13" s="168">
        <f t="shared" si="73"/>
        <v>8378.7142857142862</v>
      </c>
      <c r="ART13" s="168">
        <f t="shared" si="73"/>
        <v>7510.1428571428569</v>
      </c>
      <c r="ARU13" s="168">
        <f t="shared" si="73"/>
        <v>7578.4285714285716</v>
      </c>
    </row>
    <row r="14" spans="1:1165">
      <c r="A14" s="42" t="s">
        <v>70</v>
      </c>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c r="EK14" s="176"/>
      <c r="EL14" s="176"/>
      <c r="EM14" s="176"/>
      <c r="EN14" s="176"/>
      <c r="EO14" s="176"/>
      <c r="EP14" s="176"/>
      <c r="EQ14" s="176"/>
      <c r="ER14" s="176"/>
      <c r="ES14" s="176"/>
      <c r="ET14" s="176"/>
      <c r="EU14" s="176"/>
      <c r="EV14" s="176"/>
      <c r="EW14" s="176"/>
      <c r="EX14" s="176"/>
      <c r="EY14" s="176"/>
      <c r="EZ14" s="176"/>
      <c r="FA14" s="176"/>
      <c r="FB14" s="176"/>
      <c r="FC14" s="176"/>
      <c r="FD14" s="176"/>
      <c r="FE14" s="176"/>
      <c r="FF14" s="176"/>
      <c r="FG14" s="176"/>
      <c r="FH14" s="176"/>
      <c r="FI14" s="176"/>
      <c r="FJ14" s="176"/>
      <c r="FK14" s="176"/>
      <c r="FL14" s="176"/>
      <c r="FM14" s="176"/>
      <c r="FN14" s="176"/>
      <c r="FO14" s="176"/>
      <c r="FP14" s="176"/>
      <c r="FQ14" s="176"/>
      <c r="FR14" s="176"/>
      <c r="FS14" s="176"/>
      <c r="FT14" s="176"/>
      <c r="FU14" s="176"/>
      <c r="FV14" s="176"/>
      <c r="FW14" s="176"/>
      <c r="FX14" s="176"/>
      <c r="FY14" s="176"/>
      <c r="FZ14" s="176"/>
      <c r="GA14" s="176"/>
      <c r="GB14" s="176"/>
      <c r="GC14" s="176"/>
      <c r="GD14" s="176"/>
      <c r="GE14" s="176"/>
      <c r="GF14" s="176"/>
      <c r="GG14" s="176"/>
      <c r="GH14" s="176"/>
      <c r="GI14" s="176"/>
      <c r="GJ14" s="176"/>
      <c r="GK14" s="176"/>
      <c r="GL14" s="176"/>
      <c r="GM14" s="176"/>
      <c r="GN14" s="176"/>
      <c r="GO14" s="176"/>
      <c r="GP14" s="176"/>
      <c r="GQ14" s="176"/>
      <c r="GR14" s="176"/>
      <c r="GS14" s="176"/>
      <c r="GT14" s="176"/>
      <c r="GU14" s="176"/>
      <c r="GV14" s="176"/>
      <c r="GW14" s="176"/>
      <c r="GX14" s="176"/>
      <c r="GY14" s="176"/>
      <c r="GZ14" s="176"/>
      <c r="HA14" s="176"/>
      <c r="HB14" s="176"/>
      <c r="HC14" s="176"/>
      <c r="HD14" s="176"/>
      <c r="HE14" s="176"/>
      <c r="HF14" s="176"/>
      <c r="HG14" s="176"/>
      <c r="HH14" s="176"/>
      <c r="HI14" s="176"/>
      <c r="HJ14" s="176"/>
      <c r="HK14" s="176"/>
      <c r="HL14" s="176"/>
      <c r="HM14" s="176"/>
      <c r="HN14" s="176"/>
      <c r="HO14" s="176"/>
      <c r="HP14" s="176"/>
      <c r="HQ14" s="176"/>
      <c r="HR14" s="176"/>
      <c r="HS14" s="176"/>
      <c r="HT14" s="176"/>
      <c r="HU14" s="176"/>
      <c r="HV14" s="176"/>
      <c r="HW14" s="176"/>
      <c r="HX14" s="176"/>
      <c r="HY14" s="176"/>
      <c r="HZ14" s="176"/>
      <c r="IA14" s="176"/>
      <c r="IB14" s="176"/>
      <c r="IC14" s="176"/>
      <c r="ID14" s="176"/>
      <c r="IE14" s="176"/>
      <c r="IF14" s="176"/>
      <c r="IG14" s="176"/>
      <c r="IH14" s="176"/>
      <c r="II14" s="176"/>
      <c r="IJ14" s="176"/>
      <c r="IK14" s="176"/>
      <c r="IL14" s="176"/>
      <c r="IM14" s="176"/>
      <c r="IN14" s="176"/>
      <c r="IO14" s="176"/>
      <c r="IP14" s="176"/>
      <c r="IQ14" s="176"/>
      <c r="IR14" s="176"/>
      <c r="IS14" s="176"/>
      <c r="IT14" s="176"/>
      <c r="IU14" s="176"/>
      <c r="IV14" s="176"/>
      <c r="IW14" s="176"/>
      <c r="IX14" s="176"/>
      <c r="IY14" s="176"/>
      <c r="IZ14" s="176"/>
      <c r="JA14" s="176"/>
      <c r="JB14" s="176"/>
      <c r="JC14" s="176"/>
      <c r="JD14" s="176"/>
      <c r="JE14" s="176"/>
      <c r="JF14" s="176"/>
      <c r="JG14" s="176"/>
      <c r="JH14" s="176"/>
      <c r="JI14" s="176"/>
      <c r="JJ14" s="176"/>
      <c r="JK14" s="176"/>
      <c r="JL14" s="176"/>
      <c r="JM14" s="176"/>
      <c r="JN14" s="176"/>
      <c r="JO14" s="176"/>
      <c r="JP14" s="176"/>
      <c r="JQ14" s="176"/>
      <c r="JR14" s="176"/>
      <c r="JS14" s="176"/>
      <c r="JT14" s="176"/>
      <c r="JU14" s="176"/>
      <c r="JV14" s="176"/>
      <c r="JW14" s="176"/>
      <c r="JX14" s="176"/>
      <c r="JY14" s="176"/>
      <c r="JZ14" s="176"/>
      <c r="KA14" s="176"/>
      <c r="KB14" s="176"/>
      <c r="KC14" s="176"/>
      <c r="KD14" s="176"/>
      <c r="KE14" s="176"/>
      <c r="KF14" s="176"/>
      <c r="KG14" s="176"/>
      <c r="KH14" s="176"/>
      <c r="KI14" s="176"/>
      <c r="KJ14" s="176"/>
      <c r="KK14" s="176"/>
      <c r="KL14" s="176"/>
      <c r="KM14" s="176"/>
      <c r="KN14" s="176"/>
      <c r="KO14" s="176"/>
      <c r="KP14" s="176"/>
      <c r="KQ14" s="176"/>
      <c r="KR14" s="176"/>
      <c r="KS14" s="176"/>
      <c r="KT14" s="176"/>
      <c r="KU14" s="176"/>
      <c r="KV14" s="176"/>
      <c r="KW14" s="176"/>
      <c r="KX14" s="176"/>
      <c r="KY14" s="176"/>
      <c r="KZ14" s="176"/>
      <c r="LA14" s="176"/>
      <c r="LB14" s="176"/>
      <c r="LC14" s="176"/>
      <c r="LD14" s="176"/>
      <c r="LE14" s="176"/>
      <c r="LF14" s="176"/>
      <c r="LG14" s="176"/>
      <c r="LH14" s="176"/>
      <c r="LI14" s="176"/>
      <c r="LJ14" s="176"/>
      <c r="LK14" s="176"/>
      <c r="LL14" s="176"/>
      <c r="LM14" s="176"/>
      <c r="LN14" s="176"/>
      <c r="LO14" s="176"/>
      <c r="LP14" s="176"/>
      <c r="LQ14" s="176"/>
      <c r="LR14" s="176"/>
      <c r="LS14" s="176"/>
      <c r="LT14" s="176"/>
      <c r="LU14" s="176"/>
      <c r="LV14" s="176"/>
      <c r="LW14" s="176"/>
      <c r="LX14" s="176"/>
      <c r="LY14" s="176"/>
      <c r="LZ14" s="176"/>
      <c r="MA14" s="176"/>
      <c r="MB14" s="176"/>
      <c r="MC14" s="176"/>
      <c r="MD14" s="176"/>
      <c r="ME14" s="176"/>
      <c r="MF14" s="176"/>
      <c r="MG14" s="176"/>
      <c r="MH14" s="176"/>
      <c r="MI14" s="176"/>
      <c r="MJ14" s="176"/>
      <c r="MK14" s="176"/>
      <c r="ML14" s="176"/>
      <c r="MM14" s="176"/>
      <c r="MN14" s="176"/>
      <c r="MO14" s="176"/>
      <c r="MP14" s="176"/>
      <c r="MQ14" s="176"/>
      <c r="MR14" s="176"/>
      <c r="MS14" s="176"/>
      <c r="MT14" s="176"/>
      <c r="MU14" s="176"/>
      <c r="MV14" s="176"/>
      <c r="MW14" s="176"/>
      <c r="MX14" s="176"/>
      <c r="MY14" s="176"/>
      <c r="MZ14" s="176"/>
      <c r="NA14" s="176"/>
      <c r="NB14" s="176"/>
      <c r="NC14" s="176"/>
      <c r="ND14" s="176"/>
      <c r="NE14" s="176"/>
      <c r="NF14" s="176"/>
      <c r="NG14" s="176"/>
      <c r="NH14" s="176"/>
      <c r="NI14" s="176"/>
      <c r="NJ14" s="176"/>
      <c r="NK14" s="176"/>
      <c r="NL14" s="176"/>
      <c r="NM14" s="176"/>
      <c r="NN14" s="176"/>
      <c r="NO14" s="176"/>
      <c r="NP14" s="176"/>
      <c r="NQ14" s="176"/>
      <c r="NR14" s="176"/>
      <c r="NS14" s="176"/>
      <c r="NT14" s="176"/>
      <c r="NU14" s="176"/>
      <c r="NV14" s="176"/>
      <c r="NW14" s="176"/>
      <c r="NX14" s="176"/>
      <c r="NY14" s="176"/>
      <c r="NZ14" s="176"/>
      <c r="OA14" s="176"/>
      <c r="OB14" s="176"/>
      <c r="OC14" s="176"/>
      <c r="OD14" s="176"/>
      <c r="OE14" s="176"/>
      <c r="OF14" s="176"/>
      <c r="OG14" s="176"/>
      <c r="OH14" s="176"/>
      <c r="OI14" s="176"/>
      <c r="OJ14" s="176"/>
      <c r="OK14" s="176"/>
      <c r="OL14" s="176"/>
      <c r="OM14" s="176"/>
      <c r="ON14" s="176"/>
      <c r="OO14" s="176"/>
      <c r="OP14" s="176"/>
      <c r="OQ14" s="176"/>
      <c r="OR14" s="176"/>
      <c r="OS14" s="176"/>
      <c r="OT14" s="176"/>
      <c r="OU14" s="176"/>
      <c r="OV14" s="176"/>
      <c r="OW14" s="176"/>
      <c r="OX14" s="176"/>
      <c r="OY14" s="176"/>
      <c r="OZ14" s="176"/>
      <c r="PA14" s="176"/>
      <c r="PB14" s="176"/>
      <c r="PC14" s="176"/>
      <c r="PD14" s="176"/>
      <c r="PE14" s="176"/>
      <c r="PF14" s="176"/>
      <c r="PG14" s="176"/>
      <c r="PH14" s="176"/>
      <c r="PI14" s="176"/>
      <c r="PJ14" s="176"/>
      <c r="PK14" s="176"/>
      <c r="PL14" s="176"/>
      <c r="PM14" s="176"/>
      <c r="PN14" s="176"/>
      <c r="PO14" s="176"/>
      <c r="PP14" s="176"/>
      <c r="PQ14" s="176"/>
      <c r="PR14" s="176"/>
      <c r="PS14" s="176"/>
      <c r="PT14" s="176"/>
      <c r="PU14" s="176"/>
      <c r="PV14" s="176"/>
      <c r="PW14" s="176"/>
      <c r="PX14" s="176"/>
      <c r="PY14" s="176"/>
      <c r="PZ14" s="176"/>
      <c r="QA14" s="176"/>
      <c r="QB14" s="176"/>
      <c r="QC14" s="176"/>
      <c r="QD14" s="176"/>
      <c r="QE14" s="176"/>
      <c r="QF14" s="176"/>
      <c r="QG14" s="176"/>
      <c r="QH14" s="176"/>
      <c r="QI14" s="176"/>
      <c r="QJ14" s="176"/>
      <c r="QK14" s="176"/>
      <c r="QL14" s="176"/>
      <c r="QM14" s="176"/>
      <c r="QN14" s="176"/>
      <c r="QO14" s="176"/>
      <c r="QP14" s="176"/>
      <c r="QQ14" s="176"/>
      <c r="QR14" s="176"/>
      <c r="QS14" s="176"/>
      <c r="QT14" s="176"/>
      <c r="QU14" s="176"/>
      <c r="QV14" s="176"/>
      <c r="QW14" s="176"/>
      <c r="QX14" s="176"/>
      <c r="QY14" s="176"/>
      <c r="QZ14" s="176"/>
      <c r="RA14" s="176"/>
      <c r="RB14" s="176"/>
      <c r="RC14" s="176"/>
      <c r="RD14" s="176"/>
      <c r="RE14" s="176"/>
      <c r="RF14" s="176"/>
      <c r="RG14" s="176"/>
      <c r="RH14" s="176"/>
      <c r="RI14" s="176"/>
      <c r="RJ14" s="176"/>
      <c r="RK14" s="176"/>
      <c r="RL14" s="176"/>
      <c r="RM14" s="176"/>
      <c r="RN14" s="176"/>
      <c r="RO14" s="176"/>
      <c r="RP14" s="176"/>
      <c r="RQ14" s="176"/>
      <c r="RR14" s="176"/>
      <c r="RS14" s="176"/>
      <c r="RT14" s="176"/>
      <c r="RU14" s="176"/>
      <c r="RV14" s="176"/>
      <c r="RW14" s="176"/>
      <c r="RX14" s="176"/>
      <c r="RY14" s="176"/>
      <c r="RZ14" s="176"/>
      <c r="SA14" s="176"/>
      <c r="SB14" s="176"/>
      <c r="SC14" s="176"/>
      <c r="SD14" s="176"/>
      <c r="SE14" s="176"/>
      <c r="SF14" s="176"/>
      <c r="SG14" s="176"/>
      <c r="SH14" s="176"/>
      <c r="SI14" s="176"/>
      <c r="SJ14" s="176"/>
      <c r="SK14" s="176"/>
      <c r="SL14" s="176"/>
      <c r="SM14" s="176"/>
      <c r="SN14" s="176"/>
      <c r="SO14" s="176"/>
      <c r="SP14" s="176"/>
      <c r="SQ14" s="176"/>
      <c r="SR14" s="176"/>
      <c r="SS14" s="176"/>
      <c r="ST14" s="176"/>
      <c r="SU14" s="176"/>
      <c r="SV14" s="176"/>
      <c r="SW14" s="176"/>
      <c r="SX14" s="176"/>
      <c r="SY14" s="176"/>
      <c r="SZ14" s="176"/>
      <c r="TA14" s="176"/>
      <c r="TB14" s="176"/>
      <c r="TC14" s="176"/>
      <c r="TD14" s="176"/>
      <c r="TE14" s="176"/>
      <c r="TF14" s="176"/>
      <c r="TG14" s="176"/>
      <c r="TH14" s="176"/>
      <c r="TI14" s="176"/>
      <c r="TJ14" s="176"/>
      <c r="TK14" s="176"/>
      <c r="TL14" s="176"/>
      <c r="TM14" s="176"/>
      <c r="TN14" s="176"/>
      <c r="TO14" s="176"/>
      <c r="TP14" s="176"/>
      <c r="TQ14" s="176"/>
      <c r="TR14" s="176"/>
      <c r="TS14" s="176"/>
      <c r="TT14" s="176"/>
      <c r="TU14" s="176"/>
      <c r="TV14" s="176"/>
      <c r="TW14" s="176"/>
      <c r="TX14" s="176"/>
      <c r="TY14" s="176"/>
      <c r="TZ14" s="176"/>
      <c r="UA14" s="176"/>
      <c r="UB14" s="176"/>
      <c r="UC14" s="176"/>
      <c r="UD14" s="176"/>
      <c r="UE14" s="176"/>
      <c r="UF14" s="176"/>
      <c r="UG14" s="176"/>
      <c r="UH14" s="176"/>
      <c r="UI14" s="176"/>
      <c r="UJ14" s="176"/>
      <c r="UK14" s="176"/>
      <c r="UL14" s="176"/>
      <c r="UM14" s="176"/>
      <c r="UN14" s="176"/>
      <c r="UO14" s="176"/>
      <c r="UP14" s="176"/>
      <c r="UQ14" s="176"/>
      <c r="UR14" s="176"/>
      <c r="US14" s="176"/>
      <c r="UT14" s="176"/>
      <c r="UU14" s="176"/>
      <c r="UV14" s="176"/>
      <c r="UW14" s="176"/>
      <c r="UX14" s="176"/>
      <c r="UY14" s="176"/>
      <c r="UZ14" s="176"/>
      <c r="VA14" s="176"/>
      <c r="VB14" s="176"/>
      <c r="VC14" s="176"/>
      <c r="VD14" s="176"/>
      <c r="VE14" s="176"/>
      <c r="VF14" s="176"/>
      <c r="VG14" s="176"/>
      <c r="VH14" s="176"/>
      <c r="VI14" s="176"/>
      <c r="VJ14" s="176"/>
      <c r="VK14" s="176"/>
      <c r="VL14" s="176"/>
      <c r="VM14" s="176"/>
      <c r="VN14" s="176"/>
      <c r="VO14" s="176"/>
      <c r="VP14" s="176"/>
      <c r="VQ14" s="176"/>
      <c r="VR14" s="176"/>
      <c r="VS14" s="176"/>
      <c r="VT14" s="176"/>
      <c r="VU14" s="176"/>
      <c r="VV14" s="176"/>
      <c r="VW14" s="176"/>
      <c r="VX14" s="176"/>
      <c r="VY14" s="176"/>
      <c r="VZ14" s="176"/>
      <c r="WA14" s="176"/>
      <c r="WB14" s="176"/>
      <c r="WC14" s="176"/>
      <c r="WD14" s="176"/>
      <c r="WE14" s="176"/>
      <c r="WF14" s="176"/>
      <c r="WG14" s="176"/>
      <c r="WH14" s="176"/>
      <c r="WI14" s="176"/>
      <c r="WJ14" s="176"/>
      <c r="WK14" s="176"/>
      <c r="WL14" s="176"/>
      <c r="WM14" s="176"/>
      <c r="WN14" s="176"/>
      <c r="WO14" s="176"/>
      <c r="WP14" s="176"/>
      <c r="WQ14" s="176"/>
      <c r="WR14" s="176"/>
      <c r="WS14" s="176"/>
      <c r="WT14" s="176"/>
      <c r="WU14" s="176"/>
      <c r="WV14" s="176"/>
      <c r="WW14" s="176"/>
      <c r="WX14" s="176"/>
      <c r="WY14" s="176"/>
      <c r="WZ14" s="176"/>
      <c r="XA14" s="176"/>
      <c r="XB14" s="176"/>
      <c r="XC14" s="176"/>
      <c r="XD14" s="176"/>
      <c r="XE14" s="176"/>
      <c r="XF14" s="176"/>
      <c r="XG14" s="176"/>
      <c r="XH14" s="176"/>
      <c r="XI14" s="176"/>
      <c r="XJ14" s="176"/>
      <c r="XK14" s="176"/>
      <c r="XL14" s="176"/>
      <c r="XM14" s="176"/>
      <c r="XN14" s="176"/>
      <c r="XO14" s="176"/>
      <c r="XP14" s="176"/>
      <c r="XQ14" s="176"/>
      <c r="XR14" s="176"/>
      <c r="XS14" s="176"/>
      <c r="XT14" s="176"/>
      <c r="XU14" s="176"/>
      <c r="XV14" s="176"/>
      <c r="XW14" s="176"/>
      <c r="XX14" s="176"/>
      <c r="XY14" s="176"/>
      <c r="XZ14" s="176"/>
      <c r="YA14" s="176"/>
      <c r="YB14" s="176"/>
      <c r="YC14" s="176"/>
      <c r="YD14" s="176"/>
      <c r="YE14" s="176"/>
      <c r="YF14" s="176"/>
      <c r="YG14" s="176"/>
      <c r="YH14" s="176"/>
      <c r="YI14" s="176"/>
      <c r="YJ14" s="176"/>
      <c r="YK14" s="176"/>
      <c r="YL14" s="176"/>
      <c r="YM14" s="176"/>
      <c r="YN14" s="176"/>
      <c r="YO14" s="176"/>
      <c r="YP14" s="176"/>
      <c r="YQ14" s="176"/>
      <c r="YR14" s="176"/>
      <c r="YS14" s="176"/>
      <c r="YT14" s="176"/>
      <c r="YU14" s="176"/>
      <c r="YV14" s="176"/>
      <c r="YW14" s="176"/>
      <c r="YX14" s="176"/>
      <c r="YY14" s="176"/>
      <c r="YZ14" s="176"/>
      <c r="ZA14" s="176"/>
      <c r="ZB14" s="176"/>
      <c r="ZC14" s="176"/>
      <c r="ZD14" s="176"/>
      <c r="ZE14" s="176"/>
      <c r="ZF14" s="176"/>
      <c r="ZG14" s="176"/>
      <c r="ZH14" s="176"/>
      <c r="ZI14" s="176"/>
      <c r="ZJ14" s="176"/>
      <c r="ZK14" s="176"/>
      <c r="ZL14" s="176"/>
      <c r="ZM14" s="176"/>
      <c r="ZN14" s="176"/>
      <c r="ZO14" s="176"/>
      <c r="ZP14" s="176"/>
      <c r="ZQ14" s="176"/>
      <c r="ZR14" s="176"/>
      <c r="ZS14" s="176"/>
      <c r="ZT14" s="176"/>
      <c r="ZU14" s="176"/>
      <c r="ZV14" s="176"/>
      <c r="ZW14" s="176"/>
      <c r="ZX14" s="176"/>
      <c r="ZY14" s="176"/>
      <c r="ZZ14" s="176"/>
      <c r="AAA14" s="176"/>
      <c r="AAB14" s="176"/>
      <c r="AAC14" s="176"/>
      <c r="AAD14" s="176"/>
      <c r="AAE14" s="176"/>
      <c r="AAF14" s="176"/>
      <c r="AAG14" s="176"/>
      <c r="AAH14" s="176"/>
      <c r="AAI14" s="176"/>
      <c r="AAJ14" s="176"/>
      <c r="AAK14" s="176"/>
      <c r="AAL14" s="176"/>
      <c r="AAM14" s="176"/>
      <c r="AAN14" s="176"/>
      <c r="AAO14" s="176"/>
      <c r="AAP14" s="176"/>
      <c r="AAQ14" s="176"/>
      <c r="AAR14" s="176"/>
      <c r="AAS14" s="176"/>
      <c r="AAT14" s="176"/>
      <c r="AAU14" s="176"/>
      <c r="AAV14" s="176"/>
      <c r="AAW14" s="176"/>
      <c r="AAX14" s="176"/>
      <c r="AAY14" s="176"/>
      <c r="AAZ14" s="176"/>
      <c r="ABA14" s="176"/>
      <c r="ABB14" s="176"/>
      <c r="ABC14" s="176"/>
      <c r="ABD14" s="176"/>
      <c r="ABE14" s="176"/>
      <c r="ABF14" s="176"/>
      <c r="ABG14" s="176"/>
      <c r="ABH14" s="176"/>
      <c r="ABI14" s="176"/>
      <c r="ABJ14" s="176"/>
      <c r="ABK14" s="176"/>
      <c r="ABL14" s="176"/>
      <c r="ABM14" s="176"/>
      <c r="ABN14" s="176"/>
      <c r="ABO14" s="176"/>
      <c r="ABP14" s="176"/>
      <c r="ABQ14" s="176"/>
      <c r="ABR14" s="176"/>
      <c r="ABS14" s="176"/>
      <c r="ABT14" s="176"/>
      <c r="ABU14" s="176"/>
      <c r="ABV14" s="176"/>
      <c r="ABW14" s="176"/>
      <c r="ABX14" s="176"/>
      <c r="ABY14" s="176"/>
      <c r="ABZ14" s="176"/>
      <c r="ACA14" s="176"/>
      <c r="ACB14" s="176"/>
      <c r="ACC14" s="176"/>
      <c r="ACD14" s="176"/>
      <c r="ACE14" s="176"/>
      <c r="ACF14" s="176"/>
      <c r="ACG14" s="176"/>
      <c r="ACH14" s="176"/>
      <c r="ACI14" s="176"/>
      <c r="ACJ14" s="176"/>
      <c r="ACK14" s="176"/>
      <c r="ACL14" s="176"/>
      <c r="ACM14" s="176"/>
      <c r="ACN14" s="176"/>
      <c r="ACO14" s="176"/>
      <c r="ACP14" s="176"/>
      <c r="ACQ14" s="176"/>
      <c r="ACR14" s="176"/>
      <c r="ACS14" s="176"/>
      <c r="ACT14" s="176"/>
      <c r="ACU14" s="176"/>
      <c r="ACV14" s="176"/>
      <c r="ACW14" s="176"/>
      <c r="ACX14" s="176"/>
      <c r="ACY14" s="176"/>
      <c r="ACZ14" s="176"/>
      <c r="ADA14" s="176"/>
      <c r="ADB14" s="176"/>
      <c r="ADC14" s="176"/>
      <c r="ADD14" s="176"/>
      <c r="ADE14" s="176"/>
      <c r="ADF14" s="176"/>
      <c r="ADG14" s="176"/>
      <c r="ADH14" s="176"/>
      <c r="ADI14" s="176"/>
      <c r="ADJ14" s="176"/>
      <c r="ADK14" s="176"/>
      <c r="ADL14" s="176"/>
      <c r="ADM14" s="176"/>
      <c r="ADN14" s="176"/>
      <c r="ADO14" s="176"/>
      <c r="ADP14" s="176"/>
      <c r="ADQ14" s="176"/>
      <c r="ADR14" s="176"/>
      <c r="ADS14" s="176"/>
      <c r="ADT14" s="176"/>
      <c r="ADU14" s="176"/>
      <c r="ADV14" s="176"/>
      <c r="ADW14" s="176"/>
      <c r="ADX14" s="176"/>
      <c r="ADY14" s="176"/>
      <c r="ADZ14" s="176"/>
      <c r="AEA14" s="176"/>
      <c r="AEB14" s="176"/>
      <c r="AEC14" s="176"/>
      <c r="AED14" s="176"/>
      <c r="AEE14" s="176"/>
      <c r="AEF14" s="176"/>
      <c r="AEG14" s="176"/>
      <c r="AEH14" s="176"/>
      <c r="AEI14" s="176"/>
      <c r="AEJ14" s="176"/>
      <c r="AEK14" s="176"/>
      <c r="AEL14" s="176"/>
      <c r="AEM14" s="176"/>
      <c r="AEN14" s="176"/>
      <c r="AEO14" s="176"/>
      <c r="AEP14" s="176"/>
      <c r="AEQ14" s="176"/>
      <c r="AER14" s="176"/>
      <c r="AES14" s="176"/>
      <c r="AET14" s="176"/>
      <c r="AEU14" s="176"/>
      <c r="AEV14" s="176"/>
      <c r="AEW14" s="176"/>
      <c r="AEX14" s="176"/>
      <c r="AEY14" s="176"/>
      <c r="AEZ14" s="176"/>
      <c r="AFA14" s="176"/>
      <c r="AFB14" s="176"/>
      <c r="AFC14" s="176"/>
      <c r="AFD14" s="176"/>
      <c r="AFE14" s="176"/>
      <c r="AFF14" s="176"/>
      <c r="AFG14" s="176"/>
      <c r="AFH14" s="176"/>
      <c r="AFI14" s="176"/>
      <c r="AFJ14" s="176"/>
      <c r="AFK14" s="176"/>
      <c r="AFL14" s="176"/>
      <c r="AFM14" s="176"/>
      <c r="AFN14" s="176"/>
      <c r="AFO14" s="176"/>
      <c r="AFP14" s="176"/>
      <c r="AFQ14" s="176"/>
      <c r="AFR14" s="176"/>
      <c r="AFS14" s="176"/>
      <c r="AFT14" s="176"/>
      <c r="AFU14" s="176"/>
      <c r="AFV14" s="176"/>
      <c r="AFW14" s="176"/>
      <c r="AFX14" s="176"/>
      <c r="AFY14" s="176"/>
      <c r="AFZ14" s="176"/>
      <c r="AGA14" s="176"/>
      <c r="AGB14" s="176"/>
      <c r="AGC14" s="176"/>
      <c r="AGD14" s="176"/>
      <c r="AGE14" s="176"/>
      <c r="AGF14" s="176"/>
      <c r="AGG14" s="176"/>
      <c r="AGH14" s="176"/>
      <c r="AGI14" s="176"/>
      <c r="AGJ14" s="176"/>
      <c r="AGK14" s="176"/>
      <c r="AGL14" s="176"/>
      <c r="AGM14" s="176"/>
      <c r="AGN14" s="176"/>
      <c r="AGO14" s="176"/>
      <c r="AGP14" s="176"/>
      <c r="AGQ14" s="176"/>
      <c r="AGR14" s="176"/>
      <c r="AGS14" s="176"/>
      <c r="AGT14" s="176"/>
      <c r="AGU14" s="176"/>
      <c r="AGV14" s="176"/>
      <c r="AGW14" s="176"/>
      <c r="AGX14" s="176"/>
      <c r="AGY14" s="176"/>
      <c r="AGZ14" s="176"/>
      <c r="AHA14" s="176"/>
      <c r="AHB14" s="176"/>
      <c r="AHC14" s="176"/>
      <c r="AHD14" s="176"/>
      <c r="AHE14" s="176"/>
      <c r="AHF14" s="176"/>
      <c r="AHG14" s="176"/>
      <c r="AHH14" s="176"/>
      <c r="AHI14" s="176"/>
      <c r="AHJ14" s="176"/>
      <c r="AHK14" s="176"/>
      <c r="AHL14" s="176"/>
      <c r="AHM14" s="176"/>
      <c r="AHN14" s="176"/>
      <c r="AHO14" s="176"/>
      <c r="AHP14" s="176"/>
      <c r="AHQ14" s="176"/>
      <c r="AHR14" s="176"/>
      <c r="AHS14" s="176"/>
      <c r="AHT14" s="176"/>
      <c r="AHU14" s="176"/>
      <c r="AHV14" s="176"/>
      <c r="AHW14" s="176"/>
      <c r="AHX14" s="176"/>
      <c r="AHY14" s="176"/>
      <c r="AHZ14" s="176"/>
      <c r="AIA14" s="176"/>
      <c r="AIB14" s="176"/>
      <c r="AIC14" s="176"/>
      <c r="AID14" s="176"/>
      <c r="AIE14" s="176"/>
      <c r="AIF14" s="176"/>
      <c r="AIG14" s="176"/>
      <c r="AIH14" s="176"/>
      <c r="AII14" s="176"/>
      <c r="AIJ14" s="176"/>
      <c r="AIK14" s="180"/>
      <c r="AIL14" s="180"/>
      <c r="AIM14" s="180"/>
      <c r="AIN14" s="180"/>
      <c r="AIO14" s="181"/>
      <c r="AIP14" s="181"/>
      <c r="AIQ14" s="181"/>
      <c r="AIR14" s="181"/>
      <c r="AIS14" s="181"/>
      <c r="AIT14" s="181"/>
      <c r="AIU14" s="181"/>
      <c r="AIV14" s="181"/>
      <c r="AIW14" s="181"/>
      <c r="AIX14" s="181"/>
      <c r="AIY14" s="181"/>
      <c r="AIZ14" s="182"/>
      <c r="AJA14" s="182"/>
      <c r="AJB14" s="182"/>
      <c r="AJC14" s="182"/>
      <c r="AJD14" s="182"/>
      <c r="AJE14" s="182"/>
      <c r="AJF14" s="73" t="s">
        <v>74</v>
      </c>
      <c r="AJG14" s="73" t="s">
        <v>74</v>
      </c>
      <c r="AJH14" s="73" t="s">
        <v>74</v>
      </c>
      <c r="AJI14" s="73" t="s">
        <v>74</v>
      </c>
      <c r="AJJ14" s="73" t="s">
        <v>74</v>
      </c>
      <c r="AJK14" s="73" t="s">
        <v>74</v>
      </c>
      <c r="AJL14" s="183">
        <f t="shared" ref="AJL14:AKC14" si="74">SUM(AJF4:AJL4)/SUM(AJF12:AJL12)</f>
        <v>0.14578841862400241</v>
      </c>
      <c r="AJM14" s="183">
        <f t="shared" si="74"/>
        <v>0.14533784885784731</v>
      </c>
      <c r="AJN14" s="183">
        <f t="shared" si="74"/>
        <v>0.1433262301433553</v>
      </c>
      <c r="AJO14" s="183">
        <f t="shared" si="74"/>
        <v>0.13758721890730988</v>
      </c>
      <c r="AJP14" s="183">
        <f t="shared" si="74"/>
        <v>0.13423451121182969</v>
      </c>
      <c r="AJQ14" s="183">
        <f t="shared" si="74"/>
        <v>0.13229835319210023</v>
      </c>
      <c r="AJR14" s="183">
        <f t="shared" si="74"/>
        <v>0.13000756652234227</v>
      </c>
      <c r="AJS14" s="183">
        <f t="shared" si="74"/>
        <v>0.13267121736598622</v>
      </c>
      <c r="AJT14" s="183">
        <f t="shared" si="74"/>
        <v>0.11460519486380971</v>
      </c>
      <c r="AJU14" s="183">
        <f t="shared" si="74"/>
        <v>0.12661165862609519</v>
      </c>
      <c r="AJV14" s="183">
        <f t="shared" si="74"/>
        <v>0.13188710053650571</v>
      </c>
      <c r="AJW14" s="183">
        <f t="shared" si="74"/>
        <v>0.13710975962930785</v>
      </c>
      <c r="AJX14" s="183">
        <f t="shared" si="74"/>
        <v>0.13696438356164384</v>
      </c>
      <c r="AJY14" s="183">
        <f t="shared" si="74"/>
        <v>0.14013678136353921</v>
      </c>
      <c r="AJZ14" s="183">
        <f t="shared" si="74"/>
        <v>0.13496363895622415</v>
      </c>
      <c r="AKA14" s="183">
        <f t="shared" si="74"/>
        <v>0.1470422803756137</v>
      </c>
      <c r="AKB14" s="183">
        <f t="shared" si="74"/>
        <v>0.13241462484592123</v>
      </c>
      <c r="AKC14" s="183">
        <f t="shared" si="74"/>
        <v>0.12869204076614116</v>
      </c>
      <c r="AKD14" s="183">
        <f t="shared" ref="AKD14:AKS14" si="75">SUM(AJX4:AKD4)/SUM(AJX12:AKD12)</f>
        <v>0.12841036153559449</v>
      </c>
      <c r="AKE14" s="183">
        <f t="shared" si="75"/>
        <v>0.12940002850220891</v>
      </c>
      <c r="AKF14" s="183">
        <f t="shared" si="75"/>
        <v>0.12947913878159778</v>
      </c>
      <c r="AKG14" s="183">
        <f t="shared" si="75"/>
        <v>0.13072296668617087</v>
      </c>
      <c r="AKH14" s="183">
        <f t="shared" si="75"/>
        <v>0.13218869973242331</v>
      </c>
      <c r="AKI14" s="183">
        <f t="shared" si="75"/>
        <v>0.13959457283195104</v>
      </c>
      <c r="AKJ14" s="183">
        <f t="shared" si="75"/>
        <v>0.1445430180133386</v>
      </c>
      <c r="AKK14" s="183">
        <f t="shared" si="75"/>
        <v>0.14042741846101142</v>
      </c>
      <c r="AKL14" s="183">
        <f t="shared" si="75"/>
        <v>0.14251962962590609</v>
      </c>
      <c r="AKM14" s="183">
        <f t="shared" si="75"/>
        <v>0.142505096890402</v>
      </c>
      <c r="AKN14" s="183">
        <f t="shared" si="75"/>
        <v>0.14413424561753982</v>
      </c>
      <c r="AKO14" s="183">
        <f t="shared" si="75"/>
        <v>0.15152579803252358</v>
      </c>
      <c r="AKP14" s="183">
        <f t="shared" si="75"/>
        <v>0.15764734120753282</v>
      </c>
      <c r="AKQ14" s="183">
        <f t="shared" si="75"/>
        <v>0.16216528941557629</v>
      </c>
      <c r="AKR14" s="183">
        <f t="shared" si="75"/>
        <v>0.16304736600071534</v>
      </c>
      <c r="AKS14" s="183">
        <f t="shared" si="75"/>
        <v>0.18142781597038604</v>
      </c>
      <c r="AKT14" s="183">
        <f t="shared" ref="AKT14:AMH14" si="76">SUM(AKN4:AKT4)/SUM(AKN12:AKT12)</f>
        <v>0.18477064408941743</v>
      </c>
      <c r="AKU14" s="183">
        <f t="shared" si="76"/>
        <v>0.18800145311121491</v>
      </c>
      <c r="AKV14" s="183">
        <f t="shared" si="76"/>
        <v>0.18670097618755871</v>
      </c>
      <c r="AKW14" s="183">
        <f t="shared" si="76"/>
        <v>0.18430586296910204</v>
      </c>
      <c r="AKX14" s="183">
        <f t="shared" si="76"/>
        <v>0.1796011010769305</v>
      </c>
      <c r="AKY14" s="183">
        <f t="shared" si="76"/>
        <v>0.18403831942948209</v>
      </c>
      <c r="AKZ14" s="183">
        <f t="shared" si="76"/>
        <v>0.17342729605881704</v>
      </c>
      <c r="ALA14" s="183">
        <f t="shared" si="76"/>
        <v>0.17508267124758428</v>
      </c>
      <c r="ALB14" s="183">
        <f t="shared" si="76"/>
        <v>0.16997715472481828</v>
      </c>
      <c r="ALC14" s="183">
        <f t="shared" si="76"/>
        <v>0.17157566176172523</v>
      </c>
      <c r="ALD14" s="183">
        <f t="shared" si="76"/>
        <v>0.17313691368816109</v>
      </c>
      <c r="ALE14" s="183">
        <f t="shared" si="76"/>
        <v>0.17704683473298269</v>
      </c>
      <c r="ALF14" s="183">
        <f t="shared" si="76"/>
        <v>0.17822217517689495</v>
      </c>
      <c r="ALG14" s="183">
        <f t="shared" si="76"/>
        <v>0.18082596592625247</v>
      </c>
      <c r="ALH14" s="183">
        <f t="shared" si="76"/>
        <v>0.18274638186149783</v>
      </c>
      <c r="ALI14" s="183">
        <f t="shared" si="76"/>
        <v>0.18431938744058532</v>
      </c>
      <c r="ALJ14" s="183">
        <f t="shared" si="76"/>
        <v>0.19474888494636136</v>
      </c>
      <c r="ALK14" s="183">
        <f t="shared" si="76"/>
        <v>0.20685389088209824</v>
      </c>
      <c r="ALL14" s="183">
        <f t="shared" si="76"/>
        <v>0.19959818756946227</v>
      </c>
      <c r="ALM14" s="183">
        <f t="shared" si="76"/>
        <v>0.22183111174641748</v>
      </c>
      <c r="ALN14" s="183">
        <f t="shared" si="76"/>
        <v>0.22542323308788109</v>
      </c>
      <c r="ALO14" s="183">
        <f t="shared" si="76"/>
        <v>0.22915699922660479</v>
      </c>
      <c r="ALP14" s="183">
        <f t="shared" si="76"/>
        <v>0.22827293057238943</v>
      </c>
      <c r="ALQ14" s="183">
        <f t="shared" si="76"/>
        <v>0.22708172899856027</v>
      </c>
      <c r="ALR14" s="183">
        <f t="shared" si="76"/>
        <v>0.22559850363653064</v>
      </c>
      <c r="ALS14" s="183">
        <f t="shared" si="76"/>
        <v>0.23858758182900219</v>
      </c>
      <c r="ALT14" s="183">
        <f t="shared" si="76"/>
        <v>0.22963989986520317</v>
      </c>
      <c r="ALU14" s="183">
        <f t="shared" si="76"/>
        <v>0.23559566787003611</v>
      </c>
      <c r="ALV14" s="183">
        <f t="shared" si="76"/>
        <v>0.23801821328631739</v>
      </c>
      <c r="ALW14" s="183">
        <f t="shared" si="76"/>
        <v>0.24450232435462069</v>
      </c>
      <c r="ALX14" s="183">
        <f t="shared" si="76"/>
        <v>0.24684523521732823</v>
      </c>
      <c r="ALY14" s="183">
        <f t="shared" si="76"/>
        <v>0.25059545004945599</v>
      </c>
      <c r="ALZ14" s="183">
        <f t="shared" si="76"/>
        <v>0.25819157891393085</v>
      </c>
      <c r="AMA14" s="183">
        <f t="shared" si="76"/>
        <v>0.25828442161897774</v>
      </c>
      <c r="AMB14" s="183">
        <f t="shared" si="76"/>
        <v>0.26267243490327319</v>
      </c>
      <c r="AMC14" s="183">
        <f t="shared" si="76"/>
        <v>0.2690693224888876</v>
      </c>
      <c r="AMD14" s="183">
        <f t="shared" si="76"/>
        <v>0.26338444225629482</v>
      </c>
      <c r="AME14" s="183">
        <f t="shared" si="76"/>
        <v>0.28365632335260776</v>
      </c>
      <c r="AMF14" s="183">
        <f t="shared" si="76"/>
        <v>0.29151154653603917</v>
      </c>
      <c r="AMG14" s="183">
        <f t="shared" si="76"/>
        <v>0.29309963914868548</v>
      </c>
      <c r="AMH14" s="183">
        <f t="shared" si="76"/>
        <v>0.29593622143580706</v>
      </c>
      <c r="AMI14" s="183">
        <f t="shared" ref="AMI14:AQE14" si="77">SUM(AMC4:AMI4)/SUM(AMC12:AMI12)</f>
        <v>0.29885754465639253</v>
      </c>
      <c r="AMJ14" s="183">
        <f t="shared" si="77"/>
        <v>0.29674320819800087</v>
      </c>
      <c r="AMK14" s="183">
        <f t="shared" si="77"/>
        <v>0.30277962461003427</v>
      </c>
      <c r="AML14" s="183">
        <f t="shared" si="77"/>
        <v>0.29606920161388922</v>
      </c>
      <c r="AMM14" s="183">
        <f t="shared" si="77"/>
        <v>0.29754370462361485</v>
      </c>
      <c r="AMN14" s="183">
        <f t="shared" si="77"/>
        <v>0.29660436100881726</v>
      </c>
      <c r="AMO14" s="183">
        <f t="shared" si="77"/>
        <v>0.30326845008847714</v>
      </c>
      <c r="AMP14" s="183">
        <f t="shared" si="77"/>
        <v>0.30515592280264869</v>
      </c>
      <c r="AMQ14" s="183">
        <f t="shared" si="77"/>
        <v>0.31020200305550838</v>
      </c>
      <c r="AMR14" s="183">
        <f t="shared" si="77"/>
        <v>0.30505303590547356</v>
      </c>
      <c r="AMS14" s="183">
        <f t="shared" si="77"/>
        <v>0.3107209378766298</v>
      </c>
      <c r="AMT14" s="183">
        <f t="shared" si="77"/>
        <v>0.308530520617394</v>
      </c>
      <c r="AMU14" s="183">
        <f t="shared" si="77"/>
        <v>0.30862889851816189</v>
      </c>
      <c r="AMV14" s="183">
        <f t="shared" si="77"/>
        <v>0.30394044825633143</v>
      </c>
      <c r="AMW14" s="183">
        <f t="shared" si="77"/>
        <v>0.304117287434161</v>
      </c>
      <c r="AMX14" s="183">
        <f t="shared" si="77"/>
        <v>0.30948205533393719</v>
      </c>
      <c r="AMY14" s="183">
        <f t="shared" si="77"/>
        <v>0.33003373029531219</v>
      </c>
      <c r="AMZ14" s="183">
        <f t="shared" si="77"/>
        <v>0.31267003192275639</v>
      </c>
      <c r="ANA14" s="183">
        <f t="shared" si="77"/>
        <v>0.31840390879478825</v>
      </c>
      <c r="ANB14" s="183">
        <f t="shared" si="77"/>
        <v>0.33634669521430555</v>
      </c>
      <c r="ANC14" s="183">
        <f t="shared" si="77"/>
        <v>0.36504443745892035</v>
      </c>
      <c r="AND14" s="183">
        <f t="shared" si="77"/>
        <v>0.36381272935511771</v>
      </c>
      <c r="ANE14" s="183">
        <f t="shared" si="77"/>
        <v>0.35156172038718692</v>
      </c>
      <c r="ANF14" s="183">
        <f t="shared" si="77"/>
        <v>0.33964856735792309</v>
      </c>
      <c r="ANG14" s="183">
        <f t="shared" si="77"/>
        <v>0.32462322454732734</v>
      </c>
      <c r="ANH14" s="183">
        <f t="shared" si="77"/>
        <v>0.34984894949944889</v>
      </c>
      <c r="ANI14" s="183">
        <f t="shared" si="77"/>
        <v>0.32111945069764192</v>
      </c>
      <c r="ANJ14" s="183">
        <f t="shared" si="77"/>
        <v>0.29206163940631852</v>
      </c>
      <c r="ANK14" s="183">
        <f t="shared" si="77"/>
        <v>0.27294142024417772</v>
      </c>
      <c r="ANL14" s="183">
        <f t="shared" si="77"/>
        <v>0.25467195708058565</v>
      </c>
      <c r="ANM14" s="183">
        <f t="shared" si="77"/>
        <v>0.24204767572643787</v>
      </c>
      <c r="ANN14" s="183">
        <f t="shared" si="77"/>
        <v>0.25585297474712942</v>
      </c>
      <c r="ANO14" s="183">
        <f t="shared" si="77"/>
        <v>0.21340172182201467</v>
      </c>
      <c r="ANP14" s="183">
        <f t="shared" si="77"/>
        <v>0.20963019870849858</v>
      </c>
      <c r="ANQ14" s="183">
        <f t="shared" si="77"/>
        <v>0.20757672004030403</v>
      </c>
      <c r="ANR14" s="183">
        <f t="shared" si="77"/>
        <v>0.19835689354767772</v>
      </c>
      <c r="ANS14" s="183">
        <f t="shared" si="77"/>
        <v>0.19551330709672898</v>
      </c>
      <c r="ANT14" s="183">
        <f t="shared" si="77"/>
        <v>0.19551901902201571</v>
      </c>
      <c r="ANU14" s="183">
        <f t="shared" si="77"/>
        <v>0.17987636206191518</v>
      </c>
      <c r="ANV14" s="183">
        <f t="shared" si="77"/>
        <v>0.17567002735839499</v>
      </c>
      <c r="ANW14" s="183">
        <f t="shared" si="77"/>
        <v>0.16295024658218366</v>
      </c>
      <c r="ANX14" s="183">
        <f t="shared" si="77"/>
        <v>0.15526885830784914</v>
      </c>
      <c r="ANY14" s="183">
        <f t="shared" si="77"/>
        <v>0.14803672188722611</v>
      </c>
      <c r="ANZ14" s="183">
        <f t="shared" si="77"/>
        <v>0.13989071735883263</v>
      </c>
      <c r="AOA14" s="183">
        <f t="shared" si="77"/>
        <v>0.13846361237891655</v>
      </c>
      <c r="AOB14" s="183">
        <f t="shared" si="77"/>
        <v>0.13288875813147658</v>
      </c>
      <c r="AOC14" s="183">
        <f t="shared" si="77"/>
        <v>0.12288211046990932</v>
      </c>
      <c r="AOD14" s="183">
        <f t="shared" si="77"/>
        <v>0.12149747048903879</v>
      </c>
      <c r="AOE14" s="183">
        <f t="shared" si="77"/>
        <v>0.11804378793300163</v>
      </c>
      <c r="AOF14" s="183">
        <f t="shared" si="77"/>
        <v>0.11266765212438465</v>
      </c>
      <c r="AOG14" s="183">
        <f t="shared" si="77"/>
        <v>0.10964560862865948</v>
      </c>
      <c r="AOH14" s="183">
        <f t="shared" si="77"/>
        <v>0.11030863339357709</v>
      </c>
      <c r="AOI14" s="183">
        <f t="shared" si="77"/>
        <v>0.10310903132637192</v>
      </c>
      <c r="AOJ14" s="183">
        <f t="shared" si="77"/>
        <v>9.9615519049283466E-2</v>
      </c>
      <c r="AOK14" s="183">
        <f t="shared" si="77"/>
        <v>9.2181718514458E-2</v>
      </c>
      <c r="AOL14" s="183">
        <f t="shared" si="77"/>
        <v>8.5169735906755903E-2</v>
      </c>
      <c r="AOM14" s="183">
        <f t="shared" si="77"/>
        <v>8.2213284286975094E-2</v>
      </c>
      <c r="AON14" s="183">
        <f t="shared" si="77"/>
        <v>7.6758201227574499E-2</v>
      </c>
      <c r="AOO14" s="183">
        <f t="shared" si="77"/>
        <v>7.6108927568781584E-2</v>
      </c>
      <c r="AOP14" s="183">
        <f t="shared" si="77"/>
        <v>7.3397742152387022E-2</v>
      </c>
      <c r="AOQ14" s="183">
        <f t="shared" si="77"/>
        <v>6.9148859526519793E-2</v>
      </c>
      <c r="AOR14" s="183">
        <f t="shared" si="77"/>
        <v>6.7919471263667652E-2</v>
      </c>
      <c r="AOS14" s="183">
        <f t="shared" si="77"/>
        <v>6.5439753253497407E-2</v>
      </c>
      <c r="AOT14" s="183">
        <f t="shared" si="77"/>
        <v>6.1778146736195624E-2</v>
      </c>
      <c r="AOU14" s="183">
        <f t="shared" si="77"/>
        <v>6.2738980881529474E-2</v>
      </c>
      <c r="AOV14" s="183">
        <f t="shared" si="77"/>
        <v>6.0788107117401485E-2</v>
      </c>
      <c r="AOW14" s="183">
        <f t="shared" si="77"/>
        <v>5.4558798892709273E-2</v>
      </c>
      <c r="AOX14" s="183">
        <f t="shared" si="77"/>
        <v>5.3744277581634206E-2</v>
      </c>
      <c r="AOY14" s="183">
        <f t="shared" si="77"/>
        <v>5.123184581070267E-2</v>
      </c>
      <c r="AOZ14" s="183">
        <f t="shared" si="77"/>
        <v>4.7250172789860601E-2</v>
      </c>
      <c r="APA14" s="183">
        <f t="shared" si="77"/>
        <v>4.7042998283779398E-2</v>
      </c>
      <c r="APB14" s="183">
        <f t="shared" si="77"/>
        <v>4.6485239329008832E-2</v>
      </c>
      <c r="APC14" s="183">
        <f t="shared" si="77"/>
        <v>4.6242058843138936E-2</v>
      </c>
      <c r="APD14" s="183">
        <f t="shared" si="77"/>
        <v>4.4031703590527119E-2</v>
      </c>
      <c r="APE14" s="183">
        <f t="shared" si="77"/>
        <v>4.1163375919473479E-2</v>
      </c>
      <c r="APF14" s="183">
        <f t="shared" si="77"/>
        <v>3.9933983672747635E-2</v>
      </c>
      <c r="APG14" s="183">
        <f t="shared" si="77"/>
        <v>4.0820918611301223E-2</v>
      </c>
      <c r="APH14" s="183">
        <f t="shared" si="77"/>
        <v>3.8628949619727182E-2</v>
      </c>
      <c r="API14" s="183">
        <f t="shared" si="77"/>
        <v>3.7706954838336852E-2</v>
      </c>
      <c r="APJ14" s="183">
        <f t="shared" si="77"/>
        <v>3.7929114125462432E-2</v>
      </c>
      <c r="APK14" s="183">
        <f t="shared" si="77"/>
        <v>3.6178936044977572E-2</v>
      </c>
      <c r="APL14" s="183">
        <f t="shared" si="77"/>
        <v>3.3634794208812338E-2</v>
      </c>
      <c r="APM14" s="183">
        <f t="shared" si="77"/>
        <v>3.1992225076112935E-2</v>
      </c>
      <c r="APN14" s="183">
        <f t="shared" si="77"/>
        <v>3.1029281011798318E-2</v>
      </c>
      <c r="APO14" s="183">
        <f t="shared" si="77"/>
        <v>3.0039220347040648E-2</v>
      </c>
      <c r="APP14" s="183">
        <f t="shared" si="77"/>
        <v>2.9335966428042457E-2</v>
      </c>
      <c r="APQ14" s="183">
        <f t="shared" si="77"/>
        <v>2.8038002233198963E-2</v>
      </c>
      <c r="APR14" s="183">
        <f t="shared" si="77"/>
        <v>2.725076624877066E-2</v>
      </c>
      <c r="APS14" s="183">
        <f t="shared" si="77"/>
        <v>2.7721145361044336E-2</v>
      </c>
      <c r="APT14" s="183">
        <f t="shared" si="77"/>
        <v>2.7978377024545E-2</v>
      </c>
      <c r="APU14" s="183">
        <f t="shared" si="77"/>
        <v>2.7808712387419044E-2</v>
      </c>
      <c r="APV14" s="183">
        <f t="shared" si="77"/>
        <v>2.7289882421251271E-2</v>
      </c>
      <c r="APW14" s="183">
        <f t="shared" si="77"/>
        <v>2.6685142141963169E-2</v>
      </c>
      <c r="APX14" s="183">
        <f t="shared" si="77"/>
        <v>2.7738239480525593E-2</v>
      </c>
      <c r="APY14" s="183">
        <f t="shared" si="77"/>
        <v>2.8221435282214352E-2</v>
      </c>
      <c r="APZ14" s="183">
        <f t="shared" si="77"/>
        <v>2.7050599461070829E-2</v>
      </c>
      <c r="AQA14" s="183">
        <f t="shared" si="77"/>
        <v>3.0301343169322849E-2</v>
      </c>
      <c r="AQB14" s="183">
        <f t="shared" si="77"/>
        <v>3.2621359223300971E-2</v>
      </c>
      <c r="AQC14" s="183">
        <f t="shared" si="77"/>
        <v>3.2601570547551202E-2</v>
      </c>
      <c r="AQD14" s="183">
        <f t="shared" si="77"/>
        <v>3.1956897803953672E-2</v>
      </c>
      <c r="AQE14" s="183">
        <f t="shared" si="77"/>
        <v>3.2005718143191836E-2</v>
      </c>
      <c r="AQF14" s="183">
        <f t="shared" ref="AQF14:ARU14" si="78">SUM(APZ4:AQF4)/SUM(APZ12:AQF12)</f>
        <v>2.913484412169776E-2</v>
      </c>
      <c r="AQG14" s="183">
        <f t="shared" si="78"/>
        <v>3.0773446435379336E-2</v>
      </c>
      <c r="AQH14" s="183">
        <f t="shared" si="78"/>
        <v>2.8081881927165799E-2</v>
      </c>
      <c r="AQI14" s="183">
        <f t="shared" si="78"/>
        <v>2.6096256684491979E-2</v>
      </c>
      <c r="AQJ14" s="183">
        <f t="shared" si="78"/>
        <v>2.635008459463167E-2</v>
      </c>
      <c r="AQK14" s="183">
        <f t="shared" si="78"/>
        <v>2.84456731293878E-2</v>
      </c>
      <c r="AQL14" s="183">
        <f t="shared" si="78"/>
        <v>2.9782937910146391E-2</v>
      </c>
      <c r="AQM14" s="183">
        <f t="shared" si="78"/>
        <v>3.2906739998413495E-2</v>
      </c>
      <c r="AQN14" s="183">
        <f t="shared" si="78"/>
        <v>3.4968320446735396E-2</v>
      </c>
      <c r="AQO14" s="183">
        <f t="shared" si="78"/>
        <v>3.8034421431472225E-2</v>
      </c>
      <c r="AQP14" s="183">
        <f t="shared" si="78"/>
        <v>4.2289855504689763E-2</v>
      </c>
      <c r="AQQ14" s="183">
        <f t="shared" si="78"/>
        <v>4.6394215455182519E-2</v>
      </c>
      <c r="AQR14" s="183">
        <f t="shared" si="78"/>
        <v>4.5403492576352025E-2</v>
      </c>
      <c r="AQS14" s="183">
        <f t="shared" si="78"/>
        <v>4.3618596387326028E-2</v>
      </c>
      <c r="AQT14" s="183">
        <f t="shared" si="78"/>
        <v>4.5610888993414866E-2</v>
      </c>
      <c r="AQU14" s="183">
        <f t="shared" si="78"/>
        <v>4.5211814056035159E-2</v>
      </c>
      <c r="AQV14" s="183">
        <f t="shared" si="78"/>
        <v>4.4994638585686399E-2</v>
      </c>
      <c r="AQW14" s="183">
        <f t="shared" si="78"/>
        <v>4.2816414463924042E-2</v>
      </c>
      <c r="AQX14" s="183">
        <f t="shared" si="78"/>
        <v>4.1351493827311847E-2</v>
      </c>
      <c r="AQY14" s="183">
        <f t="shared" si="78"/>
        <v>4.1451766953199617E-2</v>
      </c>
      <c r="AQZ14" s="183">
        <f t="shared" si="78"/>
        <v>4.0907544491500566E-2</v>
      </c>
      <c r="ARA14" s="183">
        <f t="shared" si="78"/>
        <v>4.0548721287507569E-2</v>
      </c>
      <c r="ARB14" s="183">
        <f t="shared" si="78"/>
        <v>4.3294818723559114E-2</v>
      </c>
      <c r="ARC14" s="183">
        <f t="shared" si="78"/>
        <v>4.414312443694994E-2</v>
      </c>
      <c r="ARD14" s="183">
        <f t="shared" si="78"/>
        <v>4.667373130813611E-2</v>
      </c>
      <c r="ARE14" s="183">
        <f t="shared" si="78"/>
        <v>4.9002099572845521E-2</v>
      </c>
      <c r="ARF14" s="183">
        <f t="shared" si="78"/>
        <v>5.0782396088019557E-2</v>
      </c>
      <c r="ARG14" s="183">
        <f t="shared" si="78"/>
        <v>5.1406294196499946E-2</v>
      </c>
      <c r="ARH14" s="183">
        <f t="shared" si="78"/>
        <v>5.3860989164361661E-2</v>
      </c>
      <c r="ARI14" s="183">
        <f t="shared" si="78"/>
        <v>5.4085449137721953E-2</v>
      </c>
      <c r="ARJ14" s="183">
        <f t="shared" si="78"/>
        <v>5.4995382733920684E-2</v>
      </c>
      <c r="ARK14" s="183">
        <f t="shared" si="78"/>
        <v>5.4279927773168708E-2</v>
      </c>
      <c r="ARL14" s="183">
        <f t="shared" si="78"/>
        <v>5.5485647807402838E-2</v>
      </c>
      <c r="ARM14" s="183">
        <f t="shared" si="78"/>
        <v>5.3257472745055941E-2</v>
      </c>
      <c r="ARN14" s="183">
        <f t="shared" si="78"/>
        <v>5.499769579664799E-2</v>
      </c>
      <c r="ARO14" s="183">
        <f t="shared" si="78"/>
        <v>5.5406004020853918E-2</v>
      </c>
      <c r="ARP14" s="183">
        <f t="shared" si="78"/>
        <v>5.702611672464248E-2</v>
      </c>
      <c r="ARQ14" s="183">
        <f t="shared" si="78"/>
        <v>5.7854141693002528E-2</v>
      </c>
      <c r="ARR14" s="183">
        <f t="shared" si="78"/>
        <v>6.4922509008877041E-2</v>
      </c>
      <c r="ARS14" s="183">
        <f t="shared" si="78"/>
        <v>6.5710729569828305E-2</v>
      </c>
      <c r="ART14" s="183">
        <f t="shared" si="78"/>
        <v>8.443818835479637E-2</v>
      </c>
      <c r="ARU14" s="183">
        <f t="shared" si="78"/>
        <v>8.6410676921336874E-2</v>
      </c>
    </row>
    <row r="15" spans="1:1165" ht="18" customHeight="1">
      <c r="B15" s="29"/>
      <c r="V15" s="19"/>
      <c r="W15" s="20"/>
      <c r="AAK15" s="188"/>
      <c r="AAL15" s="188"/>
      <c r="AAM15" s="188"/>
      <c r="AAN15" s="188"/>
      <c r="AAO15" s="188"/>
      <c r="AAP15" s="188"/>
      <c r="AAQ15" s="188"/>
      <c r="AAR15" s="188"/>
      <c r="AAS15" s="188"/>
      <c r="AAT15" s="188"/>
      <c r="AAU15" s="188"/>
    </row>
    <row r="16" spans="1:1165">
      <c r="A16" s="7" t="s">
        <v>8</v>
      </c>
      <c r="AAD16" s="103"/>
      <c r="AAE16" s="103"/>
      <c r="AAK16" s="189"/>
      <c r="AAL16" s="189"/>
      <c r="AAM16" s="189"/>
      <c r="AAN16" s="189"/>
      <c r="AAO16" s="189"/>
      <c r="AAP16" s="189"/>
      <c r="AAQ16" s="189"/>
      <c r="AAR16" s="189"/>
      <c r="AAS16" s="189"/>
      <c r="AAT16" s="189"/>
      <c r="AAU16" s="189"/>
    </row>
    <row r="17" spans="1:1165">
      <c r="A17" s="21"/>
      <c r="B17" s="1">
        <v>43891</v>
      </c>
      <c r="C17" s="1">
        <v>43892</v>
      </c>
      <c r="D17" s="1">
        <v>43893</v>
      </c>
      <c r="E17" s="1">
        <v>43894</v>
      </c>
      <c r="F17" s="1">
        <v>43895</v>
      </c>
      <c r="G17" s="1">
        <v>43896</v>
      </c>
      <c r="H17" s="1">
        <v>43897</v>
      </c>
      <c r="I17" s="1">
        <v>43898</v>
      </c>
      <c r="J17" s="1">
        <v>43899</v>
      </c>
      <c r="K17" s="1">
        <v>43900</v>
      </c>
      <c r="L17" s="1">
        <v>43901</v>
      </c>
      <c r="M17" s="1">
        <v>43902</v>
      </c>
      <c r="N17" s="1">
        <v>43903</v>
      </c>
      <c r="O17" s="1">
        <v>43904</v>
      </c>
      <c r="P17" s="1">
        <v>43905</v>
      </c>
      <c r="Q17" s="1">
        <v>43906</v>
      </c>
      <c r="R17" s="1">
        <v>43907</v>
      </c>
      <c r="S17" s="1">
        <v>43908</v>
      </c>
      <c r="T17" s="1">
        <v>43909</v>
      </c>
      <c r="U17" s="1">
        <v>43910</v>
      </c>
      <c r="V17" s="1">
        <v>43911</v>
      </c>
      <c r="W17" s="1">
        <v>43912</v>
      </c>
      <c r="X17" s="1">
        <v>43913</v>
      </c>
      <c r="Y17" s="1">
        <v>43914</v>
      </c>
      <c r="Z17" s="1">
        <v>43915</v>
      </c>
      <c r="AA17" s="1">
        <v>43916</v>
      </c>
      <c r="AB17" s="1">
        <v>43917</v>
      </c>
      <c r="AC17" s="1">
        <v>43918</v>
      </c>
      <c r="AD17" s="1">
        <v>43919</v>
      </c>
      <c r="AE17" s="1">
        <v>43920</v>
      </c>
      <c r="AF17" s="1">
        <v>43921</v>
      </c>
      <c r="AG17" s="1">
        <v>43922</v>
      </c>
      <c r="AH17" s="1">
        <v>43923</v>
      </c>
      <c r="AI17" s="1">
        <v>43924</v>
      </c>
      <c r="AJ17" s="1">
        <v>43925</v>
      </c>
      <c r="AK17" s="1">
        <v>43926</v>
      </c>
      <c r="AL17" s="1">
        <v>43927</v>
      </c>
      <c r="AM17" s="1">
        <v>43928</v>
      </c>
      <c r="AN17" s="1">
        <v>43929</v>
      </c>
      <c r="AO17" s="1">
        <v>43930</v>
      </c>
      <c r="AP17" s="1">
        <v>43931</v>
      </c>
      <c r="AQ17" s="1">
        <v>43932</v>
      </c>
      <c r="AR17" s="1">
        <v>43933</v>
      </c>
      <c r="AS17" s="1">
        <v>43934</v>
      </c>
      <c r="AT17" s="1">
        <v>43935</v>
      </c>
      <c r="AU17" s="1">
        <v>43936</v>
      </c>
      <c r="AV17" s="1">
        <v>43937</v>
      </c>
      <c r="AW17" s="1">
        <v>43938</v>
      </c>
      <c r="AX17" s="1">
        <v>43939</v>
      </c>
      <c r="AY17" s="1">
        <v>43940</v>
      </c>
      <c r="AZ17" s="1">
        <v>43941</v>
      </c>
      <c r="BA17" s="1">
        <v>43942</v>
      </c>
      <c r="BB17" s="1">
        <v>43943</v>
      </c>
      <c r="BC17" s="1">
        <v>43944</v>
      </c>
      <c r="BD17" s="1">
        <v>43945</v>
      </c>
      <c r="BE17" s="1">
        <v>43946</v>
      </c>
      <c r="BF17" s="1">
        <v>43947</v>
      </c>
      <c r="BG17" s="1">
        <v>43948</v>
      </c>
      <c r="BH17" s="1">
        <v>43949</v>
      </c>
      <c r="BI17" s="1">
        <v>43950</v>
      </c>
      <c r="BJ17" s="1">
        <v>43951</v>
      </c>
      <c r="BK17" s="1">
        <v>43952</v>
      </c>
      <c r="BL17" s="1">
        <v>43953</v>
      </c>
      <c r="BM17" s="1">
        <v>43954</v>
      </c>
      <c r="BN17" s="1">
        <v>43955</v>
      </c>
      <c r="BO17" s="1">
        <v>43956</v>
      </c>
      <c r="BP17" s="1">
        <v>43957</v>
      </c>
      <c r="BQ17" s="1">
        <v>43958</v>
      </c>
      <c r="BR17" s="1">
        <v>43959</v>
      </c>
      <c r="BS17" s="1">
        <v>43960</v>
      </c>
      <c r="BT17" s="1">
        <v>43961</v>
      </c>
      <c r="BU17" s="1">
        <v>43962</v>
      </c>
      <c r="BV17" s="1">
        <v>43963</v>
      </c>
      <c r="BW17" s="1">
        <v>43964</v>
      </c>
      <c r="BX17" s="1">
        <v>43965</v>
      </c>
      <c r="BY17" s="1">
        <v>43966</v>
      </c>
      <c r="BZ17" s="1">
        <v>43967</v>
      </c>
      <c r="CA17" s="1">
        <v>43968</v>
      </c>
      <c r="CB17" s="1">
        <v>43969</v>
      </c>
      <c r="CC17" s="1">
        <v>43970</v>
      </c>
      <c r="CD17" s="1">
        <v>43971</v>
      </c>
      <c r="CE17" s="1">
        <v>43972</v>
      </c>
      <c r="CF17" s="1">
        <v>43973</v>
      </c>
      <c r="CG17" s="1">
        <v>43974</v>
      </c>
      <c r="CH17" s="1">
        <v>43975</v>
      </c>
      <c r="CI17" s="1">
        <v>43976</v>
      </c>
      <c r="CJ17" s="1">
        <v>43977</v>
      </c>
      <c r="CK17" s="1">
        <v>43978</v>
      </c>
      <c r="CL17" s="1">
        <v>43979</v>
      </c>
      <c r="CM17" s="1">
        <v>43980</v>
      </c>
      <c r="CN17" s="1">
        <v>43981</v>
      </c>
      <c r="CO17" s="1">
        <v>43982</v>
      </c>
      <c r="CP17" s="1">
        <v>43983</v>
      </c>
      <c r="CQ17" s="1">
        <v>43984</v>
      </c>
      <c r="CR17" s="1">
        <v>43985</v>
      </c>
      <c r="CS17" s="1">
        <v>43986</v>
      </c>
      <c r="CT17" s="1">
        <v>43987</v>
      </c>
      <c r="CU17" s="1">
        <v>43988</v>
      </c>
      <c r="CV17" s="1">
        <v>43989</v>
      </c>
      <c r="CW17" s="1">
        <v>43990</v>
      </c>
      <c r="CX17" s="1">
        <v>43991</v>
      </c>
      <c r="CY17" s="1">
        <v>43992</v>
      </c>
      <c r="CZ17" s="1">
        <v>43993</v>
      </c>
      <c r="DA17" s="1">
        <v>43994</v>
      </c>
      <c r="DB17" s="1">
        <v>43995</v>
      </c>
      <c r="DC17" s="1">
        <v>43996</v>
      </c>
      <c r="DD17" s="1">
        <v>43997</v>
      </c>
      <c r="DE17" s="1">
        <v>43998</v>
      </c>
      <c r="DF17" s="1">
        <v>43999</v>
      </c>
      <c r="DG17" s="1">
        <v>44000</v>
      </c>
      <c r="DH17" s="1">
        <v>44001</v>
      </c>
      <c r="DI17" s="1">
        <v>44002</v>
      </c>
      <c r="DJ17" s="1">
        <v>44003</v>
      </c>
      <c r="DK17" s="1">
        <v>44004</v>
      </c>
      <c r="DL17" s="1">
        <v>44005</v>
      </c>
      <c r="DM17" s="1">
        <v>44006</v>
      </c>
      <c r="DN17" s="1">
        <v>44007</v>
      </c>
      <c r="DO17" s="1">
        <v>44008</v>
      </c>
      <c r="DP17" s="1">
        <v>44009</v>
      </c>
      <c r="DQ17" s="1">
        <v>44010</v>
      </c>
      <c r="DR17" s="1">
        <v>44011</v>
      </c>
      <c r="DS17" s="1">
        <v>44012</v>
      </c>
      <c r="DT17" s="1">
        <v>44013</v>
      </c>
      <c r="DU17" s="1">
        <v>44014</v>
      </c>
      <c r="DV17" s="1">
        <v>44015</v>
      </c>
      <c r="DW17" s="1">
        <v>44016</v>
      </c>
      <c r="DX17" s="1">
        <v>44017</v>
      </c>
      <c r="DY17" s="1">
        <v>44018</v>
      </c>
      <c r="DZ17" s="1">
        <v>44019</v>
      </c>
      <c r="EA17" s="1">
        <v>44020</v>
      </c>
      <c r="EB17" s="1">
        <v>44021</v>
      </c>
      <c r="EC17" s="1">
        <v>44022</v>
      </c>
      <c r="ED17" s="1">
        <v>44023</v>
      </c>
      <c r="EE17" s="1">
        <v>44024</v>
      </c>
      <c r="EF17" s="1">
        <v>44025</v>
      </c>
      <c r="EG17" s="1">
        <v>44026</v>
      </c>
      <c r="EH17" s="1">
        <v>44027</v>
      </c>
      <c r="EI17" s="1">
        <v>44028</v>
      </c>
      <c r="EJ17" s="1">
        <v>44029</v>
      </c>
      <c r="EK17" s="1">
        <v>44030</v>
      </c>
      <c r="EL17" s="1">
        <v>44031</v>
      </c>
      <c r="EM17" s="1">
        <v>44032</v>
      </c>
      <c r="EN17" s="1">
        <v>44033</v>
      </c>
      <c r="EO17" s="1">
        <v>44034</v>
      </c>
      <c r="EP17" s="1">
        <v>44035</v>
      </c>
      <c r="EQ17" s="1">
        <v>44036</v>
      </c>
      <c r="ER17" s="1">
        <v>44037</v>
      </c>
      <c r="ES17" s="1">
        <v>44038</v>
      </c>
      <c r="ET17" s="1">
        <v>44039</v>
      </c>
      <c r="EU17" s="1">
        <v>44040</v>
      </c>
      <c r="EV17" s="1">
        <v>44041</v>
      </c>
      <c r="EW17" s="1">
        <v>44042</v>
      </c>
      <c r="EX17" s="1">
        <v>44043</v>
      </c>
      <c r="EY17" s="1">
        <v>44044</v>
      </c>
      <c r="EZ17" s="1">
        <v>44045</v>
      </c>
      <c r="FA17" s="1">
        <v>44046</v>
      </c>
      <c r="FB17" s="1">
        <v>44047</v>
      </c>
      <c r="FC17" s="1">
        <v>44048</v>
      </c>
      <c r="FD17" s="1">
        <v>44049</v>
      </c>
      <c r="FE17" s="1">
        <v>44050</v>
      </c>
      <c r="FF17" s="1">
        <v>44051</v>
      </c>
      <c r="FG17" s="1">
        <v>44052</v>
      </c>
      <c r="FH17" s="1">
        <v>44053</v>
      </c>
      <c r="FI17" s="1">
        <v>44054</v>
      </c>
      <c r="FJ17" s="1">
        <v>44055</v>
      </c>
      <c r="FK17" s="1">
        <v>44056</v>
      </c>
      <c r="FL17" s="1">
        <v>44057</v>
      </c>
      <c r="FM17" s="1">
        <v>44058</v>
      </c>
      <c r="FN17" s="1">
        <v>44059</v>
      </c>
      <c r="FO17" s="1">
        <v>44060</v>
      </c>
      <c r="FP17" s="1">
        <v>44061</v>
      </c>
      <c r="FQ17" s="1">
        <v>44062</v>
      </c>
      <c r="FR17" s="1">
        <v>44063</v>
      </c>
      <c r="FS17" s="1">
        <v>44064</v>
      </c>
      <c r="FT17" s="1">
        <v>44065</v>
      </c>
      <c r="FU17" s="1">
        <v>44066</v>
      </c>
      <c r="FV17" s="1">
        <v>44067</v>
      </c>
      <c r="FW17" s="1">
        <v>44068</v>
      </c>
      <c r="FX17" s="1">
        <v>44069</v>
      </c>
      <c r="FY17" s="1">
        <v>44070</v>
      </c>
      <c r="FZ17" s="1">
        <v>44071</v>
      </c>
      <c r="GA17" s="1">
        <v>44072</v>
      </c>
      <c r="GB17" s="1">
        <v>44073</v>
      </c>
      <c r="GC17" s="1">
        <v>44074</v>
      </c>
      <c r="GD17" s="1">
        <v>44075</v>
      </c>
      <c r="GE17" s="1">
        <v>44076</v>
      </c>
      <c r="GF17" s="1">
        <v>44077</v>
      </c>
      <c r="GG17" s="1">
        <v>44078</v>
      </c>
      <c r="GH17" s="1">
        <v>44079</v>
      </c>
      <c r="GI17" s="1">
        <v>44080</v>
      </c>
      <c r="GJ17" s="1">
        <v>44081</v>
      </c>
      <c r="GK17" s="1">
        <v>44082</v>
      </c>
      <c r="GL17" s="1">
        <v>44083</v>
      </c>
      <c r="GM17" s="1">
        <v>44084</v>
      </c>
      <c r="GN17" s="1">
        <v>44085</v>
      </c>
      <c r="GO17" s="1">
        <v>44086</v>
      </c>
      <c r="GP17" s="1">
        <v>44087</v>
      </c>
      <c r="GQ17" s="1">
        <v>44088</v>
      </c>
      <c r="GR17" s="1">
        <v>44089</v>
      </c>
      <c r="GS17" s="1">
        <v>44090</v>
      </c>
      <c r="GT17" s="1">
        <v>44091</v>
      </c>
      <c r="GU17" s="1">
        <v>44092</v>
      </c>
      <c r="GV17" s="1">
        <v>44093</v>
      </c>
      <c r="GW17" s="1">
        <v>44094</v>
      </c>
      <c r="GX17" s="1">
        <v>44095</v>
      </c>
      <c r="GY17" s="1">
        <v>44096</v>
      </c>
      <c r="GZ17" s="1">
        <v>44097</v>
      </c>
      <c r="HA17" s="1">
        <v>44098</v>
      </c>
      <c r="HB17" s="1">
        <v>44099</v>
      </c>
      <c r="HC17" s="1">
        <v>44100</v>
      </c>
      <c r="HD17" s="1">
        <v>44101</v>
      </c>
      <c r="HE17" s="1">
        <v>44102</v>
      </c>
      <c r="HF17" s="1">
        <v>44103</v>
      </c>
      <c r="HG17" s="1">
        <v>44104</v>
      </c>
      <c r="HH17" s="1">
        <v>44105</v>
      </c>
      <c r="HI17" s="1">
        <v>44106</v>
      </c>
      <c r="HJ17" s="1">
        <v>44107</v>
      </c>
      <c r="HK17" s="1">
        <v>44108</v>
      </c>
      <c r="HL17" s="1">
        <v>44109</v>
      </c>
      <c r="HM17" s="1">
        <v>44110</v>
      </c>
      <c r="HN17" s="1">
        <v>44111</v>
      </c>
      <c r="HO17" s="1">
        <v>44112</v>
      </c>
      <c r="HP17" s="1">
        <v>44113</v>
      </c>
      <c r="HQ17" s="1">
        <v>44114</v>
      </c>
      <c r="HR17" s="1">
        <v>44115</v>
      </c>
      <c r="HS17" s="1">
        <v>44116</v>
      </c>
      <c r="HT17" s="1">
        <v>44117</v>
      </c>
      <c r="HU17" s="1">
        <v>44118</v>
      </c>
      <c r="HV17" s="1">
        <v>44119</v>
      </c>
      <c r="HW17" s="1">
        <v>44120</v>
      </c>
      <c r="HX17" s="1">
        <v>44121</v>
      </c>
      <c r="HY17" s="1">
        <v>44122</v>
      </c>
      <c r="HZ17" s="1">
        <v>44123</v>
      </c>
      <c r="IA17" s="1">
        <v>44124</v>
      </c>
      <c r="IB17" s="1">
        <v>44125</v>
      </c>
      <c r="IC17" s="1">
        <v>44126</v>
      </c>
      <c r="ID17" s="1">
        <v>44127</v>
      </c>
      <c r="IE17" s="1">
        <v>44128</v>
      </c>
      <c r="IF17" s="1">
        <v>44129</v>
      </c>
      <c r="IG17" s="1">
        <v>44130</v>
      </c>
      <c r="IH17" s="1">
        <v>44131</v>
      </c>
      <c r="II17" s="1">
        <v>44132</v>
      </c>
      <c r="IJ17" s="1">
        <v>44133</v>
      </c>
      <c r="IK17" s="1">
        <v>44134</v>
      </c>
      <c r="IL17" s="1">
        <v>44135</v>
      </c>
      <c r="IM17" s="1">
        <v>44136</v>
      </c>
      <c r="IN17" s="1">
        <v>44137</v>
      </c>
      <c r="IO17" s="1">
        <v>44138</v>
      </c>
      <c r="IP17" s="1">
        <v>44139</v>
      </c>
      <c r="IQ17" s="1">
        <v>44140</v>
      </c>
      <c r="IR17" s="1">
        <v>44141</v>
      </c>
      <c r="IS17" s="1">
        <v>44142</v>
      </c>
      <c r="IT17" s="1">
        <v>44143</v>
      </c>
      <c r="IU17" s="1">
        <v>44144</v>
      </c>
      <c r="IV17" s="1">
        <v>44145</v>
      </c>
      <c r="IW17" s="1">
        <v>44146</v>
      </c>
      <c r="IX17" s="1">
        <v>44147</v>
      </c>
      <c r="IY17" s="1">
        <v>44148</v>
      </c>
      <c r="IZ17" s="1">
        <v>44149</v>
      </c>
      <c r="JA17" s="1">
        <v>44150</v>
      </c>
      <c r="JB17" s="1">
        <v>44151</v>
      </c>
      <c r="JC17" s="1">
        <v>44152</v>
      </c>
      <c r="JD17" s="1">
        <v>44153</v>
      </c>
      <c r="JE17" s="1">
        <v>44154</v>
      </c>
      <c r="JF17" s="1">
        <v>44155</v>
      </c>
      <c r="JG17" s="1">
        <v>44156</v>
      </c>
      <c r="JH17" s="1">
        <v>44157</v>
      </c>
      <c r="JI17" s="1">
        <v>44158</v>
      </c>
      <c r="JJ17" s="1">
        <v>44159</v>
      </c>
      <c r="JK17" s="1">
        <v>44160</v>
      </c>
      <c r="JL17" s="1">
        <v>44161</v>
      </c>
      <c r="JM17" s="1">
        <v>44162</v>
      </c>
      <c r="JN17" s="1">
        <v>44163</v>
      </c>
      <c r="JO17" s="1">
        <v>44164</v>
      </c>
      <c r="JP17" s="1">
        <v>44165</v>
      </c>
      <c r="JQ17" s="1">
        <v>44166</v>
      </c>
      <c r="JR17" s="1">
        <v>44167</v>
      </c>
      <c r="JS17" s="1">
        <v>44168</v>
      </c>
      <c r="JT17" s="1">
        <v>44169</v>
      </c>
      <c r="JU17" s="1">
        <v>44170</v>
      </c>
      <c r="JV17" s="1">
        <v>44171</v>
      </c>
      <c r="JW17" s="1">
        <v>44172</v>
      </c>
      <c r="JX17" s="1">
        <v>44173</v>
      </c>
      <c r="JY17" s="1">
        <v>44174</v>
      </c>
      <c r="JZ17" s="1">
        <v>44175</v>
      </c>
      <c r="KA17" s="1">
        <v>44176</v>
      </c>
      <c r="KB17" s="1">
        <v>44177</v>
      </c>
      <c r="KC17" s="1">
        <v>44178</v>
      </c>
      <c r="KD17" s="1">
        <v>44179</v>
      </c>
      <c r="KE17" s="1">
        <v>44180</v>
      </c>
      <c r="KF17" s="1">
        <v>44181</v>
      </c>
      <c r="KG17" s="1">
        <v>44182</v>
      </c>
      <c r="KH17" s="1">
        <v>44183</v>
      </c>
      <c r="KI17" s="1">
        <v>44184</v>
      </c>
      <c r="KJ17" s="1">
        <v>44185</v>
      </c>
      <c r="KK17" s="1">
        <v>44186</v>
      </c>
      <c r="KL17" s="1">
        <v>44187</v>
      </c>
      <c r="KM17" s="1">
        <v>44188</v>
      </c>
      <c r="KN17" s="1">
        <v>44189</v>
      </c>
      <c r="KO17" s="1">
        <v>44190</v>
      </c>
      <c r="KP17" s="1">
        <v>44191</v>
      </c>
      <c r="KQ17" s="1">
        <v>44192</v>
      </c>
      <c r="KR17" s="1">
        <v>44193</v>
      </c>
      <c r="KS17" s="1">
        <v>44194</v>
      </c>
      <c r="KT17" s="1">
        <v>44195</v>
      </c>
      <c r="KU17" s="1">
        <v>44196</v>
      </c>
      <c r="KV17" s="1">
        <v>44197</v>
      </c>
      <c r="KW17" s="1">
        <v>44198</v>
      </c>
      <c r="KX17" s="1">
        <v>44199</v>
      </c>
      <c r="KY17" s="1">
        <v>44200</v>
      </c>
      <c r="KZ17" s="1">
        <v>44201</v>
      </c>
      <c r="LA17" s="1">
        <v>44202</v>
      </c>
      <c r="LB17" s="1">
        <v>44203</v>
      </c>
      <c r="LC17" s="1">
        <v>44204</v>
      </c>
      <c r="LD17" s="1">
        <v>44205</v>
      </c>
      <c r="LE17" s="1">
        <v>44206</v>
      </c>
      <c r="LF17" s="1">
        <v>44207</v>
      </c>
      <c r="LG17" s="1">
        <v>44208</v>
      </c>
      <c r="LH17" s="1">
        <v>44209</v>
      </c>
      <c r="LI17" s="1">
        <v>44210</v>
      </c>
      <c r="LJ17" s="1">
        <v>44211</v>
      </c>
      <c r="LK17" s="1">
        <v>44212</v>
      </c>
      <c r="LL17" s="1">
        <v>44213</v>
      </c>
      <c r="LM17" s="1">
        <v>44214</v>
      </c>
      <c r="LN17" s="1">
        <v>44215</v>
      </c>
      <c r="LO17" s="1">
        <v>44216</v>
      </c>
      <c r="LP17" s="1">
        <v>44217</v>
      </c>
      <c r="LQ17" s="1">
        <v>44218</v>
      </c>
      <c r="LR17" s="1">
        <v>44219</v>
      </c>
      <c r="LS17" s="1">
        <v>44220</v>
      </c>
      <c r="LT17" s="1">
        <v>44221</v>
      </c>
      <c r="LU17" s="1">
        <v>44222</v>
      </c>
      <c r="LV17" s="1">
        <v>44223</v>
      </c>
      <c r="LW17" s="1">
        <v>44224</v>
      </c>
      <c r="LX17" s="1">
        <v>44225</v>
      </c>
      <c r="LY17" s="1">
        <v>44226</v>
      </c>
      <c r="LZ17" s="1">
        <v>44227</v>
      </c>
      <c r="MA17" s="1">
        <v>44228</v>
      </c>
      <c r="MB17" s="1">
        <v>44229</v>
      </c>
      <c r="MC17" s="1">
        <v>44230</v>
      </c>
      <c r="MD17" s="1">
        <v>44231</v>
      </c>
      <c r="ME17" s="1">
        <v>44232</v>
      </c>
      <c r="MF17" s="1">
        <v>44233</v>
      </c>
      <c r="MG17" s="1">
        <v>44234</v>
      </c>
      <c r="MH17" s="1">
        <v>44235</v>
      </c>
      <c r="MI17" s="1">
        <v>44236</v>
      </c>
      <c r="MJ17" s="1">
        <v>44237</v>
      </c>
      <c r="MK17" s="1">
        <v>44238</v>
      </c>
      <c r="ML17" s="1">
        <v>44239</v>
      </c>
      <c r="MM17" s="1">
        <v>44240</v>
      </c>
      <c r="MN17" s="1">
        <v>44241</v>
      </c>
      <c r="MO17" s="1">
        <v>44242</v>
      </c>
      <c r="MP17" s="1">
        <v>44243</v>
      </c>
      <c r="MQ17" s="1">
        <v>44244</v>
      </c>
      <c r="MR17" s="1">
        <v>44245</v>
      </c>
      <c r="MS17" s="1">
        <v>44246</v>
      </c>
      <c r="MT17" s="1">
        <v>44247</v>
      </c>
      <c r="MU17" s="1">
        <v>44248</v>
      </c>
      <c r="MV17" s="1">
        <v>44249</v>
      </c>
      <c r="MW17" s="1">
        <v>44250</v>
      </c>
      <c r="MX17" s="1">
        <v>44251</v>
      </c>
      <c r="MY17" s="1">
        <v>44252</v>
      </c>
      <c r="MZ17" s="1">
        <v>44253</v>
      </c>
      <c r="NA17" s="1">
        <v>44254</v>
      </c>
      <c r="NB17" s="1">
        <v>44255</v>
      </c>
      <c r="NC17" s="1">
        <v>44256</v>
      </c>
      <c r="ND17" s="1">
        <v>44257</v>
      </c>
      <c r="NE17" s="1">
        <v>44258</v>
      </c>
      <c r="NF17" s="1">
        <v>44259</v>
      </c>
      <c r="NG17" s="1">
        <v>44260</v>
      </c>
      <c r="NH17" s="1">
        <v>44261</v>
      </c>
      <c r="NI17" s="1">
        <v>44262</v>
      </c>
      <c r="NJ17" s="1">
        <v>44263</v>
      </c>
      <c r="NK17" s="1">
        <v>44264</v>
      </c>
      <c r="NL17" s="1">
        <v>44265</v>
      </c>
      <c r="NM17" s="1">
        <v>44266</v>
      </c>
      <c r="NN17" s="1">
        <v>44267</v>
      </c>
      <c r="NO17" s="1">
        <v>44268</v>
      </c>
      <c r="NP17" s="1">
        <v>44269</v>
      </c>
      <c r="NQ17" s="1">
        <v>44270</v>
      </c>
      <c r="NR17" s="1">
        <v>44271</v>
      </c>
      <c r="NS17" s="1">
        <v>44272</v>
      </c>
      <c r="NT17" s="1">
        <v>44273</v>
      </c>
      <c r="NU17" s="1">
        <v>44274</v>
      </c>
      <c r="NV17" s="1">
        <v>44275</v>
      </c>
      <c r="NW17" s="1">
        <v>44276</v>
      </c>
      <c r="NX17" s="1">
        <v>44277</v>
      </c>
      <c r="NY17" s="1">
        <v>44278</v>
      </c>
      <c r="NZ17" s="1">
        <v>44279</v>
      </c>
      <c r="OA17" s="1">
        <v>44280</v>
      </c>
      <c r="OB17" s="1">
        <v>44281</v>
      </c>
      <c r="OC17" s="1">
        <v>44282</v>
      </c>
      <c r="OD17" s="1">
        <v>44283</v>
      </c>
      <c r="OE17" s="1">
        <v>44284</v>
      </c>
      <c r="OF17" s="1">
        <v>44285</v>
      </c>
      <c r="OG17" s="1">
        <v>44286</v>
      </c>
      <c r="OH17" s="1">
        <v>44287</v>
      </c>
      <c r="OI17" s="1">
        <v>44288</v>
      </c>
      <c r="OJ17" s="1">
        <v>44289</v>
      </c>
      <c r="OK17" s="1">
        <v>44290</v>
      </c>
      <c r="OL17" s="1">
        <v>44291</v>
      </c>
      <c r="OM17" s="1">
        <v>44292</v>
      </c>
      <c r="ON17" s="1">
        <v>44293</v>
      </c>
      <c r="OO17" s="1">
        <v>44294</v>
      </c>
      <c r="OP17" s="1">
        <v>44295</v>
      </c>
      <c r="OQ17" s="1">
        <v>44296</v>
      </c>
      <c r="OR17" s="1">
        <v>44297</v>
      </c>
      <c r="OS17" s="1">
        <v>44298</v>
      </c>
      <c r="OT17" s="1">
        <v>44299</v>
      </c>
      <c r="OU17" s="1">
        <v>44300</v>
      </c>
      <c r="OV17" s="1">
        <v>44301</v>
      </c>
      <c r="OW17" s="1">
        <v>44302</v>
      </c>
      <c r="OX17" s="1">
        <v>44303</v>
      </c>
      <c r="OY17" s="1">
        <v>44304</v>
      </c>
      <c r="OZ17" s="1">
        <v>44305</v>
      </c>
      <c r="PA17" s="1">
        <v>44306</v>
      </c>
      <c r="PB17" s="1">
        <v>44307</v>
      </c>
      <c r="PC17" s="1">
        <v>44308</v>
      </c>
      <c r="PD17" s="1">
        <v>44309</v>
      </c>
      <c r="PE17" s="1">
        <v>44310</v>
      </c>
      <c r="PF17" s="1">
        <v>44311</v>
      </c>
      <c r="PG17" s="1">
        <v>44312</v>
      </c>
      <c r="PH17" s="1">
        <v>44313</v>
      </c>
      <c r="PI17" s="1">
        <v>44314</v>
      </c>
      <c r="PJ17" s="1">
        <v>44315</v>
      </c>
      <c r="PK17" s="1">
        <v>44316</v>
      </c>
      <c r="PL17" s="1">
        <v>44317</v>
      </c>
      <c r="PM17" s="1">
        <v>44318</v>
      </c>
      <c r="PN17" s="1">
        <v>44319</v>
      </c>
      <c r="PO17" s="1">
        <v>44320</v>
      </c>
      <c r="PP17" s="1">
        <v>44321</v>
      </c>
      <c r="PQ17" s="1">
        <v>44322</v>
      </c>
      <c r="PR17" s="1">
        <v>44323</v>
      </c>
      <c r="PS17" s="1">
        <v>44324</v>
      </c>
      <c r="PT17" s="1">
        <v>44325</v>
      </c>
      <c r="PU17" s="1">
        <v>44326</v>
      </c>
      <c r="PV17" s="1">
        <v>44327</v>
      </c>
      <c r="PW17" s="1">
        <v>44328</v>
      </c>
      <c r="PX17" s="1">
        <v>44329</v>
      </c>
      <c r="PY17" s="1">
        <v>44330</v>
      </c>
      <c r="PZ17" s="1">
        <v>44331</v>
      </c>
      <c r="QA17" s="1">
        <v>44332</v>
      </c>
      <c r="QB17" s="1">
        <v>44333</v>
      </c>
      <c r="QC17" s="1">
        <v>44334</v>
      </c>
      <c r="QD17" s="1">
        <v>44335</v>
      </c>
      <c r="QE17" s="1">
        <v>44336</v>
      </c>
      <c r="QF17" s="1">
        <v>44337</v>
      </c>
      <c r="QG17" s="1">
        <v>44338</v>
      </c>
      <c r="QH17" s="1">
        <v>44339</v>
      </c>
      <c r="QI17" s="1">
        <v>44340</v>
      </c>
      <c r="QJ17" s="1">
        <v>44341</v>
      </c>
      <c r="QK17" s="1">
        <v>44342</v>
      </c>
      <c r="QL17" s="1">
        <v>44343</v>
      </c>
      <c r="QM17" s="1">
        <v>44344</v>
      </c>
      <c r="QN17" s="1">
        <v>44345</v>
      </c>
      <c r="QO17" s="1">
        <v>44346</v>
      </c>
      <c r="QP17" s="1">
        <v>44347</v>
      </c>
      <c r="QQ17" s="1">
        <v>44348</v>
      </c>
      <c r="QR17" s="1">
        <v>44349</v>
      </c>
      <c r="QS17" s="1">
        <v>44350</v>
      </c>
      <c r="QT17" s="1">
        <v>44351</v>
      </c>
      <c r="QU17" s="1">
        <v>44352</v>
      </c>
      <c r="QV17" s="1">
        <v>44353</v>
      </c>
      <c r="QW17" s="1">
        <v>44354</v>
      </c>
      <c r="QX17" s="1">
        <v>44355</v>
      </c>
      <c r="QY17" s="1">
        <v>44356</v>
      </c>
      <c r="QZ17" s="1">
        <v>44357</v>
      </c>
      <c r="RA17" s="1">
        <v>44358</v>
      </c>
      <c r="RB17" s="1">
        <v>44359</v>
      </c>
      <c r="RC17" s="1">
        <v>44360</v>
      </c>
      <c r="RD17" s="1">
        <v>44361</v>
      </c>
      <c r="RE17" s="1">
        <v>44362</v>
      </c>
      <c r="RF17" s="1">
        <v>44363</v>
      </c>
      <c r="RG17" s="1">
        <v>44364</v>
      </c>
      <c r="RH17" s="1">
        <v>44365</v>
      </c>
      <c r="RI17" s="1">
        <v>44366</v>
      </c>
      <c r="RJ17" s="1">
        <v>44367</v>
      </c>
      <c r="RK17" s="1">
        <v>44368</v>
      </c>
      <c r="RL17" s="1">
        <v>44369</v>
      </c>
      <c r="RM17" s="1">
        <v>44370</v>
      </c>
      <c r="RN17" s="1">
        <v>44371</v>
      </c>
      <c r="RO17" s="1">
        <v>44372</v>
      </c>
      <c r="RP17" s="1">
        <v>44373</v>
      </c>
      <c r="RQ17" s="1">
        <v>44374</v>
      </c>
      <c r="RR17" s="1">
        <v>44375</v>
      </c>
      <c r="RS17" s="1">
        <v>44376</v>
      </c>
      <c r="RT17" s="1">
        <v>44377</v>
      </c>
      <c r="RU17" s="1">
        <v>44378</v>
      </c>
      <c r="RV17" s="1">
        <v>44379</v>
      </c>
      <c r="RW17" s="1">
        <v>44380</v>
      </c>
      <c r="RX17" s="1">
        <v>44381</v>
      </c>
      <c r="RY17" s="1">
        <v>44382</v>
      </c>
      <c r="RZ17" s="1">
        <v>44383</v>
      </c>
      <c r="SA17" s="1">
        <v>44384</v>
      </c>
      <c r="SB17" s="1">
        <v>44385</v>
      </c>
      <c r="SC17" s="1">
        <v>44386</v>
      </c>
      <c r="SD17" s="1">
        <v>44387</v>
      </c>
      <c r="SE17" s="1">
        <v>44388</v>
      </c>
      <c r="SF17" s="1">
        <v>44389</v>
      </c>
      <c r="SG17" s="1">
        <v>44390</v>
      </c>
      <c r="SH17" s="1">
        <v>44391</v>
      </c>
      <c r="SI17" s="1">
        <v>44392</v>
      </c>
      <c r="SJ17" s="1">
        <v>44393</v>
      </c>
      <c r="SK17" s="1">
        <v>44394</v>
      </c>
      <c r="SL17" s="1">
        <v>44395</v>
      </c>
      <c r="SM17" s="1">
        <v>44396</v>
      </c>
      <c r="SN17" s="1">
        <v>44397</v>
      </c>
      <c r="SO17" s="1">
        <v>44398</v>
      </c>
      <c r="SP17" s="1">
        <v>44399</v>
      </c>
      <c r="SQ17" s="1">
        <v>44400</v>
      </c>
      <c r="SR17" s="1">
        <v>44401</v>
      </c>
      <c r="SS17" s="1">
        <v>44402</v>
      </c>
      <c r="ST17" s="1">
        <v>44403</v>
      </c>
      <c r="SU17" s="1">
        <v>44404</v>
      </c>
      <c r="SV17" s="1">
        <v>44405</v>
      </c>
      <c r="SW17" s="1">
        <v>44406</v>
      </c>
      <c r="SX17" s="1">
        <v>44407</v>
      </c>
      <c r="SY17" s="1">
        <v>44408</v>
      </c>
      <c r="SZ17" s="1">
        <v>44409</v>
      </c>
      <c r="TA17" s="1">
        <v>44410</v>
      </c>
      <c r="TB17" s="1">
        <v>44411</v>
      </c>
      <c r="TC17" s="1">
        <v>44412</v>
      </c>
      <c r="TD17" s="1">
        <v>44413</v>
      </c>
      <c r="TE17" s="1">
        <v>44414</v>
      </c>
      <c r="TF17" s="1">
        <v>44415</v>
      </c>
      <c r="TG17" s="1">
        <v>44416</v>
      </c>
      <c r="TH17" s="1">
        <v>44417</v>
      </c>
      <c r="TI17" s="1">
        <v>44418</v>
      </c>
      <c r="TJ17" s="1">
        <v>44419</v>
      </c>
      <c r="TK17" s="1">
        <v>44420</v>
      </c>
      <c r="TL17" s="1">
        <v>44421</v>
      </c>
      <c r="TM17" s="1">
        <v>44422</v>
      </c>
      <c r="TN17" s="1">
        <v>44423</v>
      </c>
      <c r="TO17" s="1">
        <v>44424</v>
      </c>
      <c r="TP17" s="1">
        <v>44425</v>
      </c>
      <c r="TQ17" s="1">
        <v>44426</v>
      </c>
      <c r="TR17" s="1">
        <v>44427</v>
      </c>
      <c r="TS17" s="1">
        <v>44428</v>
      </c>
      <c r="TT17" s="1">
        <v>44429</v>
      </c>
      <c r="TU17" s="1">
        <v>44430</v>
      </c>
      <c r="TV17" s="1">
        <v>44431</v>
      </c>
      <c r="TW17" s="1">
        <v>44432</v>
      </c>
      <c r="TX17" s="1">
        <v>44433</v>
      </c>
      <c r="TY17" s="1">
        <v>44434</v>
      </c>
      <c r="TZ17" s="1">
        <v>44435</v>
      </c>
      <c r="UA17" s="1">
        <v>44436</v>
      </c>
      <c r="UB17" s="1">
        <v>44437</v>
      </c>
      <c r="UC17" s="1">
        <v>44438</v>
      </c>
      <c r="UD17" s="1">
        <v>44439</v>
      </c>
      <c r="UE17" s="1">
        <v>44440</v>
      </c>
      <c r="UF17" s="1">
        <v>44441</v>
      </c>
      <c r="UG17" s="1">
        <v>44442</v>
      </c>
      <c r="UH17" s="1">
        <v>44443</v>
      </c>
      <c r="UI17" s="1">
        <v>44444</v>
      </c>
      <c r="UJ17" s="1">
        <v>44445</v>
      </c>
      <c r="UK17" s="1">
        <v>44446</v>
      </c>
      <c r="UL17" s="1">
        <v>44447</v>
      </c>
      <c r="UM17" s="1">
        <v>44448</v>
      </c>
      <c r="UN17" s="1">
        <v>44449</v>
      </c>
      <c r="UO17" s="1">
        <v>44450</v>
      </c>
      <c r="UP17" s="1">
        <v>44451</v>
      </c>
      <c r="UQ17" s="1">
        <v>44452</v>
      </c>
      <c r="UR17" s="1">
        <v>44453</v>
      </c>
      <c r="US17" s="1">
        <v>44454</v>
      </c>
      <c r="UT17" s="1">
        <v>44455</v>
      </c>
      <c r="UU17" s="1">
        <v>44456</v>
      </c>
      <c r="UV17" s="1">
        <v>44457</v>
      </c>
      <c r="UW17" s="1">
        <v>44458</v>
      </c>
      <c r="UX17" s="1">
        <v>44459</v>
      </c>
      <c r="UY17" s="1">
        <v>44460</v>
      </c>
      <c r="UZ17" s="1">
        <v>44461</v>
      </c>
      <c r="VA17" s="1">
        <v>44462</v>
      </c>
      <c r="VB17" s="1">
        <v>44463</v>
      </c>
      <c r="VC17" s="1">
        <v>44464</v>
      </c>
      <c r="VD17" s="1">
        <v>44465</v>
      </c>
      <c r="VE17" s="1">
        <v>44466</v>
      </c>
      <c r="VF17" s="1">
        <v>44467</v>
      </c>
      <c r="VG17" s="1">
        <v>44468</v>
      </c>
      <c r="VH17" s="1">
        <v>44469</v>
      </c>
      <c r="VI17" s="1">
        <v>44470</v>
      </c>
      <c r="VJ17" s="1">
        <v>44471</v>
      </c>
      <c r="VK17" s="1">
        <v>44472</v>
      </c>
      <c r="VL17" s="1">
        <v>44473</v>
      </c>
      <c r="VM17" s="1">
        <v>44474</v>
      </c>
      <c r="VN17" s="1">
        <v>44475</v>
      </c>
      <c r="VO17" s="1">
        <v>44476</v>
      </c>
      <c r="VP17" s="1">
        <v>44477</v>
      </c>
      <c r="VQ17" s="1">
        <v>44478</v>
      </c>
      <c r="VR17" s="1">
        <v>44479</v>
      </c>
      <c r="VS17" s="1">
        <v>44480</v>
      </c>
      <c r="VT17" s="1">
        <v>44481</v>
      </c>
      <c r="VU17" s="1">
        <v>44482</v>
      </c>
      <c r="VV17" s="1">
        <v>44483</v>
      </c>
      <c r="VW17" s="1">
        <v>44484</v>
      </c>
      <c r="VX17" s="1">
        <v>44485</v>
      </c>
      <c r="VY17" s="1">
        <v>44486</v>
      </c>
      <c r="VZ17" s="1">
        <v>44487</v>
      </c>
      <c r="WA17" s="1">
        <v>44488</v>
      </c>
      <c r="WB17" s="1">
        <v>44489</v>
      </c>
      <c r="WC17" s="1">
        <v>44490</v>
      </c>
      <c r="WD17" s="1">
        <v>44491</v>
      </c>
      <c r="WE17" s="1">
        <v>44492</v>
      </c>
      <c r="WF17" s="1">
        <v>44493</v>
      </c>
      <c r="WG17" s="1">
        <v>44494</v>
      </c>
      <c r="WH17" s="1">
        <v>44495</v>
      </c>
      <c r="WI17" s="1">
        <v>44496</v>
      </c>
      <c r="WJ17" s="1">
        <v>44497</v>
      </c>
      <c r="WK17" s="1">
        <v>44498</v>
      </c>
      <c r="WL17" s="1">
        <v>44499</v>
      </c>
      <c r="WM17" s="1">
        <v>44500</v>
      </c>
      <c r="WN17" s="1">
        <v>44501</v>
      </c>
      <c r="WO17" s="1">
        <v>44502</v>
      </c>
      <c r="WP17" s="1">
        <v>44503</v>
      </c>
      <c r="WQ17" s="1">
        <v>44504</v>
      </c>
      <c r="WR17" s="1">
        <v>44505</v>
      </c>
      <c r="WS17" s="1">
        <v>44506</v>
      </c>
      <c r="WT17" s="1">
        <v>44507</v>
      </c>
      <c r="WU17" s="1">
        <v>44508</v>
      </c>
      <c r="WV17" s="1">
        <v>44509</v>
      </c>
      <c r="WW17" s="1">
        <v>44510</v>
      </c>
      <c r="WX17" s="1">
        <v>44511</v>
      </c>
      <c r="WY17" s="1">
        <v>44512</v>
      </c>
      <c r="WZ17" s="1">
        <v>44513</v>
      </c>
      <c r="XA17" s="1">
        <v>44514</v>
      </c>
      <c r="XB17" s="1">
        <v>44515</v>
      </c>
      <c r="XC17" s="1">
        <v>44516</v>
      </c>
      <c r="XD17" s="1">
        <v>44517</v>
      </c>
      <c r="XE17" s="1">
        <v>44518</v>
      </c>
      <c r="XF17" s="1">
        <v>44519</v>
      </c>
      <c r="XG17" s="1">
        <v>44520</v>
      </c>
      <c r="XH17" s="1">
        <v>44521</v>
      </c>
      <c r="XI17" s="1">
        <v>44522</v>
      </c>
      <c r="XJ17" s="1">
        <v>44523</v>
      </c>
      <c r="XK17" s="1">
        <v>44524</v>
      </c>
      <c r="XL17" s="1">
        <v>44525</v>
      </c>
      <c r="XM17" s="1">
        <v>44526</v>
      </c>
      <c r="XN17" s="1">
        <v>44527</v>
      </c>
      <c r="XO17" s="1">
        <v>44528</v>
      </c>
      <c r="XP17" s="1">
        <v>44529</v>
      </c>
      <c r="XQ17" s="1">
        <v>44530</v>
      </c>
      <c r="XR17" s="1">
        <v>44531</v>
      </c>
      <c r="XS17" s="1">
        <v>44532</v>
      </c>
      <c r="XT17" s="1">
        <v>44533</v>
      </c>
      <c r="XU17" s="1">
        <v>44534</v>
      </c>
      <c r="XV17" s="1">
        <v>44535</v>
      </c>
      <c r="XW17" s="1">
        <v>44536</v>
      </c>
      <c r="XX17" s="1">
        <v>44537</v>
      </c>
      <c r="XY17" s="1">
        <v>44538</v>
      </c>
      <c r="XZ17" s="1">
        <v>44539</v>
      </c>
      <c r="YA17" s="1">
        <v>44540</v>
      </c>
      <c r="YB17" s="1">
        <v>44541</v>
      </c>
      <c r="YC17" s="1">
        <v>44542</v>
      </c>
      <c r="YD17" s="1">
        <v>44543</v>
      </c>
      <c r="YE17" s="1">
        <v>44544</v>
      </c>
      <c r="YF17" s="1">
        <v>44545</v>
      </c>
      <c r="YG17" s="1">
        <v>44546</v>
      </c>
      <c r="YH17" s="1">
        <v>44547</v>
      </c>
      <c r="YI17" s="1">
        <v>44548</v>
      </c>
      <c r="YJ17" s="1">
        <v>44549</v>
      </c>
      <c r="YK17" s="1">
        <v>44550</v>
      </c>
      <c r="YL17" s="1">
        <v>44551</v>
      </c>
      <c r="YM17" s="1">
        <v>44552</v>
      </c>
      <c r="YN17" s="1">
        <v>44553</v>
      </c>
      <c r="YO17" s="1">
        <v>44554</v>
      </c>
      <c r="YP17" s="1">
        <v>44555</v>
      </c>
      <c r="YQ17" s="1">
        <v>44556</v>
      </c>
      <c r="YR17" s="1">
        <v>44557</v>
      </c>
      <c r="YS17" s="1">
        <v>44558</v>
      </c>
      <c r="YT17" s="1">
        <v>44559</v>
      </c>
      <c r="YU17" s="1">
        <v>44560</v>
      </c>
      <c r="YV17" s="1">
        <v>44561</v>
      </c>
      <c r="YW17" s="1">
        <v>44562</v>
      </c>
      <c r="YX17" s="1">
        <v>44563</v>
      </c>
      <c r="YY17" s="1">
        <v>44564</v>
      </c>
      <c r="YZ17" s="1">
        <v>44565</v>
      </c>
      <c r="ZA17" s="1">
        <v>44566</v>
      </c>
      <c r="ZB17" s="1">
        <v>44567</v>
      </c>
      <c r="ZC17" s="1">
        <v>44568</v>
      </c>
      <c r="ZD17" s="1">
        <v>44569</v>
      </c>
      <c r="ZE17" s="1">
        <v>44570</v>
      </c>
      <c r="ZF17" s="1">
        <v>44571</v>
      </c>
      <c r="ZG17" s="1">
        <v>44572</v>
      </c>
      <c r="ZH17" s="1">
        <v>44573</v>
      </c>
      <c r="ZI17" s="1">
        <v>44574</v>
      </c>
      <c r="ZJ17" s="1">
        <v>44575</v>
      </c>
      <c r="ZK17" s="1">
        <v>44576</v>
      </c>
      <c r="ZL17" s="1">
        <v>44577</v>
      </c>
      <c r="ZM17" s="1">
        <v>44578</v>
      </c>
      <c r="ZN17" s="1">
        <v>44579</v>
      </c>
      <c r="ZO17" s="1">
        <v>44580</v>
      </c>
      <c r="ZP17" s="1">
        <v>44581</v>
      </c>
      <c r="ZQ17" s="1">
        <v>44582</v>
      </c>
      <c r="ZR17" s="1">
        <v>44583</v>
      </c>
      <c r="ZS17" s="1">
        <v>44584</v>
      </c>
      <c r="ZT17" s="1">
        <v>44585</v>
      </c>
      <c r="ZU17" s="1">
        <v>44586</v>
      </c>
      <c r="ZV17" s="1">
        <v>44587</v>
      </c>
      <c r="ZW17" s="1">
        <v>44588</v>
      </c>
      <c r="ZX17" s="1">
        <v>44589</v>
      </c>
      <c r="ZY17" s="1">
        <v>44590</v>
      </c>
      <c r="ZZ17" s="1">
        <v>44591</v>
      </c>
      <c r="AAA17" s="1">
        <v>44592</v>
      </c>
      <c r="AAB17" s="1">
        <v>44593</v>
      </c>
      <c r="AAC17" s="1">
        <v>44594</v>
      </c>
      <c r="AAD17" s="1">
        <v>44595</v>
      </c>
      <c r="AAE17" s="1">
        <v>44596</v>
      </c>
      <c r="AAF17" s="1">
        <v>44597</v>
      </c>
      <c r="AAG17" s="1">
        <v>44598</v>
      </c>
      <c r="AAH17" s="1">
        <v>44599</v>
      </c>
      <c r="AAI17" s="1">
        <v>44600</v>
      </c>
      <c r="AAJ17" s="1">
        <v>44601</v>
      </c>
      <c r="AAK17" s="1">
        <v>44602</v>
      </c>
      <c r="AAL17" s="1">
        <v>44603</v>
      </c>
      <c r="AAM17" s="1">
        <v>44604</v>
      </c>
      <c r="AAN17" s="1">
        <v>44605</v>
      </c>
      <c r="AAO17" s="1">
        <v>44606</v>
      </c>
      <c r="AAP17" s="1">
        <v>44607</v>
      </c>
      <c r="AAQ17" s="1">
        <v>44608</v>
      </c>
      <c r="AAR17" s="1">
        <v>44609</v>
      </c>
      <c r="AAS17" s="1">
        <v>44610</v>
      </c>
      <c r="AAT17" s="1">
        <v>44611</v>
      </c>
      <c r="AAU17" s="1">
        <v>44612</v>
      </c>
      <c r="AAV17" s="1">
        <v>44613</v>
      </c>
      <c r="AAW17" s="1">
        <v>44614</v>
      </c>
      <c r="AAX17" s="1">
        <v>44615</v>
      </c>
      <c r="AAY17" s="1">
        <v>44616</v>
      </c>
      <c r="AAZ17" s="1">
        <v>44617</v>
      </c>
      <c r="ABA17" s="1">
        <v>44618</v>
      </c>
      <c r="ABB17" s="1">
        <v>44619</v>
      </c>
      <c r="ABC17" s="1">
        <v>44620</v>
      </c>
      <c r="ABD17" s="1">
        <v>44621</v>
      </c>
      <c r="ABE17" s="1">
        <v>44622</v>
      </c>
      <c r="ABF17" s="1">
        <v>44623</v>
      </c>
      <c r="ABG17" s="1">
        <v>44624</v>
      </c>
      <c r="ABH17" s="1">
        <v>44625</v>
      </c>
      <c r="ABI17" s="1">
        <v>44626</v>
      </c>
      <c r="ABJ17" s="1">
        <v>44627</v>
      </c>
      <c r="ABK17" s="1">
        <v>44628</v>
      </c>
      <c r="ABL17" s="1">
        <v>44629</v>
      </c>
      <c r="ABM17" s="1">
        <v>44630</v>
      </c>
      <c r="ABN17" s="1">
        <v>44631</v>
      </c>
      <c r="ABO17" s="1">
        <v>44632</v>
      </c>
      <c r="ABP17" s="1">
        <v>44633</v>
      </c>
      <c r="ABQ17" s="1">
        <v>44634</v>
      </c>
      <c r="ABR17" s="1">
        <v>44635</v>
      </c>
      <c r="ABS17" s="1">
        <v>44636</v>
      </c>
      <c r="ABT17" s="1">
        <v>44637</v>
      </c>
      <c r="ABU17" s="1">
        <v>44638</v>
      </c>
      <c r="ABV17" s="1">
        <v>44639</v>
      </c>
      <c r="ABW17" s="1">
        <v>44640</v>
      </c>
      <c r="ABX17" s="1">
        <v>44641</v>
      </c>
      <c r="ABY17" s="1">
        <v>44642</v>
      </c>
      <c r="ABZ17" s="1">
        <v>44643</v>
      </c>
      <c r="ACA17" s="1">
        <v>44644</v>
      </c>
      <c r="ACB17" s="1">
        <v>44645</v>
      </c>
      <c r="ACC17" s="1">
        <v>44646</v>
      </c>
      <c r="ACD17" s="1">
        <v>44647</v>
      </c>
      <c r="ACE17" s="1">
        <v>44648</v>
      </c>
      <c r="ACF17" s="1">
        <v>44649</v>
      </c>
      <c r="ACG17" s="1">
        <v>44650</v>
      </c>
      <c r="ACH17" s="1">
        <v>44651</v>
      </c>
      <c r="ACI17" s="1">
        <v>44652</v>
      </c>
      <c r="ACJ17" s="1">
        <v>44653</v>
      </c>
      <c r="ACK17" s="1">
        <v>44654</v>
      </c>
      <c r="ACL17" s="1">
        <v>44655</v>
      </c>
      <c r="ACM17" s="1">
        <v>44656</v>
      </c>
      <c r="ACN17" s="1">
        <v>44657</v>
      </c>
      <c r="ACO17" s="1">
        <v>44658</v>
      </c>
      <c r="ACP17" s="1">
        <v>44659</v>
      </c>
      <c r="ACQ17" s="1">
        <v>44660</v>
      </c>
      <c r="ACR17" s="1">
        <v>44661</v>
      </c>
      <c r="ACS17" s="1">
        <v>44662</v>
      </c>
      <c r="ACT17" s="1">
        <v>44663</v>
      </c>
      <c r="ACU17" s="1">
        <v>44664</v>
      </c>
      <c r="ACV17" s="1">
        <v>44665</v>
      </c>
      <c r="ACW17" s="1">
        <v>44666</v>
      </c>
      <c r="ACX17" s="1">
        <v>44667</v>
      </c>
      <c r="ACY17" s="1">
        <v>44668</v>
      </c>
      <c r="ACZ17" s="1">
        <v>44669</v>
      </c>
      <c r="ADA17" s="1">
        <v>44670</v>
      </c>
      <c r="ADB17" s="1">
        <v>44671</v>
      </c>
      <c r="ADC17" s="1">
        <v>44672</v>
      </c>
      <c r="ADD17" s="1">
        <v>44673</v>
      </c>
      <c r="ADE17" s="1">
        <v>44674</v>
      </c>
      <c r="ADF17" s="1">
        <v>44675</v>
      </c>
      <c r="ADG17" s="1">
        <v>44676</v>
      </c>
      <c r="ADH17" s="1">
        <v>44677</v>
      </c>
      <c r="ADI17" s="1">
        <v>44678</v>
      </c>
      <c r="ADJ17" s="1">
        <v>44679</v>
      </c>
      <c r="ADK17" s="1">
        <v>44680</v>
      </c>
      <c r="ADL17" s="1">
        <v>44681</v>
      </c>
      <c r="ADM17" s="1">
        <v>44682</v>
      </c>
      <c r="ADN17" s="1">
        <v>44683</v>
      </c>
      <c r="ADO17" s="1">
        <v>44684</v>
      </c>
      <c r="ADP17" s="1">
        <v>44685</v>
      </c>
      <c r="ADQ17" s="1">
        <v>44686</v>
      </c>
      <c r="ADR17" s="1">
        <v>44687</v>
      </c>
      <c r="ADS17" s="1">
        <v>44688</v>
      </c>
      <c r="ADT17" s="1">
        <v>44689</v>
      </c>
      <c r="ADU17" s="1">
        <v>44690</v>
      </c>
      <c r="ADV17" s="1">
        <v>44691</v>
      </c>
      <c r="ADW17" s="1">
        <v>44692</v>
      </c>
      <c r="ADX17" s="1">
        <v>44693</v>
      </c>
      <c r="ADY17" s="1">
        <v>44694</v>
      </c>
      <c r="ADZ17" s="1">
        <v>44695</v>
      </c>
      <c r="AEA17" s="1">
        <v>44696</v>
      </c>
      <c r="AEB17" s="1">
        <v>44697</v>
      </c>
      <c r="AEC17" s="1">
        <v>44698</v>
      </c>
      <c r="AED17" s="1">
        <v>44699</v>
      </c>
      <c r="AEE17" s="1">
        <v>44700</v>
      </c>
      <c r="AEF17" s="1">
        <v>44701</v>
      </c>
      <c r="AEG17" s="1">
        <v>44702</v>
      </c>
      <c r="AEH17" s="1">
        <v>44703</v>
      </c>
      <c r="AEI17" s="1">
        <v>44704</v>
      </c>
      <c r="AEJ17" s="1">
        <v>44705</v>
      </c>
      <c r="AEK17" s="1">
        <v>44706</v>
      </c>
      <c r="AEL17" s="1">
        <v>44707</v>
      </c>
      <c r="AEM17" s="1">
        <v>44708</v>
      </c>
      <c r="AEN17" s="1">
        <v>44709</v>
      </c>
      <c r="AEO17" s="1">
        <v>44710</v>
      </c>
      <c r="AEP17" s="1">
        <v>44711</v>
      </c>
      <c r="AEQ17" s="1">
        <v>44712</v>
      </c>
      <c r="AER17" s="1">
        <v>44713</v>
      </c>
      <c r="AES17" s="1">
        <v>44714</v>
      </c>
      <c r="AET17" s="1">
        <v>44715</v>
      </c>
      <c r="AEU17" s="1">
        <v>44716</v>
      </c>
      <c r="AEV17" s="1">
        <v>44717</v>
      </c>
      <c r="AEW17" s="1">
        <v>44718</v>
      </c>
      <c r="AEX17" s="1">
        <v>44719</v>
      </c>
      <c r="AEY17" s="1">
        <v>44720</v>
      </c>
      <c r="AEZ17" s="1">
        <v>44721</v>
      </c>
      <c r="AFA17" s="1">
        <v>44722</v>
      </c>
      <c r="AFB17" s="1">
        <v>44723</v>
      </c>
      <c r="AFC17" s="1">
        <v>44724</v>
      </c>
      <c r="AFD17" s="1">
        <v>44725</v>
      </c>
      <c r="AFE17" s="1">
        <v>44726</v>
      </c>
      <c r="AFF17" s="1">
        <v>44727</v>
      </c>
      <c r="AFG17" s="1">
        <v>44728</v>
      </c>
      <c r="AFH17" s="1">
        <v>44729</v>
      </c>
      <c r="AFI17" s="1">
        <v>44730</v>
      </c>
      <c r="AFJ17" s="1">
        <v>44731</v>
      </c>
      <c r="AFK17" s="1">
        <v>44732</v>
      </c>
      <c r="AFL17" s="1">
        <v>44733</v>
      </c>
      <c r="AFM17" s="1">
        <v>44734</v>
      </c>
      <c r="AFN17" s="1">
        <v>44735</v>
      </c>
      <c r="AFO17" s="1">
        <v>44736</v>
      </c>
      <c r="AFP17" s="1">
        <v>44737</v>
      </c>
      <c r="AFQ17" s="1">
        <v>44738</v>
      </c>
      <c r="AFR17" s="1">
        <v>44739</v>
      </c>
      <c r="AFS17" s="1">
        <v>44740</v>
      </c>
      <c r="AFT17" s="1">
        <v>44741</v>
      </c>
      <c r="AFU17" s="1">
        <v>44742</v>
      </c>
      <c r="AFV17" s="1">
        <v>44743</v>
      </c>
      <c r="AFW17" s="1">
        <v>44744</v>
      </c>
      <c r="AFX17" s="1">
        <v>44745</v>
      </c>
      <c r="AFY17" s="1">
        <v>44746</v>
      </c>
      <c r="AFZ17" s="1">
        <v>44747</v>
      </c>
      <c r="AGA17" s="1">
        <v>44748</v>
      </c>
      <c r="AGB17" s="1">
        <v>44749</v>
      </c>
      <c r="AGC17" s="1">
        <v>44750</v>
      </c>
      <c r="AGD17" s="1">
        <v>44751</v>
      </c>
      <c r="AGE17" s="1">
        <v>44752</v>
      </c>
      <c r="AGF17" s="1">
        <v>44753</v>
      </c>
      <c r="AGG17" s="1">
        <v>44754</v>
      </c>
      <c r="AGH17" s="1">
        <v>44755</v>
      </c>
      <c r="AGI17" s="1">
        <v>44756</v>
      </c>
      <c r="AGJ17" s="1">
        <v>44757</v>
      </c>
      <c r="AGK17" s="1">
        <v>44758</v>
      </c>
      <c r="AGL17" s="1">
        <v>44759</v>
      </c>
      <c r="AGM17" s="1">
        <v>44760</v>
      </c>
      <c r="AGN17" s="1">
        <v>44761</v>
      </c>
      <c r="AGO17" s="1">
        <v>44762</v>
      </c>
      <c r="AGP17" s="1">
        <v>44763</v>
      </c>
      <c r="AGQ17" s="1">
        <v>44764</v>
      </c>
      <c r="AGR17" s="1">
        <v>44765</v>
      </c>
      <c r="AGS17" s="1">
        <v>44766</v>
      </c>
      <c r="AGT17" s="1">
        <v>44767</v>
      </c>
      <c r="AGU17" s="1">
        <v>44768</v>
      </c>
      <c r="AGV17" s="1">
        <v>44769</v>
      </c>
      <c r="AGW17" s="1">
        <v>44770</v>
      </c>
      <c r="AGX17" s="1">
        <v>44771</v>
      </c>
      <c r="AGY17" s="1">
        <v>44772</v>
      </c>
      <c r="AGZ17" s="1">
        <v>44773</v>
      </c>
      <c r="AHA17" s="1">
        <v>44774</v>
      </c>
      <c r="AHB17" s="1">
        <v>44775</v>
      </c>
      <c r="AHC17" s="1">
        <v>44776</v>
      </c>
      <c r="AHD17" s="1">
        <v>44777</v>
      </c>
      <c r="AHE17" s="1">
        <v>44778</v>
      </c>
      <c r="AHF17" s="1">
        <v>44779</v>
      </c>
      <c r="AHG17" s="1">
        <v>44780</v>
      </c>
      <c r="AHH17" s="1">
        <v>44781</v>
      </c>
      <c r="AHI17" s="1">
        <v>44782</v>
      </c>
      <c r="AHJ17" s="1">
        <v>44783</v>
      </c>
      <c r="AHK17" s="1">
        <v>44784</v>
      </c>
      <c r="AHL17" s="1">
        <v>44785</v>
      </c>
      <c r="AHM17" s="1">
        <v>44786</v>
      </c>
      <c r="AHN17" s="1">
        <v>44787</v>
      </c>
      <c r="AHO17" s="1">
        <v>44788</v>
      </c>
      <c r="AHP17" s="1">
        <v>44789</v>
      </c>
      <c r="AHQ17" s="1">
        <v>44790</v>
      </c>
      <c r="AHR17" s="1">
        <v>44791</v>
      </c>
      <c r="AHS17" s="1">
        <v>44792</v>
      </c>
      <c r="AHT17" s="1">
        <v>44793</v>
      </c>
      <c r="AHU17" s="1">
        <v>44794</v>
      </c>
      <c r="AHV17" s="1">
        <v>44795</v>
      </c>
      <c r="AHW17" s="1">
        <v>44796</v>
      </c>
      <c r="AHX17" s="1">
        <v>44797</v>
      </c>
      <c r="AHY17" s="1">
        <v>44798</v>
      </c>
      <c r="AHZ17" s="1">
        <v>44799</v>
      </c>
      <c r="AIA17" s="1">
        <v>44800</v>
      </c>
      <c r="AIB17" s="1">
        <v>44801</v>
      </c>
      <c r="AIC17" s="1">
        <v>44802</v>
      </c>
      <c r="AID17" s="1">
        <v>44803</v>
      </c>
      <c r="AIE17" s="1">
        <v>44804</v>
      </c>
      <c r="AIF17" s="1">
        <v>44805</v>
      </c>
      <c r="AIG17" s="1">
        <v>44806</v>
      </c>
      <c r="AIH17" s="1">
        <v>44807</v>
      </c>
      <c r="AII17" s="1">
        <v>44808</v>
      </c>
      <c r="AIJ17" s="1">
        <v>44809</v>
      </c>
      <c r="AIK17" s="1">
        <v>44810</v>
      </c>
      <c r="AIL17" s="1">
        <v>44811</v>
      </c>
      <c r="AIM17" s="1">
        <v>44812</v>
      </c>
      <c r="AIN17" s="1">
        <v>44813</v>
      </c>
      <c r="AIO17" s="1">
        <v>44814</v>
      </c>
      <c r="AIP17" s="1">
        <v>44815</v>
      </c>
      <c r="AIQ17" s="1">
        <v>44816</v>
      </c>
      <c r="AIR17" s="1">
        <v>44817</v>
      </c>
      <c r="AIS17" s="1">
        <v>44818</v>
      </c>
      <c r="AIT17" s="1">
        <v>44819</v>
      </c>
      <c r="AIU17" s="1">
        <v>44820</v>
      </c>
      <c r="AIV17" s="1">
        <v>44821</v>
      </c>
      <c r="AIW17" s="1">
        <v>44822</v>
      </c>
      <c r="AIX17" s="1">
        <v>44823</v>
      </c>
      <c r="AIY17" s="1">
        <v>44824</v>
      </c>
      <c r="AIZ17" s="1">
        <v>44825</v>
      </c>
      <c r="AJA17" s="1">
        <v>44826</v>
      </c>
      <c r="AJB17" s="1">
        <v>44827</v>
      </c>
      <c r="AJC17" s="1">
        <v>44828</v>
      </c>
      <c r="AJD17" s="1">
        <v>44829</v>
      </c>
      <c r="AJE17" s="1">
        <v>44830</v>
      </c>
      <c r="AJF17" s="1">
        <v>44831</v>
      </c>
      <c r="AJG17" s="1">
        <v>44832</v>
      </c>
      <c r="AJH17" s="1">
        <v>44833</v>
      </c>
      <c r="AJI17" s="1">
        <v>44834</v>
      </c>
      <c r="AJJ17" s="1">
        <v>44835</v>
      </c>
      <c r="AJK17" s="1">
        <v>44836</v>
      </c>
      <c r="AJL17" s="1">
        <v>44837</v>
      </c>
      <c r="AJM17" s="1">
        <v>44838</v>
      </c>
      <c r="AJN17" s="1">
        <v>44839</v>
      </c>
      <c r="AJO17" s="1">
        <v>44840</v>
      </c>
      <c r="AJP17" s="1">
        <v>44841</v>
      </c>
      <c r="AJQ17" s="1">
        <v>44842</v>
      </c>
      <c r="AJR17" s="1">
        <v>44843</v>
      </c>
      <c r="AJS17" s="1">
        <v>44844</v>
      </c>
      <c r="AJT17" s="1">
        <v>44845</v>
      </c>
      <c r="AJU17" s="1">
        <v>44846</v>
      </c>
      <c r="AJV17" s="1">
        <v>44847</v>
      </c>
      <c r="AJW17" s="1">
        <v>44848</v>
      </c>
      <c r="AJX17" s="1">
        <v>44849</v>
      </c>
      <c r="AJY17" s="1">
        <v>44850</v>
      </c>
      <c r="AJZ17" s="1">
        <v>44851</v>
      </c>
      <c r="AKA17" s="1">
        <v>44852</v>
      </c>
      <c r="AKB17" s="1">
        <v>44853</v>
      </c>
      <c r="AKC17" s="1">
        <v>44854</v>
      </c>
      <c r="AKD17" s="1">
        <v>44855</v>
      </c>
      <c r="AKE17" s="1">
        <v>44856</v>
      </c>
      <c r="AKF17" s="1">
        <v>44857</v>
      </c>
      <c r="AKG17" s="1">
        <v>44858</v>
      </c>
      <c r="AKH17" s="1">
        <v>44859</v>
      </c>
      <c r="AKI17" s="1">
        <v>44860</v>
      </c>
      <c r="AKJ17" s="1">
        <v>44861</v>
      </c>
      <c r="AKK17" s="1">
        <v>44862</v>
      </c>
      <c r="AKL17" s="1">
        <v>44863</v>
      </c>
      <c r="AKM17" s="1">
        <v>44864</v>
      </c>
      <c r="AKN17" s="1">
        <v>44865</v>
      </c>
      <c r="AKO17" s="1">
        <v>44866</v>
      </c>
      <c r="AKP17" s="1">
        <v>44867</v>
      </c>
      <c r="AKQ17" s="1">
        <v>44868</v>
      </c>
      <c r="AKR17" s="1">
        <v>44869</v>
      </c>
      <c r="AKS17" s="1">
        <v>44870</v>
      </c>
      <c r="AKT17" s="1">
        <v>44871</v>
      </c>
      <c r="AKU17" s="1">
        <v>44872</v>
      </c>
      <c r="AKV17" s="1">
        <v>44873</v>
      </c>
      <c r="AKW17" s="1">
        <v>44874</v>
      </c>
      <c r="AKX17" s="1">
        <v>44875</v>
      </c>
      <c r="AKY17" s="1">
        <v>44876</v>
      </c>
      <c r="AKZ17" s="1">
        <v>44877</v>
      </c>
      <c r="ALA17" s="1">
        <v>44878</v>
      </c>
      <c r="ALB17" s="1">
        <v>44879</v>
      </c>
      <c r="ALC17" s="1">
        <v>44880</v>
      </c>
      <c r="ALD17" s="1">
        <v>44881</v>
      </c>
      <c r="ALE17" s="1">
        <v>44882</v>
      </c>
      <c r="ALF17" s="1">
        <v>44883</v>
      </c>
      <c r="ALG17" s="1">
        <v>44884</v>
      </c>
      <c r="ALH17" s="1">
        <v>44885</v>
      </c>
      <c r="ALI17" s="1">
        <v>44886</v>
      </c>
      <c r="ALJ17" s="1">
        <v>44887</v>
      </c>
      <c r="ALK17" s="1">
        <v>44888</v>
      </c>
      <c r="ALL17" s="1">
        <v>44889</v>
      </c>
      <c r="ALM17" s="1">
        <v>44890</v>
      </c>
      <c r="ALN17" s="1">
        <v>44891</v>
      </c>
      <c r="ALO17" s="1">
        <v>44892</v>
      </c>
      <c r="ALP17" s="1">
        <v>44893</v>
      </c>
      <c r="ALQ17" s="1">
        <v>44894</v>
      </c>
      <c r="ALR17" s="1">
        <v>44895</v>
      </c>
      <c r="ALS17" s="1">
        <v>44896</v>
      </c>
      <c r="ALT17" s="1">
        <v>44897</v>
      </c>
      <c r="ALU17" s="1">
        <v>44898</v>
      </c>
      <c r="ALV17" s="1">
        <v>44899</v>
      </c>
      <c r="ALW17" s="1">
        <v>44900</v>
      </c>
      <c r="ALX17" s="1">
        <v>44901</v>
      </c>
      <c r="ALY17" s="1">
        <v>44902</v>
      </c>
      <c r="ALZ17" s="1">
        <v>44903</v>
      </c>
      <c r="AMA17" s="1">
        <v>44904</v>
      </c>
      <c r="AMB17" s="1">
        <v>44905</v>
      </c>
      <c r="AMC17" s="1">
        <v>44906</v>
      </c>
      <c r="AMD17" s="1">
        <v>44907</v>
      </c>
      <c r="AME17" s="1">
        <v>44908</v>
      </c>
      <c r="AMF17" s="1">
        <v>44909</v>
      </c>
      <c r="AMG17" s="1">
        <v>44910</v>
      </c>
      <c r="AMH17" s="1">
        <v>44911</v>
      </c>
      <c r="AMI17" s="1">
        <v>44912</v>
      </c>
      <c r="AMJ17" s="1">
        <v>44913</v>
      </c>
      <c r="AMK17" s="1">
        <v>44914</v>
      </c>
      <c r="AML17" s="1">
        <v>44915</v>
      </c>
      <c r="AMM17" s="1">
        <v>44916</v>
      </c>
      <c r="AMN17" s="1">
        <v>44917</v>
      </c>
      <c r="AMO17" s="1">
        <v>44918</v>
      </c>
      <c r="AMP17" s="1">
        <v>44919</v>
      </c>
      <c r="AMQ17" s="1">
        <v>44920</v>
      </c>
      <c r="AMR17" s="1">
        <v>44921</v>
      </c>
      <c r="AMS17" s="1">
        <v>44922</v>
      </c>
      <c r="AMT17" s="1">
        <v>44923</v>
      </c>
      <c r="AMU17" s="1">
        <v>44924</v>
      </c>
      <c r="AMV17" s="1">
        <v>44925</v>
      </c>
      <c r="AMW17" s="1">
        <v>44926</v>
      </c>
      <c r="AMX17" s="1">
        <v>44927</v>
      </c>
      <c r="AMY17" s="1">
        <v>44928</v>
      </c>
      <c r="AMZ17" s="1">
        <v>44929</v>
      </c>
      <c r="ANA17" s="1">
        <v>44930</v>
      </c>
      <c r="ANB17" s="1">
        <v>44931</v>
      </c>
      <c r="ANC17" s="1">
        <v>44932</v>
      </c>
      <c r="AND17" s="1">
        <v>44933</v>
      </c>
      <c r="ANE17" s="1">
        <v>44934</v>
      </c>
      <c r="ANF17" s="1">
        <v>44935</v>
      </c>
      <c r="ANG17" s="1">
        <v>44936</v>
      </c>
      <c r="ANH17" s="1">
        <v>44937</v>
      </c>
      <c r="ANI17" s="1">
        <v>44938</v>
      </c>
      <c r="ANJ17" s="1">
        <v>44939</v>
      </c>
      <c r="ANK17" s="1">
        <v>44940</v>
      </c>
      <c r="ANL17" s="1">
        <v>44941</v>
      </c>
      <c r="ANM17" s="1">
        <v>44942</v>
      </c>
      <c r="ANN17" s="1">
        <v>44943</v>
      </c>
      <c r="ANO17" s="1">
        <v>44944</v>
      </c>
      <c r="ANP17" s="1">
        <v>44945</v>
      </c>
      <c r="ANQ17" s="1">
        <v>44946</v>
      </c>
      <c r="ANR17" s="1">
        <v>44947</v>
      </c>
      <c r="ANS17" s="1">
        <v>44948</v>
      </c>
      <c r="ANT17" s="1">
        <v>44949</v>
      </c>
      <c r="ANU17" s="1">
        <v>44950</v>
      </c>
      <c r="ANV17" s="1">
        <v>44951</v>
      </c>
      <c r="ANW17" s="1">
        <v>44952</v>
      </c>
      <c r="ANX17" s="1">
        <v>44953</v>
      </c>
      <c r="ANY17" s="1">
        <v>44954</v>
      </c>
      <c r="ANZ17" s="1">
        <v>44955</v>
      </c>
      <c r="AOA17" s="1">
        <v>44956</v>
      </c>
      <c r="AOB17" s="1">
        <v>44957</v>
      </c>
      <c r="AOC17" s="1">
        <v>44958</v>
      </c>
      <c r="AOD17" s="1">
        <v>44959</v>
      </c>
      <c r="AOE17" s="1">
        <v>44960</v>
      </c>
      <c r="AOF17" s="1">
        <v>44961</v>
      </c>
      <c r="AOG17" s="1">
        <v>44962</v>
      </c>
      <c r="AOH17" s="1">
        <v>44963</v>
      </c>
      <c r="AOI17" s="1">
        <v>44964</v>
      </c>
      <c r="AOJ17" s="1">
        <v>44965</v>
      </c>
      <c r="AOK17" s="1">
        <v>44966</v>
      </c>
      <c r="AOL17" s="1">
        <v>44967</v>
      </c>
      <c r="AOM17" s="1">
        <v>44968</v>
      </c>
      <c r="AON17" s="1">
        <v>44969</v>
      </c>
      <c r="AOO17" s="1">
        <v>44970</v>
      </c>
      <c r="AOP17" s="1">
        <v>44971</v>
      </c>
      <c r="AOQ17" s="1">
        <v>44972</v>
      </c>
      <c r="AOR17" s="1">
        <v>44973</v>
      </c>
      <c r="AOS17" s="1">
        <v>44974</v>
      </c>
      <c r="AOT17" s="1">
        <v>44975</v>
      </c>
      <c r="AOU17" s="1">
        <v>44976</v>
      </c>
      <c r="AOV17" s="1">
        <v>44977</v>
      </c>
      <c r="AOW17" s="1">
        <v>44978</v>
      </c>
      <c r="AOX17" s="1">
        <v>44979</v>
      </c>
      <c r="AOY17" s="1">
        <v>44980</v>
      </c>
      <c r="AOZ17" s="1">
        <v>44981</v>
      </c>
      <c r="APA17" s="1">
        <v>44982</v>
      </c>
      <c r="APB17" s="1">
        <v>44983</v>
      </c>
      <c r="APC17" s="1">
        <v>44984</v>
      </c>
      <c r="APD17" s="1">
        <v>44985</v>
      </c>
      <c r="APE17" s="1">
        <v>44986</v>
      </c>
      <c r="APF17" s="1">
        <v>44987</v>
      </c>
      <c r="APG17" s="1">
        <v>44988</v>
      </c>
      <c r="APH17" s="1">
        <v>44989</v>
      </c>
      <c r="API17" s="1">
        <v>44990</v>
      </c>
      <c r="APJ17" s="1">
        <v>44991</v>
      </c>
      <c r="APK17" s="1">
        <v>44992</v>
      </c>
      <c r="APL17" s="1">
        <v>44993</v>
      </c>
      <c r="APM17" s="1">
        <v>44994</v>
      </c>
      <c r="APN17" s="1">
        <v>44995</v>
      </c>
      <c r="APO17" s="1">
        <v>44996</v>
      </c>
      <c r="APP17" s="1">
        <v>44997</v>
      </c>
      <c r="APQ17" s="1">
        <v>44998</v>
      </c>
      <c r="APR17" s="1">
        <v>44999</v>
      </c>
      <c r="APS17" s="1">
        <v>45000</v>
      </c>
      <c r="APT17" s="1">
        <v>45001</v>
      </c>
      <c r="APU17" s="1">
        <v>45002</v>
      </c>
      <c r="APV17" s="1">
        <v>45003</v>
      </c>
      <c r="APW17" s="1">
        <v>45004</v>
      </c>
      <c r="APX17" s="1">
        <v>45005</v>
      </c>
      <c r="APY17" s="1">
        <v>45006</v>
      </c>
      <c r="APZ17" s="1">
        <v>45007</v>
      </c>
      <c r="AQA17" s="1">
        <v>45008</v>
      </c>
      <c r="AQB17" s="1">
        <v>45009</v>
      </c>
      <c r="AQC17" s="1">
        <v>45010</v>
      </c>
      <c r="AQD17" s="1">
        <v>45011</v>
      </c>
      <c r="AQE17" s="1">
        <v>45012</v>
      </c>
      <c r="AQF17" s="1">
        <v>45013</v>
      </c>
      <c r="AQG17" s="1">
        <v>45014</v>
      </c>
      <c r="AQH17" s="1">
        <v>45015</v>
      </c>
      <c r="AQI17" s="1">
        <v>45016</v>
      </c>
      <c r="AQJ17" s="1">
        <v>45017</v>
      </c>
      <c r="AQK17" s="1">
        <v>45018</v>
      </c>
      <c r="AQL17" s="1">
        <v>45019</v>
      </c>
      <c r="AQM17" s="1">
        <v>45020</v>
      </c>
      <c r="AQN17" s="1">
        <v>45021</v>
      </c>
      <c r="AQO17" s="1">
        <v>45022</v>
      </c>
      <c r="AQP17" s="1">
        <v>45023</v>
      </c>
      <c r="AQQ17" s="1">
        <v>45024</v>
      </c>
      <c r="AQR17" s="1">
        <v>45025</v>
      </c>
      <c r="AQS17" s="1">
        <v>45026</v>
      </c>
      <c r="AQT17" s="1">
        <v>45027</v>
      </c>
      <c r="AQU17" s="1">
        <v>45028</v>
      </c>
      <c r="AQV17" s="1">
        <v>45029</v>
      </c>
      <c r="AQW17" s="1">
        <v>45030</v>
      </c>
      <c r="AQX17" s="1">
        <v>45031</v>
      </c>
      <c r="AQY17" s="1">
        <v>45032</v>
      </c>
      <c r="AQZ17" s="1">
        <v>45033</v>
      </c>
      <c r="ARA17" s="1">
        <v>45034</v>
      </c>
      <c r="ARB17" s="1">
        <v>45035</v>
      </c>
      <c r="ARC17" s="1">
        <v>45036</v>
      </c>
      <c r="ARD17" s="1">
        <v>45037</v>
      </c>
      <c r="ARE17" s="1">
        <v>45038</v>
      </c>
      <c r="ARF17" s="1">
        <v>45039</v>
      </c>
      <c r="ARG17" s="1">
        <v>45040</v>
      </c>
      <c r="ARH17" s="1">
        <v>45041</v>
      </c>
      <c r="ARI17" s="1">
        <v>45042</v>
      </c>
      <c r="ARJ17" s="1">
        <v>45043</v>
      </c>
      <c r="ARK17" s="1">
        <v>45044</v>
      </c>
      <c r="ARL17" s="1">
        <v>45045</v>
      </c>
      <c r="ARM17" s="1">
        <v>45046</v>
      </c>
      <c r="ARN17" s="1">
        <v>45047</v>
      </c>
      <c r="ARO17" s="1">
        <v>45048</v>
      </c>
      <c r="ARP17" s="1">
        <v>45049</v>
      </c>
      <c r="ARQ17" s="1">
        <v>45050</v>
      </c>
      <c r="ARR17" s="1">
        <v>45051</v>
      </c>
      <c r="ARS17" s="1">
        <v>45052</v>
      </c>
      <c r="ART17" s="1">
        <v>45053</v>
      </c>
      <c r="ARU17" s="1">
        <v>45054</v>
      </c>
    </row>
    <row r="18" spans="1:1165" s="23" customFormat="1">
      <c r="A18" s="22" t="s">
        <v>78</v>
      </c>
      <c r="B18" s="58"/>
      <c r="C18" s="58"/>
      <c r="D18" s="58"/>
      <c r="E18" s="58"/>
      <c r="F18" s="58"/>
      <c r="G18" s="58"/>
      <c r="H18" s="58"/>
      <c r="I18" s="58"/>
      <c r="J18" s="58"/>
      <c r="K18" s="58"/>
      <c r="L18" s="58"/>
      <c r="M18" s="58"/>
      <c r="N18" s="58"/>
      <c r="O18" s="58"/>
      <c r="P18" s="58"/>
      <c r="Q18" s="58"/>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73">
        <v>783</v>
      </c>
      <c r="BD18" s="73">
        <v>872</v>
      </c>
      <c r="BE18" s="73">
        <v>872</v>
      </c>
      <c r="BF18" s="73">
        <v>872</v>
      </c>
      <c r="BG18" s="73">
        <v>978</v>
      </c>
      <c r="BH18" s="73">
        <v>979</v>
      </c>
      <c r="BI18" s="73">
        <v>979</v>
      </c>
      <c r="BJ18" s="73">
        <v>979</v>
      </c>
      <c r="BK18" s="73">
        <v>1070</v>
      </c>
      <c r="BL18" s="73">
        <v>1070</v>
      </c>
      <c r="BM18" s="73">
        <v>1103</v>
      </c>
      <c r="BN18" s="73">
        <v>1103</v>
      </c>
      <c r="BO18" s="73">
        <v>1103</v>
      </c>
      <c r="BP18" s="73">
        <v>1103</v>
      </c>
      <c r="BQ18" s="73">
        <v>1108</v>
      </c>
      <c r="BR18" s="73">
        <v>1108</v>
      </c>
      <c r="BS18" s="73">
        <v>1108</v>
      </c>
      <c r="BT18" s="73">
        <v>1108</v>
      </c>
      <c r="BU18" s="73">
        <v>1128</v>
      </c>
      <c r="BV18" s="73">
        <v>1128</v>
      </c>
      <c r="BW18" s="73">
        <v>1128</v>
      </c>
      <c r="BX18" s="73">
        <v>1133</v>
      </c>
      <c r="BY18" s="73">
        <v>1133</v>
      </c>
      <c r="BZ18" s="73">
        <v>1133</v>
      </c>
      <c r="CA18" s="73">
        <v>1133</v>
      </c>
      <c r="CB18" s="73">
        <v>1133</v>
      </c>
      <c r="CC18" s="73">
        <v>1153</v>
      </c>
      <c r="CD18" s="73">
        <v>1153</v>
      </c>
      <c r="CE18" s="73">
        <v>1153</v>
      </c>
      <c r="CF18" s="73">
        <v>1172</v>
      </c>
      <c r="CG18" s="73">
        <v>1172</v>
      </c>
      <c r="CH18" s="73">
        <v>1172</v>
      </c>
      <c r="CI18" s="73">
        <v>1172</v>
      </c>
      <c r="CJ18" s="73">
        <v>1179</v>
      </c>
      <c r="CK18" s="73">
        <v>1179</v>
      </c>
      <c r="CL18" s="73">
        <v>1179</v>
      </c>
      <c r="CM18" s="73">
        <v>1179</v>
      </c>
      <c r="CN18" s="73">
        <v>1179</v>
      </c>
      <c r="CO18" s="73">
        <v>1179</v>
      </c>
      <c r="CP18" s="73">
        <v>1179</v>
      </c>
      <c r="CQ18" s="73">
        <v>1179</v>
      </c>
      <c r="CR18" s="73">
        <v>1179</v>
      </c>
      <c r="CS18" s="73">
        <v>1179</v>
      </c>
      <c r="CT18" s="73">
        <v>1201</v>
      </c>
      <c r="CU18" s="73">
        <v>1201</v>
      </c>
      <c r="CV18" s="73">
        <v>1201</v>
      </c>
      <c r="CW18" s="73">
        <v>1225</v>
      </c>
      <c r="CX18" s="73">
        <v>1225</v>
      </c>
      <c r="CY18" s="73">
        <v>1225</v>
      </c>
      <c r="CZ18" s="73">
        <v>1225</v>
      </c>
      <c r="DA18" s="73">
        <v>1225</v>
      </c>
      <c r="DB18" s="73">
        <v>1225</v>
      </c>
      <c r="DC18" s="73">
        <v>1225</v>
      </c>
      <c r="DD18" s="73">
        <v>1225</v>
      </c>
      <c r="DE18" s="73">
        <v>1225</v>
      </c>
      <c r="DF18" s="73">
        <v>1225</v>
      </c>
      <c r="DG18" s="73">
        <v>1225</v>
      </c>
      <c r="DH18" s="73">
        <v>1225</v>
      </c>
      <c r="DI18" s="73">
        <v>1225</v>
      </c>
      <c r="DJ18" s="73">
        <v>1225</v>
      </c>
      <c r="DK18" s="73">
        <v>1247</v>
      </c>
      <c r="DL18" s="73">
        <v>1247</v>
      </c>
      <c r="DM18" s="73">
        <v>1247</v>
      </c>
      <c r="DN18" s="73">
        <v>1247</v>
      </c>
      <c r="DO18" s="73">
        <v>1247</v>
      </c>
      <c r="DP18" s="73">
        <v>1247</v>
      </c>
      <c r="DQ18" s="73">
        <v>1247</v>
      </c>
      <c r="DR18" s="73">
        <v>1252</v>
      </c>
      <c r="DS18" s="73">
        <v>1252</v>
      </c>
      <c r="DT18" s="73">
        <v>1252</v>
      </c>
      <c r="DU18" s="73">
        <v>1252</v>
      </c>
      <c r="DV18" s="73">
        <v>1252</v>
      </c>
      <c r="DW18" s="73">
        <v>1252</v>
      </c>
      <c r="DX18" s="73">
        <v>1252</v>
      </c>
      <c r="DY18" s="73">
        <v>1252</v>
      </c>
      <c r="DZ18" s="73">
        <v>1253</v>
      </c>
      <c r="EA18" s="73">
        <v>1253</v>
      </c>
      <c r="EB18" s="73">
        <v>1253</v>
      </c>
      <c r="EC18" s="73">
        <v>1253</v>
      </c>
      <c r="ED18" s="73">
        <v>1253</v>
      </c>
      <c r="EE18" s="73">
        <v>1253</v>
      </c>
      <c r="EF18" s="73">
        <v>1254</v>
      </c>
      <c r="EG18" s="73">
        <v>1254</v>
      </c>
      <c r="EH18" s="73">
        <v>1254</v>
      </c>
      <c r="EI18" s="73">
        <v>1254</v>
      </c>
      <c r="EJ18" s="73">
        <v>1254</v>
      </c>
      <c r="EK18" s="73">
        <v>1254</v>
      </c>
      <c r="EL18" s="73">
        <v>1254</v>
      </c>
      <c r="EM18" s="73">
        <v>1257</v>
      </c>
      <c r="EN18" s="73">
        <v>1257</v>
      </c>
      <c r="EO18" s="73">
        <v>1257</v>
      </c>
      <c r="EP18" s="73">
        <v>1257</v>
      </c>
      <c r="EQ18" s="73">
        <v>1257</v>
      </c>
      <c r="ER18" s="73">
        <v>1257</v>
      </c>
      <c r="ES18" s="73">
        <v>1257</v>
      </c>
      <c r="ET18" s="73">
        <v>1257</v>
      </c>
      <c r="EU18" s="73">
        <v>1257</v>
      </c>
      <c r="EV18" s="73">
        <v>1257</v>
      </c>
      <c r="EW18" s="73">
        <v>1257</v>
      </c>
      <c r="EX18" s="73">
        <v>1257</v>
      </c>
      <c r="EY18" s="73">
        <v>1257</v>
      </c>
      <c r="EZ18" s="73">
        <v>1257</v>
      </c>
      <c r="FA18" s="73">
        <v>1257</v>
      </c>
      <c r="FB18" s="73">
        <v>1257</v>
      </c>
      <c r="FC18" s="73">
        <v>1257</v>
      </c>
      <c r="FD18" s="73">
        <v>1257</v>
      </c>
      <c r="FE18" s="73">
        <v>1257</v>
      </c>
      <c r="FF18" s="73">
        <v>1257</v>
      </c>
      <c r="FG18" s="73">
        <v>1257</v>
      </c>
      <c r="FH18" s="73">
        <v>1257</v>
      </c>
      <c r="FI18" s="73">
        <v>1257</v>
      </c>
      <c r="FJ18" s="73">
        <v>1257</v>
      </c>
      <c r="FK18" s="73">
        <v>1257</v>
      </c>
      <c r="FL18" s="73">
        <v>1257</v>
      </c>
      <c r="FM18" s="73">
        <v>1257</v>
      </c>
      <c r="FN18" s="73">
        <v>1257</v>
      </c>
      <c r="FO18" s="73">
        <v>1257</v>
      </c>
      <c r="FP18" s="73">
        <v>1256</v>
      </c>
      <c r="FQ18" s="73">
        <v>1256</v>
      </c>
      <c r="FR18" s="73">
        <v>1256</v>
      </c>
      <c r="FS18" s="73">
        <v>1256</v>
      </c>
      <c r="FT18" s="73">
        <v>1256</v>
      </c>
      <c r="FU18" s="73">
        <v>1256</v>
      </c>
      <c r="FV18" s="73">
        <v>1256</v>
      </c>
      <c r="FW18" s="73">
        <v>1256</v>
      </c>
      <c r="FX18" s="73">
        <v>1270</v>
      </c>
      <c r="FY18" s="73">
        <v>1270</v>
      </c>
      <c r="FZ18" s="73">
        <v>1280</v>
      </c>
      <c r="GA18" s="73">
        <v>1280</v>
      </c>
      <c r="GB18" s="73">
        <v>1280</v>
      </c>
      <c r="GC18" s="73">
        <v>1282</v>
      </c>
      <c r="GD18" s="73">
        <v>1282</v>
      </c>
      <c r="GE18" s="73">
        <v>1282</v>
      </c>
      <c r="GF18" s="73">
        <v>1282</v>
      </c>
      <c r="GG18" s="73">
        <v>1282</v>
      </c>
      <c r="GH18" s="73">
        <v>1282</v>
      </c>
      <c r="GI18" s="73">
        <v>1282</v>
      </c>
      <c r="GJ18" s="73">
        <v>1282</v>
      </c>
      <c r="GK18" s="73">
        <v>1282</v>
      </c>
      <c r="GL18" s="73">
        <v>1282</v>
      </c>
      <c r="GM18" s="73">
        <v>1282</v>
      </c>
      <c r="GN18" s="73">
        <v>1282</v>
      </c>
      <c r="GO18" s="73">
        <v>1282</v>
      </c>
      <c r="GP18" s="73">
        <v>1282</v>
      </c>
      <c r="GQ18" s="73">
        <v>1282</v>
      </c>
      <c r="GR18" s="73">
        <v>1282</v>
      </c>
      <c r="GS18" s="73">
        <v>1282</v>
      </c>
      <c r="GT18" s="73">
        <v>1282</v>
      </c>
      <c r="GU18" s="73">
        <v>1282</v>
      </c>
      <c r="GV18" s="73">
        <v>1282</v>
      </c>
      <c r="GW18" s="73">
        <v>1282</v>
      </c>
      <c r="GX18" s="73">
        <v>1282</v>
      </c>
      <c r="GY18" s="73">
        <v>1282</v>
      </c>
      <c r="GZ18" s="73">
        <v>1282</v>
      </c>
      <c r="HA18" s="73">
        <v>1282</v>
      </c>
      <c r="HB18" s="73">
        <v>1282</v>
      </c>
      <c r="HC18" s="73">
        <v>1282</v>
      </c>
      <c r="HD18" s="73">
        <v>1282</v>
      </c>
      <c r="HE18" s="73">
        <v>1282</v>
      </c>
      <c r="HF18" s="73">
        <v>1282</v>
      </c>
      <c r="HG18" s="73">
        <v>1282</v>
      </c>
      <c r="HH18" s="73">
        <v>1282</v>
      </c>
      <c r="HI18" s="73">
        <v>1282</v>
      </c>
      <c r="HJ18" s="73">
        <v>1282</v>
      </c>
      <c r="HK18" s="73">
        <v>1282</v>
      </c>
      <c r="HL18" s="73">
        <v>1282</v>
      </c>
      <c r="HM18" s="73">
        <v>1282</v>
      </c>
      <c r="HN18" s="73">
        <v>1282</v>
      </c>
      <c r="HO18" s="73">
        <v>1282</v>
      </c>
      <c r="HP18" s="73">
        <v>1282</v>
      </c>
      <c r="HQ18" s="73">
        <v>1282</v>
      </c>
      <c r="HR18" s="73">
        <v>1282</v>
      </c>
      <c r="HS18" s="73">
        <v>1282</v>
      </c>
      <c r="HT18" s="73">
        <v>1282</v>
      </c>
      <c r="HU18" s="73">
        <v>1282</v>
      </c>
      <c r="HV18" s="73">
        <v>1361</v>
      </c>
      <c r="HW18" s="73">
        <v>1361</v>
      </c>
      <c r="HX18" s="73">
        <v>1361</v>
      </c>
      <c r="HY18" s="73">
        <v>1361</v>
      </c>
      <c r="HZ18" s="73">
        <v>1361</v>
      </c>
      <c r="IA18" s="73">
        <v>1361</v>
      </c>
      <c r="IB18" s="73">
        <v>1361</v>
      </c>
      <c r="IC18" s="73">
        <v>1383</v>
      </c>
      <c r="ID18" s="73">
        <v>1383</v>
      </c>
      <c r="IE18" s="73">
        <v>1383</v>
      </c>
      <c r="IF18" s="73">
        <v>1383</v>
      </c>
      <c r="IG18" s="73">
        <v>1385</v>
      </c>
      <c r="IH18" s="73">
        <v>1385</v>
      </c>
      <c r="II18" s="73">
        <v>1377</v>
      </c>
      <c r="IJ18" s="73">
        <v>1377</v>
      </c>
      <c r="IK18" s="73">
        <v>1377</v>
      </c>
      <c r="IL18" s="73">
        <v>1377</v>
      </c>
      <c r="IM18" s="73">
        <v>1377</v>
      </c>
      <c r="IN18" s="73">
        <v>1377</v>
      </c>
      <c r="IO18" s="73">
        <v>1377</v>
      </c>
      <c r="IP18" s="73">
        <v>1377</v>
      </c>
      <c r="IQ18" s="73">
        <v>1377</v>
      </c>
      <c r="IR18" s="73">
        <v>1379</v>
      </c>
      <c r="IS18" s="73">
        <v>1379</v>
      </c>
      <c r="IT18" s="73">
        <v>1379</v>
      </c>
      <c r="IU18" s="73">
        <v>1379</v>
      </c>
      <c r="IV18" s="73">
        <v>1391</v>
      </c>
      <c r="IW18" s="73">
        <v>1391</v>
      </c>
      <c r="IX18" s="73">
        <v>1392</v>
      </c>
      <c r="IY18" s="73">
        <v>1392</v>
      </c>
      <c r="IZ18" s="73">
        <v>1392</v>
      </c>
      <c r="JA18" s="73">
        <v>1392</v>
      </c>
      <c r="JB18" s="73">
        <v>1405</v>
      </c>
      <c r="JC18" s="73">
        <v>1405</v>
      </c>
      <c r="JD18" s="73">
        <v>1405</v>
      </c>
      <c r="JE18" s="73">
        <v>1405</v>
      </c>
      <c r="JF18" s="73">
        <v>1405</v>
      </c>
      <c r="JG18" s="73">
        <v>1405</v>
      </c>
      <c r="JH18" s="73">
        <v>1405</v>
      </c>
      <c r="JI18" s="73">
        <v>1405</v>
      </c>
      <c r="JJ18" s="73">
        <v>1405</v>
      </c>
      <c r="JK18" s="73">
        <v>1405</v>
      </c>
      <c r="JL18" s="73">
        <v>1405</v>
      </c>
      <c r="JM18" s="73">
        <v>1405</v>
      </c>
      <c r="JN18" s="73">
        <v>1405</v>
      </c>
      <c r="JO18" s="73">
        <v>1405</v>
      </c>
      <c r="JP18" s="73">
        <v>1432</v>
      </c>
      <c r="JQ18" s="73">
        <v>1432</v>
      </c>
      <c r="JR18" s="73">
        <v>1432</v>
      </c>
      <c r="JS18" s="73">
        <v>1432</v>
      </c>
      <c r="JT18" s="73">
        <v>1432</v>
      </c>
      <c r="JU18" s="73">
        <v>1432</v>
      </c>
      <c r="JV18" s="73">
        <v>1432</v>
      </c>
      <c r="JW18" s="73">
        <v>1432</v>
      </c>
      <c r="JX18" s="73">
        <v>1432</v>
      </c>
      <c r="JY18" s="73">
        <v>1432</v>
      </c>
      <c r="JZ18" s="73">
        <v>1432</v>
      </c>
      <c r="KA18" s="73">
        <v>1432</v>
      </c>
      <c r="KB18" s="73">
        <v>1432</v>
      </c>
      <c r="KC18" s="73">
        <v>1432</v>
      </c>
      <c r="KD18" s="73">
        <v>1432</v>
      </c>
      <c r="KE18" s="73">
        <v>1462</v>
      </c>
      <c r="KF18" s="73">
        <v>1492</v>
      </c>
      <c r="KG18" s="73">
        <v>1492</v>
      </c>
      <c r="KH18" s="73">
        <v>1492</v>
      </c>
      <c r="KI18" s="73">
        <v>1492</v>
      </c>
      <c r="KJ18" s="73">
        <v>1492</v>
      </c>
      <c r="KK18" s="73">
        <v>1492</v>
      </c>
      <c r="KL18" s="73">
        <v>1525</v>
      </c>
      <c r="KM18" s="73">
        <v>1542</v>
      </c>
      <c r="KN18" s="73">
        <v>1542</v>
      </c>
      <c r="KO18" s="73">
        <v>1570</v>
      </c>
      <c r="KP18" s="73">
        <v>1570</v>
      </c>
      <c r="KQ18" s="73">
        <v>1570</v>
      </c>
      <c r="KR18" s="73">
        <v>1570</v>
      </c>
      <c r="KS18" s="73">
        <v>1570</v>
      </c>
      <c r="KT18" s="73">
        <v>1570</v>
      </c>
      <c r="KU18" s="73">
        <v>1570</v>
      </c>
      <c r="KV18" s="73">
        <v>1576</v>
      </c>
      <c r="KW18" s="73">
        <v>1576</v>
      </c>
      <c r="KX18" s="73">
        <v>1576</v>
      </c>
      <c r="KY18" s="73">
        <v>1579</v>
      </c>
      <c r="KZ18" s="73">
        <v>1579</v>
      </c>
      <c r="LA18" s="73">
        <v>1572</v>
      </c>
      <c r="LB18" s="73">
        <v>1572</v>
      </c>
      <c r="LC18" s="73">
        <v>1578</v>
      </c>
      <c r="LD18" s="73">
        <v>1578</v>
      </c>
      <c r="LE18" s="73">
        <v>1578</v>
      </c>
      <c r="LF18" s="73">
        <v>1578</v>
      </c>
      <c r="LG18" s="73">
        <v>1578</v>
      </c>
      <c r="LH18" s="73">
        <v>1602</v>
      </c>
      <c r="LI18" s="73">
        <v>1611</v>
      </c>
      <c r="LJ18" s="73">
        <v>1611</v>
      </c>
      <c r="LK18" s="73">
        <v>1611</v>
      </c>
      <c r="LL18" s="73">
        <v>1611</v>
      </c>
      <c r="LM18" s="73">
        <v>1611</v>
      </c>
      <c r="LN18" s="73">
        <v>1611</v>
      </c>
      <c r="LO18" s="73">
        <v>1661</v>
      </c>
      <c r="LP18" s="73">
        <v>1683</v>
      </c>
      <c r="LQ18" s="73">
        <v>1718</v>
      </c>
      <c r="LR18" s="73">
        <v>1718</v>
      </c>
      <c r="LS18" s="73">
        <v>1718</v>
      </c>
      <c r="LT18" s="73">
        <v>1722</v>
      </c>
      <c r="LU18" s="73">
        <v>1722</v>
      </c>
      <c r="LV18" s="73">
        <v>1722</v>
      </c>
      <c r="LW18" s="73">
        <v>1795</v>
      </c>
      <c r="LX18" s="73">
        <v>1801</v>
      </c>
      <c r="LY18" s="73">
        <v>1801</v>
      </c>
      <c r="LZ18" s="73">
        <v>1801</v>
      </c>
      <c r="MA18" s="73">
        <v>1801</v>
      </c>
      <c r="MB18" s="73">
        <v>1892</v>
      </c>
      <c r="MC18" s="73">
        <v>1926</v>
      </c>
      <c r="MD18" s="73">
        <v>1926</v>
      </c>
      <c r="ME18" s="73">
        <v>1926</v>
      </c>
      <c r="MF18" s="73">
        <v>1926</v>
      </c>
      <c r="MG18" s="73">
        <v>1926</v>
      </c>
      <c r="MH18" s="73">
        <v>1946</v>
      </c>
      <c r="MI18" s="73">
        <v>1946</v>
      </c>
      <c r="MJ18" s="73">
        <v>1946</v>
      </c>
      <c r="MK18" s="73">
        <v>1948</v>
      </c>
      <c r="ML18" s="73">
        <v>1948</v>
      </c>
      <c r="MM18" s="73">
        <v>1948</v>
      </c>
      <c r="MN18" s="73">
        <v>1948</v>
      </c>
      <c r="MO18" s="73">
        <v>1949</v>
      </c>
      <c r="MP18" s="73">
        <v>1949</v>
      </c>
      <c r="MQ18" s="73">
        <v>1949</v>
      </c>
      <c r="MR18" s="73">
        <v>1962</v>
      </c>
      <c r="MS18" s="73">
        <v>1962</v>
      </c>
      <c r="MT18" s="73">
        <v>1962</v>
      </c>
      <c r="MU18" s="73">
        <v>1962</v>
      </c>
      <c r="MV18" s="73">
        <v>1972</v>
      </c>
      <c r="MW18" s="73">
        <v>1972</v>
      </c>
      <c r="MX18" s="73">
        <v>1972</v>
      </c>
      <c r="MY18" s="73">
        <v>1976</v>
      </c>
      <c r="MZ18" s="73">
        <v>1978</v>
      </c>
      <c r="NA18" s="73">
        <v>1978</v>
      </c>
      <c r="NB18" s="73">
        <v>1978</v>
      </c>
      <c r="NC18" s="73">
        <v>1978</v>
      </c>
      <c r="ND18" s="73">
        <v>1980</v>
      </c>
      <c r="NE18" s="73">
        <v>1980</v>
      </c>
      <c r="NF18" s="73">
        <v>1980</v>
      </c>
      <c r="NG18" s="73">
        <v>1980</v>
      </c>
      <c r="NH18" s="73">
        <v>1980</v>
      </c>
      <c r="NI18" s="73">
        <v>1980</v>
      </c>
      <c r="NJ18" s="73">
        <v>1980</v>
      </c>
      <c r="NK18" s="73">
        <v>1980</v>
      </c>
      <c r="NL18" s="73">
        <v>1980</v>
      </c>
      <c r="NM18" s="73">
        <v>1980</v>
      </c>
      <c r="NN18" s="73">
        <v>1982</v>
      </c>
      <c r="NO18" s="73">
        <v>1982</v>
      </c>
      <c r="NP18" s="73">
        <v>1982</v>
      </c>
      <c r="NQ18" s="73">
        <v>1983</v>
      </c>
      <c r="NR18" s="73">
        <v>1983</v>
      </c>
      <c r="NS18" s="73">
        <v>1989</v>
      </c>
      <c r="NT18" s="73">
        <v>1989</v>
      </c>
      <c r="NU18" s="73">
        <v>1989</v>
      </c>
      <c r="NV18" s="73">
        <v>1989</v>
      </c>
      <c r="NW18" s="73">
        <v>1989</v>
      </c>
      <c r="NX18" s="73">
        <v>1989</v>
      </c>
      <c r="NY18" s="73">
        <v>1989</v>
      </c>
      <c r="NZ18" s="73">
        <v>1990</v>
      </c>
      <c r="OA18" s="73">
        <v>1990</v>
      </c>
      <c r="OB18" s="73">
        <v>1990</v>
      </c>
      <c r="OC18" s="73">
        <v>1990</v>
      </c>
      <c r="OD18" s="73">
        <v>1990</v>
      </c>
      <c r="OE18" s="73">
        <v>1990</v>
      </c>
      <c r="OF18" s="73">
        <v>1990</v>
      </c>
      <c r="OG18" s="73">
        <v>1990</v>
      </c>
      <c r="OH18" s="73">
        <v>1990</v>
      </c>
      <c r="OI18" s="73">
        <v>1990</v>
      </c>
      <c r="OJ18" s="73">
        <v>1990</v>
      </c>
      <c r="OK18" s="73">
        <v>1990</v>
      </c>
      <c r="OL18" s="73">
        <v>1990</v>
      </c>
      <c r="OM18" s="73">
        <v>1990</v>
      </c>
      <c r="ON18" s="73">
        <v>1990</v>
      </c>
      <c r="OO18" s="73">
        <v>1990</v>
      </c>
      <c r="OP18" s="73">
        <v>1990</v>
      </c>
      <c r="OQ18" s="73">
        <v>1990</v>
      </c>
      <c r="OR18" s="73">
        <v>1990</v>
      </c>
      <c r="OS18" s="73">
        <v>2000</v>
      </c>
      <c r="OT18" s="73">
        <v>2008</v>
      </c>
      <c r="OU18" s="73">
        <v>2013</v>
      </c>
      <c r="OV18" s="73">
        <v>2022</v>
      </c>
      <c r="OW18" s="73">
        <v>2029</v>
      </c>
      <c r="OX18" s="73">
        <v>2029</v>
      </c>
      <c r="OY18" s="73">
        <v>2029</v>
      </c>
      <c r="OZ18" s="73">
        <v>2035</v>
      </c>
      <c r="PA18" s="73">
        <v>2043</v>
      </c>
      <c r="PB18" s="73">
        <v>2054</v>
      </c>
      <c r="PC18" s="73">
        <v>2070</v>
      </c>
      <c r="PD18" s="73">
        <v>2097</v>
      </c>
      <c r="PE18" s="73">
        <v>2117</v>
      </c>
      <c r="PF18" s="73">
        <v>2122</v>
      </c>
      <c r="PG18" s="73">
        <v>2245</v>
      </c>
      <c r="PH18" s="73">
        <v>2297</v>
      </c>
      <c r="PI18" s="73">
        <v>2318</v>
      </c>
      <c r="PJ18" s="73">
        <v>2320</v>
      </c>
      <c r="PK18" s="73">
        <v>2394</v>
      </c>
      <c r="PL18" s="73">
        <v>2450</v>
      </c>
      <c r="PM18" s="73">
        <v>2455</v>
      </c>
      <c r="PN18" s="73">
        <v>2455</v>
      </c>
      <c r="PO18" s="73">
        <v>2455</v>
      </c>
      <c r="PP18" s="73">
        <v>2466</v>
      </c>
      <c r="PQ18" s="73">
        <v>2512</v>
      </c>
      <c r="PR18" s="73">
        <v>2580</v>
      </c>
      <c r="PS18" s="73">
        <v>2583</v>
      </c>
      <c r="PT18" s="73">
        <v>2583</v>
      </c>
      <c r="PU18" s="73">
        <v>2591</v>
      </c>
      <c r="PV18" s="73">
        <v>2599</v>
      </c>
      <c r="PW18" s="73">
        <v>2603</v>
      </c>
      <c r="PX18" s="73">
        <v>2619</v>
      </c>
      <c r="PY18" s="73">
        <v>2622</v>
      </c>
      <c r="PZ18" s="73">
        <v>2622</v>
      </c>
      <c r="QA18" s="73">
        <v>2622</v>
      </c>
      <c r="QB18" s="73">
        <v>2630</v>
      </c>
      <c r="QC18" s="73">
        <v>2657</v>
      </c>
      <c r="QD18" s="73">
        <v>2671</v>
      </c>
      <c r="QE18" s="73">
        <v>2667</v>
      </c>
      <c r="QF18" s="73">
        <v>2667</v>
      </c>
      <c r="QG18" s="73">
        <v>2667</v>
      </c>
      <c r="QH18" s="73">
        <v>2667</v>
      </c>
      <c r="QI18" s="73">
        <v>2670</v>
      </c>
      <c r="QJ18" s="73">
        <v>2670</v>
      </c>
      <c r="QK18" s="73">
        <v>2670</v>
      </c>
      <c r="QL18" s="73">
        <v>2674</v>
      </c>
      <c r="QM18" s="73">
        <v>2674</v>
      </c>
      <c r="QN18" s="73">
        <v>2677</v>
      </c>
      <c r="QO18" s="73">
        <v>2677</v>
      </c>
      <c r="QP18" s="73">
        <v>2677</v>
      </c>
      <c r="QQ18" s="73">
        <v>2680</v>
      </c>
      <c r="QR18" s="73">
        <v>2681</v>
      </c>
      <c r="QS18" s="73">
        <v>2682</v>
      </c>
      <c r="QT18" s="73">
        <v>2682</v>
      </c>
      <c r="QU18" s="73">
        <v>2682</v>
      </c>
      <c r="QV18" s="73">
        <v>2682</v>
      </c>
      <c r="QW18" s="73">
        <v>2684</v>
      </c>
      <c r="QX18" s="73">
        <v>2692</v>
      </c>
      <c r="QY18" s="73">
        <v>2693</v>
      </c>
      <c r="QZ18" s="73">
        <v>2703</v>
      </c>
      <c r="RA18" s="73">
        <v>2704</v>
      </c>
      <c r="RB18" s="73">
        <v>2704</v>
      </c>
      <c r="RC18" s="73">
        <v>2704</v>
      </c>
      <c r="RD18" s="73">
        <v>2696</v>
      </c>
      <c r="RE18" s="73">
        <v>2698</v>
      </c>
      <c r="RF18" s="73">
        <v>2698</v>
      </c>
      <c r="RG18" s="73">
        <v>2699</v>
      </c>
      <c r="RH18" s="73">
        <v>2699</v>
      </c>
      <c r="RI18" s="73">
        <v>2710</v>
      </c>
      <c r="RJ18" s="73">
        <v>2710</v>
      </c>
      <c r="RK18" s="73">
        <v>2710</v>
      </c>
      <c r="RL18" s="73">
        <v>2710</v>
      </c>
      <c r="RM18" s="73">
        <v>2710</v>
      </c>
      <c r="RN18" s="73">
        <v>2710</v>
      </c>
      <c r="RO18" s="73">
        <v>2710</v>
      </c>
      <c r="RP18" s="73">
        <v>2710</v>
      </c>
      <c r="RQ18" s="73">
        <v>2710</v>
      </c>
      <c r="RR18" s="73">
        <v>2710</v>
      </c>
      <c r="RS18" s="73">
        <v>2710</v>
      </c>
      <c r="RT18" s="73">
        <v>2714</v>
      </c>
      <c r="RU18" s="73">
        <v>2756</v>
      </c>
      <c r="RV18" s="73">
        <v>2847</v>
      </c>
      <c r="RW18" s="73">
        <v>2847</v>
      </c>
      <c r="RX18" s="73">
        <v>2847</v>
      </c>
      <c r="RY18" s="73">
        <v>2847</v>
      </c>
      <c r="RZ18" s="71">
        <v>2847</v>
      </c>
      <c r="SA18" s="71">
        <v>2847</v>
      </c>
      <c r="SB18" s="71">
        <v>2847</v>
      </c>
      <c r="SC18" s="71">
        <v>2847</v>
      </c>
      <c r="SD18" s="71">
        <v>2847</v>
      </c>
      <c r="SE18" s="71">
        <v>2847</v>
      </c>
      <c r="SF18" s="71">
        <v>2847</v>
      </c>
      <c r="SG18" s="71">
        <v>2847</v>
      </c>
      <c r="SH18" s="71">
        <v>2847</v>
      </c>
      <c r="SI18" s="71">
        <v>2847</v>
      </c>
      <c r="SJ18" s="71">
        <v>2847</v>
      </c>
      <c r="SK18" s="71">
        <v>2847</v>
      </c>
      <c r="SL18" s="71">
        <v>2847</v>
      </c>
      <c r="SM18" s="71">
        <v>2847</v>
      </c>
      <c r="SN18" s="71">
        <v>2847</v>
      </c>
      <c r="SO18" s="71">
        <v>3086</v>
      </c>
      <c r="SP18" s="71">
        <v>3086</v>
      </c>
      <c r="SQ18" s="71">
        <v>3086</v>
      </c>
      <c r="SR18" s="71">
        <v>3086</v>
      </c>
      <c r="SS18" s="71">
        <v>3086</v>
      </c>
      <c r="ST18" s="71">
        <v>3086</v>
      </c>
      <c r="SU18" s="71">
        <v>3097</v>
      </c>
      <c r="SV18" s="71">
        <v>3097</v>
      </c>
      <c r="SW18" s="71">
        <v>3097</v>
      </c>
      <c r="SX18" s="71">
        <v>3097</v>
      </c>
      <c r="SY18" s="71">
        <v>3097</v>
      </c>
      <c r="SZ18" s="71">
        <v>3097</v>
      </c>
      <c r="TA18" s="71">
        <v>3097</v>
      </c>
      <c r="TB18" s="71">
        <v>3097</v>
      </c>
      <c r="TC18" s="71">
        <v>3097</v>
      </c>
      <c r="TD18" s="71">
        <v>3103</v>
      </c>
      <c r="TE18" s="71">
        <v>3118</v>
      </c>
      <c r="TF18" s="71">
        <v>3118</v>
      </c>
      <c r="TG18" s="71">
        <v>3118</v>
      </c>
      <c r="TH18" s="71">
        <v>3118</v>
      </c>
      <c r="TI18" s="71">
        <v>3121</v>
      </c>
      <c r="TJ18" s="71">
        <v>3121</v>
      </c>
      <c r="TK18" s="71">
        <v>3121</v>
      </c>
      <c r="TL18" s="71">
        <v>3121</v>
      </c>
      <c r="TM18" s="71">
        <v>3121</v>
      </c>
      <c r="TN18" s="71">
        <v>3121</v>
      </c>
      <c r="TO18" s="71">
        <v>3121</v>
      </c>
      <c r="TP18" s="71">
        <v>3134</v>
      </c>
      <c r="TQ18" s="71">
        <v>3134</v>
      </c>
      <c r="TR18" s="71">
        <v>3134</v>
      </c>
      <c r="TS18" s="71">
        <v>3134</v>
      </c>
      <c r="TT18" s="71">
        <v>3134</v>
      </c>
      <c r="TU18" s="71">
        <v>3134</v>
      </c>
      <c r="TV18" s="71">
        <v>3155</v>
      </c>
      <c r="TW18" s="71">
        <v>3155</v>
      </c>
      <c r="TX18" s="71">
        <v>3155</v>
      </c>
      <c r="TY18" s="71">
        <v>3155</v>
      </c>
      <c r="TZ18" s="71">
        <v>3167</v>
      </c>
      <c r="UA18" s="71">
        <v>3167</v>
      </c>
      <c r="UB18" s="71">
        <v>3167</v>
      </c>
      <c r="UC18" s="71">
        <v>3173</v>
      </c>
      <c r="UD18" s="71">
        <v>3173</v>
      </c>
      <c r="UE18" s="71">
        <v>3254</v>
      </c>
      <c r="UF18" s="71">
        <v>3258</v>
      </c>
      <c r="UG18" s="71">
        <v>3258</v>
      </c>
      <c r="UH18" s="71">
        <v>3258</v>
      </c>
      <c r="UI18" s="71">
        <v>3258</v>
      </c>
      <c r="UJ18" s="71">
        <v>3285</v>
      </c>
      <c r="UK18" s="71">
        <v>3283</v>
      </c>
      <c r="UL18" s="71">
        <v>3286</v>
      </c>
      <c r="UM18" s="71">
        <v>3314</v>
      </c>
      <c r="UN18" s="71">
        <v>3315</v>
      </c>
      <c r="UO18" s="71">
        <v>3327</v>
      </c>
      <c r="UP18" s="71">
        <v>3327</v>
      </c>
      <c r="UQ18" s="71">
        <v>3338</v>
      </c>
      <c r="UR18" s="71">
        <v>3335</v>
      </c>
      <c r="US18" s="71">
        <v>3363</v>
      </c>
      <c r="UT18" s="71">
        <v>3363</v>
      </c>
      <c r="UU18" s="71">
        <v>3363</v>
      </c>
      <c r="UV18" s="71">
        <v>3363</v>
      </c>
      <c r="UW18" s="71">
        <v>3363</v>
      </c>
      <c r="UX18" s="71">
        <v>3363</v>
      </c>
      <c r="UY18" s="71">
        <v>3378</v>
      </c>
      <c r="UZ18" s="71">
        <v>3377</v>
      </c>
      <c r="VA18" s="71">
        <v>3377</v>
      </c>
      <c r="VB18" s="71">
        <v>3375</v>
      </c>
      <c r="VC18" s="71">
        <v>3394</v>
      </c>
      <c r="VD18" s="71">
        <v>3394</v>
      </c>
      <c r="VE18" s="71">
        <v>3403</v>
      </c>
      <c r="VF18" s="71">
        <v>3408</v>
      </c>
      <c r="VG18" s="71">
        <v>3408</v>
      </c>
      <c r="VH18" s="71">
        <v>3471</v>
      </c>
      <c r="VI18" s="71">
        <v>3421</v>
      </c>
      <c r="VJ18" s="71">
        <v>3421</v>
      </c>
      <c r="VK18" s="71">
        <v>3421</v>
      </c>
      <c r="VL18" s="71">
        <v>3421</v>
      </c>
      <c r="VM18" s="71">
        <v>3421</v>
      </c>
      <c r="VN18" s="71">
        <v>3421</v>
      </c>
      <c r="VO18" s="71">
        <v>3421</v>
      </c>
      <c r="VP18" s="71">
        <v>3423</v>
      </c>
      <c r="VQ18" s="71">
        <v>3423</v>
      </c>
      <c r="VR18" s="71">
        <v>3423</v>
      </c>
      <c r="VS18" s="71">
        <v>3423</v>
      </c>
      <c r="VT18" s="71">
        <v>3423</v>
      </c>
      <c r="VU18" s="71">
        <v>3423</v>
      </c>
      <c r="VV18" s="71">
        <v>3423</v>
      </c>
      <c r="VW18" s="71">
        <v>3423</v>
      </c>
      <c r="VX18" s="71">
        <v>3423</v>
      </c>
      <c r="VY18" s="71">
        <v>3423</v>
      </c>
      <c r="VZ18" s="71">
        <v>3423</v>
      </c>
      <c r="WA18" s="71">
        <v>3423</v>
      </c>
      <c r="WB18" s="71">
        <v>3423</v>
      </c>
      <c r="WC18" s="71">
        <v>3443</v>
      </c>
      <c r="WD18" s="71">
        <v>3443</v>
      </c>
      <c r="WE18" s="71">
        <v>3443</v>
      </c>
      <c r="WF18" s="71">
        <v>3443</v>
      </c>
      <c r="WG18" s="71">
        <v>3443</v>
      </c>
      <c r="WH18" s="71">
        <v>3443</v>
      </c>
      <c r="WI18" s="71">
        <v>3443</v>
      </c>
      <c r="WJ18" s="71">
        <v>3443</v>
      </c>
      <c r="WK18" s="71">
        <v>3443</v>
      </c>
      <c r="WL18" s="71">
        <v>3443</v>
      </c>
      <c r="WM18" s="71">
        <v>3443</v>
      </c>
      <c r="WN18" s="71">
        <v>3443</v>
      </c>
      <c r="WO18" s="71">
        <v>3443</v>
      </c>
      <c r="WP18" s="71">
        <v>3443</v>
      </c>
      <c r="WQ18" s="71">
        <v>3443</v>
      </c>
      <c r="WR18" s="71">
        <v>3466</v>
      </c>
      <c r="WS18" s="71">
        <v>3537</v>
      </c>
      <c r="WT18" s="71">
        <v>3537</v>
      </c>
      <c r="WU18" s="71">
        <v>3537</v>
      </c>
      <c r="WV18" s="71">
        <v>3537</v>
      </c>
      <c r="WW18" s="71">
        <v>3537</v>
      </c>
      <c r="WX18" s="71">
        <v>3544</v>
      </c>
      <c r="WY18" s="71">
        <v>3544</v>
      </c>
      <c r="WZ18" s="71">
        <v>3544</v>
      </c>
      <c r="XA18" s="71">
        <v>3544</v>
      </c>
      <c r="XB18" s="71">
        <v>3572</v>
      </c>
      <c r="XC18" s="71">
        <v>3572</v>
      </c>
      <c r="XD18" s="71">
        <v>3586</v>
      </c>
      <c r="XE18" s="71">
        <v>3586</v>
      </c>
      <c r="XF18" s="71">
        <v>3595</v>
      </c>
      <c r="XG18" s="71">
        <v>3595</v>
      </c>
      <c r="XH18" s="71">
        <v>3595</v>
      </c>
      <c r="XI18" s="71">
        <v>3595</v>
      </c>
      <c r="XJ18" s="71">
        <v>3603</v>
      </c>
      <c r="XK18" s="71">
        <v>3603</v>
      </c>
      <c r="XL18" s="71">
        <v>3603</v>
      </c>
      <c r="XM18" s="71">
        <v>3631</v>
      </c>
      <c r="XN18" s="71">
        <v>3631</v>
      </c>
      <c r="XO18" s="71">
        <v>3631</v>
      </c>
      <c r="XP18" s="71">
        <v>3631</v>
      </c>
      <c r="XQ18" s="71">
        <v>3637</v>
      </c>
      <c r="XR18" s="71">
        <v>3637</v>
      </c>
      <c r="XS18" s="71">
        <v>3637</v>
      </c>
      <c r="XT18" s="71">
        <v>3637</v>
      </c>
      <c r="XU18" s="71">
        <v>3637</v>
      </c>
      <c r="XV18" s="71">
        <v>3637</v>
      </c>
      <c r="XW18" s="71">
        <v>3654</v>
      </c>
      <c r="XX18" s="71">
        <v>3654</v>
      </c>
      <c r="XY18" s="71">
        <v>3667</v>
      </c>
      <c r="XZ18" s="71">
        <v>3667</v>
      </c>
      <c r="YA18" s="71">
        <v>3667</v>
      </c>
      <c r="YB18" s="71">
        <v>3667</v>
      </c>
      <c r="YC18" s="71">
        <v>3667</v>
      </c>
      <c r="YD18" s="71">
        <v>3667</v>
      </c>
      <c r="YE18" s="71">
        <v>3667</v>
      </c>
      <c r="YF18" s="71">
        <v>3667</v>
      </c>
      <c r="YG18" s="71">
        <v>3667</v>
      </c>
      <c r="YH18" s="71">
        <v>3674</v>
      </c>
      <c r="YI18" s="71">
        <v>3674</v>
      </c>
      <c r="YJ18" s="71">
        <v>3674</v>
      </c>
      <c r="YK18" s="71">
        <v>3674</v>
      </c>
      <c r="YL18" s="71">
        <v>3674</v>
      </c>
      <c r="YM18" s="71">
        <v>3679</v>
      </c>
      <c r="YN18" s="71">
        <v>3707</v>
      </c>
      <c r="YO18" s="71">
        <v>3715</v>
      </c>
      <c r="YP18" s="71">
        <v>3715</v>
      </c>
      <c r="YQ18" s="71">
        <v>3715</v>
      </c>
      <c r="YR18" s="71">
        <v>3715</v>
      </c>
      <c r="YS18" s="71">
        <v>3715</v>
      </c>
      <c r="YT18" s="71">
        <v>3715</v>
      </c>
      <c r="YU18" s="71">
        <v>3715</v>
      </c>
      <c r="YV18" s="71">
        <v>3715</v>
      </c>
      <c r="YW18" s="71">
        <v>3715</v>
      </c>
      <c r="YX18" s="71">
        <v>3715</v>
      </c>
      <c r="YY18" s="71">
        <v>3715</v>
      </c>
      <c r="YZ18" s="71">
        <v>3722</v>
      </c>
      <c r="ZA18" s="71">
        <v>3722</v>
      </c>
      <c r="ZB18" s="71">
        <v>3722</v>
      </c>
      <c r="ZC18" s="71">
        <v>3722</v>
      </c>
      <c r="ZD18" s="71">
        <v>3722</v>
      </c>
      <c r="ZE18" s="71">
        <f>ZE45+ZE26</f>
        <v>3722</v>
      </c>
      <c r="ZF18" s="71">
        <f>ZF45+ZF26</f>
        <v>3722</v>
      </c>
      <c r="ZG18" s="71">
        <v>3722</v>
      </c>
      <c r="ZH18" s="71">
        <v>3722</v>
      </c>
      <c r="ZI18" s="71">
        <v>3722</v>
      </c>
      <c r="ZJ18" s="71">
        <v>3722</v>
      </c>
      <c r="ZK18" s="71">
        <v>3722</v>
      </c>
      <c r="ZL18" s="71">
        <v>3722</v>
      </c>
      <c r="ZM18" s="71">
        <v>3734</v>
      </c>
      <c r="ZN18" s="71">
        <v>3734</v>
      </c>
      <c r="ZO18" s="71">
        <v>3734</v>
      </c>
      <c r="ZP18" s="71">
        <v>3734</v>
      </c>
      <c r="ZQ18" s="71">
        <v>3734</v>
      </c>
      <c r="ZR18" s="71">
        <v>3734</v>
      </c>
      <c r="ZS18" s="71">
        <v>3734</v>
      </c>
      <c r="ZT18" s="71">
        <v>3753</v>
      </c>
      <c r="ZU18" s="71">
        <v>3753</v>
      </c>
      <c r="ZV18" s="71">
        <v>3753</v>
      </c>
      <c r="ZW18" s="71">
        <v>3753</v>
      </c>
      <c r="ZX18" s="71">
        <v>3753</v>
      </c>
      <c r="ZY18" s="71">
        <v>3753</v>
      </c>
      <c r="ZZ18" s="71">
        <v>3753</v>
      </c>
      <c r="AAA18" s="71">
        <v>3753</v>
      </c>
      <c r="AAB18" s="71">
        <v>3753</v>
      </c>
      <c r="AAC18" s="71">
        <v>3787</v>
      </c>
      <c r="AAD18" s="71">
        <v>3787</v>
      </c>
      <c r="AAE18" s="71">
        <v>3787</v>
      </c>
      <c r="AAF18" s="71">
        <v>3787</v>
      </c>
      <c r="AAG18" s="71">
        <v>3787</v>
      </c>
      <c r="AAH18" s="71">
        <v>3795</v>
      </c>
      <c r="AAI18" s="71">
        <v>3795</v>
      </c>
      <c r="AAJ18" s="71">
        <v>3795</v>
      </c>
      <c r="AAK18" s="71">
        <v>3806</v>
      </c>
      <c r="AAL18" s="71">
        <v>3806</v>
      </c>
      <c r="AAM18" s="71">
        <v>3806</v>
      </c>
      <c r="AAN18" s="71">
        <v>3806</v>
      </c>
      <c r="AAO18" s="71">
        <v>3821</v>
      </c>
      <c r="AAP18" s="71">
        <v>3840</v>
      </c>
      <c r="AAQ18" s="71">
        <v>3854</v>
      </c>
      <c r="AAR18" s="71">
        <v>3844</v>
      </c>
      <c r="AAS18" s="71">
        <v>3844</v>
      </c>
      <c r="AAT18" s="71">
        <v>3844</v>
      </c>
      <c r="AAU18" s="71">
        <v>3844</v>
      </c>
      <c r="AAV18" s="71">
        <v>3860</v>
      </c>
      <c r="AAW18" s="71">
        <v>3872</v>
      </c>
      <c r="AAX18" s="71">
        <v>3872</v>
      </c>
      <c r="AAY18" s="71">
        <v>3872</v>
      </c>
      <c r="AAZ18" s="71">
        <v>3872</v>
      </c>
      <c r="ABA18" s="71">
        <v>3872</v>
      </c>
      <c r="ABB18" s="71">
        <v>3872</v>
      </c>
      <c r="ABC18" s="71">
        <v>3879</v>
      </c>
      <c r="ABD18" s="71">
        <v>3881</v>
      </c>
      <c r="ABE18" s="71">
        <v>3897</v>
      </c>
      <c r="ABF18" s="71">
        <v>3897</v>
      </c>
      <c r="ABG18" s="71">
        <v>3897</v>
      </c>
      <c r="ABH18" s="71">
        <v>3897</v>
      </c>
      <c r="ABI18" s="71">
        <v>3909</v>
      </c>
      <c r="ABJ18" s="71">
        <v>3912</v>
      </c>
      <c r="ABK18" s="71">
        <v>3912</v>
      </c>
      <c r="ABL18" s="71">
        <v>3914</v>
      </c>
      <c r="ABM18" s="71">
        <v>3914</v>
      </c>
      <c r="ABN18" s="71">
        <v>3914</v>
      </c>
      <c r="ABO18" s="71">
        <v>3914</v>
      </c>
      <c r="ABP18" s="71">
        <v>3914</v>
      </c>
      <c r="ABQ18" s="71">
        <v>3922</v>
      </c>
      <c r="ABR18" s="71">
        <v>3926</v>
      </c>
      <c r="ABS18" s="71">
        <v>3926</v>
      </c>
      <c r="ABT18" s="71">
        <v>3914</v>
      </c>
      <c r="ABU18" s="71">
        <v>3911</v>
      </c>
      <c r="ABV18" s="71">
        <v>3911</v>
      </c>
      <c r="ABW18" s="71">
        <v>3911</v>
      </c>
      <c r="ABX18" s="71">
        <v>3913</v>
      </c>
      <c r="ABY18" s="71">
        <v>3892</v>
      </c>
      <c r="ABZ18" s="71">
        <v>3892</v>
      </c>
      <c r="ACA18" s="71">
        <v>3892</v>
      </c>
      <c r="ACB18" s="71">
        <v>3892</v>
      </c>
      <c r="ACC18" s="71">
        <v>3892</v>
      </c>
      <c r="ACD18" s="71">
        <v>3892</v>
      </c>
      <c r="ACE18" s="71">
        <v>3902</v>
      </c>
      <c r="ACF18" s="71">
        <v>3902</v>
      </c>
      <c r="ACG18" s="71">
        <v>3910</v>
      </c>
      <c r="ACH18" s="71">
        <v>3910</v>
      </c>
      <c r="ACI18" s="71">
        <v>3910</v>
      </c>
      <c r="ACJ18" s="71">
        <v>3910</v>
      </c>
      <c r="ACK18" s="71">
        <v>3910</v>
      </c>
      <c r="ACL18" s="71">
        <v>3910</v>
      </c>
      <c r="ACM18" s="71">
        <v>3910</v>
      </c>
      <c r="ACN18" s="71">
        <v>3910</v>
      </c>
      <c r="ACO18" s="71">
        <v>3910</v>
      </c>
      <c r="ACP18" s="71">
        <v>3910</v>
      </c>
      <c r="ACQ18" s="71">
        <v>3910</v>
      </c>
      <c r="ACR18" s="71">
        <v>3910</v>
      </c>
      <c r="ACS18" s="71">
        <v>3930</v>
      </c>
      <c r="ACT18" s="71">
        <v>3930</v>
      </c>
      <c r="ACU18" s="71">
        <v>3930</v>
      </c>
      <c r="ACV18" s="71">
        <v>3941</v>
      </c>
      <c r="ACW18" s="71">
        <v>3941</v>
      </c>
      <c r="ACX18" s="71">
        <v>3941</v>
      </c>
      <c r="ACY18" s="71">
        <v>3941</v>
      </c>
      <c r="ACZ18" s="71">
        <v>3941</v>
      </c>
      <c r="ADA18" s="71">
        <v>3941</v>
      </c>
      <c r="ADB18" s="71">
        <v>3955</v>
      </c>
      <c r="ADC18" s="71">
        <v>3955</v>
      </c>
      <c r="ADD18" s="71">
        <v>3955</v>
      </c>
      <c r="ADE18" s="71">
        <v>3955</v>
      </c>
      <c r="ADF18" s="71">
        <v>3955</v>
      </c>
      <c r="ADG18" s="71">
        <v>3955</v>
      </c>
      <c r="ADH18" s="71">
        <v>3955</v>
      </c>
      <c r="ADI18" s="71">
        <v>3959</v>
      </c>
      <c r="ADJ18" s="71">
        <v>3959</v>
      </c>
      <c r="ADK18" s="71">
        <v>3959</v>
      </c>
      <c r="ADL18" s="71">
        <v>3959</v>
      </c>
      <c r="ADM18" s="71">
        <v>3959</v>
      </c>
      <c r="ADN18" s="71">
        <v>3959</v>
      </c>
      <c r="ADO18" s="71">
        <v>3959</v>
      </c>
      <c r="ADP18" s="71">
        <v>3959</v>
      </c>
      <c r="ADQ18" s="71">
        <v>3959</v>
      </c>
      <c r="ADR18" s="71">
        <v>3959</v>
      </c>
      <c r="ADS18" s="71">
        <v>3959</v>
      </c>
      <c r="ADT18" s="71">
        <v>3959</v>
      </c>
      <c r="ADU18" s="71">
        <v>3959</v>
      </c>
      <c r="ADV18" s="71">
        <v>3959</v>
      </c>
      <c r="ADW18" s="71">
        <v>3997</v>
      </c>
      <c r="ADX18" s="71">
        <v>3997</v>
      </c>
      <c r="ADY18" s="71">
        <v>3997</v>
      </c>
      <c r="ADZ18" s="71">
        <v>3997</v>
      </c>
      <c r="AEA18" s="71">
        <v>3997</v>
      </c>
      <c r="AEB18" s="71">
        <v>3997</v>
      </c>
      <c r="AEC18" s="71">
        <v>3997</v>
      </c>
      <c r="AED18" s="71">
        <v>4004</v>
      </c>
      <c r="AEE18" s="71">
        <v>4004</v>
      </c>
      <c r="AEF18" s="71">
        <v>4004</v>
      </c>
      <c r="AEG18" s="71">
        <v>4004</v>
      </c>
      <c r="AEH18" s="71">
        <v>4004</v>
      </c>
      <c r="AEI18" s="71">
        <v>4012</v>
      </c>
      <c r="AEJ18" s="71">
        <v>4012</v>
      </c>
      <c r="AEK18" s="71">
        <v>4012</v>
      </c>
      <c r="AEL18" s="71">
        <v>4018</v>
      </c>
      <c r="AEM18" s="71">
        <v>4018</v>
      </c>
      <c r="AEN18" s="71">
        <v>4018</v>
      </c>
      <c r="AEO18" s="71">
        <v>4018</v>
      </c>
      <c r="AEP18" s="71">
        <v>4018</v>
      </c>
      <c r="AEQ18" s="71">
        <v>4018</v>
      </c>
      <c r="AER18" s="71">
        <v>4004</v>
      </c>
      <c r="AES18" s="71">
        <v>4004</v>
      </c>
      <c r="AET18" s="71">
        <v>4004</v>
      </c>
      <c r="AEU18" s="71">
        <v>4004</v>
      </c>
      <c r="AEV18" s="71">
        <v>4004</v>
      </c>
      <c r="AEW18" s="71">
        <v>4019</v>
      </c>
      <c r="AEX18" s="71">
        <v>4019</v>
      </c>
      <c r="AEY18" s="71">
        <v>4019</v>
      </c>
      <c r="AEZ18" s="71">
        <v>4019</v>
      </c>
      <c r="AFA18" s="71">
        <v>4019</v>
      </c>
      <c r="AFB18" s="71">
        <v>4019</v>
      </c>
      <c r="AFC18" s="71">
        <v>4019</v>
      </c>
      <c r="AFD18" s="71">
        <v>4043</v>
      </c>
      <c r="AFE18" s="71">
        <v>4043</v>
      </c>
      <c r="AFF18" s="71">
        <v>4092</v>
      </c>
      <c r="AFG18" s="71">
        <v>4092</v>
      </c>
      <c r="AFH18" s="71">
        <v>4092</v>
      </c>
      <c r="AFI18" s="71">
        <v>4092</v>
      </c>
      <c r="AFJ18" s="71">
        <v>4092</v>
      </c>
      <c r="AFK18" s="71">
        <v>4124</v>
      </c>
      <c r="AFL18" s="71">
        <v>4124</v>
      </c>
      <c r="AFM18" s="71">
        <v>4124</v>
      </c>
      <c r="AFN18" s="71">
        <v>4124</v>
      </c>
      <c r="AFO18" s="71">
        <v>4124</v>
      </c>
      <c r="AFP18" s="71">
        <v>4124</v>
      </c>
      <c r="AFQ18" s="71">
        <v>4124</v>
      </c>
      <c r="AFR18" s="71">
        <v>4124</v>
      </c>
      <c r="AFS18" s="71">
        <v>4124</v>
      </c>
      <c r="AFT18" s="71">
        <v>4124</v>
      </c>
      <c r="AFU18" s="71">
        <v>4272</v>
      </c>
      <c r="AFV18" s="71">
        <v>4277</v>
      </c>
      <c r="AFW18" s="71">
        <v>4277</v>
      </c>
      <c r="AFX18" s="71">
        <v>4277</v>
      </c>
      <c r="AFY18" s="71">
        <v>4277</v>
      </c>
      <c r="AFZ18" s="71">
        <v>4302</v>
      </c>
      <c r="AGA18" s="71">
        <v>4302</v>
      </c>
      <c r="AGB18" s="71">
        <v>4302</v>
      </c>
      <c r="AGC18" s="71">
        <v>4387</v>
      </c>
      <c r="AGD18" s="71">
        <v>4387</v>
      </c>
      <c r="AGE18" s="71">
        <v>4387</v>
      </c>
      <c r="AGF18" s="71">
        <v>4452</v>
      </c>
      <c r="AGG18" s="71">
        <v>4452</v>
      </c>
      <c r="AGH18" s="71">
        <v>4459</v>
      </c>
      <c r="AGI18" s="71">
        <v>4459</v>
      </c>
      <c r="AGJ18" s="71">
        <v>4459</v>
      </c>
      <c r="AGK18" s="71">
        <v>4459</v>
      </c>
      <c r="AGL18" s="71">
        <v>4459</v>
      </c>
      <c r="AGM18" s="71">
        <v>4459</v>
      </c>
      <c r="AGN18" s="71">
        <v>4459</v>
      </c>
      <c r="AGO18" s="71">
        <v>4459</v>
      </c>
      <c r="AGP18" s="71">
        <v>4602</v>
      </c>
      <c r="AGQ18" s="71">
        <v>4602</v>
      </c>
      <c r="AGR18" s="71">
        <v>4602</v>
      </c>
      <c r="AGS18" s="71">
        <v>4602</v>
      </c>
      <c r="AGT18" s="71">
        <v>4658</v>
      </c>
      <c r="AGU18" s="71">
        <v>4658</v>
      </c>
      <c r="AGV18" s="71">
        <v>4671</v>
      </c>
      <c r="AGW18" s="71">
        <v>4671</v>
      </c>
      <c r="AGX18" s="71">
        <v>4701</v>
      </c>
      <c r="AGY18" s="71">
        <v>4701</v>
      </c>
      <c r="AGZ18" s="71">
        <v>4701</v>
      </c>
      <c r="AHA18" s="71">
        <v>4701</v>
      </c>
      <c r="AHB18" s="71">
        <v>4701</v>
      </c>
      <c r="AHC18" s="71">
        <v>4701</v>
      </c>
      <c r="AHD18" s="71">
        <v>4701</v>
      </c>
      <c r="AHE18" s="71">
        <v>4701</v>
      </c>
      <c r="AHF18" s="71">
        <v>4701</v>
      </c>
      <c r="AHG18" s="71">
        <v>4701</v>
      </c>
      <c r="AHH18" s="71">
        <v>4701</v>
      </c>
      <c r="AHI18" s="71">
        <v>4701</v>
      </c>
      <c r="AHJ18" s="71">
        <v>4707</v>
      </c>
      <c r="AHK18" s="71">
        <v>4707</v>
      </c>
      <c r="AHL18" s="71">
        <v>4707</v>
      </c>
      <c r="AHM18" s="71">
        <v>4707</v>
      </c>
      <c r="AHN18" s="71">
        <v>4707</v>
      </c>
      <c r="AHO18" s="71">
        <v>4707</v>
      </c>
      <c r="AHP18" s="71">
        <v>4707</v>
      </c>
      <c r="AHQ18" s="71">
        <v>4729</v>
      </c>
      <c r="AHR18" s="71">
        <v>4729</v>
      </c>
      <c r="AHS18" s="71">
        <v>4729</v>
      </c>
      <c r="AHT18" s="71">
        <v>4729</v>
      </c>
      <c r="AHU18" s="71">
        <v>4729</v>
      </c>
      <c r="AHV18" s="71">
        <v>4729</v>
      </c>
      <c r="AHW18" s="71">
        <v>4729</v>
      </c>
      <c r="AHX18" s="71">
        <v>4729</v>
      </c>
      <c r="AHY18" s="71">
        <v>4742</v>
      </c>
      <c r="AHZ18" s="71">
        <v>4742</v>
      </c>
      <c r="AIA18" s="71">
        <v>4742</v>
      </c>
      <c r="AIB18" s="71">
        <v>4742</v>
      </c>
      <c r="AIC18" s="71">
        <v>4742</v>
      </c>
      <c r="AID18" s="71">
        <v>4742</v>
      </c>
      <c r="AIE18" s="71">
        <v>4742</v>
      </c>
      <c r="AIF18" s="71">
        <v>4728</v>
      </c>
      <c r="AIG18" s="71">
        <v>4728</v>
      </c>
      <c r="AIH18" s="71">
        <v>4728</v>
      </c>
      <c r="AII18" s="71">
        <v>4728</v>
      </c>
      <c r="AIJ18" s="71">
        <v>4728</v>
      </c>
      <c r="AIK18" s="71">
        <v>4728</v>
      </c>
      <c r="AIL18" s="71">
        <v>4728</v>
      </c>
      <c r="AIM18" s="71">
        <v>4728</v>
      </c>
      <c r="AIN18" s="71">
        <v>4740</v>
      </c>
      <c r="AIO18" s="71">
        <v>4740</v>
      </c>
      <c r="AIP18" s="71">
        <v>4740</v>
      </c>
      <c r="AIQ18" s="71">
        <v>4740</v>
      </c>
      <c r="AIR18" s="71">
        <v>4740</v>
      </c>
      <c r="AIS18" s="71">
        <v>4740</v>
      </c>
      <c r="AIT18" s="71">
        <v>4740</v>
      </c>
      <c r="AIU18" s="71">
        <v>4740</v>
      </c>
      <c r="AIV18" s="71">
        <v>4740</v>
      </c>
      <c r="AIW18" s="71">
        <v>4740</v>
      </c>
      <c r="AIX18" s="71">
        <v>4740</v>
      </c>
      <c r="AIY18" s="71">
        <v>4740</v>
      </c>
      <c r="AIZ18" s="71">
        <v>4740</v>
      </c>
      <c r="AJA18" s="71">
        <v>4740</v>
      </c>
      <c r="AJB18" s="71">
        <v>4740</v>
      </c>
      <c r="AJC18" s="71">
        <v>4740</v>
      </c>
      <c r="AJD18" s="71">
        <v>4740</v>
      </c>
      <c r="AJE18" s="71">
        <v>4740</v>
      </c>
      <c r="AJF18" s="71">
        <v>4740</v>
      </c>
      <c r="AJG18" s="71">
        <v>4750</v>
      </c>
      <c r="AJH18" s="71">
        <v>4750</v>
      </c>
      <c r="AJI18" s="71">
        <v>4750</v>
      </c>
      <c r="AJJ18" s="71">
        <v>4725</v>
      </c>
      <c r="AJK18" s="71">
        <v>4725</v>
      </c>
      <c r="AJL18" s="71">
        <v>4725</v>
      </c>
      <c r="AJM18" s="71">
        <v>4725</v>
      </c>
      <c r="AJN18" s="71">
        <v>4725</v>
      </c>
      <c r="AJO18" s="71">
        <v>4725</v>
      </c>
      <c r="AJP18" s="71">
        <v>4725</v>
      </c>
      <c r="AJQ18" s="71">
        <v>4725</v>
      </c>
      <c r="AJR18" s="71">
        <v>4725</v>
      </c>
      <c r="AJS18" s="71">
        <v>4725</v>
      </c>
      <c r="AJT18" s="71">
        <v>4725</v>
      </c>
      <c r="AJU18" s="71">
        <v>4725</v>
      </c>
      <c r="AJV18" s="71">
        <v>4725</v>
      </c>
      <c r="AJW18" s="71">
        <v>4725</v>
      </c>
      <c r="AJX18" s="71">
        <v>4725</v>
      </c>
      <c r="AJY18" s="71">
        <v>4725</v>
      </c>
      <c r="AJZ18" s="71">
        <v>4725</v>
      </c>
      <c r="AKA18" s="71">
        <v>4725</v>
      </c>
      <c r="AKB18" s="71">
        <v>4725</v>
      </c>
      <c r="AKC18" s="71">
        <v>4725</v>
      </c>
      <c r="AKD18" s="71">
        <v>4725</v>
      </c>
      <c r="AKE18" s="71">
        <v>4725</v>
      </c>
      <c r="AKF18" s="71">
        <v>4725</v>
      </c>
      <c r="AKG18" s="71">
        <v>4725</v>
      </c>
      <c r="AKH18" s="71">
        <v>4725</v>
      </c>
      <c r="AKI18" s="71">
        <v>4725</v>
      </c>
      <c r="AKJ18" s="71">
        <v>4725</v>
      </c>
      <c r="AKK18" s="71">
        <v>4725</v>
      </c>
      <c r="AKL18" s="71">
        <v>4725</v>
      </c>
      <c r="AKM18" s="71">
        <v>4725</v>
      </c>
      <c r="AKN18" s="71">
        <v>4725</v>
      </c>
      <c r="AKO18" s="71">
        <v>4725</v>
      </c>
      <c r="AKP18" s="71">
        <v>4713</v>
      </c>
      <c r="AKQ18" s="71">
        <v>4713</v>
      </c>
      <c r="AKR18" s="71">
        <v>4713</v>
      </c>
      <c r="AKS18" s="71">
        <v>4713</v>
      </c>
      <c r="AKT18" s="71">
        <v>4713</v>
      </c>
      <c r="AKU18" s="71">
        <v>4713</v>
      </c>
      <c r="AKV18" s="71">
        <v>4713</v>
      </c>
      <c r="AKW18" s="71">
        <v>4713</v>
      </c>
      <c r="AKX18" s="71">
        <v>4713</v>
      </c>
      <c r="AKY18" s="71">
        <v>4713</v>
      </c>
      <c r="AKZ18" s="71">
        <v>4713</v>
      </c>
      <c r="ALA18" s="71">
        <v>4713</v>
      </c>
      <c r="ALB18" s="71">
        <v>4713</v>
      </c>
      <c r="ALC18" s="71">
        <v>4713</v>
      </c>
      <c r="ALD18" s="71">
        <v>4713</v>
      </c>
      <c r="ALE18" s="71">
        <v>4713</v>
      </c>
      <c r="ALF18" s="71">
        <v>4713</v>
      </c>
      <c r="ALG18" s="71">
        <v>4713</v>
      </c>
      <c r="ALH18" s="71">
        <v>4713</v>
      </c>
      <c r="ALI18" s="71">
        <v>4713</v>
      </c>
      <c r="ALJ18" s="71">
        <v>4713</v>
      </c>
      <c r="ALK18" s="71">
        <v>4713</v>
      </c>
      <c r="ALL18" s="71">
        <v>4713</v>
      </c>
      <c r="ALM18" s="71">
        <v>4713</v>
      </c>
      <c r="ALN18" s="71">
        <v>4713</v>
      </c>
      <c r="ALO18" s="71">
        <v>4713</v>
      </c>
      <c r="ALP18" s="71">
        <v>4713</v>
      </c>
      <c r="ALQ18" s="71">
        <v>4713</v>
      </c>
      <c r="ALR18" s="71">
        <v>4713</v>
      </c>
      <c r="ALS18" s="71">
        <v>4713</v>
      </c>
      <c r="ALT18" s="71">
        <v>4716</v>
      </c>
      <c r="ALU18" s="71">
        <v>4716</v>
      </c>
      <c r="ALV18" s="71">
        <v>4716</v>
      </c>
      <c r="ALW18" s="71">
        <v>4716</v>
      </c>
      <c r="ALX18" s="71">
        <v>4716</v>
      </c>
      <c r="ALY18" s="71">
        <v>4716</v>
      </c>
      <c r="ALZ18" s="71">
        <v>4796</v>
      </c>
      <c r="AMA18" s="71">
        <v>4796</v>
      </c>
      <c r="AMB18" s="71">
        <v>4796</v>
      </c>
      <c r="AMC18" s="71">
        <v>4796</v>
      </c>
      <c r="AMD18" s="71">
        <v>4796</v>
      </c>
      <c r="AME18" s="71">
        <v>4796</v>
      </c>
      <c r="AMF18" s="71">
        <v>4830</v>
      </c>
      <c r="AMG18" s="71">
        <v>4830</v>
      </c>
      <c r="AMH18" s="71">
        <v>4830</v>
      </c>
      <c r="AMI18" s="71">
        <v>4853</v>
      </c>
      <c r="AMJ18" s="71">
        <v>4853</v>
      </c>
      <c r="AMK18" s="71">
        <v>4853</v>
      </c>
      <c r="AML18" s="71">
        <v>4853</v>
      </c>
      <c r="AMM18" s="71">
        <v>4853</v>
      </c>
      <c r="AMN18" s="71">
        <v>4853</v>
      </c>
      <c r="AMO18" s="71">
        <v>4853</v>
      </c>
      <c r="AMP18" s="71">
        <v>4853</v>
      </c>
      <c r="AMQ18" s="71">
        <v>4853</v>
      </c>
      <c r="AMR18" s="71">
        <v>4853</v>
      </c>
      <c r="AMS18" s="71">
        <v>4879</v>
      </c>
      <c r="AMT18" s="71">
        <v>4879</v>
      </c>
      <c r="AMU18" s="71">
        <v>4882</v>
      </c>
      <c r="AMV18" s="71">
        <v>4882</v>
      </c>
      <c r="AMW18" s="71">
        <v>4882</v>
      </c>
      <c r="AMX18" s="71">
        <v>4882</v>
      </c>
      <c r="AMY18" s="71">
        <v>4882</v>
      </c>
      <c r="AMZ18" s="71">
        <v>4882</v>
      </c>
      <c r="ANA18" s="71">
        <v>4882</v>
      </c>
      <c r="ANB18" s="71">
        <v>4882</v>
      </c>
      <c r="ANC18" s="71">
        <v>4882</v>
      </c>
      <c r="AND18" s="71">
        <v>4882</v>
      </c>
      <c r="ANE18" s="71">
        <v>4882</v>
      </c>
      <c r="ANF18" s="71">
        <v>4882</v>
      </c>
      <c r="ANG18" s="71">
        <v>4882</v>
      </c>
      <c r="ANH18" s="71">
        <v>4882</v>
      </c>
      <c r="ANI18" s="71">
        <v>4882</v>
      </c>
      <c r="ANJ18" s="71">
        <v>4890</v>
      </c>
      <c r="ANK18" s="71">
        <v>4890</v>
      </c>
      <c r="ANL18" s="71">
        <v>4890</v>
      </c>
      <c r="ANM18" s="71">
        <v>4890</v>
      </c>
      <c r="ANN18" s="71">
        <v>4890</v>
      </c>
      <c r="ANO18" s="71">
        <v>4886</v>
      </c>
      <c r="ANP18" s="71">
        <v>4886</v>
      </c>
      <c r="ANQ18" s="71">
        <v>4877</v>
      </c>
      <c r="ANR18" s="71">
        <v>4877</v>
      </c>
      <c r="ANS18" s="71">
        <v>4877</v>
      </c>
      <c r="ANT18" s="71">
        <v>4877</v>
      </c>
      <c r="ANU18" s="71">
        <v>4877</v>
      </c>
      <c r="ANV18" s="71">
        <v>4880</v>
      </c>
      <c r="ANW18" s="71">
        <v>4880</v>
      </c>
      <c r="ANX18" s="71">
        <v>4880</v>
      </c>
      <c r="ANY18" s="71">
        <v>4880</v>
      </c>
      <c r="ANZ18" s="71">
        <v>4880</v>
      </c>
      <c r="AOA18" s="71">
        <v>4880</v>
      </c>
      <c r="AOB18" s="71">
        <v>4879</v>
      </c>
      <c r="AOC18" s="71">
        <v>4879</v>
      </c>
      <c r="AOD18" s="71">
        <v>4879</v>
      </c>
      <c r="AOE18" s="71">
        <v>4879</v>
      </c>
      <c r="AOF18" s="71">
        <v>4879</v>
      </c>
      <c r="AOG18" s="71">
        <v>4879</v>
      </c>
      <c r="AOH18" s="71">
        <v>4879</v>
      </c>
      <c r="AOI18" s="71">
        <v>4894</v>
      </c>
      <c r="AOJ18" s="71">
        <v>4894</v>
      </c>
      <c r="AOK18" s="71">
        <v>4894</v>
      </c>
      <c r="AOL18" s="71">
        <v>4894</v>
      </c>
      <c r="AOM18" s="71">
        <v>4894</v>
      </c>
      <c r="AON18" s="71">
        <v>4894</v>
      </c>
      <c r="AOO18" s="71">
        <v>4894</v>
      </c>
      <c r="AOP18" s="71">
        <v>4894</v>
      </c>
      <c r="AOQ18" s="71">
        <v>4894</v>
      </c>
      <c r="AOR18" s="71">
        <v>4894</v>
      </c>
      <c r="AOS18" s="71">
        <v>4894</v>
      </c>
      <c r="AOT18" s="71">
        <v>4894</v>
      </c>
      <c r="AOU18" s="71">
        <v>4894</v>
      </c>
      <c r="AOV18" s="71">
        <v>4894</v>
      </c>
      <c r="AOW18" s="71">
        <v>4894</v>
      </c>
      <c r="AOX18" s="71">
        <v>4894</v>
      </c>
      <c r="AOY18" s="71">
        <v>4894</v>
      </c>
      <c r="AOZ18" s="71">
        <v>4894</v>
      </c>
      <c r="APA18" s="71">
        <v>4894</v>
      </c>
      <c r="APB18" s="71">
        <v>4894</v>
      </c>
      <c r="APC18" s="71">
        <v>4894</v>
      </c>
      <c r="APD18" s="71">
        <v>4894</v>
      </c>
      <c r="APE18" s="71">
        <v>4894</v>
      </c>
      <c r="APF18" s="71">
        <v>4894</v>
      </c>
      <c r="APG18" s="71">
        <v>4894</v>
      </c>
      <c r="APH18" s="71">
        <v>4894</v>
      </c>
      <c r="API18" s="71">
        <v>4894</v>
      </c>
      <c r="APJ18" s="71">
        <v>4894</v>
      </c>
      <c r="APK18" s="71">
        <v>4894</v>
      </c>
      <c r="APL18" s="71">
        <v>4894</v>
      </c>
      <c r="APM18" s="71">
        <v>4894</v>
      </c>
      <c r="APN18" s="71">
        <v>4894</v>
      </c>
      <c r="APO18" s="71">
        <v>4894</v>
      </c>
      <c r="APP18" s="71">
        <v>4894</v>
      </c>
      <c r="APQ18" s="71">
        <v>4894</v>
      </c>
      <c r="APR18" s="71">
        <v>4891</v>
      </c>
      <c r="APS18" s="71">
        <v>4891</v>
      </c>
      <c r="APT18" s="71">
        <v>4891</v>
      </c>
      <c r="APU18" s="71">
        <v>4891</v>
      </c>
      <c r="APV18" s="71">
        <v>4891</v>
      </c>
      <c r="APW18" s="71">
        <v>4891</v>
      </c>
      <c r="APX18" s="71">
        <v>4891</v>
      </c>
      <c r="APY18" s="71">
        <v>4891</v>
      </c>
      <c r="APZ18" s="71">
        <v>4891</v>
      </c>
      <c r="AQA18" s="71">
        <v>4891</v>
      </c>
      <c r="AQB18" s="71">
        <v>4891</v>
      </c>
      <c r="AQC18" s="71">
        <v>4891</v>
      </c>
      <c r="AQD18" s="71">
        <v>4891</v>
      </c>
      <c r="AQE18" s="71">
        <v>4891</v>
      </c>
      <c r="AQF18" s="71">
        <v>4877</v>
      </c>
      <c r="AQG18" s="71">
        <v>4877</v>
      </c>
      <c r="AQH18" s="71">
        <v>4877</v>
      </c>
      <c r="AQI18" s="71">
        <v>4877</v>
      </c>
      <c r="AQJ18" s="71">
        <v>4818</v>
      </c>
      <c r="AQK18" s="71">
        <v>4818</v>
      </c>
      <c r="AQL18" s="71">
        <v>4818</v>
      </c>
      <c r="AQM18" s="71">
        <v>4818</v>
      </c>
      <c r="AQN18" s="71">
        <v>4818</v>
      </c>
      <c r="AQO18" s="71">
        <v>4818</v>
      </c>
      <c r="AQP18" s="71">
        <v>4818</v>
      </c>
      <c r="AQQ18" s="71">
        <v>4818</v>
      </c>
      <c r="AQR18" s="71">
        <v>4818</v>
      </c>
      <c r="AQS18" s="71">
        <v>4818</v>
      </c>
      <c r="AQT18" s="71">
        <v>4818</v>
      </c>
      <c r="AQU18" s="71">
        <v>4818</v>
      </c>
      <c r="AQV18" s="71">
        <v>4818</v>
      </c>
      <c r="AQW18" s="71">
        <v>4818</v>
      </c>
      <c r="AQX18" s="71">
        <v>4818</v>
      </c>
      <c r="AQY18" s="71">
        <v>4818</v>
      </c>
      <c r="AQZ18" s="71">
        <v>4818</v>
      </c>
      <c r="ARA18" s="71">
        <v>4818</v>
      </c>
      <c r="ARB18" s="71">
        <v>4818</v>
      </c>
      <c r="ARC18" s="71">
        <v>4818</v>
      </c>
      <c r="ARD18" s="71">
        <v>4818</v>
      </c>
      <c r="ARE18" s="71">
        <v>4818</v>
      </c>
      <c r="ARF18" s="71">
        <v>4818</v>
      </c>
      <c r="ARG18" s="71">
        <v>4818</v>
      </c>
      <c r="ARH18" s="71">
        <v>4818</v>
      </c>
      <c r="ARI18" s="71">
        <v>4818</v>
      </c>
      <c r="ARJ18" s="71">
        <v>4818</v>
      </c>
      <c r="ARK18" s="71">
        <v>4818</v>
      </c>
      <c r="ARL18" s="71">
        <v>4818</v>
      </c>
      <c r="ARM18" s="71">
        <v>4818</v>
      </c>
      <c r="ARN18" s="71">
        <v>4816</v>
      </c>
      <c r="ARO18" s="71">
        <v>4816</v>
      </c>
      <c r="ARP18" s="71">
        <v>4816</v>
      </c>
      <c r="ARQ18" s="71">
        <v>4816</v>
      </c>
      <c r="ARR18" s="71">
        <v>4816</v>
      </c>
      <c r="ARS18" s="71">
        <v>4791</v>
      </c>
      <c r="ART18" s="71">
        <v>4791</v>
      </c>
      <c r="ARU18" s="71">
        <v>4791</v>
      </c>
    </row>
    <row r="19" spans="1:1165" s="23" customFormat="1">
      <c r="A19" s="42" t="s">
        <v>27</v>
      </c>
      <c r="B19" s="58"/>
      <c r="C19" s="58"/>
      <c r="D19" s="58"/>
      <c r="E19" s="58"/>
      <c r="F19" s="58"/>
      <c r="G19" s="58"/>
      <c r="H19" s="58"/>
      <c r="I19" s="58"/>
      <c r="J19" s="58"/>
      <c r="K19" s="58"/>
      <c r="L19" s="58"/>
      <c r="M19" s="58"/>
      <c r="N19" s="58"/>
      <c r="O19" s="58"/>
      <c r="P19" s="58"/>
      <c r="Q19" s="58"/>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1"/>
      <c r="SA19" s="71"/>
      <c r="SB19" s="71"/>
      <c r="SC19" s="71"/>
      <c r="SD19" s="71"/>
      <c r="SE19" s="71"/>
      <c r="SF19" s="71"/>
      <c r="SG19" s="71"/>
      <c r="SH19" s="71"/>
      <c r="SI19" s="71"/>
      <c r="SJ19" s="71"/>
      <c r="SK19" s="71"/>
      <c r="SL19" s="71"/>
      <c r="SM19" s="71"/>
      <c r="SN19" s="71"/>
      <c r="SO19" s="71"/>
      <c r="SP19" s="71"/>
      <c r="SQ19" s="71"/>
      <c r="SR19" s="71"/>
      <c r="SS19" s="71"/>
      <c r="ST19" s="71"/>
      <c r="SU19" s="71"/>
      <c r="SV19" s="71"/>
      <c r="SW19" s="71"/>
      <c r="SX19" s="71"/>
      <c r="SY19" s="71"/>
      <c r="SZ19" s="71"/>
      <c r="TA19" s="71"/>
      <c r="TB19" s="71"/>
      <c r="TC19" s="71"/>
      <c r="TD19" s="71"/>
      <c r="TE19" s="71"/>
      <c r="TF19" s="71"/>
      <c r="TG19" s="71"/>
      <c r="TH19" s="71"/>
      <c r="TI19" s="71"/>
      <c r="TJ19" s="71"/>
      <c r="TK19" s="71"/>
      <c r="TL19" s="71"/>
      <c r="TM19" s="71"/>
      <c r="TN19" s="71"/>
      <c r="TO19" s="71"/>
      <c r="TP19" s="71"/>
      <c r="TQ19" s="71"/>
      <c r="TR19" s="71"/>
      <c r="TS19" s="71"/>
      <c r="TT19" s="71"/>
      <c r="TU19" s="71"/>
      <c r="TV19" s="71"/>
      <c r="TW19" s="71"/>
      <c r="TX19" s="71"/>
      <c r="TY19" s="71"/>
      <c r="TZ19" s="71"/>
      <c r="UA19" s="71"/>
      <c r="UB19" s="71"/>
      <c r="UC19" s="71"/>
      <c r="UD19" s="71"/>
      <c r="UE19" s="71"/>
      <c r="UF19" s="71"/>
      <c r="UG19" s="71"/>
      <c r="UH19" s="71"/>
      <c r="UI19" s="71"/>
      <c r="UJ19" s="71"/>
      <c r="UK19" s="71"/>
      <c r="UL19" s="71"/>
      <c r="UM19" s="71"/>
      <c r="UN19" s="71"/>
      <c r="UO19" s="71"/>
      <c r="UP19" s="71"/>
      <c r="UQ19" s="71"/>
      <c r="UR19" s="71"/>
      <c r="US19" s="71"/>
      <c r="UT19" s="71"/>
      <c r="UU19" s="71"/>
      <c r="UV19" s="71"/>
      <c r="UW19" s="71"/>
      <c r="UX19" s="71"/>
      <c r="UY19" s="71"/>
      <c r="UZ19" s="71"/>
      <c r="VA19" s="71"/>
      <c r="VB19" s="71"/>
      <c r="VC19" s="71"/>
      <c r="VD19" s="71"/>
      <c r="VE19" s="71"/>
      <c r="VF19" s="71"/>
      <c r="VG19" s="71"/>
      <c r="VH19" s="71"/>
      <c r="VI19" s="71"/>
      <c r="VJ19" s="71"/>
      <c r="VK19" s="71"/>
      <c r="VL19" s="71"/>
      <c r="VM19" s="71"/>
      <c r="VN19" s="71"/>
      <c r="VO19" s="71"/>
      <c r="VP19" s="71"/>
      <c r="VQ19" s="71"/>
      <c r="VR19" s="71"/>
      <c r="VS19" s="71"/>
      <c r="VT19" s="71"/>
      <c r="VU19" s="71"/>
      <c r="VV19" s="71"/>
      <c r="VW19" s="71"/>
      <c r="VX19" s="71"/>
      <c r="VY19" s="71"/>
      <c r="VZ19" s="71"/>
      <c r="WA19" s="71"/>
      <c r="WB19" s="71"/>
      <c r="WC19" s="71"/>
      <c r="WD19" s="71"/>
      <c r="WE19" s="71"/>
      <c r="WF19" s="71"/>
      <c r="WG19" s="71"/>
      <c r="WH19" s="71"/>
      <c r="WI19" s="71"/>
      <c r="WJ19" s="71"/>
      <c r="WK19" s="71"/>
      <c r="WL19" s="71"/>
      <c r="WM19" s="71"/>
      <c r="WN19" s="71"/>
      <c r="WO19" s="71"/>
      <c r="WP19" s="71"/>
      <c r="WQ19" s="71"/>
      <c r="WR19" s="71"/>
      <c r="WS19" s="71"/>
      <c r="WT19" s="71"/>
      <c r="WU19" s="71"/>
      <c r="WV19" s="71"/>
      <c r="WW19" s="71"/>
      <c r="WX19" s="71"/>
      <c r="WY19" s="71"/>
      <c r="WZ19" s="71"/>
      <c r="XA19" s="71"/>
      <c r="XB19" s="71"/>
      <c r="XC19" s="71"/>
      <c r="XD19" s="71"/>
      <c r="XE19" s="71"/>
      <c r="XF19" s="71"/>
      <c r="XG19" s="71"/>
      <c r="XH19" s="71"/>
      <c r="XI19" s="71"/>
      <c r="XJ19" s="71"/>
      <c r="XK19" s="71"/>
      <c r="XL19" s="71"/>
      <c r="XM19" s="71"/>
      <c r="XN19" s="71"/>
      <c r="XO19" s="71"/>
      <c r="XP19" s="71"/>
      <c r="XQ19" s="71"/>
      <c r="XR19" s="71"/>
      <c r="XS19" s="71"/>
      <c r="XT19" s="71"/>
      <c r="XU19" s="71"/>
      <c r="XV19" s="71"/>
      <c r="XW19" s="71"/>
      <c r="XX19" s="71"/>
      <c r="XY19" s="71"/>
      <c r="XZ19" s="71"/>
      <c r="YA19" s="71"/>
      <c r="YB19" s="71"/>
      <c r="YC19" s="71"/>
      <c r="YD19" s="71"/>
      <c r="YE19" s="71"/>
      <c r="YF19" s="71"/>
      <c r="YG19" s="71"/>
      <c r="YH19" s="71"/>
      <c r="YI19" s="71"/>
      <c r="YJ19" s="71"/>
      <c r="YK19" s="71"/>
      <c r="YL19" s="71"/>
      <c r="YM19" s="71"/>
      <c r="YN19" s="71"/>
      <c r="YO19" s="71"/>
      <c r="YP19" s="71"/>
      <c r="YQ19" s="71"/>
      <c r="YR19" s="71"/>
      <c r="YS19" s="71"/>
      <c r="YT19" s="71"/>
      <c r="YU19" s="71"/>
      <c r="YV19" s="71"/>
      <c r="YW19" s="71"/>
      <c r="YX19" s="71"/>
      <c r="YY19" s="71"/>
      <c r="YZ19" s="71"/>
      <c r="ZA19" s="71"/>
      <c r="ZB19" s="71"/>
      <c r="ZC19" s="71"/>
      <c r="ZD19" s="71"/>
      <c r="ZE19" s="71"/>
      <c r="ZF19" s="71"/>
      <c r="ZG19" s="71"/>
      <c r="ZH19" s="71"/>
      <c r="ZI19" s="71"/>
      <c r="ZJ19" s="71"/>
      <c r="ZK19" s="71"/>
      <c r="ZL19" s="71"/>
      <c r="ZM19" s="71"/>
      <c r="ZN19" s="71"/>
      <c r="ZO19" s="71"/>
      <c r="ZP19" s="71"/>
      <c r="ZQ19" s="71"/>
      <c r="ZR19" s="71"/>
      <c r="ZS19" s="71"/>
      <c r="ZT19" s="71"/>
      <c r="ZU19" s="71"/>
      <c r="ZV19" s="71"/>
      <c r="ZW19" s="71"/>
      <c r="ZX19" s="71"/>
      <c r="ZY19" s="71"/>
      <c r="ZZ19" s="71"/>
      <c r="AAA19" s="71"/>
      <c r="AAB19" s="71"/>
      <c r="AAC19" s="71"/>
      <c r="AAD19" s="71"/>
      <c r="AAE19" s="71"/>
      <c r="AAF19" s="109"/>
      <c r="AAG19" s="109"/>
      <c r="AAH19" s="109"/>
      <c r="AAI19" s="109"/>
      <c r="AAJ19" s="109"/>
      <c r="AAK19" s="109"/>
      <c r="AAL19" s="109"/>
      <c r="AAM19" s="109"/>
      <c r="AAN19" s="109"/>
      <c r="AAO19" s="109"/>
      <c r="AAP19" s="109"/>
      <c r="AAQ19" s="109">
        <f>AAQ27+AAQ46</f>
        <v>227</v>
      </c>
      <c r="AAR19" s="109">
        <f t="shared" ref="AAR19:AAV19" si="79">AAR27+AAR46</f>
        <v>227</v>
      </c>
      <c r="AAS19" s="109">
        <f t="shared" si="79"/>
        <v>224</v>
      </c>
      <c r="AAT19" s="109">
        <f t="shared" si="79"/>
        <v>193</v>
      </c>
      <c r="AAU19" s="109">
        <f t="shared" si="79"/>
        <v>198</v>
      </c>
      <c r="AAV19" s="109">
        <f t="shared" si="79"/>
        <v>198</v>
      </c>
      <c r="AAW19" s="109">
        <f t="shared" ref="AAW19:ABM19" si="80">AAW27+AAW46</f>
        <v>190</v>
      </c>
      <c r="AAX19" s="109">
        <f t="shared" si="80"/>
        <v>203</v>
      </c>
      <c r="AAY19" s="109">
        <f t="shared" si="80"/>
        <v>203</v>
      </c>
      <c r="AAZ19" s="109">
        <f t="shared" si="80"/>
        <v>197</v>
      </c>
      <c r="ABA19" s="109">
        <f t="shared" si="80"/>
        <v>196</v>
      </c>
      <c r="ABB19" s="109">
        <f t="shared" si="80"/>
        <v>196</v>
      </c>
      <c r="ABC19" s="109">
        <f t="shared" si="80"/>
        <v>196</v>
      </c>
      <c r="ABD19" s="109">
        <f t="shared" si="80"/>
        <v>156</v>
      </c>
      <c r="ABE19" s="109">
        <f t="shared" si="80"/>
        <v>172</v>
      </c>
      <c r="ABF19" s="109">
        <f t="shared" si="80"/>
        <v>151</v>
      </c>
      <c r="ABG19" s="109">
        <f t="shared" si="80"/>
        <v>149</v>
      </c>
      <c r="ABH19" s="109">
        <f t="shared" si="80"/>
        <v>143</v>
      </c>
      <c r="ABI19" s="109">
        <f t="shared" si="80"/>
        <v>143</v>
      </c>
      <c r="ABJ19" s="109">
        <f t="shared" si="80"/>
        <v>143</v>
      </c>
      <c r="ABK19" s="109">
        <f t="shared" si="80"/>
        <v>145</v>
      </c>
      <c r="ABL19" s="109">
        <f t="shared" si="80"/>
        <v>203</v>
      </c>
      <c r="ABM19" s="109">
        <f t="shared" si="80"/>
        <v>150</v>
      </c>
      <c r="ABN19" s="109">
        <f t="shared" ref="ABN19:ABO19" si="81">ABN27+ABN46</f>
        <v>160</v>
      </c>
      <c r="ABO19" s="109">
        <f t="shared" si="81"/>
        <v>155</v>
      </c>
      <c r="ABP19" s="109">
        <f t="shared" ref="ABP19:ABV19" si="82">ABP27+ABP46</f>
        <v>155</v>
      </c>
      <c r="ABQ19" s="109">
        <f t="shared" si="82"/>
        <v>151</v>
      </c>
      <c r="ABR19" s="109">
        <f t="shared" si="82"/>
        <v>166</v>
      </c>
      <c r="ABS19" s="109">
        <f t="shared" si="82"/>
        <v>146</v>
      </c>
      <c r="ABT19" s="109">
        <f t="shared" si="82"/>
        <v>143</v>
      </c>
      <c r="ABU19" s="109">
        <f t="shared" si="82"/>
        <v>131</v>
      </c>
      <c r="ABV19" s="109">
        <f t="shared" si="82"/>
        <v>116</v>
      </c>
      <c r="ABW19" s="109">
        <f t="shared" ref="ABW19:ABY19" si="83">ABW27+ABW46</f>
        <v>116</v>
      </c>
      <c r="ABX19" s="109">
        <f t="shared" si="83"/>
        <v>116</v>
      </c>
      <c r="ABY19" s="109">
        <f t="shared" si="83"/>
        <v>115</v>
      </c>
      <c r="ABZ19" s="109">
        <f t="shared" ref="ABZ19:ACF19" si="84">ABZ27+ABZ46</f>
        <v>72</v>
      </c>
      <c r="ACA19" s="109">
        <f t="shared" si="84"/>
        <v>60</v>
      </c>
      <c r="ACB19" s="109">
        <f t="shared" si="84"/>
        <v>58</v>
      </c>
      <c r="ACC19" s="109">
        <f t="shared" si="84"/>
        <v>43</v>
      </c>
      <c r="ACD19" s="109">
        <f t="shared" si="84"/>
        <v>43</v>
      </c>
      <c r="ACE19" s="109">
        <f t="shared" si="84"/>
        <v>43</v>
      </c>
      <c r="ACF19" s="109">
        <f t="shared" si="84"/>
        <v>18</v>
      </c>
      <c r="ACG19" s="109">
        <f t="shared" ref="ACG19:ACI19" si="85">ACG27+ACG46</f>
        <v>11</v>
      </c>
      <c r="ACH19" s="109">
        <f t="shared" si="85"/>
        <v>5</v>
      </c>
      <c r="ACI19" s="109">
        <f t="shared" si="85"/>
        <v>6</v>
      </c>
      <c r="ACJ19" s="109">
        <f t="shared" ref="ACJ19:ACP19" si="86">ACJ27+ACJ46</f>
        <v>4</v>
      </c>
      <c r="ACK19" s="109">
        <f t="shared" si="86"/>
        <v>4</v>
      </c>
      <c r="ACL19" s="109">
        <f t="shared" si="86"/>
        <v>4</v>
      </c>
      <c r="ACM19" s="109">
        <f t="shared" si="86"/>
        <v>5</v>
      </c>
      <c r="ACN19" s="109">
        <f t="shared" si="86"/>
        <v>5</v>
      </c>
      <c r="ACO19" s="109">
        <f t="shared" si="86"/>
        <v>6</v>
      </c>
      <c r="ACP19" s="109">
        <f t="shared" si="86"/>
        <v>3</v>
      </c>
      <c r="ACQ19" s="109">
        <f t="shared" ref="ACQ19" si="87">ACQ27+ACQ46</f>
        <v>3</v>
      </c>
      <c r="ACR19" s="109">
        <f t="shared" ref="ACR19:ADW19" si="88">ACR27+ACR46</f>
        <v>3</v>
      </c>
      <c r="ACS19" s="109">
        <f t="shared" si="88"/>
        <v>3</v>
      </c>
      <c r="ACT19" s="109">
        <f t="shared" si="88"/>
        <v>13</v>
      </c>
      <c r="ACU19" s="109">
        <f t="shared" si="88"/>
        <v>34</v>
      </c>
      <c r="ACV19" s="109">
        <f t="shared" si="88"/>
        <v>35</v>
      </c>
      <c r="ACW19" s="109">
        <f t="shared" si="88"/>
        <v>33</v>
      </c>
      <c r="ACX19" s="109">
        <f t="shared" si="88"/>
        <v>33</v>
      </c>
      <c r="ACY19" s="109">
        <f t="shared" si="88"/>
        <v>33</v>
      </c>
      <c r="ACZ19" s="109">
        <f t="shared" si="88"/>
        <v>33</v>
      </c>
      <c r="ADA19" s="109">
        <f t="shared" si="88"/>
        <v>31</v>
      </c>
      <c r="ADB19" s="109">
        <f t="shared" si="88"/>
        <v>29</v>
      </c>
      <c r="ADC19" s="109">
        <f t="shared" si="88"/>
        <v>28</v>
      </c>
      <c r="ADD19" s="109">
        <f t="shared" si="88"/>
        <v>19</v>
      </c>
      <c r="ADE19" s="109">
        <f t="shared" si="88"/>
        <v>15</v>
      </c>
      <c r="ADF19" s="109">
        <f t="shared" si="88"/>
        <v>15</v>
      </c>
      <c r="ADG19" s="109">
        <f t="shared" si="88"/>
        <v>15</v>
      </c>
      <c r="ADH19" s="109">
        <f t="shared" si="88"/>
        <v>3</v>
      </c>
      <c r="ADI19" s="109">
        <f t="shared" si="88"/>
        <v>0</v>
      </c>
      <c r="ADJ19" s="109">
        <f t="shared" si="88"/>
        <v>2</v>
      </c>
      <c r="ADK19" s="109">
        <f t="shared" si="88"/>
        <v>5</v>
      </c>
      <c r="ADL19" s="109">
        <f t="shared" si="88"/>
        <v>5</v>
      </c>
      <c r="ADM19" s="109">
        <f t="shared" si="88"/>
        <v>5</v>
      </c>
      <c r="ADN19" s="109">
        <f t="shared" si="88"/>
        <v>5</v>
      </c>
      <c r="ADO19" s="109">
        <f t="shared" si="88"/>
        <v>4</v>
      </c>
      <c r="ADP19" s="109">
        <f t="shared" si="88"/>
        <v>4</v>
      </c>
      <c r="ADQ19" s="109">
        <f t="shared" si="88"/>
        <v>4</v>
      </c>
      <c r="ADR19" s="109">
        <f t="shared" si="88"/>
        <v>4</v>
      </c>
      <c r="ADS19" s="109">
        <f t="shared" si="88"/>
        <v>11</v>
      </c>
      <c r="ADT19" s="109">
        <f t="shared" si="88"/>
        <v>11</v>
      </c>
      <c r="ADU19" s="109">
        <f t="shared" si="88"/>
        <v>11</v>
      </c>
      <c r="ADV19" s="109">
        <f t="shared" si="88"/>
        <v>8</v>
      </c>
      <c r="ADW19" s="109">
        <f t="shared" si="88"/>
        <v>1</v>
      </c>
      <c r="ADX19" s="109">
        <f t="shared" ref="ADX19:AEA19" si="89">ADX27+ADX46</f>
        <v>1</v>
      </c>
      <c r="ADY19" s="109">
        <f t="shared" si="89"/>
        <v>2</v>
      </c>
      <c r="ADZ19" s="109">
        <f t="shared" si="89"/>
        <v>1</v>
      </c>
      <c r="AEA19" s="109">
        <f t="shared" si="89"/>
        <v>1</v>
      </c>
      <c r="AEB19" s="109">
        <f t="shared" ref="AEB19:AET19" si="90">AEB27+AEB46</f>
        <v>1</v>
      </c>
      <c r="AEC19" s="109">
        <f t="shared" si="90"/>
        <v>8</v>
      </c>
      <c r="AED19" s="109">
        <f t="shared" si="90"/>
        <v>10</v>
      </c>
      <c r="AEE19" s="109">
        <f t="shared" si="90"/>
        <v>12</v>
      </c>
      <c r="AEF19" s="109">
        <f t="shared" si="90"/>
        <v>14</v>
      </c>
      <c r="AEG19" s="109">
        <f t="shared" si="90"/>
        <v>14</v>
      </c>
      <c r="AEH19" s="109">
        <f t="shared" si="90"/>
        <v>14</v>
      </c>
      <c r="AEI19" s="109">
        <f t="shared" si="90"/>
        <v>14</v>
      </c>
      <c r="AEJ19" s="109">
        <f t="shared" si="90"/>
        <v>18</v>
      </c>
      <c r="AEK19" s="109">
        <f t="shared" si="90"/>
        <v>16</v>
      </c>
      <c r="AEL19" s="109">
        <f t="shared" si="90"/>
        <v>18</v>
      </c>
      <c r="AEM19" s="109">
        <f t="shared" si="90"/>
        <v>17</v>
      </c>
      <c r="AEN19" s="109">
        <f t="shared" si="90"/>
        <v>13</v>
      </c>
      <c r="AEO19" s="109">
        <f t="shared" si="90"/>
        <v>13</v>
      </c>
      <c r="AEP19" s="109">
        <f t="shared" si="90"/>
        <v>13</v>
      </c>
      <c r="AEQ19" s="109">
        <f t="shared" si="90"/>
        <v>11</v>
      </c>
      <c r="AER19" s="109">
        <f t="shared" si="90"/>
        <v>6</v>
      </c>
      <c r="AES19" s="109">
        <f t="shared" si="90"/>
        <v>6</v>
      </c>
      <c r="AET19" s="109">
        <f t="shared" si="90"/>
        <v>9</v>
      </c>
      <c r="AEU19" s="109">
        <f t="shared" ref="AEU19:AFD19" si="91">AEU27+AEU46</f>
        <v>9</v>
      </c>
      <c r="AEV19" s="109">
        <f t="shared" si="91"/>
        <v>9</v>
      </c>
      <c r="AEW19" s="109">
        <f t="shared" si="91"/>
        <v>9</v>
      </c>
      <c r="AEX19" s="109">
        <f t="shared" si="91"/>
        <v>4</v>
      </c>
      <c r="AEY19" s="109">
        <f t="shared" si="91"/>
        <v>5</v>
      </c>
      <c r="AEZ19" s="109">
        <f t="shared" si="91"/>
        <v>5</v>
      </c>
      <c r="AFA19" s="109">
        <f t="shared" si="91"/>
        <v>5</v>
      </c>
      <c r="AFB19" s="109">
        <f t="shared" si="91"/>
        <v>6</v>
      </c>
      <c r="AFC19" s="109">
        <f t="shared" si="91"/>
        <v>6</v>
      </c>
      <c r="AFD19" s="109">
        <f t="shared" si="91"/>
        <v>6</v>
      </c>
      <c r="AFE19" s="109">
        <f t="shared" ref="AFE19:AGQ19" si="92">AFE27+AFE46</f>
        <v>5</v>
      </c>
      <c r="AFF19" s="109">
        <f t="shared" si="92"/>
        <v>6</v>
      </c>
      <c r="AFG19" s="109">
        <f t="shared" si="92"/>
        <v>9</v>
      </c>
      <c r="AFH19" s="109">
        <f t="shared" si="92"/>
        <v>7</v>
      </c>
      <c r="AFI19" s="109">
        <f t="shared" si="92"/>
        <v>7</v>
      </c>
      <c r="AFJ19" s="109">
        <f t="shared" si="92"/>
        <v>7</v>
      </c>
      <c r="AFK19" s="109">
        <f t="shared" si="92"/>
        <v>7</v>
      </c>
      <c r="AFL19" s="109">
        <f t="shared" si="92"/>
        <v>6</v>
      </c>
      <c r="AFM19" s="109">
        <f t="shared" si="92"/>
        <v>6</v>
      </c>
      <c r="AFN19" s="109">
        <f t="shared" si="92"/>
        <v>5</v>
      </c>
      <c r="AFO19" s="109">
        <f t="shared" si="92"/>
        <v>6</v>
      </c>
      <c r="AFP19" s="109">
        <f t="shared" si="92"/>
        <v>5</v>
      </c>
      <c r="AFQ19" s="109">
        <f t="shared" si="92"/>
        <v>5</v>
      </c>
      <c r="AFR19" s="109">
        <f t="shared" si="92"/>
        <v>5</v>
      </c>
      <c r="AFS19" s="109">
        <f t="shared" si="92"/>
        <v>6</v>
      </c>
      <c r="AFT19" s="109">
        <f t="shared" si="92"/>
        <v>6</v>
      </c>
      <c r="AFU19" s="109">
        <f t="shared" si="92"/>
        <v>3</v>
      </c>
      <c r="AFV19" s="109">
        <f t="shared" si="92"/>
        <v>4</v>
      </c>
      <c r="AFW19" s="109">
        <f t="shared" si="92"/>
        <v>5</v>
      </c>
      <c r="AFX19" s="109">
        <f t="shared" si="92"/>
        <v>5</v>
      </c>
      <c r="AFY19" s="109">
        <f t="shared" si="92"/>
        <v>5</v>
      </c>
      <c r="AFZ19" s="109">
        <f t="shared" si="92"/>
        <v>11</v>
      </c>
      <c r="AGA19" s="109">
        <f t="shared" si="92"/>
        <v>12</v>
      </c>
      <c r="AGB19" s="109">
        <f t="shared" si="92"/>
        <v>7</v>
      </c>
      <c r="AGC19" s="109">
        <f t="shared" si="92"/>
        <v>22</v>
      </c>
      <c r="AGD19" s="109">
        <f t="shared" si="92"/>
        <v>19</v>
      </c>
      <c r="AGE19" s="109">
        <f t="shared" si="92"/>
        <v>19</v>
      </c>
      <c r="AGF19" s="109">
        <f t="shared" si="92"/>
        <v>19</v>
      </c>
      <c r="AGG19" s="109">
        <f t="shared" si="92"/>
        <v>44</v>
      </c>
      <c r="AGH19" s="109">
        <f t="shared" si="92"/>
        <v>47</v>
      </c>
      <c r="AGI19" s="109">
        <f t="shared" si="92"/>
        <v>47</v>
      </c>
      <c r="AGJ19" s="109">
        <f t="shared" si="92"/>
        <v>69</v>
      </c>
      <c r="AGK19" s="109">
        <f t="shared" si="92"/>
        <v>93</v>
      </c>
      <c r="AGL19" s="109">
        <f t="shared" si="92"/>
        <v>93</v>
      </c>
      <c r="AGM19" s="109">
        <f t="shared" si="92"/>
        <v>93</v>
      </c>
      <c r="AGN19" s="109">
        <f t="shared" si="92"/>
        <v>93</v>
      </c>
      <c r="AGO19" s="109">
        <f t="shared" si="92"/>
        <v>122</v>
      </c>
      <c r="AGP19" s="109">
        <f t="shared" si="92"/>
        <v>122</v>
      </c>
      <c r="AGQ19" s="109">
        <f t="shared" si="92"/>
        <v>124</v>
      </c>
      <c r="AGR19" s="109">
        <f t="shared" ref="AGR19:AHE19" si="93">AGR27+AGR46</f>
        <v>70</v>
      </c>
      <c r="AGS19" s="109">
        <f t="shared" si="93"/>
        <v>70</v>
      </c>
      <c r="AGT19" s="109">
        <f t="shared" si="93"/>
        <v>70</v>
      </c>
      <c r="AGU19" s="109">
        <f t="shared" si="93"/>
        <v>136</v>
      </c>
      <c r="AGV19" s="109">
        <f t="shared" si="93"/>
        <v>89</v>
      </c>
      <c r="AGW19" s="109">
        <f t="shared" si="93"/>
        <v>95</v>
      </c>
      <c r="AGX19" s="109">
        <f t="shared" si="93"/>
        <v>93</v>
      </c>
      <c r="AGY19" s="109">
        <f t="shared" si="93"/>
        <v>85</v>
      </c>
      <c r="AGZ19" s="109">
        <f t="shared" si="93"/>
        <v>85</v>
      </c>
      <c r="AHA19" s="109">
        <f t="shared" si="93"/>
        <v>85</v>
      </c>
      <c r="AHB19" s="109">
        <f t="shared" si="93"/>
        <v>96</v>
      </c>
      <c r="AHC19" s="109">
        <f t="shared" si="93"/>
        <v>131</v>
      </c>
      <c r="AHD19" s="109">
        <f t="shared" si="93"/>
        <v>110</v>
      </c>
      <c r="AHE19" s="109">
        <f t="shared" si="93"/>
        <v>117</v>
      </c>
      <c r="AHF19" s="109">
        <f t="shared" ref="AHF19:AHM19" si="94">AHF27+AHF46</f>
        <v>121</v>
      </c>
      <c r="AHG19" s="109">
        <f t="shared" si="94"/>
        <v>121</v>
      </c>
      <c r="AHH19" s="109">
        <f t="shared" si="94"/>
        <v>121</v>
      </c>
      <c r="AHI19" s="109">
        <f t="shared" si="94"/>
        <v>126</v>
      </c>
      <c r="AHJ19" s="109">
        <f t="shared" si="94"/>
        <v>121</v>
      </c>
      <c r="AHK19" s="109">
        <f t="shared" si="94"/>
        <v>135</v>
      </c>
      <c r="AHL19" s="109">
        <f t="shared" si="94"/>
        <v>135</v>
      </c>
      <c r="AHM19" s="109">
        <f t="shared" si="94"/>
        <v>131</v>
      </c>
      <c r="AHN19" s="109">
        <f t="shared" ref="AHN19:AIN19" si="95">AHN27+AHN46</f>
        <v>131</v>
      </c>
      <c r="AHO19" s="109">
        <f t="shared" si="95"/>
        <v>131</v>
      </c>
      <c r="AHP19" s="109">
        <f t="shared" si="95"/>
        <v>128</v>
      </c>
      <c r="AHQ19" s="109">
        <f t="shared" si="95"/>
        <v>127</v>
      </c>
      <c r="AHR19" s="109">
        <f t="shared" si="95"/>
        <v>127</v>
      </c>
      <c r="AHS19" s="109">
        <f t="shared" si="95"/>
        <v>134</v>
      </c>
      <c r="AHT19" s="109">
        <f t="shared" si="95"/>
        <v>116</v>
      </c>
      <c r="AHU19" s="109">
        <f t="shared" si="95"/>
        <v>116</v>
      </c>
      <c r="AHV19" s="109">
        <f t="shared" si="95"/>
        <v>116</v>
      </c>
      <c r="AHW19" s="109">
        <f t="shared" si="95"/>
        <v>86</v>
      </c>
      <c r="AHX19" s="109">
        <f t="shared" si="95"/>
        <v>51</v>
      </c>
      <c r="AHY19" s="109">
        <f t="shared" si="95"/>
        <v>54</v>
      </c>
      <c r="AHZ19" s="109">
        <f t="shared" si="95"/>
        <v>51</v>
      </c>
      <c r="AIA19" s="109">
        <f t="shared" si="95"/>
        <v>49</v>
      </c>
      <c r="AIB19" s="109">
        <f t="shared" si="95"/>
        <v>49</v>
      </c>
      <c r="AIC19" s="109">
        <f t="shared" si="95"/>
        <v>49</v>
      </c>
      <c r="AID19" s="109">
        <f t="shared" si="95"/>
        <v>43</v>
      </c>
      <c r="AIE19" s="109">
        <f t="shared" si="95"/>
        <v>46</v>
      </c>
      <c r="AIF19" s="109">
        <f t="shared" si="95"/>
        <v>46</v>
      </c>
      <c r="AIG19" s="109">
        <f t="shared" si="95"/>
        <v>37</v>
      </c>
      <c r="AIH19" s="109">
        <f t="shared" si="95"/>
        <v>36</v>
      </c>
      <c r="AII19" s="109">
        <f t="shared" si="95"/>
        <v>36</v>
      </c>
      <c r="AIJ19" s="109">
        <f t="shared" si="95"/>
        <v>36</v>
      </c>
      <c r="AIK19" s="109">
        <f t="shared" si="95"/>
        <v>21</v>
      </c>
      <c r="AIL19" s="109">
        <f t="shared" si="95"/>
        <v>19</v>
      </c>
      <c r="AIM19" s="109">
        <f t="shared" si="95"/>
        <v>12</v>
      </c>
      <c r="AIN19" s="109">
        <f t="shared" si="95"/>
        <v>12</v>
      </c>
      <c r="AIO19" s="109">
        <f t="shared" ref="AIO19:AJA19" si="96">AIO27+AIO46</f>
        <v>20</v>
      </c>
      <c r="AIP19" s="109">
        <f t="shared" si="96"/>
        <v>20</v>
      </c>
      <c r="AIQ19" s="109">
        <f t="shared" si="96"/>
        <v>20</v>
      </c>
      <c r="AIR19" s="109">
        <f t="shared" si="96"/>
        <v>13</v>
      </c>
      <c r="AIS19" s="109">
        <f t="shared" si="96"/>
        <v>10</v>
      </c>
      <c r="AIT19" s="109">
        <f t="shared" si="96"/>
        <v>4</v>
      </c>
      <c r="AIU19" s="109">
        <f t="shared" si="96"/>
        <v>6</v>
      </c>
      <c r="AIV19" s="109">
        <f t="shared" si="96"/>
        <v>12</v>
      </c>
      <c r="AIW19" s="109">
        <f t="shared" si="96"/>
        <v>12</v>
      </c>
      <c r="AIX19" s="109">
        <f t="shared" si="96"/>
        <v>12</v>
      </c>
      <c r="AIY19" s="109">
        <f t="shared" si="96"/>
        <v>12</v>
      </c>
      <c r="AIZ19" s="109">
        <f t="shared" si="96"/>
        <v>12</v>
      </c>
      <c r="AJA19" s="109">
        <f t="shared" si="96"/>
        <v>1</v>
      </c>
      <c r="AJB19" s="109">
        <f t="shared" ref="AJB19:AJC19" si="97">AJB27+AJB46</f>
        <v>1</v>
      </c>
      <c r="AJC19" s="109">
        <f t="shared" si="97"/>
        <v>1</v>
      </c>
      <c r="AJD19" s="109">
        <f t="shared" ref="AJD19:AJE19" si="98">AJD27+AJD46</f>
        <v>1</v>
      </c>
      <c r="AJE19" s="109">
        <f t="shared" si="98"/>
        <v>1</v>
      </c>
      <c r="AJF19" s="109">
        <f t="shared" ref="AJF19:AJJ19" si="99">AJF27+AJF46</f>
        <v>11</v>
      </c>
      <c r="AJG19" s="109">
        <f t="shared" si="99"/>
        <v>10</v>
      </c>
      <c r="AJH19" s="109">
        <f t="shared" si="99"/>
        <v>11</v>
      </c>
      <c r="AJI19" s="109">
        <f t="shared" si="99"/>
        <v>11</v>
      </c>
      <c r="AJJ19" s="109">
        <f t="shared" si="99"/>
        <v>13</v>
      </c>
      <c r="AJK19" s="109">
        <f t="shared" ref="AJK19:AJR19" si="100">AJK27+AJK46</f>
        <v>13</v>
      </c>
      <c r="AJL19" s="109">
        <f t="shared" si="100"/>
        <v>13</v>
      </c>
      <c r="AJM19" s="109">
        <f t="shared" si="100"/>
        <v>16</v>
      </c>
      <c r="AJN19" s="109">
        <f t="shared" si="100"/>
        <v>19</v>
      </c>
      <c r="AJO19" s="109">
        <f t="shared" si="100"/>
        <v>14</v>
      </c>
      <c r="AJP19" s="109">
        <f t="shared" si="100"/>
        <v>15</v>
      </c>
      <c r="AJQ19" s="109">
        <f t="shared" si="100"/>
        <v>21</v>
      </c>
      <c r="AJR19" s="109">
        <f t="shared" si="100"/>
        <v>21</v>
      </c>
      <c r="AJS19" s="109">
        <f t="shared" ref="AJS19:AJW19" si="101">AJS27+AJS46</f>
        <v>21</v>
      </c>
      <c r="AJT19" s="109">
        <f t="shared" si="101"/>
        <v>21</v>
      </c>
      <c r="AJU19" s="109">
        <f t="shared" si="101"/>
        <v>27</v>
      </c>
      <c r="AJV19" s="109">
        <f t="shared" si="101"/>
        <v>35</v>
      </c>
      <c r="AJW19" s="109">
        <f t="shared" si="101"/>
        <v>40</v>
      </c>
      <c r="AJX19" s="109">
        <f t="shared" ref="AJX19:AKC19" si="102">AJX27+AJX46</f>
        <v>46</v>
      </c>
      <c r="AJY19" s="109">
        <f t="shared" si="102"/>
        <v>46</v>
      </c>
      <c r="AJZ19" s="109">
        <f t="shared" si="102"/>
        <v>46</v>
      </c>
      <c r="AKA19" s="109">
        <f t="shared" si="102"/>
        <v>56</v>
      </c>
      <c r="AKB19" s="109">
        <f t="shared" si="102"/>
        <v>55</v>
      </c>
      <c r="AKC19" s="109">
        <f t="shared" si="102"/>
        <v>57</v>
      </c>
      <c r="AKD19" s="109">
        <f t="shared" ref="AKD19:ALB19" si="103">AKD27+AKD46</f>
        <v>24</v>
      </c>
      <c r="AKE19" s="109">
        <f t="shared" si="103"/>
        <v>25</v>
      </c>
      <c r="AKF19" s="109">
        <f t="shared" si="103"/>
        <v>25</v>
      </c>
      <c r="AKG19" s="109">
        <f t="shared" si="103"/>
        <v>25</v>
      </c>
      <c r="AKH19" s="109">
        <f t="shared" si="103"/>
        <v>25</v>
      </c>
      <c r="AKI19" s="109">
        <f t="shared" si="103"/>
        <v>44</v>
      </c>
      <c r="AKJ19" s="109">
        <f t="shared" si="103"/>
        <v>64</v>
      </c>
      <c r="AKK19" s="109">
        <f t="shared" si="103"/>
        <v>57</v>
      </c>
      <c r="AKL19" s="109">
        <f t="shared" si="103"/>
        <v>85</v>
      </c>
      <c r="AKM19" s="109">
        <f t="shared" si="103"/>
        <v>85</v>
      </c>
      <c r="AKN19" s="109">
        <f t="shared" si="103"/>
        <v>85</v>
      </c>
      <c r="AKO19" s="109">
        <f t="shared" si="103"/>
        <v>54</v>
      </c>
      <c r="AKP19" s="109">
        <f t="shared" si="103"/>
        <v>81</v>
      </c>
      <c r="AKQ19" s="109">
        <f t="shared" si="103"/>
        <v>84</v>
      </c>
      <c r="AKR19" s="109">
        <f t="shared" si="103"/>
        <v>84</v>
      </c>
      <c r="AKS19" s="109">
        <f t="shared" si="103"/>
        <v>78</v>
      </c>
      <c r="AKT19" s="109">
        <f t="shared" si="103"/>
        <v>78</v>
      </c>
      <c r="AKU19" s="109">
        <f t="shared" si="103"/>
        <v>78</v>
      </c>
      <c r="AKV19" s="109">
        <f t="shared" si="103"/>
        <v>73</v>
      </c>
      <c r="AKW19" s="109">
        <f t="shared" si="103"/>
        <v>79</v>
      </c>
      <c r="AKX19" s="109">
        <f t="shared" si="103"/>
        <v>79</v>
      </c>
      <c r="AKY19" s="109">
        <f t="shared" si="103"/>
        <v>92</v>
      </c>
      <c r="AKZ19" s="109">
        <f t="shared" si="103"/>
        <v>94</v>
      </c>
      <c r="ALA19" s="109">
        <f t="shared" si="103"/>
        <v>94</v>
      </c>
      <c r="ALB19" s="109">
        <f t="shared" si="103"/>
        <v>94</v>
      </c>
      <c r="ALC19" s="109">
        <f t="shared" ref="ALC19:ALT19" si="104">ALC27+ALC46</f>
        <v>99</v>
      </c>
      <c r="ALD19" s="109">
        <f t="shared" si="104"/>
        <v>76</v>
      </c>
      <c r="ALE19" s="109">
        <f t="shared" si="104"/>
        <v>70</v>
      </c>
      <c r="ALF19" s="109">
        <f t="shared" si="104"/>
        <v>49</v>
      </c>
      <c r="ALG19" s="109">
        <f t="shared" si="104"/>
        <v>52</v>
      </c>
      <c r="ALH19" s="109">
        <f t="shared" si="104"/>
        <v>52</v>
      </c>
      <c r="ALI19" s="109">
        <f t="shared" si="104"/>
        <v>52</v>
      </c>
      <c r="ALJ19" s="109">
        <f t="shared" si="104"/>
        <v>72</v>
      </c>
      <c r="ALK19" s="109">
        <f t="shared" si="104"/>
        <v>74</v>
      </c>
      <c r="ALL19" s="109">
        <f t="shared" si="104"/>
        <v>74</v>
      </c>
      <c r="ALM19" s="109">
        <f t="shared" si="104"/>
        <v>80</v>
      </c>
      <c r="ALN19" s="109">
        <f t="shared" si="104"/>
        <v>95</v>
      </c>
      <c r="ALO19" s="109">
        <f t="shared" si="104"/>
        <v>95</v>
      </c>
      <c r="ALP19" s="109">
        <f t="shared" si="104"/>
        <v>95</v>
      </c>
      <c r="ALQ19" s="109">
        <f t="shared" si="104"/>
        <v>84</v>
      </c>
      <c r="ALR19" s="109">
        <f t="shared" si="104"/>
        <v>78</v>
      </c>
      <c r="ALS19" s="109">
        <f t="shared" si="104"/>
        <v>80</v>
      </c>
      <c r="ALT19" s="109">
        <f t="shared" si="104"/>
        <v>75</v>
      </c>
      <c r="ALU19" s="109">
        <f t="shared" ref="ALU19:AMH19" si="105">ALU27+ALU46</f>
        <v>66</v>
      </c>
      <c r="ALV19" s="109">
        <f t="shared" si="105"/>
        <v>66</v>
      </c>
      <c r="ALW19" s="109">
        <f t="shared" si="105"/>
        <v>66</v>
      </c>
      <c r="ALX19" s="109">
        <f t="shared" si="105"/>
        <v>72</v>
      </c>
      <c r="ALY19" s="109">
        <f t="shared" si="105"/>
        <v>79</v>
      </c>
      <c r="ALZ19" s="109">
        <f t="shared" si="105"/>
        <v>75</v>
      </c>
      <c r="AMA19" s="109">
        <f t="shared" si="105"/>
        <v>86</v>
      </c>
      <c r="AMB19" s="109">
        <f t="shared" si="105"/>
        <v>101</v>
      </c>
      <c r="AMC19" s="109">
        <f t="shared" si="105"/>
        <v>101</v>
      </c>
      <c r="AMD19" s="109">
        <f t="shared" si="105"/>
        <v>101</v>
      </c>
      <c r="AME19" s="109">
        <f t="shared" si="105"/>
        <v>101</v>
      </c>
      <c r="AMF19" s="109">
        <f t="shared" si="105"/>
        <v>125</v>
      </c>
      <c r="AMG19" s="109">
        <f t="shared" si="105"/>
        <v>89</v>
      </c>
      <c r="AMH19" s="109">
        <f t="shared" si="105"/>
        <v>96</v>
      </c>
      <c r="AMI19" s="109">
        <f t="shared" ref="AMI19:AMX19" si="106">AMI27+AMI46</f>
        <v>101</v>
      </c>
      <c r="AMJ19" s="109">
        <f t="shared" si="106"/>
        <v>101</v>
      </c>
      <c r="AMK19" s="109">
        <f t="shared" si="106"/>
        <v>101</v>
      </c>
      <c r="AML19" s="109">
        <f t="shared" si="106"/>
        <v>110</v>
      </c>
      <c r="AMM19" s="109">
        <f t="shared" si="106"/>
        <v>89</v>
      </c>
      <c r="AMN19" s="109">
        <f t="shared" si="106"/>
        <v>85</v>
      </c>
      <c r="AMO19" s="109">
        <f t="shared" si="106"/>
        <v>91</v>
      </c>
      <c r="AMP19" s="109">
        <f t="shared" si="106"/>
        <v>105</v>
      </c>
      <c r="AMQ19" s="109">
        <f t="shared" si="106"/>
        <v>105</v>
      </c>
      <c r="AMR19" s="109">
        <f t="shared" si="106"/>
        <v>105</v>
      </c>
      <c r="AMS19" s="109">
        <f t="shared" si="106"/>
        <v>100</v>
      </c>
      <c r="AMT19" s="109">
        <f t="shared" si="106"/>
        <v>95</v>
      </c>
      <c r="AMU19" s="109">
        <f t="shared" si="106"/>
        <v>90</v>
      </c>
      <c r="AMV19" s="109">
        <f t="shared" si="106"/>
        <v>90</v>
      </c>
      <c r="AMW19" s="109">
        <f t="shared" si="106"/>
        <v>90</v>
      </c>
      <c r="AMX19" s="109">
        <f t="shared" si="106"/>
        <v>91</v>
      </c>
      <c r="AMY19" s="109">
        <f t="shared" ref="AMY19:ANC19" si="107">AMY27+AMY46</f>
        <v>91</v>
      </c>
      <c r="AMZ19" s="109">
        <f t="shared" si="107"/>
        <v>91</v>
      </c>
      <c r="ANA19" s="109">
        <f t="shared" si="107"/>
        <v>91</v>
      </c>
      <c r="ANB19" s="109">
        <f t="shared" si="107"/>
        <v>87</v>
      </c>
      <c r="ANC19" s="109">
        <f t="shared" si="107"/>
        <v>77</v>
      </c>
      <c r="AND19" s="109">
        <f t="shared" ref="AND19:APN19" si="108">AND27+AND46</f>
        <v>61</v>
      </c>
      <c r="ANE19" s="109">
        <f t="shared" si="108"/>
        <v>61</v>
      </c>
      <c r="ANF19" s="109">
        <f t="shared" si="108"/>
        <v>61</v>
      </c>
      <c r="ANG19" s="109">
        <f t="shared" si="108"/>
        <v>61</v>
      </c>
      <c r="ANH19" s="109">
        <f t="shared" si="108"/>
        <v>80</v>
      </c>
      <c r="ANI19" s="109">
        <f t="shared" si="108"/>
        <v>69</v>
      </c>
      <c r="ANJ19" s="109">
        <f t="shared" si="108"/>
        <v>51</v>
      </c>
      <c r="ANK19" s="109">
        <f t="shared" si="108"/>
        <v>44</v>
      </c>
      <c r="ANL19" s="109">
        <f t="shared" si="108"/>
        <v>44</v>
      </c>
      <c r="ANM19" s="109">
        <f t="shared" si="108"/>
        <v>44</v>
      </c>
      <c r="ANN19" s="109">
        <f t="shared" si="108"/>
        <v>61</v>
      </c>
      <c r="ANO19" s="109">
        <f t="shared" si="108"/>
        <v>53</v>
      </c>
      <c r="ANP19" s="109">
        <f t="shared" si="108"/>
        <v>49</v>
      </c>
      <c r="ANQ19" s="109">
        <f t="shared" si="108"/>
        <v>43</v>
      </c>
      <c r="ANR19" s="109">
        <f t="shared" si="108"/>
        <v>39</v>
      </c>
      <c r="ANS19" s="109">
        <f t="shared" si="108"/>
        <v>39</v>
      </c>
      <c r="ANT19" s="109">
        <f t="shared" si="108"/>
        <v>39</v>
      </c>
      <c r="ANU19" s="109">
        <f t="shared" si="108"/>
        <v>23</v>
      </c>
      <c r="ANV19" s="109">
        <f t="shared" si="108"/>
        <v>16</v>
      </c>
      <c r="ANW19" s="109">
        <f t="shared" si="108"/>
        <v>14</v>
      </c>
      <c r="ANX19" s="109">
        <f t="shared" si="108"/>
        <v>16</v>
      </c>
      <c r="ANY19" s="109">
        <f t="shared" si="108"/>
        <v>17</v>
      </c>
      <c r="ANZ19" s="109">
        <f t="shared" si="108"/>
        <v>17</v>
      </c>
      <c r="AOA19" s="109">
        <f t="shared" si="108"/>
        <v>17</v>
      </c>
      <c r="AOB19" s="109">
        <f t="shared" si="108"/>
        <v>16</v>
      </c>
      <c r="AOC19" s="109">
        <f t="shared" si="108"/>
        <v>15</v>
      </c>
      <c r="AOD19" s="109">
        <f t="shared" si="108"/>
        <v>14</v>
      </c>
      <c r="AOE19" s="109">
        <f t="shared" si="108"/>
        <v>26</v>
      </c>
      <c r="AOF19" s="109">
        <f t="shared" si="108"/>
        <v>31</v>
      </c>
      <c r="AOG19" s="109">
        <f t="shared" si="108"/>
        <v>31</v>
      </c>
      <c r="AOH19" s="109">
        <f t="shared" si="108"/>
        <v>31</v>
      </c>
      <c r="AOI19" s="109">
        <f t="shared" si="108"/>
        <v>21</v>
      </c>
      <c r="AOJ19" s="109">
        <f t="shared" si="108"/>
        <v>22</v>
      </c>
      <c r="AOK19" s="109">
        <f t="shared" si="108"/>
        <v>17</v>
      </c>
      <c r="AOL19" s="109">
        <f t="shared" si="108"/>
        <v>11</v>
      </c>
      <c r="AOM19" s="109">
        <f t="shared" si="108"/>
        <v>10</v>
      </c>
      <c r="AON19" s="109">
        <f t="shared" si="108"/>
        <v>10</v>
      </c>
      <c r="AOO19" s="109">
        <f t="shared" si="108"/>
        <v>10</v>
      </c>
      <c r="AOP19" s="109">
        <f t="shared" si="108"/>
        <v>10</v>
      </c>
      <c r="AOQ19" s="109">
        <f t="shared" si="108"/>
        <v>12</v>
      </c>
      <c r="AOR19" s="109">
        <f t="shared" si="108"/>
        <v>11</v>
      </c>
      <c r="AOS19" s="109">
        <f t="shared" si="108"/>
        <v>10</v>
      </c>
      <c r="AOT19" s="109">
        <f t="shared" si="108"/>
        <v>15</v>
      </c>
      <c r="AOU19" s="109">
        <f t="shared" si="108"/>
        <v>15</v>
      </c>
      <c r="AOV19" s="109">
        <f t="shared" si="108"/>
        <v>15</v>
      </c>
      <c r="AOW19" s="109">
        <f t="shared" si="108"/>
        <v>21</v>
      </c>
      <c r="AOX19" s="109">
        <f t="shared" si="108"/>
        <v>17</v>
      </c>
      <c r="AOY19" s="109">
        <f t="shared" si="108"/>
        <v>10</v>
      </c>
      <c r="AOZ19" s="109">
        <f t="shared" si="108"/>
        <v>10</v>
      </c>
      <c r="APA19" s="109">
        <f t="shared" si="108"/>
        <v>19</v>
      </c>
      <c r="APB19" s="109">
        <f t="shared" si="108"/>
        <v>19</v>
      </c>
      <c r="APC19" s="109">
        <f t="shared" si="108"/>
        <v>19</v>
      </c>
      <c r="APD19" s="109">
        <f t="shared" si="108"/>
        <v>26</v>
      </c>
      <c r="APE19" s="109">
        <f t="shared" si="108"/>
        <v>38</v>
      </c>
      <c r="APF19" s="109">
        <f t="shared" si="108"/>
        <v>61</v>
      </c>
      <c r="APG19" s="109">
        <f t="shared" si="108"/>
        <v>60</v>
      </c>
      <c r="APH19" s="109">
        <f t="shared" si="108"/>
        <v>55</v>
      </c>
      <c r="API19" s="109">
        <f t="shared" si="108"/>
        <v>55</v>
      </c>
      <c r="APJ19" s="109">
        <f t="shared" si="108"/>
        <v>55</v>
      </c>
      <c r="APK19" s="109">
        <f t="shared" si="108"/>
        <v>59</v>
      </c>
      <c r="APL19" s="109">
        <f t="shared" si="108"/>
        <v>54</v>
      </c>
      <c r="APM19" s="109">
        <f t="shared" si="108"/>
        <v>49</v>
      </c>
      <c r="APN19" s="109">
        <f t="shared" si="108"/>
        <v>41</v>
      </c>
      <c r="APO19" s="109">
        <f t="shared" ref="APO19:AQI19" si="109">APO27+APO46</f>
        <v>33</v>
      </c>
      <c r="APP19" s="109">
        <f t="shared" si="109"/>
        <v>33</v>
      </c>
      <c r="APQ19" s="109">
        <f t="shared" si="109"/>
        <v>33</v>
      </c>
      <c r="APR19" s="109">
        <f t="shared" si="109"/>
        <v>13</v>
      </c>
      <c r="APS19" s="109">
        <f t="shared" si="109"/>
        <v>13</v>
      </c>
      <c r="APT19" s="109">
        <f t="shared" si="109"/>
        <v>16</v>
      </c>
      <c r="APU19" s="109">
        <f t="shared" si="109"/>
        <v>14</v>
      </c>
      <c r="APV19" s="109">
        <f t="shared" si="109"/>
        <v>15</v>
      </c>
      <c r="APW19" s="109">
        <f t="shared" si="109"/>
        <v>15</v>
      </c>
      <c r="APX19" s="109">
        <f t="shared" si="109"/>
        <v>15</v>
      </c>
      <c r="APY19" s="109">
        <f t="shared" si="109"/>
        <v>18</v>
      </c>
      <c r="APZ19" s="109">
        <f t="shared" si="109"/>
        <v>18</v>
      </c>
      <c r="AQA19" s="109">
        <f t="shared" si="109"/>
        <v>22</v>
      </c>
      <c r="AQB19" s="109">
        <f t="shared" si="109"/>
        <v>27</v>
      </c>
      <c r="AQC19" s="109">
        <f t="shared" si="109"/>
        <v>33</v>
      </c>
      <c r="AQD19" s="109">
        <f t="shared" si="109"/>
        <v>33</v>
      </c>
      <c r="AQE19" s="109">
        <f t="shared" si="109"/>
        <v>33</v>
      </c>
      <c r="AQF19" s="109">
        <f t="shared" si="109"/>
        <v>32</v>
      </c>
      <c r="AQG19" s="109">
        <f t="shared" si="109"/>
        <v>29</v>
      </c>
      <c r="AQH19" s="109">
        <f t="shared" si="109"/>
        <v>21</v>
      </c>
      <c r="AQI19" s="109">
        <f t="shared" si="109"/>
        <v>16</v>
      </c>
      <c r="AQJ19" s="109">
        <f t="shared" ref="AQJ19:ARK19" si="110">AQJ27+AQJ46</f>
        <v>14</v>
      </c>
      <c r="AQK19" s="109">
        <f t="shared" si="110"/>
        <v>14</v>
      </c>
      <c r="AQL19" s="109">
        <f t="shared" si="110"/>
        <v>14</v>
      </c>
      <c r="AQM19" s="109">
        <f t="shared" si="110"/>
        <v>7</v>
      </c>
      <c r="AQN19" s="109">
        <f t="shared" si="110"/>
        <v>5</v>
      </c>
      <c r="AQO19" s="109">
        <f t="shared" si="110"/>
        <v>3</v>
      </c>
      <c r="AQP19" s="109">
        <f t="shared" si="110"/>
        <v>4</v>
      </c>
      <c r="AQQ19" s="109">
        <f t="shared" si="110"/>
        <v>4</v>
      </c>
      <c r="AQR19" s="109">
        <f t="shared" si="110"/>
        <v>4</v>
      </c>
      <c r="AQS19" s="109">
        <f t="shared" si="110"/>
        <v>4</v>
      </c>
      <c r="AQT19" s="109">
        <f t="shared" si="110"/>
        <v>2</v>
      </c>
      <c r="AQU19" s="109">
        <f t="shared" si="110"/>
        <v>3</v>
      </c>
      <c r="AQV19" s="109">
        <f t="shared" si="110"/>
        <v>4</v>
      </c>
      <c r="AQW19" s="109">
        <f t="shared" si="110"/>
        <v>7</v>
      </c>
      <c r="AQX19" s="109">
        <f t="shared" si="110"/>
        <v>7</v>
      </c>
      <c r="AQY19" s="109">
        <f t="shared" si="110"/>
        <v>7</v>
      </c>
      <c r="AQZ19" s="109">
        <f t="shared" si="110"/>
        <v>7</v>
      </c>
      <c r="ARA19" s="109">
        <f t="shared" si="110"/>
        <v>8</v>
      </c>
      <c r="ARB19" s="109">
        <f t="shared" si="110"/>
        <v>13</v>
      </c>
      <c r="ARC19" s="109">
        <f t="shared" si="110"/>
        <v>16</v>
      </c>
      <c r="ARD19" s="109">
        <f t="shared" si="110"/>
        <v>16</v>
      </c>
      <c r="ARE19" s="109">
        <f t="shared" si="110"/>
        <v>20</v>
      </c>
      <c r="ARF19" s="109">
        <f t="shared" si="110"/>
        <v>20</v>
      </c>
      <c r="ARG19" s="109">
        <f t="shared" si="110"/>
        <v>20</v>
      </c>
      <c r="ARH19" s="109">
        <f t="shared" si="110"/>
        <v>18</v>
      </c>
      <c r="ARI19" s="109">
        <f t="shared" si="110"/>
        <v>23</v>
      </c>
      <c r="ARJ19" s="109">
        <f t="shared" si="110"/>
        <v>19</v>
      </c>
      <c r="ARK19" s="109">
        <f t="shared" si="110"/>
        <v>23</v>
      </c>
      <c r="ARL19" s="109">
        <f t="shared" ref="ARL19:ARQ19" si="111">ARL27+ARL46</f>
        <v>24</v>
      </c>
      <c r="ARM19" s="109">
        <f t="shared" si="111"/>
        <v>24</v>
      </c>
      <c r="ARN19" s="109">
        <f t="shared" si="111"/>
        <v>24</v>
      </c>
      <c r="ARO19" s="109">
        <f t="shared" si="111"/>
        <v>22</v>
      </c>
      <c r="ARP19" s="109">
        <f t="shared" si="111"/>
        <v>21</v>
      </c>
      <c r="ARQ19" s="109">
        <f t="shared" si="111"/>
        <v>21</v>
      </c>
      <c r="ARR19" s="109">
        <f t="shared" ref="ARR19:ARU19" si="112">ARR27+ARR46</f>
        <v>21</v>
      </c>
      <c r="ARS19" s="109">
        <f t="shared" si="112"/>
        <v>21</v>
      </c>
      <c r="ART19" s="109">
        <f t="shared" si="112"/>
        <v>21</v>
      </c>
      <c r="ARU19" s="109">
        <f t="shared" si="112"/>
        <v>21</v>
      </c>
    </row>
    <row r="20" spans="1:1165">
      <c r="A20" s="24" t="s">
        <v>31</v>
      </c>
      <c r="B20" s="58"/>
      <c r="C20" s="58"/>
      <c r="D20" s="58"/>
      <c r="E20" s="58"/>
      <c r="F20" s="58"/>
      <c r="G20" s="58"/>
      <c r="H20" s="58"/>
      <c r="I20" s="58"/>
      <c r="J20" s="58"/>
      <c r="K20" s="58"/>
      <c r="L20" s="58"/>
      <c r="M20" s="58"/>
      <c r="N20" s="58"/>
      <c r="O20" s="58"/>
      <c r="P20" s="58"/>
      <c r="Q20" s="58"/>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73">
        <v>597</v>
      </c>
      <c r="BD20" s="73">
        <v>579</v>
      </c>
      <c r="BE20" s="73">
        <v>581</v>
      </c>
      <c r="BF20" s="73">
        <v>561</v>
      </c>
      <c r="BG20" s="73">
        <v>569</v>
      </c>
      <c r="BH20" s="73">
        <v>521</v>
      </c>
      <c r="BI20" s="73">
        <v>521</v>
      </c>
      <c r="BJ20" s="73">
        <v>525</v>
      </c>
      <c r="BK20" s="73">
        <v>506</v>
      </c>
      <c r="BL20" s="73">
        <v>487</v>
      </c>
      <c r="BM20" s="73">
        <v>485</v>
      </c>
      <c r="BN20" s="73">
        <v>481</v>
      </c>
      <c r="BO20" s="73">
        <v>467</v>
      </c>
      <c r="BP20" s="73">
        <v>462</v>
      </c>
      <c r="BQ20" s="73">
        <v>447</v>
      </c>
      <c r="BR20" s="73">
        <v>412</v>
      </c>
      <c r="BS20" s="73">
        <v>424</v>
      </c>
      <c r="BT20" s="73">
        <v>419</v>
      </c>
      <c r="BU20" s="73">
        <v>385</v>
      </c>
      <c r="BV20" s="73">
        <v>374</v>
      </c>
      <c r="BW20" s="73">
        <v>355</v>
      </c>
      <c r="BX20" s="73">
        <v>337</v>
      </c>
      <c r="BY20" s="73">
        <v>329</v>
      </c>
      <c r="BZ20" s="73">
        <v>319</v>
      </c>
      <c r="CA20" s="73">
        <v>308</v>
      </c>
      <c r="CB20" s="73">
        <v>298</v>
      </c>
      <c r="CC20" s="73">
        <v>273</v>
      </c>
      <c r="CD20" s="73">
        <v>241</v>
      </c>
      <c r="CE20" s="73">
        <v>225</v>
      </c>
      <c r="CF20" s="73">
        <v>196</v>
      </c>
      <c r="CG20" s="73">
        <v>185</v>
      </c>
      <c r="CH20" s="73">
        <v>180</v>
      </c>
      <c r="CI20" s="73">
        <v>169</v>
      </c>
      <c r="CJ20" s="73">
        <v>144</v>
      </c>
      <c r="CK20" s="73">
        <v>127</v>
      </c>
      <c r="CL20" s="73">
        <v>119</v>
      </c>
      <c r="CM20" s="73">
        <v>110</v>
      </c>
      <c r="CN20" s="73">
        <v>107</v>
      </c>
      <c r="CO20" s="73">
        <v>104</v>
      </c>
      <c r="CP20" s="73">
        <v>86</v>
      </c>
      <c r="CQ20" s="73">
        <v>78</v>
      </c>
      <c r="CR20" s="73">
        <v>73</v>
      </c>
      <c r="CS20" s="73">
        <v>68</v>
      </c>
      <c r="CT20" s="73">
        <v>65</v>
      </c>
      <c r="CU20" s="73">
        <v>62</v>
      </c>
      <c r="CV20" s="73">
        <v>63</v>
      </c>
      <c r="CW20" s="73">
        <v>57</v>
      </c>
      <c r="CX20" s="73">
        <v>48</v>
      </c>
      <c r="CY20" s="73">
        <v>37</v>
      </c>
      <c r="CZ20" s="73">
        <v>32</v>
      </c>
      <c r="DA20" s="73">
        <v>30</v>
      </c>
      <c r="DB20" s="73">
        <v>27</v>
      </c>
      <c r="DC20" s="73">
        <v>26</v>
      </c>
      <c r="DD20" s="73">
        <v>25</v>
      </c>
      <c r="DE20" s="73">
        <v>26</v>
      </c>
      <c r="DF20" s="73">
        <v>25</v>
      </c>
      <c r="DG20" s="73">
        <v>28</v>
      </c>
      <c r="DH20" s="73">
        <v>29</v>
      </c>
      <c r="DI20" s="73">
        <v>31</v>
      </c>
      <c r="DJ20" s="73">
        <v>31</v>
      </c>
      <c r="DK20" s="73">
        <v>32</v>
      </c>
      <c r="DL20" s="73">
        <v>30</v>
      </c>
      <c r="DM20" s="73">
        <v>25</v>
      </c>
      <c r="DN20" s="73">
        <v>24</v>
      </c>
      <c r="DO20" s="73">
        <v>22</v>
      </c>
      <c r="DP20" s="73">
        <v>20</v>
      </c>
      <c r="DQ20" s="73">
        <v>21</v>
      </c>
      <c r="DR20" s="73">
        <v>23</v>
      </c>
      <c r="DS20" s="73">
        <v>23</v>
      </c>
      <c r="DT20" s="73">
        <v>28</v>
      </c>
      <c r="DU20" s="73">
        <v>29</v>
      </c>
      <c r="DV20" s="73">
        <v>35</v>
      </c>
      <c r="DW20" s="73">
        <v>45</v>
      </c>
      <c r="DX20" s="73">
        <v>44</v>
      </c>
      <c r="DY20" s="73">
        <v>44</v>
      </c>
      <c r="DZ20" s="73">
        <v>46</v>
      </c>
      <c r="EA20" s="73">
        <v>55</v>
      </c>
      <c r="EB20" s="73">
        <v>71</v>
      </c>
      <c r="EC20" s="73">
        <v>63</v>
      </c>
      <c r="ED20" s="73">
        <v>78</v>
      </c>
      <c r="EE20" s="73">
        <v>101</v>
      </c>
      <c r="EF20" s="73">
        <v>102</v>
      </c>
      <c r="EG20" s="73">
        <v>87</v>
      </c>
      <c r="EH20" s="73">
        <v>82</v>
      </c>
      <c r="EI20" s="73">
        <v>95</v>
      </c>
      <c r="EJ20" s="73">
        <v>117</v>
      </c>
      <c r="EK20" s="73">
        <v>131</v>
      </c>
      <c r="EL20" s="73">
        <v>157</v>
      </c>
      <c r="EM20" s="73">
        <v>199</v>
      </c>
      <c r="EN20" s="73">
        <v>202</v>
      </c>
      <c r="EO20" s="73">
        <v>215</v>
      </c>
      <c r="EP20" s="73">
        <v>220</v>
      </c>
      <c r="EQ20" s="73">
        <v>270</v>
      </c>
      <c r="ER20" s="73">
        <v>252</v>
      </c>
      <c r="ES20" s="73">
        <v>263</v>
      </c>
      <c r="ET20" s="73">
        <v>269</v>
      </c>
      <c r="EU20" s="73">
        <v>271</v>
      </c>
      <c r="EV20" s="73">
        <v>275</v>
      </c>
      <c r="EW20" s="73">
        <v>263</v>
      </c>
      <c r="EX20" s="73">
        <v>294</v>
      </c>
      <c r="EY20" s="73">
        <v>308</v>
      </c>
      <c r="EZ20" s="73">
        <v>364</v>
      </c>
      <c r="FA20" s="73">
        <v>373</v>
      </c>
      <c r="FB20" s="73">
        <v>372</v>
      </c>
      <c r="FC20" s="73">
        <v>364</v>
      </c>
      <c r="FD20" s="73">
        <v>394</v>
      </c>
      <c r="FE20" s="73">
        <v>389</v>
      </c>
      <c r="FF20" s="73">
        <v>427</v>
      </c>
      <c r="FG20" s="73">
        <v>449</v>
      </c>
      <c r="FH20" s="73">
        <v>477</v>
      </c>
      <c r="FI20" s="73">
        <v>473</v>
      </c>
      <c r="FJ20" s="73">
        <v>485</v>
      </c>
      <c r="FK20" s="73">
        <v>490</v>
      </c>
      <c r="FL20" s="73">
        <v>492</v>
      </c>
      <c r="FM20" s="73">
        <v>531</v>
      </c>
      <c r="FN20" s="73">
        <v>551</v>
      </c>
      <c r="FO20" s="73">
        <v>543</v>
      </c>
      <c r="FP20" s="73">
        <v>561</v>
      </c>
      <c r="FQ20" s="73">
        <v>572</v>
      </c>
      <c r="FR20" s="73">
        <v>573</v>
      </c>
      <c r="FS20" s="73">
        <v>574</v>
      </c>
      <c r="FT20" s="73">
        <v>569</v>
      </c>
      <c r="FU20" s="73">
        <v>574</v>
      </c>
      <c r="FV20" s="73">
        <v>570</v>
      </c>
      <c r="FW20" s="73">
        <v>483</v>
      </c>
      <c r="FX20" s="73">
        <v>475</v>
      </c>
      <c r="FY20" s="73">
        <v>482</v>
      </c>
      <c r="FZ20" s="73">
        <v>485</v>
      </c>
      <c r="GA20" s="73">
        <v>486</v>
      </c>
      <c r="GB20" s="73">
        <v>497</v>
      </c>
      <c r="GC20" s="73">
        <v>490</v>
      </c>
      <c r="GD20" s="73">
        <v>488</v>
      </c>
      <c r="GE20" s="73">
        <v>487</v>
      </c>
      <c r="GF20" s="73">
        <v>483</v>
      </c>
      <c r="GG20" s="73">
        <v>459</v>
      </c>
      <c r="GH20" s="73">
        <v>457</v>
      </c>
      <c r="GI20" s="73">
        <v>474</v>
      </c>
      <c r="GJ20" s="73">
        <v>460</v>
      </c>
      <c r="GK20" s="73">
        <v>443</v>
      </c>
      <c r="GL20" s="73">
        <v>410</v>
      </c>
      <c r="GM20" s="73">
        <v>405</v>
      </c>
      <c r="GN20" s="73">
        <v>389</v>
      </c>
      <c r="GO20" s="73">
        <v>371</v>
      </c>
      <c r="GP20" s="73">
        <v>377</v>
      </c>
      <c r="GQ20" s="73">
        <v>384</v>
      </c>
      <c r="GR20" s="73">
        <v>375</v>
      </c>
      <c r="GS20" s="73">
        <v>360</v>
      </c>
      <c r="GT20" s="73">
        <v>358</v>
      </c>
      <c r="GU20" s="73">
        <v>353</v>
      </c>
      <c r="GV20" s="73">
        <v>357</v>
      </c>
      <c r="GW20" s="73">
        <v>340</v>
      </c>
      <c r="GX20" s="73">
        <v>345</v>
      </c>
      <c r="GY20" s="73">
        <v>350</v>
      </c>
      <c r="GZ20" s="73">
        <v>367</v>
      </c>
      <c r="HA20" s="73">
        <v>333</v>
      </c>
      <c r="HB20" s="73">
        <v>318</v>
      </c>
      <c r="HC20" s="73">
        <v>314</v>
      </c>
      <c r="HD20" s="73">
        <v>313</v>
      </c>
      <c r="HE20" s="73">
        <v>318</v>
      </c>
      <c r="HF20" s="73">
        <v>301</v>
      </c>
      <c r="HG20" s="73">
        <v>288</v>
      </c>
      <c r="HH20" s="73">
        <v>252</v>
      </c>
      <c r="HI20" s="73">
        <v>239</v>
      </c>
      <c r="HJ20" s="73">
        <v>232</v>
      </c>
      <c r="HK20" s="73">
        <v>248</v>
      </c>
      <c r="HL20" s="73">
        <v>238</v>
      </c>
      <c r="HM20" s="73">
        <v>223</v>
      </c>
      <c r="HN20" s="73">
        <v>218</v>
      </c>
      <c r="HO20" s="73">
        <v>210</v>
      </c>
      <c r="HP20" s="73">
        <v>197</v>
      </c>
      <c r="HQ20" s="73">
        <v>188</v>
      </c>
      <c r="HR20" s="73">
        <v>198</v>
      </c>
      <c r="HS20" s="73">
        <v>188</v>
      </c>
      <c r="HT20" s="73">
        <v>193</v>
      </c>
      <c r="HU20" s="73">
        <v>197</v>
      </c>
      <c r="HV20" s="73">
        <v>201</v>
      </c>
      <c r="HW20" s="73">
        <v>200</v>
      </c>
      <c r="HX20" s="73">
        <v>195</v>
      </c>
      <c r="HY20" s="73">
        <v>203</v>
      </c>
      <c r="HZ20" s="73">
        <v>186</v>
      </c>
      <c r="IA20" s="73">
        <v>171</v>
      </c>
      <c r="IB20" s="73">
        <v>182</v>
      </c>
      <c r="IC20" s="73">
        <v>173</v>
      </c>
      <c r="ID20" s="73">
        <v>220</v>
      </c>
      <c r="IE20" s="73">
        <v>221</v>
      </c>
      <c r="IF20" s="73">
        <v>245</v>
      </c>
      <c r="IG20" s="73">
        <v>251</v>
      </c>
      <c r="IH20" s="73">
        <v>253</v>
      </c>
      <c r="II20" s="73">
        <v>255</v>
      </c>
      <c r="IJ20" s="73">
        <v>283</v>
      </c>
      <c r="IK20" s="73">
        <v>306</v>
      </c>
      <c r="IL20" s="73">
        <v>313</v>
      </c>
      <c r="IM20" s="73">
        <v>329</v>
      </c>
      <c r="IN20" s="73">
        <v>355</v>
      </c>
      <c r="IO20" s="73">
        <v>348</v>
      </c>
      <c r="IP20" s="73">
        <v>368</v>
      </c>
      <c r="IQ20" s="73">
        <v>385</v>
      </c>
      <c r="IR20" s="73">
        <v>400</v>
      </c>
      <c r="IS20" s="73">
        <v>419</v>
      </c>
      <c r="IT20" s="73">
        <v>446</v>
      </c>
      <c r="IU20" s="73">
        <v>447</v>
      </c>
      <c r="IV20" s="73">
        <v>429</v>
      </c>
      <c r="IW20" s="73">
        <v>452</v>
      </c>
      <c r="IX20" s="73">
        <v>493</v>
      </c>
      <c r="IY20" s="73">
        <v>470</v>
      </c>
      <c r="IZ20" s="73">
        <v>474</v>
      </c>
      <c r="JA20" s="73">
        <v>491</v>
      </c>
      <c r="JB20" s="73">
        <v>547</v>
      </c>
      <c r="JC20" s="73">
        <v>571</v>
      </c>
      <c r="JD20" s="73">
        <v>592</v>
      </c>
      <c r="JE20" s="73">
        <v>606</v>
      </c>
      <c r="JF20" s="73">
        <v>617</v>
      </c>
      <c r="JG20" s="73">
        <v>626</v>
      </c>
      <c r="JH20" s="73">
        <v>643</v>
      </c>
      <c r="JI20" s="73">
        <v>748</v>
      </c>
      <c r="JJ20" s="73">
        <v>767</v>
      </c>
      <c r="JK20" s="73">
        <v>783</v>
      </c>
      <c r="JL20" s="73">
        <v>755</v>
      </c>
      <c r="JM20" s="73">
        <v>769</v>
      </c>
      <c r="JN20" s="73">
        <v>743</v>
      </c>
      <c r="JO20" s="73">
        <v>793</v>
      </c>
      <c r="JP20" s="73">
        <v>819</v>
      </c>
      <c r="JQ20" s="73">
        <v>799</v>
      </c>
      <c r="JR20" s="73">
        <v>779</v>
      </c>
      <c r="JS20" s="73">
        <v>794</v>
      </c>
      <c r="JT20" s="73">
        <v>871</v>
      </c>
      <c r="JU20" s="73">
        <v>801</v>
      </c>
      <c r="JV20" s="73">
        <v>825</v>
      </c>
      <c r="JW20" s="73">
        <v>876</v>
      </c>
      <c r="JX20" s="73">
        <v>796</v>
      </c>
      <c r="JY20" s="73">
        <v>897</v>
      </c>
      <c r="JZ20" s="73">
        <v>897</v>
      </c>
      <c r="KA20" s="73">
        <v>902</v>
      </c>
      <c r="KB20" s="73">
        <v>945</v>
      </c>
      <c r="KC20" s="73">
        <v>979</v>
      </c>
      <c r="KD20" s="73">
        <v>1020</v>
      </c>
      <c r="KE20" s="73">
        <v>975</v>
      </c>
      <c r="KF20" s="73">
        <v>971</v>
      </c>
      <c r="KG20" s="73">
        <v>985</v>
      </c>
      <c r="KH20" s="73">
        <v>1020</v>
      </c>
      <c r="KI20" s="73">
        <v>1030</v>
      </c>
      <c r="KJ20" s="73">
        <v>1064</v>
      </c>
      <c r="KK20" s="73">
        <v>1099</v>
      </c>
      <c r="KL20" s="73">
        <v>1031</v>
      </c>
      <c r="KM20" s="73">
        <v>1052</v>
      </c>
      <c r="KN20" s="73">
        <v>1017</v>
      </c>
      <c r="KO20" s="73">
        <v>1020</v>
      </c>
      <c r="KP20" s="73">
        <v>993</v>
      </c>
      <c r="KQ20" s="73">
        <v>1031</v>
      </c>
      <c r="KR20" s="73">
        <v>1045</v>
      </c>
      <c r="KS20" s="73">
        <v>1040</v>
      </c>
      <c r="KT20" s="73">
        <v>1081</v>
      </c>
      <c r="KU20" s="73">
        <v>969</v>
      </c>
      <c r="KV20" s="73">
        <v>1006</v>
      </c>
      <c r="KW20" s="73">
        <v>1007</v>
      </c>
      <c r="KX20" s="73">
        <v>1027</v>
      </c>
      <c r="KY20" s="73">
        <v>1056</v>
      </c>
      <c r="KZ20" s="73">
        <v>1040</v>
      </c>
      <c r="LA20" s="73">
        <v>1004</v>
      </c>
      <c r="LB20" s="73">
        <v>1021</v>
      </c>
      <c r="LC20" s="73">
        <v>1019</v>
      </c>
      <c r="LD20" s="73">
        <v>1033</v>
      </c>
      <c r="LE20" s="73">
        <v>1040</v>
      </c>
      <c r="LF20" s="73">
        <v>1117</v>
      </c>
      <c r="LG20" s="73">
        <v>1149</v>
      </c>
      <c r="LH20" s="73">
        <v>1103</v>
      </c>
      <c r="LI20" s="73">
        <v>1095</v>
      </c>
      <c r="LJ20" s="73">
        <v>1149</v>
      </c>
      <c r="LK20" s="73">
        <v>1136</v>
      </c>
      <c r="LL20" s="73">
        <v>1188</v>
      </c>
      <c r="LM20" s="73">
        <v>1222</v>
      </c>
      <c r="LN20" s="73">
        <v>1198</v>
      </c>
      <c r="LO20" s="73">
        <v>1167</v>
      </c>
      <c r="LP20" s="73">
        <v>1196</v>
      </c>
      <c r="LQ20" s="73">
        <v>1161</v>
      </c>
      <c r="LR20" s="73">
        <v>1201</v>
      </c>
      <c r="LS20" s="73">
        <v>1224</v>
      </c>
      <c r="LT20" s="73">
        <v>1270</v>
      </c>
      <c r="LU20" s="73">
        <v>1211</v>
      </c>
      <c r="LV20" s="73">
        <v>1205</v>
      </c>
      <c r="LW20" s="73">
        <v>1177</v>
      </c>
      <c r="LX20" s="73">
        <v>1164</v>
      </c>
      <c r="LY20" s="73">
        <v>1174</v>
      </c>
      <c r="LZ20" s="73">
        <v>1204</v>
      </c>
      <c r="MA20" s="73">
        <v>1241</v>
      </c>
      <c r="MB20" s="73">
        <v>1172</v>
      </c>
      <c r="MC20" s="73">
        <v>1139</v>
      </c>
      <c r="MD20" s="73">
        <v>1101</v>
      </c>
      <c r="ME20" s="73">
        <v>1082</v>
      </c>
      <c r="MF20" s="73">
        <v>1069</v>
      </c>
      <c r="MG20" s="73">
        <v>1101</v>
      </c>
      <c r="MH20" s="73">
        <v>1129</v>
      </c>
      <c r="MI20" s="73">
        <v>997</v>
      </c>
      <c r="MJ20" s="73">
        <v>958</v>
      </c>
      <c r="MK20" s="73">
        <v>927</v>
      </c>
      <c r="ML20" s="73">
        <v>950</v>
      </c>
      <c r="MM20" s="73">
        <v>862</v>
      </c>
      <c r="MN20" s="73">
        <v>871</v>
      </c>
      <c r="MO20" s="73">
        <v>897</v>
      </c>
      <c r="MP20" s="73">
        <v>809</v>
      </c>
      <c r="MQ20" s="73">
        <v>783</v>
      </c>
      <c r="MR20" s="73">
        <v>747</v>
      </c>
      <c r="MS20" s="73">
        <v>726</v>
      </c>
      <c r="MT20" s="73">
        <v>715</v>
      </c>
      <c r="MU20" s="73">
        <v>731</v>
      </c>
      <c r="MV20" s="73">
        <v>750</v>
      </c>
      <c r="MW20" s="73">
        <v>685</v>
      </c>
      <c r="MX20" s="73">
        <v>702</v>
      </c>
      <c r="MY20" s="73">
        <v>610</v>
      </c>
      <c r="MZ20" s="73">
        <v>588</v>
      </c>
      <c r="NA20" s="73">
        <v>580</v>
      </c>
      <c r="NB20" s="73">
        <v>588</v>
      </c>
      <c r="NC20" s="73">
        <v>601</v>
      </c>
      <c r="ND20" s="73">
        <v>541</v>
      </c>
      <c r="NE20" s="73">
        <v>566</v>
      </c>
      <c r="NF20" s="73">
        <v>501</v>
      </c>
      <c r="NG20" s="73">
        <v>529</v>
      </c>
      <c r="NH20" s="73">
        <v>473</v>
      </c>
      <c r="NI20" s="73">
        <v>489</v>
      </c>
      <c r="NJ20" s="73">
        <v>503</v>
      </c>
      <c r="NK20" s="73">
        <v>448</v>
      </c>
      <c r="NL20" s="73">
        <v>467</v>
      </c>
      <c r="NM20" s="73">
        <v>440</v>
      </c>
      <c r="NN20" s="73">
        <v>458</v>
      </c>
      <c r="NO20" s="73">
        <v>452</v>
      </c>
      <c r="NP20" s="73">
        <v>485</v>
      </c>
      <c r="NQ20" s="73">
        <v>517</v>
      </c>
      <c r="NR20" s="73">
        <v>496</v>
      </c>
      <c r="NS20" s="73">
        <v>522</v>
      </c>
      <c r="NT20" s="73">
        <v>528</v>
      </c>
      <c r="NU20" s="73">
        <v>556</v>
      </c>
      <c r="NV20" s="73">
        <v>549</v>
      </c>
      <c r="NW20" s="73">
        <v>587</v>
      </c>
      <c r="NX20" s="73">
        <v>617</v>
      </c>
      <c r="NY20" s="73">
        <v>583</v>
      </c>
      <c r="NZ20" s="73">
        <v>623</v>
      </c>
      <c r="OA20" s="73">
        <v>627</v>
      </c>
      <c r="OB20" s="73">
        <v>703</v>
      </c>
      <c r="OC20" s="73">
        <v>699</v>
      </c>
      <c r="OD20" s="73">
        <v>744</v>
      </c>
      <c r="OE20" s="73">
        <v>780</v>
      </c>
      <c r="OF20" s="73">
        <v>772</v>
      </c>
      <c r="OG20" s="73">
        <v>837</v>
      </c>
      <c r="OH20" s="73">
        <v>847</v>
      </c>
      <c r="OI20" s="73">
        <v>881</v>
      </c>
      <c r="OJ20" s="73">
        <v>918</v>
      </c>
      <c r="OK20" s="73">
        <v>947</v>
      </c>
      <c r="OL20" s="73">
        <v>976</v>
      </c>
      <c r="OM20" s="73">
        <v>1013</v>
      </c>
      <c r="ON20" s="73">
        <v>1037</v>
      </c>
      <c r="OO20" s="73">
        <v>1074</v>
      </c>
      <c r="OP20" s="73">
        <v>1125</v>
      </c>
      <c r="OQ20" s="73">
        <v>1197</v>
      </c>
      <c r="OR20" s="73">
        <v>1259</v>
      </c>
      <c r="OS20" s="73">
        <v>1302</v>
      </c>
      <c r="OT20" s="73">
        <v>1338</v>
      </c>
      <c r="OU20" s="73">
        <v>1351</v>
      </c>
      <c r="OV20" s="73">
        <v>1422</v>
      </c>
      <c r="OW20" s="73">
        <v>1470</v>
      </c>
      <c r="OX20" s="73">
        <v>1525</v>
      </c>
      <c r="OY20" s="73">
        <v>1631</v>
      </c>
      <c r="OZ20" s="73">
        <v>1657</v>
      </c>
      <c r="PA20" s="73">
        <v>1664</v>
      </c>
      <c r="PB20" s="73">
        <v>1683</v>
      </c>
      <c r="PC20" s="73">
        <v>1708</v>
      </c>
      <c r="PD20" s="73">
        <v>1751</v>
      </c>
      <c r="PE20" s="73">
        <v>1814</v>
      </c>
      <c r="PF20" s="73">
        <v>1882</v>
      </c>
      <c r="PG20" s="73">
        <v>1814</v>
      </c>
      <c r="PH20" s="73">
        <v>1860</v>
      </c>
      <c r="PI20" s="73">
        <v>1910</v>
      </c>
      <c r="PJ20" s="73">
        <v>1918</v>
      </c>
      <c r="PK20" s="73">
        <v>1974</v>
      </c>
      <c r="PL20" s="73">
        <v>1968</v>
      </c>
      <c r="PM20" s="73">
        <v>1994</v>
      </c>
      <c r="PN20" s="73">
        <v>1968</v>
      </c>
      <c r="PO20" s="73">
        <v>2051</v>
      </c>
      <c r="PP20" s="73">
        <v>2108</v>
      </c>
      <c r="PQ20" s="73">
        <v>2088</v>
      </c>
      <c r="PR20" s="73">
        <v>2113</v>
      </c>
      <c r="PS20" s="73">
        <v>2122</v>
      </c>
      <c r="PT20" s="73">
        <v>2110</v>
      </c>
      <c r="PU20" s="73">
        <v>2145</v>
      </c>
      <c r="PV20" s="73">
        <v>2144</v>
      </c>
      <c r="PW20" s="73">
        <v>2087</v>
      </c>
      <c r="PX20" s="73">
        <v>2100</v>
      </c>
      <c r="PY20" s="73">
        <v>2033</v>
      </c>
      <c r="PZ20" s="73">
        <v>2005</v>
      </c>
      <c r="QA20" s="73">
        <v>2061</v>
      </c>
      <c r="QB20" s="73">
        <v>2058</v>
      </c>
      <c r="QC20" s="73">
        <v>1985</v>
      </c>
      <c r="QD20" s="73">
        <v>1963</v>
      </c>
      <c r="QE20" s="73">
        <v>1935</v>
      </c>
      <c r="QF20" s="73">
        <v>1894</v>
      </c>
      <c r="QG20" s="73">
        <v>1851</v>
      </c>
      <c r="QH20" s="73">
        <v>1796</v>
      </c>
      <c r="QI20" s="73">
        <v>1820</v>
      </c>
      <c r="QJ20" s="73">
        <v>1776</v>
      </c>
      <c r="QK20" s="73">
        <v>1739</v>
      </c>
      <c r="QL20" s="73">
        <v>1650</v>
      </c>
      <c r="QM20" s="73">
        <v>1590</v>
      </c>
      <c r="QN20" s="73">
        <v>1535</v>
      </c>
      <c r="QO20" s="73">
        <v>1510</v>
      </c>
      <c r="QP20" s="73">
        <v>1487</v>
      </c>
      <c r="QQ20" s="73">
        <v>1410</v>
      </c>
      <c r="QR20" s="73">
        <v>1322</v>
      </c>
      <c r="QS20" s="73">
        <v>1226</v>
      </c>
      <c r="QT20" s="73">
        <v>1199</v>
      </c>
      <c r="QU20" s="73">
        <v>1149</v>
      </c>
      <c r="QV20" s="73">
        <v>1166</v>
      </c>
      <c r="QW20" s="73">
        <v>1171</v>
      </c>
      <c r="QX20" s="73">
        <v>1067</v>
      </c>
      <c r="QY20" s="73">
        <v>990</v>
      </c>
      <c r="QZ20" s="73">
        <v>955</v>
      </c>
      <c r="RA20" s="73">
        <v>923</v>
      </c>
      <c r="RB20" s="73">
        <v>889</v>
      </c>
      <c r="RC20" s="73">
        <v>898</v>
      </c>
      <c r="RD20" s="73">
        <v>912</v>
      </c>
      <c r="RE20" s="73">
        <v>808</v>
      </c>
      <c r="RF20" s="73">
        <v>768</v>
      </c>
      <c r="RG20" s="73">
        <v>713</v>
      </c>
      <c r="RH20" s="73">
        <v>675</v>
      </c>
      <c r="RI20" s="73">
        <v>644</v>
      </c>
      <c r="RJ20" s="73">
        <v>653</v>
      </c>
      <c r="RK20" s="73">
        <v>664</v>
      </c>
      <c r="RL20" s="73">
        <v>597</v>
      </c>
      <c r="RM20" s="73">
        <v>547</v>
      </c>
      <c r="RN20" s="73">
        <v>511</v>
      </c>
      <c r="RO20" s="73">
        <v>485</v>
      </c>
      <c r="RP20" s="73">
        <v>467</v>
      </c>
      <c r="RQ20" s="73">
        <v>467</v>
      </c>
      <c r="RR20" s="73">
        <v>481</v>
      </c>
      <c r="RS20" s="73">
        <v>450</v>
      </c>
      <c r="RT20" s="73">
        <v>431</v>
      </c>
      <c r="RU20" s="73">
        <v>423</v>
      </c>
      <c r="RV20" s="73">
        <v>415</v>
      </c>
      <c r="RW20" s="73">
        <v>427</v>
      </c>
      <c r="RX20" s="73">
        <v>469</v>
      </c>
      <c r="RY20" s="73">
        <v>503</v>
      </c>
      <c r="RZ20" s="72">
        <v>437</v>
      </c>
      <c r="SA20" s="72">
        <v>468</v>
      </c>
      <c r="SB20" s="72">
        <v>438</v>
      </c>
      <c r="SC20" s="72">
        <v>432</v>
      </c>
      <c r="SD20" s="72">
        <v>449</v>
      </c>
      <c r="SE20" s="72">
        <v>477</v>
      </c>
      <c r="SF20" s="72">
        <v>507</v>
      </c>
      <c r="SG20" s="72">
        <v>471</v>
      </c>
      <c r="SH20" s="72">
        <v>474</v>
      </c>
      <c r="SI20" s="72">
        <v>501</v>
      </c>
      <c r="SJ20" s="72">
        <v>520</v>
      </c>
      <c r="SK20" s="72">
        <v>546</v>
      </c>
      <c r="SL20" s="72">
        <v>590</v>
      </c>
      <c r="SM20" s="72">
        <v>627</v>
      </c>
      <c r="SN20" s="72">
        <v>628</v>
      </c>
      <c r="SO20" s="72">
        <v>628</v>
      </c>
      <c r="SP20" s="72">
        <v>653</v>
      </c>
      <c r="SQ20" s="72">
        <v>719</v>
      </c>
      <c r="SR20" s="72">
        <v>772</v>
      </c>
      <c r="SS20" s="72">
        <v>831</v>
      </c>
      <c r="ST20" s="72">
        <v>901</v>
      </c>
      <c r="SU20" s="72">
        <v>807</v>
      </c>
      <c r="SV20" s="72">
        <v>817</v>
      </c>
      <c r="SW20" s="72">
        <v>854</v>
      </c>
      <c r="SX20" s="72">
        <v>967</v>
      </c>
      <c r="SY20" s="72">
        <v>963</v>
      </c>
      <c r="SZ20" s="72">
        <v>1105</v>
      </c>
      <c r="TA20" s="72">
        <v>1212</v>
      </c>
      <c r="TB20" s="72">
        <v>1234</v>
      </c>
      <c r="TC20" s="72">
        <v>1270</v>
      </c>
      <c r="TD20" s="72">
        <v>1375</v>
      </c>
      <c r="TE20" s="72">
        <v>1410</v>
      </c>
      <c r="TF20" s="72">
        <v>1505</v>
      </c>
      <c r="TG20" s="72">
        <v>1659</v>
      </c>
      <c r="TH20" s="72">
        <v>1789</v>
      </c>
      <c r="TI20" s="72">
        <v>1904</v>
      </c>
      <c r="TJ20" s="72">
        <v>1703</v>
      </c>
      <c r="TK20" s="72">
        <v>1752</v>
      </c>
      <c r="TL20" s="72">
        <v>1773</v>
      </c>
      <c r="TM20" s="72">
        <v>1844</v>
      </c>
      <c r="TN20" s="72">
        <v>2004</v>
      </c>
      <c r="TO20" s="72">
        <v>2149</v>
      </c>
      <c r="TP20" s="72">
        <v>1946</v>
      </c>
      <c r="TQ20" s="72">
        <v>1915</v>
      </c>
      <c r="TR20" s="72">
        <v>1959</v>
      </c>
      <c r="TS20" s="72">
        <v>2013</v>
      </c>
      <c r="TT20" s="72">
        <v>2019</v>
      </c>
      <c r="TU20" s="72">
        <v>2195</v>
      </c>
      <c r="TV20" s="72">
        <v>2351</v>
      </c>
      <c r="TW20" s="72">
        <v>2128</v>
      </c>
      <c r="TX20" s="72">
        <v>2126</v>
      </c>
      <c r="TY20" s="72">
        <v>2094</v>
      </c>
      <c r="TZ20" s="72">
        <v>2145</v>
      </c>
      <c r="UA20" s="72">
        <v>2198</v>
      </c>
      <c r="UB20" s="72">
        <v>2392</v>
      </c>
      <c r="UC20" s="72">
        <v>2544</v>
      </c>
      <c r="UD20" s="72">
        <v>2263</v>
      </c>
      <c r="UE20" s="72">
        <v>2261</v>
      </c>
      <c r="UF20" s="72">
        <v>2252</v>
      </c>
      <c r="UG20" s="72">
        <v>2261</v>
      </c>
      <c r="UH20" s="72">
        <v>2311</v>
      </c>
      <c r="UI20" s="72">
        <v>2487</v>
      </c>
      <c r="UJ20" s="72">
        <v>2628</v>
      </c>
      <c r="UK20" s="72">
        <v>2303</v>
      </c>
      <c r="UL20" s="72">
        <v>2252</v>
      </c>
      <c r="UM20" s="72">
        <v>2203</v>
      </c>
      <c r="UN20" s="72">
        <v>2198</v>
      </c>
      <c r="UO20" s="72">
        <v>2138</v>
      </c>
      <c r="UP20" s="72">
        <v>2276</v>
      </c>
      <c r="UQ20" s="72">
        <v>2368</v>
      </c>
      <c r="UR20" s="72">
        <v>2017</v>
      </c>
      <c r="US20" s="72">
        <v>1888</v>
      </c>
      <c r="UT20" s="72">
        <v>1813</v>
      </c>
      <c r="UU20" s="72">
        <v>1758</v>
      </c>
      <c r="UV20" s="72">
        <v>1691</v>
      </c>
      <c r="UW20" s="72">
        <v>1766</v>
      </c>
      <c r="UX20" s="72">
        <v>1829</v>
      </c>
      <c r="UY20" s="72">
        <v>1876</v>
      </c>
      <c r="UZ20" s="72">
        <v>1410</v>
      </c>
      <c r="VA20" s="72">
        <v>1304</v>
      </c>
      <c r="VB20" s="72">
        <v>1360</v>
      </c>
      <c r="VC20" s="72">
        <v>1156</v>
      </c>
      <c r="VD20" s="72">
        <v>1197</v>
      </c>
      <c r="VE20" s="72">
        <v>1229</v>
      </c>
      <c r="VF20" s="72">
        <v>947</v>
      </c>
      <c r="VG20" s="72">
        <v>731</v>
      </c>
      <c r="VH20" s="72">
        <v>788</v>
      </c>
      <c r="VI20" s="72">
        <v>741</v>
      </c>
      <c r="VJ20" s="72">
        <v>693</v>
      </c>
      <c r="VK20" s="72">
        <v>720</v>
      </c>
      <c r="VL20" s="72">
        <v>738</v>
      </c>
      <c r="VM20" s="72">
        <v>602</v>
      </c>
      <c r="VN20" s="72">
        <v>565</v>
      </c>
      <c r="VO20" s="72">
        <v>526</v>
      </c>
      <c r="VP20" s="72">
        <v>515</v>
      </c>
      <c r="VQ20" s="72">
        <v>503</v>
      </c>
      <c r="VR20" s="72">
        <v>525</v>
      </c>
      <c r="VS20" s="72">
        <v>545</v>
      </c>
      <c r="VT20" s="72">
        <v>462</v>
      </c>
      <c r="VU20" s="72">
        <v>443</v>
      </c>
      <c r="VV20" s="72">
        <v>417</v>
      </c>
      <c r="VW20" s="72">
        <v>398</v>
      </c>
      <c r="VX20" s="72">
        <v>358</v>
      </c>
      <c r="VY20" s="72">
        <v>365</v>
      </c>
      <c r="VZ20" s="72">
        <v>369</v>
      </c>
      <c r="WA20" s="72">
        <v>285</v>
      </c>
      <c r="WB20" s="72">
        <v>255</v>
      </c>
      <c r="WC20" s="72">
        <v>243</v>
      </c>
      <c r="WD20" s="72">
        <v>214</v>
      </c>
      <c r="WE20" s="72">
        <v>203</v>
      </c>
      <c r="WF20" s="72">
        <v>211</v>
      </c>
      <c r="WG20" s="72">
        <v>215</v>
      </c>
      <c r="WH20" s="72">
        <v>172</v>
      </c>
      <c r="WI20" s="72">
        <v>151</v>
      </c>
      <c r="WJ20" s="72">
        <v>135</v>
      </c>
      <c r="WK20" s="72">
        <v>136</v>
      </c>
      <c r="WL20" s="72">
        <v>135</v>
      </c>
      <c r="WM20" s="72">
        <v>151</v>
      </c>
      <c r="WN20" s="72">
        <v>150</v>
      </c>
      <c r="WO20" s="72">
        <v>133</v>
      </c>
      <c r="WP20" s="72">
        <v>130</v>
      </c>
      <c r="WQ20" s="72">
        <v>140</v>
      </c>
      <c r="WR20" s="72">
        <v>124</v>
      </c>
      <c r="WS20" s="72">
        <v>123</v>
      </c>
      <c r="WT20" s="72">
        <v>138</v>
      </c>
      <c r="WU20" s="72">
        <v>150</v>
      </c>
      <c r="WV20" s="72">
        <v>143</v>
      </c>
      <c r="WW20" s="72">
        <v>145</v>
      </c>
      <c r="WX20" s="72">
        <v>133</v>
      </c>
      <c r="WY20" s="72">
        <v>138</v>
      </c>
      <c r="WZ20" s="72">
        <v>139</v>
      </c>
      <c r="XA20" s="72">
        <v>141</v>
      </c>
      <c r="XB20" s="72">
        <v>146</v>
      </c>
      <c r="XC20" s="72">
        <v>118</v>
      </c>
      <c r="XD20" s="72">
        <v>112</v>
      </c>
      <c r="XE20" s="72">
        <v>97</v>
      </c>
      <c r="XF20" s="72">
        <v>99</v>
      </c>
      <c r="XG20" s="72">
        <v>93</v>
      </c>
      <c r="XH20" s="72">
        <v>100</v>
      </c>
      <c r="XI20" s="72">
        <v>106</v>
      </c>
      <c r="XJ20" s="72">
        <v>78</v>
      </c>
      <c r="XK20" s="72">
        <v>80</v>
      </c>
      <c r="XL20" s="72">
        <v>73</v>
      </c>
      <c r="XM20" s="72">
        <v>64</v>
      </c>
      <c r="XN20" s="72">
        <v>64</v>
      </c>
      <c r="XO20" s="72">
        <v>66</v>
      </c>
      <c r="XP20" s="72">
        <v>68</v>
      </c>
      <c r="XQ20" s="72">
        <v>58</v>
      </c>
      <c r="XR20" s="72">
        <v>51</v>
      </c>
      <c r="XS20" s="72">
        <v>44</v>
      </c>
      <c r="XT20" s="72">
        <v>48</v>
      </c>
      <c r="XU20" s="72">
        <v>42</v>
      </c>
      <c r="XV20" s="72">
        <v>43</v>
      </c>
      <c r="XW20" s="72">
        <v>46</v>
      </c>
      <c r="XX20" s="72">
        <v>34</v>
      </c>
      <c r="XY20" s="72">
        <v>31</v>
      </c>
      <c r="XZ20" s="72">
        <v>32</v>
      </c>
      <c r="YA20" s="72">
        <v>37</v>
      </c>
      <c r="YB20" s="72">
        <v>38</v>
      </c>
      <c r="YC20" s="72">
        <v>39</v>
      </c>
      <c r="YD20" s="72">
        <v>41</v>
      </c>
      <c r="YE20" s="72">
        <v>35</v>
      </c>
      <c r="YF20" s="72">
        <v>37</v>
      </c>
      <c r="YG20" s="72">
        <v>42</v>
      </c>
      <c r="YH20" s="72">
        <v>44</v>
      </c>
      <c r="YI20" s="72">
        <v>48</v>
      </c>
      <c r="YJ20" s="72">
        <v>54</v>
      </c>
      <c r="YK20" s="72">
        <v>54</v>
      </c>
      <c r="YL20" s="72">
        <v>48</v>
      </c>
      <c r="YM20" s="72">
        <v>56</v>
      </c>
      <c r="YN20" s="72">
        <v>64</v>
      </c>
      <c r="YO20" s="72">
        <v>74</v>
      </c>
      <c r="YP20" s="72">
        <v>83</v>
      </c>
      <c r="YQ20" s="72">
        <v>95</v>
      </c>
      <c r="YR20" s="72">
        <v>104</v>
      </c>
      <c r="YS20" s="72">
        <v>120</v>
      </c>
      <c r="YT20" s="72">
        <v>141</v>
      </c>
      <c r="YU20" s="72">
        <v>164</v>
      </c>
      <c r="YV20" s="72">
        <v>188</v>
      </c>
      <c r="YW20" s="72">
        <v>223</v>
      </c>
      <c r="YX20" s="72">
        <v>268</v>
      </c>
      <c r="YY20" s="72">
        <v>297</v>
      </c>
      <c r="YZ20" s="72">
        <v>338</v>
      </c>
      <c r="ZA20" s="72">
        <v>317</v>
      </c>
      <c r="ZB20" s="72">
        <v>363</v>
      </c>
      <c r="ZC20" s="72">
        <v>433</v>
      </c>
      <c r="ZD20" s="72">
        <v>490</v>
      </c>
      <c r="ZE20" s="72">
        <v>561</v>
      </c>
      <c r="ZF20" s="72">
        <v>610</v>
      </c>
      <c r="ZG20" s="72">
        <v>675</v>
      </c>
      <c r="ZH20" s="72">
        <v>622</v>
      </c>
      <c r="ZI20" s="72">
        <v>712</v>
      </c>
      <c r="ZJ20" s="72">
        <v>801</v>
      </c>
      <c r="ZK20" s="72">
        <v>897</v>
      </c>
      <c r="ZL20" s="72">
        <v>1007</v>
      </c>
      <c r="ZM20" s="72">
        <v>1078</v>
      </c>
      <c r="ZN20" s="72">
        <v>1084</v>
      </c>
      <c r="ZO20" s="72">
        <v>1169</v>
      </c>
      <c r="ZP20" s="72">
        <v>1338</v>
      </c>
      <c r="ZQ20" s="72">
        <v>1514</v>
      </c>
      <c r="ZR20" s="72">
        <v>1659</v>
      </c>
      <c r="ZS20" s="72">
        <v>1785</v>
      </c>
      <c r="ZT20" s="72">
        <v>1928</v>
      </c>
      <c r="ZU20" s="72">
        <v>1897</v>
      </c>
      <c r="ZV20" s="72">
        <v>2022</v>
      </c>
      <c r="ZW20" s="72">
        <v>2150</v>
      </c>
      <c r="ZX20" s="72">
        <v>2274</v>
      </c>
      <c r="ZY20" s="72">
        <v>2312</v>
      </c>
      <c r="ZZ20" s="72">
        <v>2528</v>
      </c>
      <c r="AAA20" s="72">
        <v>2762</v>
      </c>
      <c r="AAB20" s="72">
        <v>2588</v>
      </c>
      <c r="AAC20" s="72">
        <v>2642</v>
      </c>
      <c r="AAD20" s="72">
        <v>2734</v>
      </c>
      <c r="AAE20" s="72">
        <v>2804</v>
      </c>
      <c r="AAF20" s="72">
        <v>2924</v>
      </c>
      <c r="AAG20" s="72">
        <v>3170</v>
      </c>
      <c r="AAH20" s="72">
        <v>3431</v>
      </c>
      <c r="AAI20" s="72">
        <v>3090</v>
      </c>
      <c r="AAJ20" s="72">
        <v>3116</v>
      </c>
      <c r="AAK20" s="72">
        <v>3144</v>
      </c>
      <c r="AAL20" s="72">
        <v>3163</v>
      </c>
      <c r="AAM20" s="72">
        <v>3544</v>
      </c>
      <c r="AAN20" s="72">
        <v>3925</v>
      </c>
      <c r="AAO20" s="72">
        <v>3988</v>
      </c>
      <c r="AAP20" s="72">
        <v>3238</v>
      </c>
      <c r="AAQ20" s="72">
        <v>3156</v>
      </c>
      <c r="AAR20" s="72">
        <v>3163</v>
      </c>
      <c r="AAS20" s="72">
        <v>3178</v>
      </c>
      <c r="AAT20" s="72">
        <v>3142</v>
      </c>
      <c r="AAU20" s="72">
        <v>3249</v>
      </c>
      <c r="AAV20" s="72">
        <v>3321</v>
      </c>
      <c r="AAW20" s="72">
        <v>3127</v>
      </c>
      <c r="AAX20" s="72">
        <v>3086</v>
      </c>
      <c r="AAY20" s="72">
        <v>3195</v>
      </c>
      <c r="AAZ20" s="72">
        <v>3042</v>
      </c>
      <c r="ABA20" s="72">
        <v>3017</v>
      </c>
      <c r="ABB20" s="72">
        <v>3139</v>
      </c>
      <c r="ABC20" s="72">
        <v>3226</v>
      </c>
      <c r="ABD20" s="72">
        <v>2942</v>
      </c>
      <c r="ABE20" s="72">
        <v>2922</v>
      </c>
      <c r="ABF20" s="72">
        <v>2867</v>
      </c>
      <c r="ABG20" s="72">
        <v>2863</v>
      </c>
      <c r="ABH20" s="72">
        <v>2853</v>
      </c>
      <c r="ABI20" s="72">
        <v>2942</v>
      </c>
      <c r="ABJ20" s="72">
        <v>3008</v>
      </c>
      <c r="ABK20" s="72">
        <v>2791</v>
      </c>
      <c r="ABL20" s="72">
        <v>2676</v>
      </c>
      <c r="ABM20" s="72">
        <v>2542</v>
      </c>
      <c r="ABN20" s="72">
        <v>2461</v>
      </c>
      <c r="ABO20" s="72">
        <v>2420</v>
      </c>
      <c r="ABP20" s="72">
        <v>2495</v>
      </c>
      <c r="ABQ20" s="72">
        <v>2532</v>
      </c>
      <c r="ABR20" s="72">
        <v>2361</v>
      </c>
      <c r="ABS20" s="72">
        <v>2224</v>
      </c>
      <c r="ABT20" s="72">
        <v>2168</v>
      </c>
      <c r="ABU20" s="72">
        <v>2068</v>
      </c>
      <c r="ABV20" s="72">
        <v>1969</v>
      </c>
      <c r="ABW20" s="72">
        <v>2011</v>
      </c>
      <c r="ABX20" s="72">
        <v>2046</v>
      </c>
      <c r="ABY20" s="72">
        <v>2084</v>
      </c>
      <c r="ABZ20" s="72">
        <v>1721</v>
      </c>
      <c r="ACA20" s="72">
        <v>1567</v>
      </c>
      <c r="ACB20" s="72">
        <v>1431</v>
      </c>
      <c r="ACC20" s="72">
        <v>1343</v>
      </c>
      <c r="ACD20" s="72">
        <v>1379</v>
      </c>
      <c r="ACE20" s="72">
        <v>1405</v>
      </c>
      <c r="ACF20" s="72">
        <v>1228</v>
      </c>
      <c r="ACG20" s="72">
        <v>1123</v>
      </c>
      <c r="ACH20" s="72">
        <v>1084</v>
      </c>
      <c r="ACI20" s="72">
        <v>1078</v>
      </c>
      <c r="ACJ20" s="72">
        <v>1027</v>
      </c>
      <c r="ACK20" s="72">
        <v>1067</v>
      </c>
      <c r="ACL20" s="72">
        <v>1095</v>
      </c>
      <c r="ACM20" s="72">
        <v>1009</v>
      </c>
      <c r="ACN20" s="72">
        <v>974</v>
      </c>
      <c r="ACO20" s="72">
        <v>984</v>
      </c>
      <c r="ACP20" s="72">
        <v>979</v>
      </c>
      <c r="ACQ20" s="72">
        <v>1008</v>
      </c>
      <c r="ACR20" s="72">
        <v>1047</v>
      </c>
      <c r="ACS20" s="72">
        <v>1074</v>
      </c>
      <c r="ACT20" s="72">
        <v>1087</v>
      </c>
      <c r="ACU20" s="72">
        <v>1108</v>
      </c>
      <c r="ACV20" s="72">
        <v>1140</v>
      </c>
      <c r="ACW20" s="72">
        <v>1134</v>
      </c>
      <c r="ACX20" s="72">
        <v>1133</v>
      </c>
      <c r="ACY20" s="72">
        <v>1182</v>
      </c>
      <c r="ACZ20" s="72">
        <v>1201</v>
      </c>
      <c r="ADA20" s="72">
        <v>1098</v>
      </c>
      <c r="ADB20" s="72">
        <v>1026</v>
      </c>
      <c r="ADC20" s="72">
        <v>997</v>
      </c>
      <c r="ADD20" s="72">
        <v>956</v>
      </c>
      <c r="ADE20" s="72">
        <v>930</v>
      </c>
      <c r="ADF20" s="72">
        <v>965</v>
      </c>
      <c r="ADG20" s="72">
        <v>985</v>
      </c>
      <c r="ADH20" s="72">
        <v>853</v>
      </c>
      <c r="ADI20" s="72">
        <v>802</v>
      </c>
      <c r="ADJ20" s="72">
        <v>784</v>
      </c>
      <c r="ADK20" s="72">
        <v>769</v>
      </c>
      <c r="ADL20" s="72">
        <v>787</v>
      </c>
      <c r="ADM20" s="72">
        <v>815</v>
      </c>
      <c r="ADN20" s="72">
        <v>832</v>
      </c>
      <c r="ADO20" s="72">
        <v>716</v>
      </c>
      <c r="ADP20" s="72">
        <v>733</v>
      </c>
      <c r="ADQ20" s="72">
        <v>752</v>
      </c>
      <c r="ADR20" s="72">
        <v>770</v>
      </c>
      <c r="ADS20" s="72">
        <v>664</v>
      </c>
      <c r="ADT20" s="72">
        <v>706</v>
      </c>
      <c r="ADU20" s="72">
        <v>727</v>
      </c>
      <c r="ADV20" s="72">
        <v>678</v>
      </c>
      <c r="ADW20" s="72">
        <v>659</v>
      </c>
      <c r="ADX20" s="72">
        <v>681</v>
      </c>
      <c r="ADY20" s="72">
        <v>700</v>
      </c>
      <c r="ADZ20" s="72">
        <v>723</v>
      </c>
      <c r="AEA20" s="72">
        <v>755</v>
      </c>
      <c r="AEB20" s="72">
        <v>773</v>
      </c>
      <c r="AEC20" s="72">
        <v>783</v>
      </c>
      <c r="AED20" s="72">
        <v>778</v>
      </c>
      <c r="AEE20" s="72">
        <v>794</v>
      </c>
      <c r="AEF20" s="72">
        <v>800</v>
      </c>
      <c r="AEG20" s="72">
        <v>820</v>
      </c>
      <c r="AEH20" s="72">
        <v>864</v>
      </c>
      <c r="AEI20" s="72">
        <v>877</v>
      </c>
      <c r="AEJ20" s="72">
        <v>837</v>
      </c>
      <c r="AEK20" s="72">
        <v>801</v>
      </c>
      <c r="AEL20" s="72">
        <v>819</v>
      </c>
      <c r="AEM20" s="72">
        <v>815</v>
      </c>
      <c r="AEN20" s="72">
        <v>781</v>
      </c>
      <c r="AEO20" s="72">
        <v>805</v>
      </c>
      <c r="AEP20" s="72">
        <v>825</v>
      </c>
      <c r="AEQ20" s="72">
        <v>707</v>
      </c>
      <c r="AER20" s="72">
        <v>658</v>
      </c>
      <c r="AES20" s="72">
        <v>617</v>
      </c>
      <c r="AET20" s="72">
        <v>621</v>
      </c>
      <c r="AEU20" s="72">
        <v>607</v>
      </c>
      <c r="AEV20" s="72">
        <v>632</v>
      </c>
      <c r="AEW20" s="72">
        <v>648</v>
      </c>
      <c r="AEX20" s="72">
        <v>573</v>
      </c>
      <c r="AEY20" s="72">
        <v>556</v>
      </c>
      <c r="AEZ20" s="72">
        <v>560</v>
      </c>
      <c r="AFA20" s="72">
        <v>556</v>
      </c>
      <c r="AFB20" s="72">
        <v>555</v>
      </c>
      <c r="AFC20" s="72">
        <v>584</v>
      </c>
      <c r="AFD20" s="72">
        <v>605</v>
      </c>
      <c r="AFE20" s="72">
        <v>596</v>
      </c>
      <c r="AFF20" s="72">
        <v>554</v>
      </c>
      <c r="AFG20" s="72">
        <v>546</v>
      </c>
      <c r="AFH20" s="72">
        <v>553</v>
      </c>
      <c r="AFI20" s="72">
        <v>565</v>
      </c>
      <c r="AFJ20" s="72">
        <v>583</v>
      </c>
      <c r="AFK20" s="72">
        <v>593</v>
      </c>
      <c r="AFL20" s="72">
        <v>531</v>
      </c>
      <c r="AFM20" s="72">
        <v>512</v>
      </c>
      <c r="AFN20" s="72">
        <v>470</v>
      </c>
      <c r="AFO20" s="72">
        <v>471</v>
      </c>
      <c r="AFP20" s="72">
        <v>474</v>
      </c>
      <c r="AFQ20" s="72">
        <v>497</v>
      </c>
      <c r="AFR20" s="72">
        <v>509</v>
      </c>
      <c r="AFS20" s="72">
        <v>510</v>
      </c>
      <c r="AFT20" s="72">
        <v>525</v>
      </c>
      <c r="AFU20" s="72">
        <v>522</v>
      </c>
      <c r="AFV20" s="72">
        <v>553</v>
      </c>
      <c r="AFW20" s="72">
        <v>570</v>
      </c>
      <c r="AFX20" s="72">
        <v>601</v>
      </c>
      <c r="AFY20" s="72">
        <v>625</v>
      </c>
      <c r="AFZ20" s="72">
        <v>665</v>
      </c>
      <c r="AGA20" s="72">
        <v>684</v>
      </c>
      <c r="AGB20" s="72">
        <v>725</v>
      </c>
      <c r="AGC20" s="72">
        <v>825</v>
      </c>
      <c r="AGD20" s="72">
        <v>855</v>
      </c>
      <c r="AGE20" s="72">
        <v>909</v>
      </c>
      <c r="AGF20" s="72">
        <v>952</v>
      </c>
      <c r="AGG20" s="72">
        <v>1085</v>
      </c>
      <c r="AGH20" s="72">
        <v>1184</v>
      </c>
      <c r="AGI20" s="72">
        <v>1268</v>
      </c>
      <c r="AGJ20" s="72">
        <v>1375</v>
      </c>
      <c r="AGK20" s="72">
        <v>1564</v>
      </c>
      <c r="AGL20" s="72">
        <v>1618</v>
      </c>
      <c r="AGM20" s="72">
        <v>1678</v>
      </c>
      <c r="AGN20" s="72">
        <v>1724</v>
      </c>
      <c r="AGO20" s="72">
        <v>1858</v>
      </c>
      <c r="AGP20" s="72">
        <v>1954</v>
      </c>
      <c r="AGQ20" s="72">
        <v>2059</v>
      </c>
      <c r="AGR20" s="72">
        <v>2092</v>
      </c>
      <c r="AGS20" s="72">
        <v>2194</v>
      </c>
      <c r="AGT20" s="72">
        <v>2274</v>
      </c>
      <c r="AGU20" s="72">
        <v>2377</v>
      </c>
      <c r="AGV20" s="72">
        <v>2473</v>
      </c>
      <c r="AGW20" s="72">
        <v>2558</v>
      </c>
      <c r="AGX20" s="72">
        <v>2637</v>
      </c>
      <c r="AGY20" s="72">
        <v>2682</v>
      </c>
      <c r="AGZ20" s="72">
        <v>2787</v>
      </c>
      <c r="AHA20" s="72">
        <v>2872</v>
      </c>
      <c r="AHB20" s="72">
        <v>2811</v>
      </c>
      <c r="AHC20" s="72">
        <v>2860</v>
      </c>
      <c r="AHD20" s="72">
        <v>2902</v>
      </c>
      <c r="AHE20" s="72">
        <v>2986</v>
      </c>
      <c r="AHF20" s="72">
        <v>3107</v>
      </c>
      <c r="AHG20" s="72">
        <v>3207</v>
      </c>
      <c r="AHH20" s="72">
        <v>3288</v>
      </c>
      <c r="AHI20" s="72">
        <v>3210</v>
      </c>
      <c r="AHJ20" s="72">
        <v>3182</v>
      </c>
      <c r="AHK20" s="72">
        <v>3202</v>
      </c>
      <c r="AHL20" s="72">
        <v>3286</v>
      </c>
      <c r="AHM20" s="72">
        <v>3180</v>
      </c>
      <c r="AHN20" s="72">
        <v>3281</v>
      </c>
      <c r="AHO20" s="72">
        <v>3357</v>
      </c>
      <c r="AHP20" s="72">
        <v>3176</v>
      </c>
      <c r="AHQ20" s="72">
        <v>3183</v>
      </c>
      <c r="AHR20" s="72">
        <v>3187</v>
      </c>
      <c r="AHS20" s="72">
        <v>3187</v>
      </c>
      <c r="AHT20" s="72">
        <v>3184</v>
      </c>
      <c r="AHU20" s="72">
        <v>3300</v>
      </c>
      <c r="AHV20" s="72">
        <v>3372</v>
      </c>
      <c r="AHW20" s="72">
        <v>3211</v>
      </c>
      <c r="AHX20" s="72">
        <v>3128</v>
      </c>
      <c r="AHY20" s="72">
        <v>3075</v>
      </c>
      <c r="AHZ20" s="72">
        <v>3006</v>
      </c>
      <c r="AIA20" s="72">
        <v>2901</v>
      </c>
      <c r="AIB20" s="72">
        <v>2998</v>
      </c>
      <c r="AIC20" s="72">
        <v>3059</v>
      </c>
      <c r="AID20" s="72">
        <v>2814</v>
      </c>
      <c r="AIE20" s="72">
        <v>2759</v>
      </c>
      <c r="AIF20" s="72">
        <v>2615</v>
      </c>
      <c r="AIG20" s="72">
        <v>2550</v>
      </c>
      <c r="AIH20" s="72">
        <v>2516</v>
      </c>
      <c r="AII20" s="72">
        <v>2591</v>
      </c>
      <c r="AIJ20" s="72">
        <v>2646</v>
      </c>
      <c r="AIK20" s="72">
        <v>2408</v>
      </c>
      <c r="AIL20" s="72">
        <v>2313</v>
      </c>
      <c r="AIM20" s="72">
        <v>2188</v>
      </c>
      <c r="AIN20" s="72">
        <v>2135</v>
      </c>
      <c r="AIO20" s="72">
        <v>2026</v>
      </c>
      <c r="AIP20" s="72">
        <v>2068</v>
      </c>
      <c r="AIQ20" s="72">
        <v>2099</v>
      </c>
      <c r="AIR20" s="72">
        <v>1877</v>
      </c>
      <c r="AIS20" s="72">
        <v>1779</v>
      </c>
      <c r="AIT20" s="72">
        <v>1696</v>
      </c>
      <c r="AIU20" s="72">
        <v>1642</v>
      </c>
      <c r="AIV20" s="72">
        <v>1602</v>
      </c>
      <c r="AIW20" s="72">
        <v>1638</v>
      </c>
      <c r="AIX20" s="72">
        <v>1665</v>
      </c>
      <c r="AIY20" s="72">
        <v>1675</v>
      </c>
      <c r="AIZ20" s="72">
        <v>1457</v>
      </c>
      <c r="AJA20" s="72">
        <v>1334</v>
      </c>
      <c r="AJB20" s="72">
        <v>1215</v>
      </c>
      <c r="AJC20" s="72">
        <v>1243</v>
      </c>
      <c r="AJD20" s="72">
        <v>1280</v>
      </c>
      <c r="AJE20" s="72">
        <v>1295</v>
      </c>
      <c r="AJF20" s="72">
        <v>1112</v>
      </c>
      <c r="AJG20" s="72">
        <v>1040</v>
      </c>
      <c r="AJH20" s="72">
        <v>1007</v>
      </c>
      <c r="AJI20" s="72">
        <v>987</v>
      </c>
      <c r="AJJ20" s="72">
        <v>972</v>
      </c>
      <c r="AJK20" s="72">
        <v>991</v>
      </c>
      <c r="AJL20" s="72">
        <v>1004</v>
      </c>
      <c r="AJM20" s="72">
        <v>946</v>
      </c>
      <c r="AJN20" s="72">
        <v>912</v>
      </c>
      <c r="AJO20" s="72">
        <v>885</v>
      </c>
      <c r="AJP20" s="72">
        <v>848</v>
      </c>
      <c r="AJQ20" s="72">
        <v>803</v>
      </c>
      <c r="AJR20" s="72">
        <v>821</v>
      </c>
      <c r="AJS20" s="72">
        <v>828</v>
      </c>
      <c r="AJT20" s="72">
        <v>835</v>
      </c>
      <c r="AJU20" s="72">
        <v>819</v>
      </c>
      <c r="AJV20" s="72">
        <v>775</v>
      </c>
      <c r="AJW20" s="72">
        <v>775</v>
      </c>
      <c r="AJX20" s="72">
        <v>778</v>
      </c>
      <c r="AJY20" s="72">
        <v>801</v>
      </c>
      <c r="AJZ20" s="72">
        <v>814</v>
      </c>
      <c r="AKA20" s="72">
        <v>757</v>
      </c>
      <c r="AKB20" s="72">
        <v>753</v>
      </c>
      <c r="AKC20" s="72">
        <v>749</v>
      </c>
      <c r="AKD20" s="72">
        <v>702</v>
      </c>
      <c r="AKE20" s="72">
        <v>718</v>
      </c>
      <c r="AKF20" s="72">
        <v>738</v>
      </c>
      <c r="AKG20" s="72">
        <v>756</v>
      </c>
      <c r="AKH20" s="72">
        <v>755</v>
      </c>
      <c r="AKI20" s="72">
        <v>754</v>
      </c>
      <c r="AKJ20" s="72">
        <v>784</v>
      </c>
      <c r="AKK20" s="72">
        <v>786</v>
      </c>
      <c r="AKL20" s="72">
        <v>804</v>
      </c>
      <c r="AKM20" s="72">
        <v>835</v>
      </c>
      <c r="AKN20" s="72">
        <v>845</v>
      </c>
      <c r="AKO20" s="72">
        <v>857</v>
      </c>
      <c r="AKP20" s="72">
        <v>887</v>
      </c>
      <c r="AKQ20" s="72">
        <v>889</v>
      </c>
      <c r="AKR20" s="72">
        <v>933</v>
      </c>
      <c r="AKS20" s="72">
        <v>951</v>
      </c>
      <c r="AKT20" s="72">
        <v>987</v>
      </c>
      <c r="AKU20" s="72">
        <v>1000</v>
      </c>
      <c r="AKV20" s="72">
        <v>966</v>
      </c>
      <c r="AKW20" s="72">
        <v>988</v>
      </c>
      <c r="AKX20" s="72">
        <v>993</v>
      </c>
      <c r="AKY20" s="72">
        <v>1024</v>
      </c>
      <c r="AKZ20" s="72">
        <v>1058</v>
      </c>
      <c r="ALA20" s="72">
        <v>1090</v>
      </c>
      <c r="ALB20" s="72">
        <v>1123</v>
      </c>
      <c r="ALC20" s="72">
        <v>1137</v>
      </c>
      <c r="ALD20" s="72">
        <v>1141</v>
      </c>
      <c r="ALE20" s="72">
        <v>1124</v>
      </c>
      <c r="ALF20" s="72">
        <v>1111</v>
      </c>
      <c r="ALG20" s="72">
        <v>1135</v>
      </c>
      <c r="ALH20" s="72">
        <v>1166</v>
      </c>
      <c r="ALI20" s="72">
        <v>1210</v>
      </c>
      <c r="ALJ20" s="72">
        <v>1283</v>
      </c>
      <c r="ALK20" s="72">
        <v>1298</v>
      </c>
      <c r="ALL20" s="72">
        <v>1330</v>
      </c>
      <c r="ALM20" s="72">
        <v>1333</v>
      </c>
      <c r="ALN20" s="72">
        <v>1369</v>
      </c>
      <c r="ALO20" s="72">
        <v>1417</v>
      </c>
      <c r="ALP20" s="72">
        <v>1440</v>
      </c>
      <c r="ALQ20" s="72">
        <v>1412</v>
      </c>
      <c r="ALR20" s="72">
        <v>1415</v>
      </c>
      <c r="ALS20" s="72">
        <v>1429</v>
      </c>
      <c r="ALT20" s="72">
        <v>1473</v>
      </c>
      <c r="ALU20" s="72">
        <v>1500</v>
      </c>
      <c r="ALV20" s="72">
        <v>1537</v>
      </c>
      <c r="ALW20" s="72">
        <v>1576</v>
      </c>
      <c r="ALX20" s="72">
        <v>1627</v>
      </c>
      <c r="ALY20" s="72">
        <v>1662</v>
      </c>
      <c r="ALZ20" s="72">
        <v>1716</v>
      </c>
      <c r="AMA20" s="72">
        <v>1780</v>
      </c>
      <c r="AMB20" s="72">
        <v>1841</v>
      </c>
      <c r="AMC20" s="72">
        <v>1924</v>
      </c>
      <c r="AMD20" s="72">
        <v>1980</v>
      </c>
      <c r="AME20" s="72">
        <v>2028</v>
      </c>
      <c r="AMF20" s="72">
        <v>2089</v>
      </c>
      <c r="AMG20" s="72">
        <v>2133</v>
      </c>
      <c r="AMH20" s="72">
        <v>2221</v>
      </c>
      <c r="AMI20" s="72">
        <v>2260</v>
      </c>
      <c r="AMJ20" s="72">
        <v>2331</v>
      </c>
      <c r="AMK20" s="72">
        <v>2397</v>
      </c>
      <c r="AML20" s="72">
        <v>2385</v>
      </c>
      <c r="AMM20" s="72">
        <v>2428</v>
      </c>
      <c r="AMN20" s="72">
        <v>2432</v>
      </c>
      <c r="AMO20" s="72">
        <v>2475</v>
      </c>
      <c r="AMP20" s="72">
        <v>2579</v>
      </c>
      <c r="AMQ20" s="72">
        <v>2664</v>
      </c>
      <c r="AMR20" s="72">
        <v>2730</v>
      </c>
      <c r="AMS20" s="72">
        <v>2654</v>
      </c>
      <c r="AMT20" s="72">
        <v>2697</v>
      </c>
      <c r="AMU20" s="72">
        <v>2705</v>
      </c>
      <c r="AMV20" s="72">
        <v>2791</v>
      </c>
      <c r="AMW20" s="72">
        <v>2857</v>
      </c>
      <c r="AMX20" s="72">
        <v>2656</v>
      </c>
      <c r="AMY20" s="72">
        <v>2716</v>
      </c>
      <c r="AMZ20" s="72">
        <v>2770</v>
      </c>
      <c r="ANA20" s="72">
        <v>2819</v>
      </c>
      <c r="ANB20" s="72">
        <v>2739</v>
      </c>
      <c r="ANC20" s="72">
        <v>2766</v>
      </c>
      <c r="AND20" s="72">
        <v>2783</v>
      </c>
      <c r="ANE20" s="72">
        <v>2870</v>
      </c>
      <c r="ANF20" s="72">
        <v>2945</v>
      </c>
      <c r="ANG20" s="72">
        <v>3005</v>
      </c>
      <c r="ANH20" s="72">
        <v>2915</v>
      </c>
      <c r="ANI20" s="72">
        <v>2889</v>
      </c>
      <c r="ANJ20" s="72">
        <v>2825</v>
      </c>
      <c r="ANK20" s="72">
        <v>2817</v>
      </c>
      <c r="ANL20" s="72">
        <v>2902</v>
      </c>
      <c r="ANM20" s="72">
        <v>2956</v>
      </c>
      <c r="ANN20" s="72">
        <v>2873</v>
      </c>
      <c r="ANO20" s="72">
        <v>2854</v>
      </c>
      <c r="ANP20" s="72">
        <v>2738</v>
      </c>
      <c r="ANQ20" s="72">
        <v>2675</v>
      </c>
      <c r="ANR20" s="72">
        <v>2627</v>
      </c>
      <c r="ANS20" s="72">
        <v>2676</v>
      </c>
      <c r="ANT20" s="72">
        <v>2704</v>
      </c>
      <c r="ANU20" s="72">
        <v>2452</v>
      </c>
      <c r="ANV20" s="72">
        <v>2369</v>
      </c>
      <c r="ANW20" s="72">
        <v>2265</v>
      </c>
      <c r="ANX20" s="72">
        <v>2192</v>
      </c>
      <c r="ANY20" s="72">
        <v>2099</v>
      </c>
      <c r="ANZ20" s="72">
        <v>2124</v>
      </c>
      <c r="AOA20" s="72">
        <v>2142</v>
      </c>
      <c r="AOB20" s="72">
        <v>1926</v>
      </c>
      <c r="AOC20" s="72">
        <v>1784</v>
      </c>
      <c r="AOD20" s="72">
        <v>1690</v>
      </c>
      <c r="AOE20" s="72">
        <v>1578</v>
      </c>
      <c r="AOF20" s="72">
        <v>1498</v>
      </c>
      <c r="AOG20" s="72">
        <v>1518</v>
      </c>
      <c r="AOH20" s="72">
        <v>1537</v>
      </c>
      <c r="AOI20" s="72">
        <v>1376</v>
      </c>
      <c r="AOJ20" s="72">
        <v>1292</v>
      </c>
      <c r="AOK20" s="72">
        <v>1225</v>
      </c>
      <c r="AOL20" s="72">
        <v>1190</v>
      </c>
      <c r="AOM20" s="72">
        <v>1153</v>
      </c>
      <c r="AON20" s="72">
        <v>1168</v>
      </c>
      <c r="AOO20" s="72">
        <v>1179</v>
      </c>
      <c r="AOP20" s="72">
        <v>1132</v>
      </c>
      <c r="AOQ20" s="72">
        <v>1046</v>
      </c>
      <c r="AOR20" s="72">
        <v>990</v>
      </c>
      <c r="AOS20" s="72">
        <v>930</v>
      </c>
      <c r="AOT20" s="72">
        <v>898</v>
      </c>
      <c r="AOU20" s="72">
        <v>912</v>
      </c>
      <c r="AOV20" s="72">
        <v>918</v>
      </c>
      <c r="AOW20" s="72">
        <v>799</v>
      </c>
      <c r="AOX20" s="72">
        <v>724</v>
      </c>
      <c r="AOY20" s="72">
        <v>670</v>
      </c>
      <c r="AOZ20" s="72">
        <v>679</v>
      </c>
      <c r="APA20" s="72">
        <v>642</v>
      </c>
      <c r="APB20" s="72">
        <v>650</v>
      </c>
      <c r="APC20" s="72">
        <v>657</v>
      </c>
      <c r="APD20" s="72">
        <v>605</v>
      </c>
      <c r="APE20" s="72">
        <v>567</v>
      </c>
      <c r="APF20" s="72">
        <v>562</v>
      </c>
      <c r="APG20" s="72">
        <v>549</v>
      </c>
      <c r="APH20" s="72">
        <v>537</v>
      </c>
      <c r="API20" s="72">
        <v>547</v>
      </c>
      <c r="APJ20" s="72">
        <v>548</v>
      </c>
      <c r="APK20" s="72">
        <v>487</v>
      </c>
      <c r="APL20" s="72">
        <v>472</v>
      </c>
      <c r="APM20" s="72">
        <v>450</v>
      </c>
      <c r="APN20" s="72">
        <v>425</v>
      </c>
      <c r="APO20" s="72">
        <v>417</v>
      </c>
      <c r="APP20" s="72">
        <v>420</v>
      </c>
      <c r="APQ20" s="72">
        <v>428</v>
      </c>
      <c r="APR20" s="72">
        <v>379</v>
      </c>
      <c r="APS20" s="72">
        <v>375</v>
      </c>
      <c r="APT20" s="72">
        <v>370</v>
      </c>
      <c r="APU20" s="72">
        <v>377</v>
      </c>
      <c r="APV20" s="72">
        <v>366</v>
      </c>
      <c r="APW20" s="72">
        <v>373</v>
      </c>
      <c r="APX20" s="72">
        <v>376</v>
      </c>
      <c r="APY20" s="72">
        <v>349</v>
      </c>
      <c r="APZ20" s="72">
        <v>356</v>
      </c>
      <c r="AQA20" s="72">
        <v>330</v>
      </c>
      <c r="AQB20" s="72">
        <v>322</v>
      </c>
      <c r="AQC20" s="72">
        <v>304</v>
      </c>
      <c r="AQD20" s="72">
        <v>308</v>
      </c>
      <c r="AQE20" s="72">
        <v>312</v>
      </c>
      <c r="AQF20" s="72">
        <v>312</v>
      </c>
      <c r="AQG20" s="72">
        <v>306</v>
      </c>
      <c r="AQH20" s="72">
        <v>288</v>
      </c>
      <c r="AQI20" s="72">
        <v>269</v>
      </c>
      <c r="AQJ20" s="72">
        <v>263</v>
      </c>
      <c r="AQK20" s="72">
        <v>266</v>
      </c>
      <c r="AQL20" s="72">
        <v>271</v>
      </c>
      <c r="AQM20" s="72">
        <v>262</v>
      </c>
      <c r="AQN20" s="72">
        <v>259</v>
      </c>
      <c r="AQO20" s="72">
        <v>243</v>
      </c>
      <c r="AQP20" s="72">
        <v>253</v>
      </c>
      <c r="AQQ20" s="72">
        <v>246</v>
      </c>
      <c r="AQR20" s="72">
        <v>247</v>
      </c>
      <c r="AQS20" s="72">
        <v>247</v>
      </c>
      <c r="AQT20" s="72">
        <v>239</v>
      </c>
      <c r="AQU20" s="72">
        <v>226</v>
      </c>
      <c r="AQV20" s="72">
        <v>224</v>
      </c>
      <c r="AQW20" s="72">
        <v>233</v>
      </c>
      <c r="AQX20" s="72">
        <v>227</v>
      </c>
      <c r="AQY20" s="72">
        <v>233</v>
      </c>
      <c r="AQZ20" s="72">
        <v>234</v>
      </c>
      <c r="ARA20" s="72">
        <v>244</v>
      </c>
      <c r="ARB20" s="72">
        <v>242</v>
      </c>
      <c r="ARC20" s="72">
        <v>263</v>
      </c>
      <c r="ARD20" s="72">
        <v>265</v>
      </c>
      <c r="ARE20" s="72">
        <v>291</v>
      </c>
      <c r="ARF20" s="72">
        <v>294</v>
      </c>
      <c r="ARG20" s="72">
        <v>296</v>
      </c>
      <c r="ARH20" s="72">
        <v>306</v>
      </c>
      <c r="ARI20" s="72">
        <v>319</v>
      </c>
      <c r="ARJ20" s="72">
        <v>308</v>
      </c>
      <c r="ARK20" s="72">
        <v>323</v>
      </c>
      <c r="ARL20" s="72">
        <v>335</v>
      </c>
      <c r="ARM20" s="72">
        <v>340</v>
      </c>
      <c r="ARN20" s="72">
        <v>341</v>
      </c>
      <c r="ARO20" s="72">
        <v>367</v>
      </c>
      <c r="ARP20" s="72">
        <v>362</v>
      </c>
      <c r="ARQ20" s="72">
        <v>366</v>
      </c>
      <c r="ARR20" s="72">
        <v>366</v>
      </c>
      <c r="ARS20" s="72">
        <v>370</v>
      </c>
      <c r="ART20" s="72">
        <v>378</v>
      </c>
      <c r="ARU20" s="72">
        <v>380</v>
      </c>
    </row>
    <row r="21" spans="1:1165">
      <c r="A21" s="25" t="s">
        <v>30</v>
      </c>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f t="shared" ref="BC21:DN21" si="113">BC20/(BC18)</f>
        <v>0.76245210727969348</v>
      </c>
      <c r="BD21" s="106">
        <f t="shared" si="113"/>
        <v>0.66399082568807344</v>
      </c>
      <c r="BE21" s="106">
        <f t="shared" si="113"/>
        <v>0.66628440366972475</v>
      </c>
      <c r="BF21" s="106">
        <f t="shared" si="113"/>
        <v>0.64334862385321101</v>
      </c>
      <c r="BG21" s="106">
        <f t="shared" si="113"/>
        <v>0.58179959100204504</v>
      </c>
      <c r="BH21" s="106">
        <f t="shared" si="113"/>
        <v>0.53217568947906024</v>
      </c>
      <c r="BI21" s="106">
        <f t="shared" si="113"/>
        <v>0.53217568947906024</v>
      </c>
      <c r="BJ21" s="106">
        <f t="shared" si="113"/>
        <v>0.53626149131767109</v>
      </c>
      <c r="BK21" s="106">
        <f t="shared" si="113"/>
        <v>0.47289719626168225</v>
      </c>
      <c r="BL21" s="106">
        <f t="shared" si="113"/>
        <v>0.45514018691588787</v>
      </c>
      <c r="BM21" s="106">
        <f t="shared" si="113"/>
        <v>0.4397098821396192</v>
      </c>
      <c r="BN21" s="106">
        <f t="shared" si="113"/>
        <v>0.43608340888485947</v>
      </c>
      <c r="BO21" s="106">
        <f t="shared" si="113"/>
        <v>0.42339075249320035</v>
      </c>
      <c r="BP21" s="106">
        <f t="shared" si="113"/>
        <v>0.41885766092475069</v>
      </c>
      <c r="BQ21" s="106">
        <f t="shared" si="113"/>
        <v>0.40342960288808666</v>
      </c>
      <c r="BR21" s="106">
        <f t="shared" si="113"/>
        <v>0.37184115523465705</v>
      </c>
      <c r="BS21" s="106">
        <f t="shared" si="113"/>
        <v>0.38267148014440433</v>
      </c>
      <c r="BT21" s="106">
        <f t="shared" si="113"/>
        <v>0.37815884476534295</v>
      </c>
      <c r="BU21" s="106">
        <f t="shared" si="113"/>
        <v>0.34131205673758863</v>
      </c>
      <c r="BV21" s="106">
        <f t="shared" si="113"/>
        <v>0.33156028368794327</v>
      </c>
      <c r="BW21" s="106">
        <f t="shared" si="113"/>
        <v>0.31471631205673761</v>
      </c>
      <c r="BX21" s="106">
        <f t="shared" si="113"/>
        <v>0.29744042365401591</v>
      </c>
      <c r="BY21" s="106">
        <f t="shared" si="113"/>
        <v>0.29037952338923212</v>
      </c>
      <c r="BZ21" s="106">
        <f t="shared" si="113"/>
        <v>0.28155339805825241</v>
      </c>
      <c r="CA21" s="106">
        <f t="shared" si="113"/>
        <v>0.27184466019417475</v>
      </c>
      <c r="CB21" s="106">
        <f t="shared" si="113"/>
        <v>0.26301853486319504</v>
      </c>
      <c r="CC21" s="106">
        <f t="shared" si="113"/>
        <v>0.2367736339982654</v>
      </c>
      <c r="CD21" s="106">
        <f t="shared" si="113"/>
        <v>0.20901994796183868</v>
      </c>
      <c r="CE21" s="106">
        <f t="shared" si="113"/>
        <v>0.19514310494362533</v>
      </c>
      <c r="CF21" s="106">
        <f t="shared" si="113"/>
        <v>0.16723549488054607</v>
      </c>
      <c r="CG21" s="106">
        <f t="shared" si="113"/>
        <v>0.15784982935153583</v>
      </c>
      <c r="CH21" s="106">
        <f t="shared" si="113"/>
        <v>0.15358361774744028</v>
      </c>
      <c r="CI21" s="106">
        <f t="shared" si="113"/>
        <v>0.14419795221843004</v>
      </c>
      <c r="CJ21" s="106">
        <f t="shared" si="113"/>
        <v>0.12213740458015267</v>
      </c>
      <c r="CK21" s="106">
        <f t="shared" si="113"/>
        <v>0.1077184054283291</v>
      </c>
      <c r="CL21" s="106">
        <f t="shared" si="113"/>
        <v>0.10093299406276506</v>
      </c>
      <c r="CM21" s="106">
        <f t="shared" si="113"/>
        <v>9.3299406276505514E-2</v>
      </c>
      <c r="CN21" s="106">
        <f t="shared" si="113"/>
        <v>9.0754877014419005E-2</v>
      </c>
      <c r="CO21" s="106">
        <f t="shared" si="113"/>
        <v>8.8210347752332482E-2</v>
      </c>
      <c r="CP21" s="106">
        <f t="shared" si="113"/>
        <v>7.2943172179813401E-2</v>
      </c>
      <c r="CQ21" s="106">
        <f t="shared" si="113"/>
        <v>6.6157760814249358E-2</v>
      </c>
      <c r="CR21" s="106">
        <f t="shared" si="113"/>
        <v>6.1916878710771839E-2</v>
      </c>
      <c r="CS21" s="106">
        <f t="shared" si="113"/>
        <v>5.7675996607294319E-2</v>
      </c>
      <c r="CT21" s="106">
        <f t="shared" si="113"/>
        <v>5.4121565362198171E-2</v>
      </c>
      <c r="CU21" s="106">
        <f t="shared" si="113"/>
        <v>5.1623646960865945E-2</v>
      </c>
      <c r="CV21" s="106">
        <f t="shared" si="113"/>
        <v>5.2456286427976687E-2</v>
      </c>
      <c r="CW21" s="106">
        <f t="shared" si="113"/>
        <v>4.6530612244897962E-2</v>
      </c>
      <c r="CX21" s="106">
        <f t="shared" si="113"/>
        <v>3.9183673469387753E-2</v>
      </c>
      <c r="CY21" s="106">
        <f t="shared" si="113"/>
        <v>3.0204081632653063E-2</v>
      </c>
      <c r="CZ21" s="106">
        <f t="shared" si="113"/>
        <v>2.6122448979591838E-2</v>
      </c>
      <c r="DA21" s="106">
        <f t="shared" si="113"/>
        <v>2.4489795918367346E-2</v>
      </c>
      <c r="DB21" s="106">
        <f t="shared" si="113"/>
        <v>2.2040816326530613E-2</v>
      </c>
      <c r="DC21" s="106">
        <f t="shared" si="113"/>
        <v>2.1224489795918369E-2</v>
      </c>
      <c r="DD21" s="106">
        <f t="shared" si="113"/>
        <v>2.0408163265306121E-2</v>
      </c>
      <c r="DE21" s="106">
        <f t="shared" si="113"/>
        <v>2.1224489795918369E-2</v>
      </c>
      <c r="DF21" s="106">
        <f t="shared" si="113"/>
        <v>2.0408163265306121E-2</v>
      </c>
      <c r="DG21" s="106">
        <f t="shared" si="113"/>
        <v>2.2857142857142857E-2</v>
      </c>
      <c r="DH21" s="106">
        <f t="shared" si="113"/>
        <v>2.3673469387755101E-2</v>
      </c>
      <c r="DI21" s="106">
        <f t="shared" si="113"/>
        <v>2.5306122448979593E-2</v>
      </c>
      <c r="DJ21" s="106">
        <f t="shared" si="113"/>
        <v>2.5306122448979593E-2</v>
      </c>
      <c r="DK21" s="106">
        <f t="shared" si="113"/>
        <v>2.566158781074579E-2</v>
      </c>
      <c r="DL21" s="106">
        <f t="shared" si="113"/>
        <v>2.4057738572574178E-2</v>
      </c>
      <c r="DM21" s="106">
        <f t="shared" si="113"/>
        <v>2.0048115477145148E-2</v>
      </c>
      <c r="DN21" s="106">
        <f t="shared" si="113"/>
        <v>1.9246190858059342E-2</v>
      </c>
      <c r="DO21" s="106">
        <f t="shared" ref="DO21:FZ21" si="114">DO20/(DO18)</f>
        <v>1.764234161988773E-2</v>
      </c>
      <c r="DP21" s="106">
        <f t="shared" si="114"/>
        <v>1.6038492381716118E-2</v>
      </c>
      <c r="DQ21" s="106">
        <f t="shared" si="114"/>
        <v>1.6840417000801924E-2</v>
      </c>
      <c r="DR21" s="106">
        <f t="shared" si="114"/>
        <v>1.8370607028753993E-2</v>
      </c>
      <c r="DS21" s="106">
        <f t="shared" si="114"/>
        <v>1.8370607028753993E-2</v>
      </c>
      <c r="DT21" s="106">
        <f t="shared" si="114"/>
        <v>2.2364217252396165E-2</v>
      </c>
      <c r="DU21" s="106">
        <f t="shared" si="114"/>
        <v>2.31629392971246E-2</v>
      </c>
      <c r="DV21" s="106">
        <f t="shared" si="114"/>
        <v>2.7955271565495207E-2</v>
      </c>
      <c r="DW21" s="106">
        <f t="shared" si="114"/>
        <v>3.5942492012779555E-2</v>
      </c>
      <c r="DX21" s="106">
        <f t="shared" si="114"/>
        <v>3.5143769968051117E-2</v>
      </c>
      <c r="DY21" s="106">
        <f t="shared" si="114"/>
        <v>3.5143769968051117E-2</v>
      </c>
      <c r="DZ21" s="106">
        <f t="shared" si="114"/>
        <v>3.6711891460494812E-2</v>
      </c>
      <c r="EA21" s="106">
        <f t="shared" si="114"/>
        <v>4.3894652833200321E-2</v>
      </c>
      <c r="EB21" s="106">
        <f t="shared" si="114"/>
        <v>5.6664006384676772E-2</v>
      </c>
      <c r="EC21" s="106">
        <f t="shared" si="114"/>
        <v>5.027932960893855E-2</v>
      </c>
      <c r="ED21" s="106">
        <f t="shared" si="114"/>
        <v>6.2250598563447723E-2</v>
      </c>
      <c r="EE21" s="106">
        <f t="shared" si="114"/>
        <v>8.0606544293695126E-2</v>
      </c>
      <c r="EF21" s="106">
        <f t="shared" si="114"/>
        <v>8.1339712918660281E-2</v>
      </c>
      <c r="EG21" s="106">
        <f t="shared" si="114"/>
        <v>6.9377990430622011E-2</v>
      </c>
      <c r="EH21" s="106">
        <f t="shared" si="114"/>
        <v>6.5390749601275916E-2</v>
      </c>
      <c r="EI21" s="106">
        <f t="shared" si="114"/>
        <v>7.575757575757576E-2</v>
      </c>
      <c r="EJ21" s="106">
        <f t="shared" si="114"/>
        <v>9.3301435406698566E-2</v>
      </c>
      <c r="EK21" s="106">
        <f t="shared" si="114"/>
        <v>0.10446570972886762</v>
      </c>
      <c r="EL21" s="106">
        <f t="shared" si="114"/>
        <v>0.12519936204146731</v>
      </c>
      <c r="EM21" s="106">
        <f t="shared" si="114"/>
        <v>0.15831344470962611</v>
      </c>
      <c r="EN21" s="106">
        <f t="shared" si="114"/>
        <v>0.16070007955449483</v>
      </c>
      <c r="EO21" s="106">
        <f t="shared" si="114"/>
        <v>0.17104216388225935</v>
      </c>
      <c r="EP21" s="106">
        <f t="shared" si="114"/>
        <v>0.17501988862370724</v>
      </c>
      <c r="EQ21" s="106">
        <f t="shared" si="114"/>
        <v>0.21479713603818615</v>
      </c>
      <c r="ER21" s="106">
        <f t="shared" si="114"/>
        <v>0.20047732696897375</v>
      </c>
      <c r="ES21" s="106">
        <f t="shared" si="114"/>
        <v>0.2092283214001591</v>
      </c>
      <c r="ET21" s="106">
        <f t="shared" si="114"/>
        <v>0.21400159108989658</v>
      </c>
      <c r="EU21" s="106">
        <f t="shared" si="114"/>
        <v>0.21559268098647574</v>
      </c>
      <c r="EV21" s="106">
        <f t="shared" si="114"/>
        <v>0.21877486077963404</v>
      </c>
      <c r="EW21" s="106">
        <f t="shared" si="114"/>
        <v>0.2092283214001591</v>
      </c>
      <c r="EX21" s="106">
        <f t="shared" si="114"/>
        <v>0.23389021479713604</v>
      </c>
      <c r="EY21" s="106">
        <f t="shared" si="114"/>
        <v>0.24502784407319014</v>
      </c>
      <c r="EZ21" s="106">
        <f t="shared" si="114"/>
        <v>0.28957836117740654</v>
      </c>
      <c r="FA21" s="106">
        <f t="shared" si="114"/>
        <v>0.29673826571201273</v>
      </c>
      <c r="FB21" s="106">
        <f t="shared" si="114"/>
        <v>0.29594272076372313</v>
      </c>
      <c r="FC21" s="106">
        <f t="shared" si="114"/>
        <v>0.28957836117740654</v>
      </c>
      <c r="FD21" s="106">
        <f t="shared" si="114"/>
        <v>0.31344470962609389</v>
      </c>
      <c r="FE21" s="106">
        <f t="shared" si="114"/>
        <v>0.30946698488464597</v>
      </c>
      <c r="FF21" s="106">
        <f t="shared" si="114"/>
        <v>0.33969769291964996</v>
      </c>
      <c r="FG21" s="106">
        <f t="shared" si="114"/>
        <v>0.35719968178202066</v>
      </c>
      <c r="FH21" s="106">
        <f t="shared" si="114"/>
        <v>0.37947494033412887</v>
      </c>
      <c r="FI21" s="106">
        <f t="shared" si="114"/>
        <v>0.37629276054097055</v>
      </c>
      <c r="FJ21" s="106">
        <f t="shared" si="114"/>
        <v>0.38583929992044552</v>
      </c>
      <c r="FK21" s="106">
        <f t="shared" si="114"/>
        <v>0.38981702466189339</v>
      </c>
      <c r="FL21" s="106">
        <f t="shared" si="114"/>
        <v>0.39140811455847258</v>
      </c>
      <c r="FM21" s="106">
        <f t="shared" si="114"/>
        <v>0.42243436754176611</v>
      </c>
      <c r="FN21" s="106">
        <f t="shared" si="114"/>
        <v>0.43834526650755767</v>
      </c>
      <c r="FO21" s="106">
        <f t="shared" si="114"/>
        <v>0.43198090692124103</v>
      </c>
      <c r="FP21" s="106">
        <f t="shared" si="114"/>
        <v>0.446656050955414</v>
      </c>
      <c r="FQ21" s="106">
        <f t="shared" si="114"/>
        <v>0.45541401273885351</v>
      </c>
      <c r="FR21" s="106">
        <f t="shared" si="114"/>
        <v>0.45621019108280253</v>
      </c>
      <c r="FS21" s="106">
        <f t="shared" si="114"/>
        <v>0.4570063694267516</v>
      </c>
      <c r="FT21" s="106">
        <f t="shared" si="114"/>
        <v>0.45302547770700635</v>
      </c>
      <c r="FU21" s="106">
        <f t="shared" si="114"/>
        <v>0.4570063694267516</v>
      </c>
      <c r="FV21" s="106">
        <f t="shared" si="114"/>
        <v>0.45382165605095542</v>
      </c>
      <c r="FW21" s="106">
        <f t="shared" si="114"/>
        <v>0.38455414012738853</v>
      </c>
      <c r="FX21" s="106">
        <f t="shared" si="114"/>
        <v>0.37401574803149606</v>
      </c>
      <c r="FY21" s="106">
        <f t="shared" si="114"/>
        <v>0.37952755905511809</v>
      </c>
      <c r="FZ21" s="106">
        <f t="shared" si="114"/>
        <v>0.37890625</v>
      </c>
      <c r="GA21" s="106">
        <f t="shared" ref="GA21:IL21" si="115">GA20/(GA18)</f>
        <v>0.37968750000000001</v>
      </c>
      <c r="GB21" s="106">
        <f t="shared" si="115"/>
        <v>0.38828125000000002</v>
      </c>
      <c r="GC21" s="106">
        <f t="shared" si="115"/>
        <v>0.38221528861154447</v>
      </c>
      <c r="GD21" s="106">
        <f t="shared" si="115"/>
        <v>0.38065522620904835</v>
      </c>
      <c r="GE21" s="106">
        <f t="shared" si="115"/>
        <v>0.37987519500780031</v>
      </c>
      <c r="GF21" s="106">
        <f t="shared" si="115"/>
        <v>0.37675507020280813</v>
      </c>
      <c r="GG21" s="106">
        <f t="shared" si="115"/>
        <v>0.3580343213728549</v>
      </c>
      <c r="GH21" s="106">
        <f t="shared" si="115"/>
        <v>0.35647425897035884</v>
      </c>
      <c r="GI21" s="106">
        <f t="shared" si="115"/>
        <v>0.36973478939157567</v>
      </c>
      <c r="GJ21" s="106">
        <f t="shared" si="115"/>
        <v>0.35881435257410299</v>
      </c>
      <c r="GK21" s="106">
        <f t="shared" si="115"/>
        <v>0.3455538221528861</v>
      </c>
      <c r="GL21" s="106">
        <f t="shared" si="115"/>
        <v>0.31981279251170047</v>
      </c>
      <c r="GM21" s="106">
        <f t="shared" si="115"/>
        <v>0.3159126365054602</v>
      </c>
      <c r="GN21" s="106">
        <f t="shared" si="115"/>
        <v>0.3034321372854914</v>
      </c>
      <c r="GO21" s="106">
        <f t="shared" si="115"/>
        <v>0.28939157566302653</v>
      </c>
      <c r="GP21" s="106">
        <f t="shared" si="115"/>
        <v>0.29407176287051484</v>
      </c>
      <c r="GQ21" s="106">
        <f t="shared" si="115"/>
        <v>0.29953198127925118</v>
      </c>
      <c r="GR21" s="106">
        <f t="shared" si="115"/>
        <v>0.29251170046801872</v>
      </c>
      <c r="GS21" s="106">
        <f t="shared" si="115"/>
        <v>0.28081123244929795</v>
      </c>
      <c r="GT21" s="106">
        <f t="shared" si="115"/>
        <v>0.27925117004680189</v>
      </c>
      <c r="GU21" s="106">
        <f t="shared" si="115"/>
        <v>0.27535101404056161</v>
      </c>
      <c r="GV21" s="106">
        <f t="shared" si="115"/>
        <v>0.2784711388455538</v>
      </c>
      <c r="GW21" s="106">
        <f t="shared" si="115"/>
        <v>0.26521060842433697</v>
      </c>
      <c r="GX21" s="106">
        <f t="shared" si="115"/>
        <v>0.26911076443057724</v>
      </c>
      <c r="GY21" s="106">
        <f t="shared" si="115"/>
        <v>0.27301092043681746</v>
      </c>
      <c r="GZ21" s="106">
        <f t="shared" si="115"/>
        <v>0.28627145085803435</v>
      </c>
      <c r="HA21" s="106">
        <f t="shared" si="115"/>
        <v>0.25975039001560063</v>
      </c>
      <c r="HB21" s="106">
        <f t="shared" si="115"/>
        <v>0.24804992199687986</v>
      </c>
      <c r="HC21" s="106">
        <f t="shared" si="115"/>
        <v>0.24492979719188768</v>
      </c>
      <c r="HD21" s="106">
        <f t="shared" si="115"/>
        <v>0.24414976599063962</v>
      </c>
      <c r="HE21" s="106">
        <f t="shared" si="115"/>
        <v>0.24804992199687986</v>
      </c>
      <c r="HF21" s="106">
        <f t="shared" si="115"/>
        <v>0.23478939157566303</v>
      </c>
      <c r="HG21" s="106">
        <f t="shared" si="115"/>
        <v>0.22464898595943839</v>
      </c>
      <c r="HH21" s="106">
        <f t="shared" si="115"/>
        <v>0.19656786271450857</v>
      </c>
      <c r="HI21" s="106">
        <f t="shared" si="115"/>
        <v>0.18642745709828393</v>
      </c>
      <c r="HJ21" s="106">
        <f t="shared" si="115"/>
        <v>0.18096723868954759</v>
      </c>
      <c r="HK21" s="106">
        <f t="shared" si="115"/>
        <v>0.19344773790951639</v>
      </c>
      <c r="HL21" s="106">
        <f t="shared" si="115"/>
        <v>0.18564742589703589</v>
      </c>
      <c r="HM21" s="106">
        <f t="shared" si="115"/>
        <v>0.17394695787831513</v>
      </c>
      <c r="HN21" s="106">
        <f t="shared" si="115"/>
        <v>0.17004680187207488</v>
      </c>
      <c r="HO21" s="106">
        <f t="shared" si="115"/>
        <v>0.16380655226209048</v>
      </c>
      <c r="HP21" s="106">
        <f t="shared" si="115"/>
        <v>0.15366614664586584</v>
      </c>
      <c r="HQ21" s="106">
        <f t="shared" si="115"/>
        <v>0.14664586583463338</v>
      </c>
      <c r="HR21" s="106">
        <f t="shared" si="115"/>
        <v>0.1544461778471139</v>
      </c>
      <c r="HS21" s="106">
        <f t="shared" si="115"/>
        <v>0.14664586583463338</v>
      </c>
      <c r="HT21" s="106">
        <f t="shared" si="115"/>
        <v>0.15054602184087362</v>
      </c>
      <c r="HU21" s="106">
        <f t="shared" si="115"/>
        <v>0.15366614664586584</v>
      </c>
      <c r="HV21" s="106">
        <f t="shared" si="115"/>
        <v>0.14768552534900808</v>
      </c>
      <c r="HW21" s="106">
        <f t="shared" si="115"/>
        <v>0.14695077149155034</v>
      </c>
      <c r="HX21" s="106">
        <f t="shared" si="115"/>
        <v>0.14327700220426157</v>
      </c>
      <c r="HY21" s="106">
        <f t="shared" si="115"/>
        <v>0.14915503306392358</v>
      </c>
      <c r="HZ21" s="106">
        <f t="shared" si="115"/>
        <v>0.1366642174871418</v>
      </c>
      <c r="IA21" s="106">
        <f t="shared" si="115"/>
        <v>0.12564290962527552</v>
      </c>
      <c r="IB21" s="106">
        <f t="shared" si="115"/>
        <v>0.13372520205731081</v>
      </c>
      <c r="IC21" s="106">
        <f t="shared" si="115"/>
        <v>0.12509038322487345</v>
      </c>
      <c r="ID21" s="106">
        <f t="shared" si="115"/>
        <v>0.15907447577729572</v>
      </c>
      <c r="IE21" s="106">
        <f t="shared" si="115"/>
        <v>0.15979754157628345</v>
      </c>
      <c r="IF21" s="106">
        <f t="shared" si="115"/>
        <v>0.17715112075198844</v>
      </c>
      <c r="IG21" s="106">
        <f t="shared" si="115"/>
        <v>0.18122743682310469</v>
      </c>
      <c r="IH21" s="106">
        <f t="shared" si="115"/>
        <v>0.18267148014440432</v>
      </c>
      <c r="II21" s="106">
        <f t="shared" si="115"/>
        <v>0.18518518518518517</v>
      </c>
      <c r="IJ21" s="106">
        <f t="shared" si="115"/>
        <v>0.20551924473493102</v>
      </c>
      <c r="IK21" s="106">
        <f t="shared" si="115"/>
        <v>0.22222222222222221</v>
      </c>
      <c r="IL21" s="106">
        <f t="shared" si="115"/>
        <v>0.22730573710965868</v>
      </c>
      <c r="IM21" s="106">
        <f t="shared" ref="IM21:KX21" si="116">IM20/(IM18)</f>
        <v>0.23892519970951343</v>
      </c>
      <c r="IN21" s="106">
        <f t="shared" si="116"/>
        <v>0.25780682643427744</v>
      </c>
      <c r="IO21" s="106">
        <f t="shared" si="116"/>
        <v>0.25272331154684097</v>
      </c>
      <c r="IP21" s="106">
        <f t="shared" si="116"/>
        <v>0.26724763979665939</v>
      </c>
      <c r="IQ21" s="106">
        <f t="shared" si="116"/>
        <v>0.27959331880900506</v>
      </c>
      <c r="IR21" s="106">
        <f t="shared" si="116"/>
        <v>0.29006526468455401</v>
      </c>
      <c r="IS21" s="106">
        <f t="shared" si="116"/>
        <v>0.30384336475707036</v>
      </c>
      <c r="IT21" s="106">
        <f t="shared" si="116"/>
        <v>0.32342277012327775</v>
      </c>
      <c r="IU21" s="106">
        <f t="shared" si="116"/>
        <v>0.32414793328498914</v>
      </c>
      <c r="IV21" s="106">
        <f t="shared" si="116"/>
        <v>0.30841121495327101</v>
      </c>
      <c r="IW21" s="106">
        <f t="shared" si="116"/>
        <v>0.32494608195542773</v>
      </c>
      <c r="IX21" s="106">
        <f t="shared" si="116"/>
        <v>0.35416666666666669</v>
      </c>
      <c r="IY21" s="106">
        <f t="shared" si="116"/>
        <v>0.33764367816091956</v>
      </c>
      <c r="IZ21" s="106">
        <f t="shared" si="116"/>
        <v>0.34051724137931033</v>
      </c>
      <c r="JA21" s="106">
        <f t="shared" si="116"/>
        <v>0.35272988505747127</v>
      </c>
      <c r="JB21" s="106">
        <f t="shared" si="116"/>
        <v>0.38932384341637011</v>
      </c>
      <c r="JC21" s="106">
        <f t="shared" si="116"/>
        <v>0.40640569395017795</v>
      </c>
      <c r="JD21" s="106">
        <f t="shared" si="116"/>
        <v>0.4213523131672598</v>
      </c>
      <c r="JE21" s="106">
        <f t="shared" si="116"/>
        <v>0.43131672597864767</v>
      </c>
      <c r="JF21" s="106">
        <f t="shared" si="116"/>
        <v>0.43914590747330962</v>
      </c>
      <c r="JG21" s="106">
        <f t="shared" si="116"/>
        <v>0.44555160142348754</v>
      </c>
      <c r="JH21" s="106">
        <f t="shared" si="116"/>
        <v>0.45765124555160142</v>
      </c>
      <c r="JI21" s="106">
        <f t="shared" si="116"/>
        <v>0.53238434163701065</v>
      </c>
      <c r="JJ21" s="106">
        <f t="shared" si="116"/>
        <v>0.54590747330960854</v>
      </c>
      <c r="JK21" s="106">
        <f t="shared" si="116"/>
        <v>0.55729537366548043</v>
      </c>
      <c r="JL21" s="106">
        <f t="shared" si="116"/>
        <v>0.53736654804270467</v>
      </c>
      <c r="JM21" s="106">
        <f t="shared" si="116"/>
        <v>0.5473309608540925</v>
      </c>
      <c r="JN21" s="106">
        <f t="shared" si="116"/>
        <v>0.5288256227758007</v>
      </c>
      <c r="JO21" s="106">
        <f t="shared" si="116"/>
        <v>0.56441281138790034</v>
      </c>
      <c r="JP21" s="106">
        <f t="shared" si="116"/>
        <v>0.57192737430167595</v>
      </c>
      <c r="JQ21" s="106">
        <f t="shared" si="116"/>
        <v>0.55796089385474856</v>
      </c>
      <c r="JR21" s="106">
        <f t="shared" si="116"/>
        <v>0.54399441340782118</v>
      </c>
      <c r="JS21" s="106">
        <f t="shared" si="116"/>
        <v>0.5544692737430168</v>
      </c>
      <c r="JT21" s="106">
        <f t="shared" si="116"/>
        <v>0.60824022346368711</v>
      </c>
      <c r="JU21" s="106">
        <f t="shared" si="116"/>
        <v>0.55935754189944131</v>
      </c>
      <c r="JV21" s="106">
        <f t="shared" si="116"/>
        <v>0.5761173184357542</v>
      </c>
      <c r="JW21" s="106">
        <f t="shared" si="116"/>
        <v>0.61173184357541899</v>
      </c>
      <c r="JX21" s="106">
        <f t="shared" si="116"/>
        <v>0.55586592178770955</v>
      </c>
      <c r="JY21" s="106">
        <f t="shared" si="116"/>
        <v>0.62639664804469275</v>
      </c>
      <c r="JZ21" s="106">
        <f t="shared" si="116"/>
        <v>0.62639664804469275</v>
      </c>
      <c r="KA21" s="106">
        <f t="shared" si="116"/>
        <v>0.62988826815642462</v>
      </c>
      <c r="KB21" s="106">
        <f t="shared" si="116"/>
        <v>0.65991620111731841</v>
      </c>
      <c r="KC21" s="106">
        <f t="shared" si="116"/>
        <v>0.68365921787709494</v>
      </c>
      <c r="KD21" s="106">
        <f t="shared" si="116"/>
        <v>0.71229050279329609</v>
      </c>
      <c r="KE21" s="106">
        <f t="shared" si="116"/>
        <v>0.66689466484268123</v>
      </c>
      <c r="KF21" s="106">
        <f t="shared" si="116"/>
        <v>0.65080428954423597</v>
      </c>
      <c r="KG21" s="106">
        <f t="shared" si="116"/>
        <v>0.66018766756032177</v>
      </c>
      <c r="KH21" s="106">
        <f t="shared" si="116"/>
        <v>0.6836461126005362</v>
      </c>
      <c r="KI21" s="106">
        <f t="shared" si="116"/>
        <v>0.69034852546916892</v>
      </c>
      <c r="KJ21" s="106">
        <f t="shared" si="116"/>
        <v>0.71313672922252014</v>
      </c>
      <c r="KK21" s="106">
        <f t="shared" si="116"/>
        <v>0.73659517426273458</v>
      </c>
      <c r="KL21" s="106">
        <f t="shared" si="116"/>
        <v>0.67606557377049181</v>
      </c>
      <c r="KM21" s="106">
        <f t="shared" si="116"/>
        <v>0.68223086900129704</v>
      </c>
      <c r="KN21" s="106">
        <f t="shared" si="116"/>
        <v>0.65953307392996108</v>
      </c>
      <c r="KO21" s="106">
        <f t="shared" si="116"/>
        <v>0.64968152866242035</v>
      </c>
      <c r="KP21" s="106">
        <f t="shared" si="116"/>
        <v>0.63248407643312099</v>
      </c>
      <c r="KQ21" s="106">
        <f t="shared" si="116"/>
        <v>0.65668789808917194</v>
      </c>
      <c r="KR21" s="106">
        <f t="shared" si="116"/>
        <v>0.66560509554140124</v>
      </c>
      <c r="KS21" s="106">
        <f t="shared" si="116"/>
        <v>0.66242038216560506</v>
      </c>
      <c r="KT21" s="106">
        <f t="shared" si="116"/>
        <v>0.68853503184713372</v>
      </c>
      <c r="KU21" s="106">
        <f t="shared" si="116"/>
        <v>0.61719745222929934</v>
      </c>
      <c r="KV21" s="106">
        <f t="shared" si="116"/>
        <v>0.6383248730964467</v>
      </c>
      <c r="KW21" s="106">
        <f t="shared" si="116"/>
        <v>0.63895939086294418</v>
      </c>
      <c r="KX21" s="106">
        <f t="shared" si="116"/>
        <v>0.6516497461928934</v>
      </c>
      <c r="KY21" s="106">
        <f t="shared" ref="KY21:NJ21" si="117">KY20/(KY18)</f>
        <v>0.66877770740975295</v>
      </c>
      <c r="KZ21" s="106">
        <f t="shared" si="117"/>
        <v>0.6586447118429386</v>
      </c>
      <c r="LA21" s="106">
        <f t="shared" si="117"/>
        <v>0.638676844783715</v>
      </c>
      <c r="LB21" s="106">
        <f t="shared" si="117"/>
        <v>0.64949109414758266</v>
      </c>
      <c r="LC21" s="106">
        <f t="shared" si="117"/>
        <v>0.64575411913814951</v>
      </c>
      <c r="LD21" s="106">
        <f t="shared" si="117"/>
        <v>0.65462610899873253</v>
      </c>
      <c r="LE21" s="106">
        <f t="shared" si="117"/>
        <v>0.65906210392902409</v>
      </c>
      <c r="LF21" s="106">
        <f t="shared" si="117"/>
        <v>0.70785804816223064</v>
      </c>
      <c r="LG21" s="106">
        <f t="shared" si="117"/>
        <v>0.72813688212927752</v>
      </c>
      <c r="LH21" s="106">
        <f t="shared" si="117"/>
        <v>0.68851435705368291</v>
      </c>
      <c r="LI21" s="106">
        <f t="shared" si="117"/>
        <v>0.67970204841713222</v>
      </c>
      <c r="LJ21" s="106">
        <f t="shared" si="117"/>
        <v>0.71322160148975788</v>
      </c>
      <c r="LK21" s="106">
        <f t="shared" si="117"/>
        <v>0.70515207945375546</v>
      </c>
      <c r="LL21" s="106">
        <f t="shared" si="117"/>
        <v>0.73743016759776536</v>
      </c>
      <c r="LM21" s="106">
        <f t="shared" si="117"/>
        <v>0.75853507138423337</v>
      </c>
      <c r="LN21" s="106">
        <f t="shared" si="117"/>
        <v>0.74363749224084419</v>
      </c>
      <c r="LO21" s="106">
        <f t="shared" si="117"/>
        <v>0.70258880192655027</v>
      </c>
      <c r="LP21" s="106">
        <f t="shared" si="117"/>
        <v>0.71063576945929885</v>
      </c>
      <c r="LQ21" s="106">
        <f t="shared" si="117"/>
        <v>0.67578579743888245</v>
      </c>
      <c r="LR21" s="106">
        <f t="shared" si="117"/>
        <v>0.69906868451688009</v>
      </c>
      <c r="LS21" s="106">
        <f t="shared" si="117"/>
        <v>0.7124563445867288</v>
      </c>
      <c r="LT21" s="106">
        <f t="shared" si="117"/>
        <v>0.73751451800232293</v>
      </c>
      <c r="LU21" s="106">
        <f t="shared" si="117"/>
        <v>0.7032520325203252</v>
      </c>
      <c r="LV21" s="106">
        <f t="shared" si="117"/>
        <v>0.69976771196283394</v>
      </c>
      <c r="LW21" s="106">
        <f t="shared" si="117"/>
        <v>0.65571030640668526</v>
      </c>
      <c r="LX21" s="106">
        <f t="shared" si="117"/>
        <v>0.64630760688506383</v>
      </c>
      <c r="LY21" s="106">
        <f t="shared" si="117"/>
        <v>0.65186007773459187</v>
      </c>
      <c r="LZ21" s="106">
        <f t="shared" si="117"/>
        <v>0.66851749028317597</v>
      </c>
      <c r="MA21" s="106">
        <f t="shared" si="117"/>
        <v>0.68906163242642982</v>
      </c>
      <c r="MB21" s="106">
        <f t="shared" si="117"/>
        <v>0.61945031712473575</v>
      </c>
      <c r="MC21" s="106">
        <f t="shared" si="117"/>
        <v>0.59138110072689509</v>
      </c>
      <c r="MD21" s="106">
        <f t="shared" si="117"/>
        <v>0.57165109034267914</v>
      </c>
      <c r="ME21" s="106">
        <f t="shared" si="117"/>
        <v>0.56178608515057116</v>
      </c>
      <c r="MF21" s="106">
        <f t="shared" si="117"/>
        <v>0.55503634475597097</v>
      </c>
      <c r="MG21" s="106">
        <f t="shared" si="117"/>
        <v>0.57165109034267914</v>
      </c>
      <c r="MH21" s="106">
        <f t="shared" si="117"/>
        <v>0.5801644398766701</v>
      </c>
      <c r="MI21" s="106">
        <f t="shared" si="117"/>
        <v>0.51233299075025696</v>
      </c>
      <c r="MJ21" s="106">
        <f t="shared" si="117"/>
        <v>0.49229188078108943</v>
      </c>
      <c r="MK21" s="106">
        <f t="shared" si="117"/>
        <v>0.47587268993839837</v>
      </c>
      <c r="ML21" s="106">
        <f t="shared" si="117"/>
        <v>0.48767967145790553</v>
      </c>
      <c r="MM21" s="106">
        <f t="shared" si="117"/>
        <v>0.44250513347022585</v>
      </c>
      <c r="MN21" s="106">
        <f t="shared" si="117"/>
        <v>0.44712525667351127</v>
      </c>
      <c r="MO21" s="106">
        <f t="shared" si="117"/>
        <v>0.46023601847101075</v>
      </c>
      <c r="MP21" s="106">
        <f t="shared" si="117"/>
        <v>0.41508465879938428</v>
      </c>
      <c r="MQ21" s="106">
        <f t="shared" si="117"/>
        <v>0.40174448435094923</v>
      </c>
      <c r="MR21" s="106">
        <f t="shared" si="117"/>
        <v>0.38073394495412843</v>
      </c>
      <c r="MS21" s="106">
        <f t="shared" si="117"/>
        <v>0.37003058103975534</v>
      </c>
      <c r="MT21" s="106">
        <f t="shared" si="117"/>
        <v>0.36442405708460757</v>
      </c>
      <c r="MU21" s="106">
        <f t="shared" si="117"/>
        <v>0.37257900101936797</v>
      </c>
      <c r="MV21" s="106">
        <f t="shared" si="117"/>
        <v>0.38032454361054768</v>
      </c>
      <c r="MW21" s="106">
        <f t="shared" si="117"/>
        <v>0.3473630831643002</v>
      </c>
      <c r="MX21" s="106">
        <f t="shared" si="117"/>
        <v>0.35598377281947263</v>
      </c>
      <c r="MY21" s="106">
        <f t="shared" si="117"/>
        <v>0.30870445344129555</v>
      </c>
      <c r="MZ21" s="106">
        <f t="shared" si="117"/>
        <v>0.29726996966632963</v>
      </c>
      <c r="NA21" s="106">
        <f t="shared" si="117"/>
        <v>0.29322548028311424</v>
      </c>
      <c r="NB21" s="106">
        <f t="shared" si="117"/>
        <v>0.29726996966632963</v>
      </c>
      <c r="NC21" s="106">
        <f t="shared" si="117"/>
        <v>0.30384226491405458</v>
      </c>
      <c r="ND21" s="106">
        <f t="shared" si="117"/>
        <v>0.27323232323232322</v>
      </c>
      <c r="NE21" s="106">
        <f t="shared" si="117"/>
        <v>0.28585858585858587</v>
      </c>
      <c r="NF21" s="106">
        <f t="shared" si="117"/>
        <v>0.25303030303030305</v>
      </c>
      <c r="NG21" s="106">
        <f t="shared" si="117"/>
        <v>0.26717171717171717</v>
      </c>
      <c r="NH21" s="106">
        <f t="shared" si="117"/>
        <v>0.2388888888888889</v>
      </c>
      <c r="NI21" s="106">
        <f t="shared" si="117"/>
        <v>0.24696969696969698</v>
      </c>
      <c r="NJ21" s="106">
        <f t="shared" si="117"/>
        <v>0.25404040404040407</v>
      </c>
      <c r="NK21" s="106">
        <f t="shared" ref="NK21:PV21" si="118">NK20/(NK18)</f>
        <v>0.22626262626262628</v>
      </c>
      <c r="NL21" s="106">
        <f t="shared" si="118"/>
        <v>0.23585858585858585</v>
      </c>
      <c r="NM21" s="106">
        <f t="shared" si="118"/>
        <v>0.22222222222222221</v>
      </c>
      <c r="NN21" s="106">
        <f t="shared" si="118"/>
        <v>0.23107971745711403</v>
      </c>
      <c r="NO21" s="106">
        <f t="shared" si="118"/>
        <v>0.22805247225025227</v>
      </c>
      <c r="NP21" s="106">
        <f t="shared" si="118"/>
        <v>0.24470232088799193</v>
      </c>
      <c r="NQ21" s="106">
        <f t="shared" si="118"/>
        <v>0.26071608673726676</v>
      </c>
      <c r="NR21" s="106">
        <f t="shared" si="118"/>
        <v>0.25012607160867373</v>
      </c>
      <c r="NS21" s="106">
        <f t="shared" si="118"/>
        <v>0.26244343891402716</v>
      </c>
      <c r="NT21" s="106">
        <f t="shared" si="118"/>
        <v>0.26546003016591252</v>
      </c>
      <c r="NU21" s="106">
        <f t="shared" si="118"/>
        <v>0.27953745600804425</v>
      </c>
      <c r="NV21" s="106">
        <f t="shared" si="118"/>
        <v>0.27601809954751133</v>
      </c>
      <c r="NW21" s="106">
        <f t="shared" si="118"/>
        <v>0.29512317747611866</v>
      </c>
      <c r="NX21" s="106">
        <f t="shared" si="118"/>
        <v>0.31020613373554551</v>
      </c>
      <c r="NY21" s="106">
        <f t="shared" si="118"/>
        <v>0.29311211664152842</v>
      </c>
      <c r="NZ21" s="106">
        <f t="shared" si="118"/>
        <v>0.31306532663316583</v>
      </c>
      <c r="OA21" s="106">
        <f t="shared" si="118"/>
        <v>0.31507537688442211</v>
      </c>
      <c r="OB21" s="106">
        <f t="shared" si="118"/>
        <v>0.35326633165829147</v>
      </c>
      <c r="OC21" s="106">
        <f t="shared" si="118"/>
        <v>0.35125628140703519</v>
      </c>
      <c r="OD21" s="106">
        <f t="shared" si="118"/>
        <v>0.37386934673366834</v>
      </c>
      <c r="OE21" s="106">
        <f t="shared" si="118"/>
        <v>0.39195979899497485</v>
      </c>
      <c r="OF21" s="106">
        <f t="shared" si="118"/>
        <v>0.38793969849246229</v>
      </c>
      <c r="OG21" s="106">
        <f t="shared" si="118"/>
        <v>0.4206030150753769</v>
      </c>
      <c r="OH21" s="106">
        <f t="shared" si="118"/>
        <v>0.42562814070351757</v>
      </c>
      <c r="OI21" s="106">
        <f t="shared" si="118"/>
        <v>0.44271356783919597</v>
      </c>
      <c r="OJ21" s="106">
        <f t="shared" si="118"/>
        <v>0.46130653266331656</v>
      </c>
      <c r="OK21" s="106">
        <f t="shared" si="118"/>
        <v>0.4758793969849246</v>
      </c>
      <c r="OL21" s="106">
        <f t="shared" si="118"/>
        <v>0.49045226130653269</v>
      </c>
      <c r="OM21" s="106">
        <f t="shared" si="118"/>
        <v>0.50904522613065328</v>
      </c>
      <c r="ON21" s="106">
        <f t="shared" si="118"/>
        <v>0.52110552763819096</v>
      </c>
      <c r="OO21" s="106">
        <f t="shared" si="118"/>
        <v>0.53969849246231161</v>
      </c>
      <c r="OP21" s="106">
        <f t="shared" si="118"/>
        <v>0.5653266331658291</v>
      </c>
      <c r="OQ21" s="106">
        <f t="shared" si="118"/>
        <v>0.60150753768844223</v>
      </c>
      <c r="OR21" s="106">
        <f t="shared" si="118"/>
        <v>0.63266331658291453</v>
      </c>
      <c r="OS21" s="106">
        <f t="shared" si="118"/>
        <v>0.65100000000000002</v>
      </c>
      <c r="OT21" s="106">
        <f t="shared" si="118"/>
        <v>0.66633466135458164</v>
      </c>
      <c r="OU21" s="106">
        <f t="shared" si="118"/>
        <v>0.67113760556383506</v>
      </c>
      <c r="OV21" s="106">
        <f t="shared" si="118"/>
        <v>0.70326409495548958</v>
      </c>
      <c r="OW21" s="106">
        <f t="shared" si="118"/>
        <v>0.72449482503696405</v>
      </c>
      <c r="OX21" s="106">
        <f t="shared" si="118"/>
        <v>0.75160177427304087</v>
      </c>
      <c r="OY21" s="106">
        <f t="shared" si="118"/>
        <v>0.80384425825529815</v>
      </c>
      <c r="OZ21" s="106">
        <f t="shared" si="118"/>
        <v>0.81425061425061429</v>
      </c>
      <c r="PA21" s="106">
        <f t="shared" si="118"/>
        <v>0.81448849730788053</v>
      </c>
      <c r="PB21" s="106">
        <f t="shared" si="118"/>
        <v>0.81937682570593962</v>
      </c>
      <c r="PC21" s="106">
        <f t="shared" si="118"/>
        <v>0.82512077294685993</v>
      </c>
      <c r="PD21" s="106">
        <f t="shared" si="118"/>
        <v>0.83500238435860752</v>
      </c>
      <c r="PE21" s="106">
        <f t="shared" si="118"/>
        <v>0.85687293339631554</v>
      </c>
      <c r="PF21" s="106">
        <f t="shared" si="118"/>
        <v>0.88689915174363809</v>
      </c>
      <c r="PG21" s="106">
        <f t="shared" si="118"/>
        <v>0.80801781737193767</v>
      </c>
      <c r="PH21" s="106">
        <f t="shared" si="118"/>
        <v>0.80975185023944274</v>
      </c>
      <c r="PI21" s="106">
        <f t="shared" si="118"/>
        <v>0.82398619499568593</v>
      </c>
      <c r="PJ21" s="106">
        <f t="shared" si="118"/>
        <v>0.8267241379310345</v>
      </c>
      <c r="PK21" s="106">
        <f t="shared" si="118"/>
        <v>0.82456140350877194</v>
      </c>
      <c r="PL21" s="106">
        <f t="shared" si="118"/>
        <v>0.80326530612244895</v>
      </c>
      <c r="PM21" s="106">
        <f t="shared" si="118"/>
        <v>0.81221995926680246</v>
      </c>
      <c r="PN21" s="106">
        <f t="shared" si="118"/>
        <v>0.80162932790224029</v>
      </c>
      <c r="PO21" s="106">
        <f t="shared" si="118"/>
        <v>0.83543788187372714</v>
      </c>
      <c r="PP21" s="106">
        <f t="shared" si="118"/>
        <v>0.85482562854825628</v>
      </c>
      <c r="PQ21" s="106">
        <f t="shared" si="118"/>
        <v>0.83121019108280259</v>
      </c>
      <c r="PR21" s="106">
        <f t="shared" si="118"/>
        <v>0.81899224806201554</v>
      </c>
      <c r="PS21" s="106">
        <f t="shared" si="118"/>
        <v>0.82152535811072391</v>
      </c>
      <c r="PT21" s="106">
        <f t="shared" si="118"/>
        <v>0.81687959736740223</v>
      </c>
      <c r="PU21" s="106">
        <f t="shared" si="118"/>
        <v>0.82786568892319568</v>
      </c>
      <c r="PV21" s="106">
        <f t="shared" si="118"/>
        <v>0.82493266641015772</v>
      </c>
      <c r="PW21" s="106">
        <f t="shared" ref="PW21:SH21" si="119">PW20/(PW18)</f>
        <v>0.80176719170188249</v>
      </c>
      <c r="PX21" s="106">
        <f t="shared" si="119"/>
        <v>0.80183276059564723</v>
      </c>
      <c r="PY21" s="106">
        <f t="shared" si="119"/>
        <v>0.77536231884057971</v>
      </c>
      <c r="PZ21" s="106">
        <f t="shared" si="119"/>
        <v>0.76468344774980934</v>
      </c>
      <c r="QA21" s="106">
        <f t="shared" si="119"/>
        <v>0.78604118993135008</v>
      </c>
      <c r="QB21" s="106">
        <f t="shared" si="119"/>
        <v>0.78250950570342204</v>
      </c>
      <c r="QC21" s="106">
        <f t="shared" si="119"/>
        <v>0.74708317651486644</v>
      </c>
      <c r="QD21" s="106">
        <f t="shared" si="119"/>
        <v>0.73493073755147886</v>
      </c>
      <c r="QE21" s="106">
        <f t="shared" si="119"/>
        <v>0.72553430821147358</v>
      </c>
      <c r="QF21" s="106">
        <f t="shared" si="119"/>
        <v>0.71016122984626917</v>
      </c>
      <c r="QG21" s="106">
        <f t="shared" si="119"/>
        <v>0.69403824521934754</v>
      </c>
      <c r="QH21" s="106">
        <f t="shared" si="119"/>
        <v>0.67341582302212222</v>
      </c>
      <c r="QI21" s="106">
        <f t="shared" si="119"/>
        <v>0.68164794007490637</v>
      </c>
      <c r="QJ21" s="106">
        <f t="shared" si="119"/>
        <v>0.66516853932584274</v>
      </c>
      <c r="QK21" s="106">
        <f t="shared" si="119"/>
        <v>0.65131086142322092</v>
      </c>
      <c r="QL21" s="106">
        <f t="shared" si="119"/>
        <v>0.61705310396409874</v>
      </c>
      <c r="QM21" s="106">
        <f t="shared" si="119"/>
        <v>0.59461480927449517</v>
      </c>
      <c r="QN21" s="106">
        <f t="shared" si="119"/>
        <v>0.57340306313036982</v>
      </c>
      <c r="QO21" s="106">
        <f t="shared" si="119"/>
        <v>0.56406425102726931</v>
      </c>
      <c r="QP21" s="106">
        <f t="shared" si="119"/>
        <v>0.55547254389241685</v>
      </c>
      <c r="QQ21" s="106">
        <f t="shared" si="119"/>
        <v>0.52611940298507465</v>
      </c>
      <c r="QR21" s="106">
        <f t="shared" si="119"/>
        <v>0.49309958970533385</v>
      </c>
      <c r="QS21" s="106">
        <f t="shared" si="119"/>
        <v>0.45712155108128261</v>
      </c>
      <c r="QT21" s="106">
        <f t="shared" si="119"/>
        <v>0.44705443698732289</v>
      </c>
      <c r="QU21" s="106">
        <f t="shared" si="119"/>
        <v>0.42841163310961966</v>
      </c>
      <c r="QV21" s="106">
        <f t="shared" si="119"/>
        <v>0.43475018642803875</v>
      </c>
      <c r="QW21" s="106">
        <f t="shared" si="119"/>
        <v>0.4362891207153502</v>
      </c>
      <c r="QX21" s="106">
        <f t="shared" si="119"/>
        <v>0.39635958395245169</v>
      </c>
      <c r="QY21" s="106">
        <f t="shared" si="119"/>
        <v>0.36761975492016341</v>
      </c>
      <c r="QZ21" s="106">
        <f t="shared" si="119"/>
        <v>0.35331113577506473</v>
      </c>
      <c r="RA21" s="106">
        <f t="shared" si="119"/>
        <v>0.34134615384615385</v>
      </c>
      <c r="RB21" s="106">
        <f t="shared" si="119"/>
        <v>0.32877218934911245</v>
      </c>
      <c r="RC21" s="106">
        <f t="shared" si="119"/>
        <v>0.33210059171597633</v>
      </c>
      <c r="RD21" s="106">
        <f t="shared" si="119"/>
        <v>0.33827893175074186</v>
      </c>
      <c r="RE21" s="106">
        <f t="shared" si="119"/>
        <v>0.29948109710896959</v>
      </c>
      <c r="RF21" s="106">
        <f t="shared" si="119"/>
        <v>0.28465530022238694</v>
      </c>
      <c r="RG21" s="106">
        <f t="shared" si="119"/>
        <v>0.26417191552426827</v>
      </c>
      <c r="RH21" s="106">
        <f t="shared" si="119"/>
        <v>0.25009262689885142</v>
      </c>
      <c r="RI21" s="106">
        <f t="shared" si="119"/>
        <v>0.23763837638376384</v>
      </c>
      <c r="RJ21" s="106">
        <f t="shared" si="119"/>
        <v>0.24095940959409595</v>
      </c>
      <c r="RK21" s="106">
        <f t="shared" si="119"/>
        <v>0.24501845018450186</v>
      </c>
      <c r="RL21" s="106">
        <f t="shared" si="119"/>
        <v>0.22029520295202953</v>
      </c>
      <c r="RM21" s="106">
        <f t="shared" si="119"/>
        <v>0.20184501845018452</v>
      </c>
      <c r="RN21" s="106">
        <f t="shared" si="119"/>
        <v>0.18856088560885609</v>
      </c>
      <c r="RO21" s="106">
        <f t="shared" si="119"/>
        <v>0.17896678966789667</v>
      </c>
      <c r="RP21" s="106">
        <f t="shared" si="119"/>
        <v>0.17232472324723247</v>
      </c>
      <c r="RQ21" s="106">
        <f t="shared" si="119"/>
        <v>0.17232472324723247</v>
      </c>
      <c r="RR21" s="106">
        <f t="shared" si="119"/>
        <v>0.17749077490774909</v>
      </c>
      <c r="RS21" s="106">
        <f t="shared" si="119"/>
        <v>0.16605166051660517</v>
      </c>
      <c r="RT21" s="106">
        <f t="shared" si="119"/>
        <v>0.15880619012527636</v>
      </c>
      <c r="RU21" s="106">
        <f t="shared" si="119"/>
        <v>0.15348330914368649</v>
      </c>
      <c r="RV21" s="106">
        <f t="shared" si="119"/>
        <v>0.14576747453459782</v>
      </c>
      <c r="RW21" s="106">
        <f t="shared" si="119"/>
        <v>0.14998243765367053</v>
      </c>
      <c r="RX21" s="106">
        <f t="shared" si="119"/>
        <v>0.164734808570425</v>
      </c>
      <c r="RY21" s="106">
        <f t="shared" si="119"/>
        <v>0.17667720407446436</v>
      </c>
      <c r="RZ21" s="106">
        <f t="shared" si="119"/>
        <v>0.15349490691956447</v>
      </c>
      <c r="SA21" s="106">
        <f t="shared" si="119"/>
        <v>0.16438356164383561</v>
      </c>
      <c r="SB21" s="106">
        <f t="shared" si="119"/>
        <v>0.15384615384615385</v>
      </c>
      <c r="SC21" s="106">
        <f t="shared" si="119"/>
        <v>0.1517386722866175</v>
      </c>
      <c r="SD21" s="106">
        <f t="shared" si="119"/>
        <v>0.15770987003863715</v>
      </c>
      <c r="SE21" s="106">
        <f t="shared" si="119"/>
        <v>0.16754478398314016</v>
      </c>
      <c r="SF21" s="106">
        <f t="shared" si="119"/>
        <v>0.17808219178082191</v>
      </c>
      <c r="SG21" s="106">
        <f t="shared" si="119"/>
        <v>0.1654373024236038</v>
      </c>
      <c r="SH21" s="106">
        <f t="shared" si="119"/>
        <v>0.16649104320337196</v>
      </c>
      <c r="SI21" s="106">
        <f t="shared" ref="SI21:UT21" si="120">SI20/(SI18)</f>
        <v>0.17597471022128555</v>
      </c>
      <c r="SJ21" s="106">
        <f t="shared" si="120"/>
        <v>0.18264840182648401</v>
      </c>
      <c r="SK21" s="106">
        <f t="shared" si="120"/>
        <v>0.19178082191780821</v>
      </c>
      <c r="SL21" s="106">
        <f t="shared" si="120"/>
        <v>0.20723568668774148</v>
      </c>
      <c r="SM21" s="106">
        <f t="shared" si="120"/>
        <v>0.220231822971549</v>
      </c>
      <c r="SN21" s="106">
        <f t="shared" si="120"/>
        <v>0.22058306989813839</v>
      </c>
      <c r="SO21" s="106">
        <f t="shared" si="120"/>
        <v>0.20349967595592999</v>
      </c>
      <c r="SP21" s="106">
        <f t="shared" si="120"/>
        <v>0.21160077770576799</v>
      </c>
      <c r="SQ21" s="106">
        <f t="shared" si="120"/>
        <v>0.23298768632534025</v>
      </c>
      <c r="SR21" s="106">
        <f t="shared" si="120"/>
        <v>0.25016202203499677</v>
      </c>
      <c r="SS21" s="106">
        <f t="shared" si="120"/>
        <v>0.2692806221646144</v>
      </c>
      <c r="ST21" s="106">
        <f t="shared" si="120"/>
        <v>0.29196370706416075</v>
      </c>
      <c r="SU21" s="106">
        <f t="shared" si="120"/>
        <v>0.26057474975783018</v>
      </c>
      <c r="SV21" s="106">
        <f t="shared" si="120"/>
        <v>0.26380368098159507</v>
      </c>
      <c r="SW21" s="106">
        <f t="shared" si="120"/>
        <v>0.27575072650952537</v>
      </c>
      <c r="SX21" s="106">
        <f t="shared" si="120"/>
        <v>0.31223764933806908</v>
      </c>
      <c r="SY21" s="106">
        <f t="shared" si="120"/>
        <v>0.31094607684856312</v>
      </c>
      <c r="SZ21" s="106">
        <f t="shared" si="120"/>
        <v>0.35679690022602517</v>
      </c>
      <c r="TA21" s="106">
        <f t="shared" si="120"/>
        <v>0.39134646432030995</v>
      </c>
      <c r="TB21" s="106">
        <f t="shared" si="120"/>
        <v>0.39845011301259281</v>
      </c>
      <c r="TC21" s="106">
        <f t="shared" si="120"/>
        <v>0.41007426541814657</v>
      </c>
      <c r="TD21" s="106">
        <f t="shared" si="120"/>
        <v>0.44311956171446987</v>
      </c>
      <c r="TE21" s="106">
        <f t="shared" si="120"/>
        <v>0.45221295702373315</v>
      </c>
      <c r="TF21" s="106">
        <f t="shared" si="120"/>
        <v>0.48268120590121871</v>
      </c>
      <c r="TG21" s="106">
        <f t="shared" si="120"/>
        <v>0.53207184092366899</v>
      </c>
      <c r="TH21" s="106">
        <f t="shared" si="120"/>
        <v>0.57376523412443869</v>
      </c>
      <c r="TI21" s="106">
        <f t="shared" si="120"/>
        <v>0.61006087792374242</v>
      </c>
      <c r="TJ21" s="106">
        <f t="shared" si="120"/>
        <v>0.54565844280679265</v>
      </c>
      <c r="TK21" s="106">
        <f t="shared" si="120"/>
        <v>0.56135853892983023</v>
      </c>
      <c r="TL21" s="106">
        <f t="shared" si="120"/>
        <v>0.56808715155398914</v>
      </c>
      <c r="TM21" s="106">
        <f t="shared" si="120"/>
        <v>0.5908362704261455</v>
      </c>
      <c r="TN21" s="106">
        <f t="shared" si="120"/>
        <v>0.64210189041973731</v>
      </c>
      <c r="TO21" s="106">
        <f t="shared" si="120"/>
        <v>0.68856135853892986</v>
      </c>
      <c r="TP21" s="106">
        <f t="shared" si="120"/>
        <v>0.62093171665603064</v>
      </c>
      <c r="TQ21" s="106">
        <f t="shared" si="120"/>
        <v>0.61104020421186978</v>
      </c>
      <c r="TR21" s="106">
        <f t="shared" si="120"/>
        <v>0.62507977026164641</v>
      </c>
      <c r="TS21" s="106">
        <f t="shared" si="120"/>
        <v>0.64231014677728138</v>
      </c>
      <c r="TT21" s="106">
        <f t="shared" si="120"/>
        <v>0.64422463305679645</v>
      </c>
      <c r="TU21" s="106">
        <f t="shared" si="120"/>
        <v>0.70038289725590297</v>
      </c>
      <c r="TV21" s="106">
        <f t="shared" si="120"/>
        <v>0.74516640253565769</v>
      </c>
      <c r="TW21" s="106">
        <f t="shared" si="120"/>
        <v>0.67448494453248808</v>
      </c>
      <c r="TX21" s="106">
        <f t="shared" si="120"/>
        <v>0.67385103011093506</v>
      </c>
      <c r="TY21" s="106">
        <f t="shared" si="120"/>
        <v>0.66370839936608561</v>
      </c>
      <c r="TZ21" s="106">
        <f t="shared" si="120"/>
        <v>0.6772971266182507</v>
      </c>
      <c r="UA21" s="106">
        <f t="shared" si="120"/>
        <v>0.69403220713609093</v>
      </c>
      <c r="UB21" s="106">
        <f t="shared" si="120"/>
        <v>0.75528891695610989</v>
      </c>
      <c r="UC21" s="106">
        <f t="shared" si="120"/>
        <v>0.80176489127009143</v>
      </c>
      <c r="UD21" s="106">
        <f t="shared" si="120"/>
        <v>0.71320516861014815</v>
      </c>
      <c r="UE21" s="106">
        <f t="shared" si="120"/>
        <v>0.69483712354025817</v>
      </c>
      <c r="UF21" s="106">
        <f t="shared" si="120"/>
        <v>0.69122160834868018</v>
      </c>
      <c r="UG21" s="106">
        <f t="shared" si="120"/>
        <v>0.69398403928790664</v>
      </c>
      <c r="UH21" s="106">
        <f t="shared" si="120"/>
        <v>0.70933087783916515</v>
      </c>
      <c r="UI21" s="106">
        <f t="shared" si="120"/>
        <v>0.76335174953959484</v>
      </c>
      <c r="UJ21" s="106">
        <f t="shared" si="120"/>
        <v>0.8</v>
      </c>
      <c r="UK21" s="106">
        <f t="shared" si="120"/>
        <v>0.70149253731343286</v>
      </c>
      <c r="UL21" s="106">
        <f t="shared" si="120"/>
        <v>0.6853317102860621</v>
      </c>
      <c r="UM21" s="106">
        <f t="shared" si="120"/>
        <v>0.6647555823777912</v>
      </c>
      <c r="UN21" s="106">
        <f t="shared" si="120"/>
        <v>0.6630467571644042</v>
      </c>
      <c r="UO21" s="106">
        <f t="shared" si="120"/>
        <v>0.64262097986173727</v>
      </c>
      <c r="UP21" s="106">
        <f t="shared" si="120"/>
        <v>0.68409978960024043</v>
      </c>
      <c r="UQ21" s="106">
        <f t="shared" si="120"/>
        <v>0.70940683043738761</v>
      </c>
      <c r="UR21" s="106">
        <f t="shared" si="120"/>
        <v>0.60479760119940029</v>
      </c>
      <c r="US21" s="106">
        <f t="shared" si="120"/>
        <v>0.56140350877192979</v>
      </c>
      <c r="UT21" s="106">
        <f t="shared" si="120"/>
        <v>0.53910199226880762</v>
      </c>
      <c r="UU21" s="106">
        <f t="shared" ref="UU21:XF21" si="121">UU20/(UU18)</f>
        <v>0.5227475468331847</v>
      </c>
      <c r="UV21" s="106">
        <f t="shared" si="121"/>
        <v>0.50282485875706218</v>
      </c>
      <c r="UW21" s="106">
        <f t="shared" si="121"/>
        <v>0.52512637526018435</v>
      </c>
      <c r="UX21" s="106">
        <f t="shared" si="121"/>
        <v>0.54385964912280704</v>
      </c>
      <c r="UY21" s="106">
        <f t="shared" si="121"/>
        <v>0.5553582001184133</v>
      </c>
      <c r="UZ21" s="106">
        <f t="shared" si="121"/>
        <v>0.41753035238377256</v>
      </c>
      <c r="VA21" s="106">
        <f t="shared" si="121"/>
        <v>0.38614154575066628</v>
      </c>
      <c r="VB21" s="106">
        <f t="shared" si="121"/>
        <v>0.40296296296296297</v>
      </c>
      <c r="VC21" s="106">
        <f t="shared" si="121"/>
        <v>0.34060106069534474</v>
      </c>
      <c r="VD21" s="106">
        <f t="shared" si="121"/>
        <v>0.3526812021213907</v>
      </c>
      <c r="VE21" s="106">
        <f t="shared" si="121"/>
        <v>0.36115192477225977</v>
      </c>
      <c r="VF21" s="106">
        <f t="shared" si="121"/>
        <v>0.27787558685446012</v>
      </c>
      <c r="VG21" s="106">
        <f t="shared" si="121"/>
        <v>0.21449530516431925</v>
      </c>
      <c r="VH21" s="106">
        <f t="shared" si="121"/>
        <v>0.22702391241717085</v>
      </c>
      <c r="VI21" s="106">
        <f t="shared" si="121"/>
        <v>0.21660333235895937</v>
      </c>
      <c r="VJ21" s="106">
        <f t="shared" si="121"/>
        <v>0.20257234726688103</v>
      </c>
      <c r="VK21" s="106">
        <f t="shared" si="121"/>
        <v>0.21046477638117508</v>
      </c>
      <c r="VL21" s="106">
        <f t="shared" si="121"/>
        <v>0.21572639579070446</v>
      </c>
      <c r="VM21" s="106">
        <f t="shared" si="121"/>
        <v>0.17597193802981584</v>
      </c>
      <c r="VN21" s="106">
        <f t="shared" si="121"/>
        <v>0.16515638702133878</v>
      </c>
      <c r="VO21" s="106">
        <f t="shared" si="121"/>
        <v>0.15375621163402514</v>
      </c>
      <c r="VP21" s="106">
        <f t="shared" si="121"/>
        <v>0.15045281916447562</v>
      </c>
      <c r="VQ21" s="106">
        <f t="shared" si="121"/>
        <v>0.14694712240724511</v>
      </c>
      <c r="VR21" s="106">
        <f t="shared" si="121"/>
        <v>0.15337423312883436</v>
      </c>
      <c r="VS21" s="106">
        <f t="shared" si="121"/>
        <v>0.15921706105755185</v>
      </c>
      <c r="VT21" s="106">
        <f t="shared" si="121"/>
        <v>0.13496932515337423</v>
      </c>
      <c r="VU21" s="106">
        <f t="shared" si="121"/>
        <v>0.1294186386210926</v>
      </c>
      <c r="VV21" s="106">
        <f t="shared" si="121"/>
        <v>0.12182296231375986</v>
      </c>
      <c r="VW21" s="106">
        <f t="shared" si="121"/>
        <v>0.11627227578147824</v>
      </c>
      <c r="VX21" s="106">
        <f t="shared" si="121"/>
        <v>0.10458661992404324</v>
      </c>
      <c r="VY21" s="106">
        <f t="shared" si="121"/>
        <v>0.10663160969909437</v>
      </c>
      <c r="VZ21" s="106">
        <f t="shared" si="121"/>
        <v>0.10780017528483786</v>
      </c>
      <c r="WA21" s="106">
        <f t="shared" si="121"/>
        <v>8.3260297984224366E-2</v>
      </c>
      <c r="WB21" s="106">
        <f t="shared" si="121"/>
        <v>7.4496056091148122E-2</v>
      </c>
      <c r="WC21" s="106">
        <f t="shared" si="121"/>
        <v>7.0577984316003484E-2</v>
      </c>
      <c r="WD21" s="106">
        <f t="shared" si="121"/>
        <v>6.2155097298867264E-2</v>
      </c>
      <c r="WE21" s="106">
        <f t="shared" si="121"/>
        <v>5.8960209119953526E-2</v>
      </c>
      <c r="WF21" s="106">
        <f t="shared" si="121"/>
        <v>6.128376415916352E-2</v>
      </c>
      <c r="WG21" s="106">
        <f t="shared" si="121"/>
        <v>6.2445541678768514E-2</v>
      </c>
      <c r="WH21" s="106">
        <f t="shared" si="121"/>
        <v>4.9956433343014812E-2</v>
      </c>
      <c r="WI21" s="106">
        <f t="shared" si="121"/>
        <v>4.3857101365088587E-2</v>
      </c>
      <c r="WJ21" s="106">
        <f t="shared" si="121"/>
        <v>3.9209991286668605E-2</v>
      </c>
      <c r="WK21" s="106">
        <f t="shared" si="121"/>
        <v>3.9500435666569855E-2</v>
      </c>
      <c r="WL21" s="106">
        <f t="shared" si="121"/>
        <v>3.9209991286668605E-2</v>
      </c>
      <c r="WM21" s="106">
        <f t="shared" si="121"/>
        <v>4.3857101365088587E-2</v>
      </c>
      <c r="WN21" s="106">
        <f t="shared" si="121"/>
        <v>4.3566656985187337E-2</v>
      </c>
      <c r="WO21" s="106">
        <f t="shared" si="121"/>
        <v>3.8629102526866105E-2</v>
      </c>
      <c r="WP21" s="106">
        <f t="shared" si="121"/>
        <v>3.7757769387162361E-2</v>
      </c>
      <c r="WQ21" s="106">
        <f t="shared" si="121"/>
        <v>4.0662213186174849E-2</v>
      </c>
      <c r="WR21" s="106">
        <f t="shared" si="121"/>
        <v>3.5776110790536643E-2</v>
      </c>
      <c r="WS21" s="106">
        <f t="shared" si="121"/>
        <v>3.477523324851569E-2</v>
      </c>
      <c r="WT21" s="106">
        <f t="shared" si="121"/>
        <v>3.9016115351993216E-2</v>
      </c>
      <c r="WU21" s="106">
        <f t="shared" si="121"/>
        <v>4.2408821034775231E-2</v>
      </c>
      <c r="WV21" s="106">
        <f t="shared" si="121"/>
        <v>4.0429742719819056E-2</v>
      </c>
      <c r="WW21" s="106">
        <f t="shared" si="121"/>
        <v>4.0995193666949391E-2</v>
      </c>
      <c r="WX21" s="106">
        <f t="shared" si="121"/>
        <v>3.7528216704288936E-2</v>
      </c>
      <c r="WY21" s="106">
        <f t="shared" si="121"/>
        <v>3.8939051918735888E-2</v>
      </c>
      <c r="WZ21" s="106">
        <f t="shared" si="121"/>
        <v>3.9221218961625282E-2</v>
      </c>
      <c r="XA21" s="106">
        <f t="shared" si="121"/>
        <v>3.9785553047404061E-2</v>
      </c>
      <c r="XB21" s="106">
        <f t="shared" si="121"/>
        <v>4.0873460246360585E-2</v>
      </c>
      <c r="XC21" s="106">
        <f t="shared" si="121"/>
        <v>3.3034714445688687E-2</v>
      </c>
      <c r="XD21" s="106">
        <f t="shared" si="121"/>
        <v>3.1232571109871723E-2</v>
      </c>
      <c r="XE21" s="106">
        <f t="shared" si="121"/>
        <v>2.7049637479085332E-2</v>
      </c>
      <c r="XF21" s="106">
        <f t="shared" si="121"/>
        <v>2.7538247566063979E-2</v>
      </c>
      <c r="XG21" s="106">
        <f t="shared" ref="XG21:ZR21" si="122">XG20/(XG18)</f>
        <v>2.5869262865090403E-2</v>
      </c>
      <c r="XH21" s="106">
        <f t="shared" si="122"/>
        <v>2.7816411682892908E-2</v>
      </c>
      <c r="XI21" s="106">
        <f t="shared" si="122"/>
        <v>2.9485396383866481E-2</v>
      </c>
      <c r="XJ21" s="106">
        <f t="shared" si="122"/>
        <v>2.1648626144879269E-2</v>
      </c>
      <c r="XK21" s="106">
        <f t="shared" si="122"/>
        <v>2.2203719122953096E-2</v>
      </c>
      <c r="XL21" s="106">
        <f t="shared" si="122"/>
        <v>2.02608936996947E-2</v>
      </c>
      <c r="XM21" s="106">
        <f t="shared" si="122"/>
        <v>1.7625998347562656E-2</v>
      </c>
      <c r="XN21" s="106">
        <f t="shared" si="122"/>
        <v>1.7625998347562656E-2</v>
      </c>
      <c r="XO21" s="106">
        <f t="shared" si="122"/>
        <v>1.8176810795923988E-2</v>
      </c>
      <c r="XP21" s="106">
        <f t="shared" si="122"/>
        <v>1.872762324428532E-2</v>
      </c>
      <c r="XQ21" s="106">
        <f t="shared" si="122"/>
        <v>1.5947209238383282E-2</v>
      </c>
      <c r="XR21" s="106">
        <f t="shared" si="122"/>
        <v>1.4022546054440473E-2</v>
      </c>
      <c r="XS21" s="106">
        <f t="shared" si="122"/>
        <v>1.2097882870497663E-2</v>
      </c>
      <c r="XT21" s="106">
        <f t="shared" si="122"/>
        <v>1.3197690404179268E-2</v>
      </c>
      <c r="XU21" s="106">
        <f t="shared" si="122"/>
        <v>1.1547979103656861E-2</v>
      </c>
      <c r="XV21" s="106">
        <f t="shared" si="122"/>
        <v>1.1822930987077261E-2</v>
      </c>
      <c r="XW21" s="106">
        <f t="shared" si="122"/>
        <v>1.2588943623426382E-2</v>
      </c>
      <c r="XX21" s="106">
        <f t="shared" si="122"/>
        <v>9.3048713738368913E-3</v>
      </c>
      <c r="XY21" s="106">
        <f t="shared" si="122"/>
        <v>8.453776929370058E-3</v>
      </c>
      <c r="XZ21" s="106">
        <f t="shared" si="122"/>
        <v>8.7264794109626394E-3</v>
      </c>
      <c r="YA21" s="106">
        <f t="shared" si="122"/>
        <v>1.0089991818925552E-2</v>
      </c>
      <c r="YB21" s="106">
        <f t="shared" si="122"/>
        <v>1.0362694300518135E-2</v>
      </c>
      <c r="YC21" s="106">
        <f t="shared" si="122"/>
        <v>1.0635396782110717E-2</v>
      </c>
      <c r="YD21" s="106">
        <f t="shared" si="122"/>
        <v>1.1180801745295883E-2</v>
      </c>
      <c r="YE21" s="106">
        <f t="shared" si="122"/>
        <v>9.5445868557403873E-3</v>
      </c>
      <c r="YF21" s="106">
        <f t="shared" si="122"/>
        <v>1.0089991818925552E-2</v>
      </c>
      <c r="YG21" s="106">
        <f t="shared" si="122"/>
        <v>1.1453504226888464E-2</v>
      </c>
      <c r="YH21" s="106">
        <f t="shared" si="122"/>
        <v>1.1976047904191617E-2</v>
      </c>
      <c r="YI21" s="106">
        <f t="shared" si="122"/>
        <v>1.30647795318454E-2</v>
      </c>
      <c r="YJ21" s="106">
        <f t="shared" si="122"/>
        <v>1.4697876973326075E-2</v>
      </c>
      <c r="YK21" s="106">
        <f t="shared" si="122"/>
        <v>1.4697876973326075E-2</v>
      </c>
      <c r="YL21" s="106">
        <f t="shared" si="122"/>
        <v>1.30647795318454E-2</v>
      </c>
      <c r="YM21" s="106">
        <f t="shared" si="122"/>
        <v>1.5221527589018754E-2</v>
      </c>
      <c r="YN21" s="106">
        <f t="shared" si="122"/>
        <v>1.7264634475316967E-2</v>
      </c>
      <c r="YO21" s="106">
        <f t="shared" si="122"/>
        <v>1.9919246298788693E-2</v>
      </c>
      <c r="YP21" s="106">
        <f t="shared" si="122"/>
        <v>2.2341857335127859E-2</v>
      </c>
      <c r="YQ21" s="106">
        <f t="shared" si="122"/>
        <v>2.5572005383580079E-2</v>
      </c>
      <c r="YR21" s="106">
        <f t="shared" si="122"/>
        <v>2.7994616419919245E-2</v>
      </c>
      <c r="YS21" s="106">
        <f t="shared" si="122"/>
        <v>3.2301480484522208E-2</v>
      </c>
      <c r="YT21" s="106">
        <f t="shared" si="122"/>
        <v>3.7954239569313597E-2</v>
      </c>
      <c r="YU21" s="106">
        <f t="shared" si="122"/>
        <v>4.4145356662180349E-2</v>
      </c>
      <c r="YV21" s="106">
        <f t="shared" si="122"/>
        <v>5.0605652759084789E-2</v>
      </c>
      <c r="YW21" s="106">
        <f t="shared" si="122"/>
        <v>6.0026917900403771E-2</v>
      </c>
      <c r="YX21" s="106">
        <f t="shared" si="122"/>
        <v>7.2139973082099601E-2</v>
      </c>
      <c r="YY21" s="106">
        <f t="shared" si="122"/>
        <v>7.9946164199192468E-2</v>
      </c>
      <c r="YZ21" s="106">
        <f t="shared" si="122"/>
        <v>9.0811391724879093E-2</v>
      </c>
      <c r="ZA21" s="106">
        <f t="shared" si="122"/>
        <v>8.5169263836646969E-2</v>
      </c>
      <c r="ZB21" s="106">
        <f t="shared" si="122"/>
        <v>9.7528210639441157E-2</v>
      </c>
      <c r="ZC21" s="106">
        <f t="shared" si="122"/>
        <v>0.11633530360021493</v>
      </c>
      <c r="ZD21" s="106">
        <f t="shared" si="122"/>
        <v>0.13164965072541646</v>
      </c>
      <c r="ZE21" s="106">
        <f t="shared" si="122"/>
        <v>0.15072541644277271</v>
      </c>
      <c r="ZF21" s="106">
        <f t="shared" si="122"/>
        <v>0.16389038151531435</v>
      </c>
      <c r="ZG21" s="106">
        <f t="shared" si="122"/>
        <v>0.18135411069317572</v>
      </c>
      <c r="ZH21" s="106">
        <f t="shared" si="122"/>
        <v>0.16711445459430413</v>
      </c>
      <c r="ZI21" s="106">
        <f t="shared" si="122"/>
        <v>0.19129500268672756</v>
      </c>
      <c r="ZJ21" s="106">
        <f t="shared" si="122"/>
        <v>0.21520687802256852</v>
      </c>
      <c r="ZK21" s="106">
        <f t="shared" si="122"/>
        <v>0.24099946265448682</v>
      </c>
      <c r="ZL21" s="106">
        <f t="shared" si="122"/>
        <v>0.27055346587855994</v>
      </c>
      <c r="ZM21" s="106">
        <f t="shared" si="122"/>
        <v>0.28869844670594536</v>
      </c>
      <c r="ZN21" s="106">
        <f t="shared" si="122"/>
        <v>0.29030530262453136</v>
      </c>
      <c r="ZO21" s="106">
        <f t="shared" si="122"/>
        <v>0.31306909480449918</v>
      </c>
      <c r="ZP21" s="106">
        <f t="shared" si="122"/>
        <v>0.35832886984467061</v>
      </c>
      <c r="ZQ21" s="106">
        <f t="shared" si="122"/>
        <v>0.40546331012319231</v>
      </c>
      <c r="ZR21" s="106">
        <f t="shared" si="122"/>
        <v>0.44429566148901983</v>
      </c>
      <c r="ZS21" s="106">
        <f t="shared" ref="ZS21:AAO21" si="123">ZS20/(ZS18)</f>
        <v>0.47803963577932512</v>
      </c>
      <c r="ZT21" s="106">
        <f t="shared" si="123"/>
        <v>0.51372235544897416</v>
      </c>
      <c r="ZU21" s="106">
        <f t="shared" si="123"/>
        <v>0.50546229682920329</v>
      </c>
      <c r="ZV21" s="106">
        <f t="shared" si="123"/>
        <v>0.5387689848121503</v>
      </c>
      <c r="ZW21" s="106">
        <f t="shared" si="123"/>
        <v>0.57287503330668799</v>
      </c>
      <c r="ZX21" s="106">
        <f t="shared" si="123"/>
        <v>0.60591526778577143</v>
      </c>
      <c r="ZY21" s="106">
        <f t="shared" si="123"/>
        <v>0.61604050093258722</v>
      </c>
      <c r="ZZ21" s="106">
        <f t="shared" si="123"/>
        <v>0.67359445776711968</v>
      </c>
      <c r="AAA21" s="106">
        <f t="shared" si="123"/>
        <v>0.73594457767119636</v>
      </c>
      <c r="AAB21" s="106">
        <f t="shared" si="123"/>
        <v>0.68958166799893417</v>
      </c>
      <c r="AAC21" s="106">
        <f t="shared" si="123"/>
        <v>0.69764985476630581</v>
      </c>
      <c r="AAD21" s="106">
        <f t="shared" si="123"/>
        <v>0.72194349088988641</v>
      </c>
      <c r="AAE21" s="106">
        <f t="shared" si="123"/>
        <v>0.74042777924478476</v>
      </c>
      <c r="AAF21" s="106">
        <f t="shared" si="123"/>
        <v>0.77211513071032478</v>
      </c>
      <c r="AAG21" s="106">
        <f t="shared" si="123"/>
        <v>0.83707420121468179</v>
      </c>
      <c r="AAH21" s="106">
        <f t="shared" si="123"/>
        <v>0.90408432147562579</v>
      </c>
      <c r="AAI21" s="106">
        <f t="shared" si="123"/>
        <v>0.81422924901185767</v>
      </c>
      <c r="AAJ21" s="106">
        <f t="shared" si="123"/>
        <v>0.82108036890645586</v>
      </c>
      <c r="AAK21" s="106">
        <f t="shared" si="123"/>
        <v>0.82606410930110352</v>
      </c>
      <c r="AAL21" s="106">
        <f t="shared" si="123"/>
        <v>0.83105622700998427</v>
      </c>
      <c r="AAM21" s="106">
        <f t="shared" si="123"/>
        <v>0.93116132422490805</v>
      </c>
      <c r="AAN21" s="106">
        <f t="shared" si="123"/>
        <v>1.0312664214398319</v>
      </c>
      <c r="AAO21" s="106">
        <f t="shared" si="123"/>
        <v>1.0437058361685423</v>
      </c>
      <c r="AAP21" s="106">
        <f>AAP20/(AAP18)</f>
        <v>0.8432291666666667</v>
      </c>
      <c r="AAQ21" s="106">
        <f t="shared" ref="AAQ21:AAV21" si="124">AAQ20/(AAQ18+AAQ19)</f>
        <v>0.77333986767949037</v>
      </c>
      <c r="AAR21" s="106">
        <f t="shared" si="124"/>
        <v>0.77695897813804959</v>
      </c>
      <c r="AAS21" s="106">
        <f t="shared" si="124"/>
        <v>0.78121927236971489</v>
      </c>
      <c r="AAT21" s="106">
        <f t="shared" si="124"/>
        <v>0.7783007183552143</v>
      </c>
      <c r="AAU21" s="106">
        <f t="shared" si="124"/>
        <v>0.8038099950519545</v>
      </c>
      <c r="AAV21" s="106">
        <f t="shared" si="124"/>
        <v>0.8183834401182849</v>
      </c>
      <c r="AAW21" s="106">
        <f t="shared" ref="AAW21:ABD21" si="125">AAW20/(AAW18+AAW19)</f>
        <v>0.76981782373215168</v>
      </c>
      <c r="AAX21" s="106">
        <f t="shared" si="125"/>
        <v>0.75730061349693256</v>
      </c>
      <c r="AAY21" s="106">
        <f t="shared" si="125"/>
        <v>0.78404907975460125</v>
      </c>
      <c r="AAZ21" s="106">
        <f t="shared" si="125"/>
        <v>0.74760383386581475</v>
      </c>
      <c r="ABA21" s="106">
        <f t="shared" si="125"/>
        <v>0.74164208456243852</v>
      </c>
      <c r="ABB21" s="106">
        <f t="shared" si="125"/>
        <v>0.77163225172074734</v>
      </c>
      <c r="ABC21" s="106">
        <f t="shared" si="125"/>
        <v>0.79165644171779137</v>
      </c>
      <c r="ABD21" s="106">
        <f t="shared" si="125"/>
        <v>0.72875897944017831</v>
      </c>
      <c r="ABE21" s="106">
        <f t="shared" ref="ABE21:ABM21" si="126">ABE20/(ABE18+ABE19)</f>
        <v>0.71811255836814947</v>
      </c>
      <c r="ABF21" s="106">
        <f t="shared" si="126"/>
        <v>0.70825098814229248</v>
      </c>
      <c r="ABG21" s="106">
        <f t="shared" si="126"/>
        <v>0.70761245674740481</v>
      </c>
      <c r="ABH21" s="106">
        <f t="shared" si="126"/>
        <v>0.70618811881188115</v>
      </c>
      <c r="ABI21" s="106">
        <f t="shared" si="126"/>
        <v>0.72606120434353405</v>
      </c>
      <c r="ABJ21" s="106">
        <f t="shared" si="126"/>
        <v>0.74180024660912458</v>
      </c>
      <c r="ABK21" s="106">
        <f t="shared" si="126"/>
        <v>0.68794675868868627</v>
      </c>
      <c r="ABL21" s="106">
        <f t="shared" si="126"/>
        <v>0.64998785523439395</v>
      </c>
      <c r="ABM21" s="106">
        <f t="shared" si="126"/>
        <v>0.62549212598425197</v>
      </c>
      <c r="ABN21" s="106">
        <f t="shared" ref="ABN21:ABO21" si="127">ABN20/(ABN18+ABN19)</f>
        <v>0.60407461953853703</v>
      </c>
      <c r="ABO21" s="106">
        <f t="shared" si="127"/>
        <v>0.59474072253624966</v>
      </c>
      <c r="ABP21" s="106">
        <f t="shared" ref="ABP21:ABY21" si="128">ABP20/(ABP18+ABP19)</f>
        <v>0.61317276972229051</v>
      </c>
      <c r="ABQ21" s="106">
        <f t="shared" si="128"/>
        <v>0.62165479990179229</v>
      </c>
      <c r="ABR21" s="106">
        <f t="shared" si="128"/>
        <v>0.57697947214076251</v>
      </c>
      <c r="ABS21" s="106">
        <f t="shared" si="128"/>
        <v>0.5461689587426326</v>
      </c>
      <c r="ABT21" s="106">
        <f t="shared" si="128"/>
        <v>0.53438501355681534</v>
      </c>
      <c r="ABU21" s="106">
        <f t="shared" si="128"/>
        <v>0.51162790697674421</v>
      </c>
      <c r="ABV21" s="106">
        <f t="shared" si="128"/>
        <v>0.4889495902657065</v>
      </c>
      <c r="ABW21" s="106">
        <f t="shared" si="128"/>
        <v>0.49937919046436552</v>
      </c>
      <c r="ABX21" s="106">
        <f t="shared" si="128"/>
        <v>0.5078183172002978</v>
      </c>
      <c r="ABY21" s="106">
        <f t="shared" si="128"/>
        <v>0.52008984277514347</v>
      </c>
      <c r="ABZ21" s="106">
        <f t="shared" ref="ABZ21:ACA21" si="129">ABZ20/(ABZ18+ABZ19)</f>
        <v>0.43415741675075681</v>
      </c>
      <c r="ACA21" s="106">
        <f t="shared" si="129"/>
        <v>0.39650809716599189</v>
      </c>
      <c r="ACB21" s="106">
        <f t="shared" ref="ACB21:ACF21" si="130">ACB20/(ACB18+ACB19)</f>
        <v>0.36227848101265825</v>
      </c>
      <c r="ACC21" s="106">
        <f t="shared" si="130"/>
        <v>0.34129606099110549</v>
      </c>
      <c r="ACD21" s="106">
        <f t="shared" si="130"/>
        <v>0.35044472681067346</v>
      </c>
      <c r="ACE21" s="106">
        <f t="shared" si="130"/>
        <v>0.3561470215462611</v>
      </c>
      <c r="ACF21" s="106">
        <f t="shared" si="130"/>
        <v>0.31326530612244896</v>
      </c>
      <c r="ACG21" s="106">
        <f t="shared" ref="ACG21:ACI21" si="131">ACG20/(ACG18+ACG19)</f>
        <v>0.28640652894669727</v>
      </c>
      <c r="ACH21" s="106">
        <f t="shared" si="131"/>
        <v>0.27688378033205618</v>
      </c>
      <c r="ACI21" s="106">
        <f t="shared" si="131"/>
        <v>0.2752808988764045</v>
      </c>
      <c r="ACJ21" s="106">
        <f t="shared" ref="ACJ21:ACP21" si="132">ACJ20/(ACJ18+ACJ19)</f>
        <v>0.26239141543178335</v>
      </c>
      <c r="ACK21" s="106">
        <f t="shared" si="132"/>
        <v>0.27261113949923355</v>
      </c>
      <c r="ACL21" s="106">
        <f t="shared" si="132"/>
        <v>0.27976494634644866</v>
      </c>
      <c r="ACM21" s="106">
        <f t="shared" si="132"/>
        <v>0.25772669220945083</v>
      </c>
      <c r="ACN21" s="106">
        <f t="shared" si="132"/>
        <v>0.24878671775223499</v>
      </c>
      <c r="ACO21" s="106">
        <f t="shared" si="132"/>
        <v>0.2512768130745659</v>
      </c>
      <c r="ACP21" s="106">
        <f t="shared" si="132"/>
        <v>0.25019166879631993</v>
      </c>
      <c r="ACQ21" s="106">
        <f t="shared" ref="ACQ21:ADK21" si="133">ACQ20/(ACQ18+ACQ19)</f>
        <v>0.25760286225402507</v>
      </c>
      <c r="ACR21" s="106">
        <f t="shared" si="133"/>
        <v>0.26756963966266289</v>
      </c>
      <c r="ACS21" s="106">
        <f t="shared" si="133"/>
        <v>0.27307398932112892</v>
      </c>
      <c r="ACT21" s="106">
        <f t="shared" si="133"/>
        <v>0.27567841744864319</v>
      </c>
      <c r="ACU21" s="106">
        <f t="shared" si="133"/>
        <v>0.27951564076690211</v>
      </c>
      <c r="ACV21" s="106">
        <f t="shared" si="133"/>
        <v>0.28672032193158953</v>
      </c>
      <c r="ACW21" s="106">
        <f t="shared" si="133"/>
        <v>0.28535480624056364</v>
      </c>
      <c r="ACX21" s="106">
        <f t="shared" si="133"/>
        <v>0.28510317060895823</v>
      </c>
      <c r="ACY21" s="106">
        <f t="shared" si="133"/>
        <v>0.29743331655762456</v>
      </c>
      <c r="ACZ21" s="106">
        <f t="shared" si="133"/>
        <v>0.30221439355812785</v>
      </c>
      <c r="ADA21" s="106">
        <f t="shared" si="133"/>
        <v>0.27643504531722052</v>
      </c>
      <c r="ADB21" s="106">
        <f t="shared" si="133"/>
        <v>0.25753012048192769</v>
      </c>
      <c r="ADC21" s="106">
        <f t="shared" si="133"/>
        <v>0.25031383379362288</v>
      </c>
      <c r="ADD21" s="106">
        <f t="shared" si="133"/>
        <v>0.24056366381479619</v>
      </c>
      <c r="ADE21" s="106">
        <f t="shared" si="133"/>
        <v>0.23425692695214106</v>
      </c>
      <c r="ADF21" s="106">
        <f t="shared" si="133"/>
        <v>0.24307304785894207</v>
      </c>
      <c r="ADG21" s="106">
        <f t="shared" si="133"/>
        <v>0.24811083123425692</v>
      </c>
      <c r="ADH21" s="106">
        <f t="shared" si="133"/>
        <v>0.21551288529560383</v>
      </c>
      <c r="ADI21" s="106">
        <f t="shared" si="133"/>
        <v>0.20257640818388481</v>
      </c>
      <c r="ADJ21" s="106">
        <f t="shared" si="133"/>
        <v>0.19792981570310528</v>
      </c>
      <c r="ADK21" s="106">
        <f t="shared" si="133"/>
        <v>0.19399596367305752</v>
      </c>
      <c r="ADL21" s="106">
        <f t="shared" ref="ADL21:ADN21" si="134">ADL20/(ADL18+ADL19)</f>
        <v>0.19853683148335016</v>
      </c>
      <c r="ADM21" s="106">
        <f t="shared" si="134"/>
        <v>0.20560040363269425</v>
      </c>
      <c r="ADN21" s="106">
        <f t="shared" si="134"/>
        <v>0.20988900100908173</v>
      </c>
      <c r="ADO21" s="106">
        <f t="shared" ref="ADO21:ADP21" si="135">ADO20/(ADO18+ADO19)</f>
        <v>0.18067120868029271</v>
      </c>
      <c r="ADP21" s="106">
        <f t="shared" si="135"/>
        <v>0.18496088821599799</v>
      </c>
      <c r="ADQ21" s="106">
        <f t="shared" ref="ADQ21:ADW21" si="136">ADQ20/(ADQ18+ADQ19)</f>
        <v>0.18975523593237448</v>
      </c>
      <c r="ADR21" s="106">
        <f t="shared" si="136"/>
        <v>0.19429724955841535</v>
      </c>
      <c r="ADS21" s="106">
        <f t="shared" si="136"/>
        <v>0.16725440806045341</v>
      </c>
      <c r="ADT21" s="106">
        <f t="shared" si="136"/>
        <v>0.1778337531486146</v>
      </c>
      <c r="ADU21" s="106">
        <f t="shared" si="136"/>
        <v>0.18312342569269521</v>
      </c>
      <c r="ADV21" s="106">
        <f t="shared" si="136"/>
        <v>0.17091000756238972</v>
      </c>
      <c r="ADW21" s="106">
        <f t="shared" si="136"/>
        <v>0.16483241620810404</v>
      </c>
      <c r="ADX21" s="106">
        <f t="shared" ref="ADX21:AEA21" si="137">ADX20/(ADX18+ADX19)</f>
        <v>0.17033516758379189</v>
      </c>
      <c r="ADY21" s="106">
        <f t="shared" si="137"/>
        <v>0.17504376094023505</v>
      </c>
      <c r="ADZ21" s="106">
        <f t="shared" si="137"/>
        <v>0.18084042021010505</v>
      </c>
      <c r="AEA21" s="106">
        <f t="shared" si="137"/>
        <v>0.18884442221110556</v>
      </c>
      <c r="AEB21" s="106">
        <f t="shared" ref="AEB21:AET21" si="138">AEB20/(AEB18+AEB19)</f>
        <v>0.19334667333666833</v>
      </c>
      <c r="AEC21" s="106">
        <f t="shared" si="138"/>
        <v>0.19550561797752808</v>
      </c>
      <c r="AED21" s="106">
        <f t="shared" si="138"/>
        <v>0.19382162431489786</v>
      </c>
      <c r="AEE21" s="106">
        <f t="shared" si="138"/>
        <v>0.19770916334661354</v>
      </c>
      <c r="AEF21" s="106">
        <f t="shared" si="138"/>
        <v>0.1991040318566451</v>
      </c>
      <c r="AEG21" s="106">
        <f t="shared" si="138"/>
        <v>0.20408163265306123</v>
      </c>
      <c r="AEH21" s="106">
        <f t="shared" si="138"/>
        <v>0.21503235440517671</v>
      </c>
      <c r="AEI21" s="106">
        <f t="shared" si="138"/>
        <v>0.2178340784898162</v>
      </c>
      <c r="AEJ21" s="106">
        <f t="shared" si="138"/>
        <v>0.2076923076923077</v>
      </c>
      <c r="AEK21" s="106">
        <f t="shared" si="138"/>
        <v>0.19885799404170804</v>
      </c>
      <c r="AEL21" s="106">
        <f t="shared" si="138"/>
        <v>0.20292368681863232</v>
      </c>
      <c r="AEM21" s="106">
        <f t="shared" si="138"/>
        <v>0.20198265179677818</v>
      </c>
      <c r="AEN21" s="106">
        <f t="shared" si="138"/>
        <v>0.19374844951624906</v>
      </c>
      <c r="AEO21" s="106">
        <f t="shared" si="138"/>
        <v>0.19970230711982137</v>
      </c>
      <c r="AEP21" s="106">
        <f t="shared" si="138"/>
        <v>0.2046638551227983</v>
      </c>
      <c r="AEQ21" s="106">
        <f t="shared" si="138"/>
        <v>0.17547778605112932</v>
      </c>
      <c r="AER21" s="106">
        <f t="shared" si="138"/>
        <v>0.16408977556109725</v>
      </c>
      <c r="AES21" s="106">
        <f t="shared" si="138"/>
        <v>0.15386533665835411</v>
      </c>
      <c r="AET21" s="106">
        <f t="shared" si="138"/>
        <v>0.15474707201594817</v>
      </c>
      <c r="AEU21" s="106">
        <f t="shared" ref="AEU21:AFD21" si="139">AEU20/(AEU18+AEU19)</f>
        <v>0.1512584101669574</v>
      </c>
      <c r="AEV21" s="106">
        <f t="shared" si="139"/>
        <v>0.15748816346872663</v>
      </c>
      <c r="AEW21" s="106">
        <f t="shared" si="139"/>
        <v>0.16087388282025819</v>
      </c>
      <c r="AEX21" s="106">
        <f t="shared" si="139"/>
        <v>0.14243102162565249</v>
      </c>
      <c r="AEY21" s="106">
        <f t="shared" si="139"/>
        <v>0.13817097415506957</v>
      </c>
      <c r="AEZ21" s="106">
        <f t="shared" si="139"/>
        <v>0.13916500994035785</v>
      </c>
      <c r="AFA21" s="106">
        <f t="shared" si="139"/>
        <v>0.13817097415506957</v>
      </c>
      <c r="AFB21" s="106">
        <f t="shared" si="139"/>
        <v>0.13788819875776398</v>
      </c>
      <c r="AFC21" s="106">
        <f t="shared" si="139"/>
        <v>0.14509316770186334</v>
      </c>
      <c r="AFD21" s="106">
        <f t="shared" si="139"/>
        <v>0.14941960978019264</v>
      </c>
      <c r="AFE21" s="106">
        <f t="shared" ref="AFE21:AGQ21" si="140">AFE20/(AFE18+AFE19)</f>
        <v>0.14723320158102768</v>
      </c>
      <c r="AFF21" s="106">
        <f t="shared" si="140"/>
        <v>0.13518789653489507</v>
      </c>
      <c r="AFG21" s="106">
        <f t="shared" si="140"/>
        <v>0.13313825896122897</v>
      </c>
      <c r="AFH21" s="106">
        <f t="shared" si="140"/>
        <v>0.13491095389119298</v>
      </c>
      <c r="AFI21" s="106">
        <f t="shared" si="140"/>
        <v>0.13783849719443766</v>
      </c>
      <c r="AFJ21" s="106">
        <f t="shared" si="140"/>
        <v>0.14222981214930472</v>
      </c>
      <c r="AFK21" s="106">
        <f t="shared" si="140"/>
        <v>0.14354877753570564</v>
      </c>
      <c r="AFL21" s="106">
        <f t="shared" si="140"/>
        <v>0.12857142857142856</v>
      </c>
      <c r="AFM21" s="106">
        <f t="shared" si="140"/>
        <v>0.12397094430992736</v>
      </c>
      <c r="AFN21" s="106">
        <f t="shared" si="140"/>
        <v>0.11382901428917414</v>
      </c>
      <c r="AFO21" s="106">
        <f t="shared" si="140"/>
        <v>0.11404358353510896</v>
      </c>
      <c r="AFP21" s="106">
        <f t="shared" si="140"/>
        <v>0.11479777185759264</v>
      </c>
      <c r="AFQ21" s="106">
        <f t="shared" si="140"/>
        <v>0.12036812787599903</v>
      </c>
      <c r="AFR21" s="106">
        <f t="shared" si="140"/>
        <v>0.12327440058125454</v>
      </c>
      <c r="AFS21" s="106">
        <f t="shared" si="140"/>
        <v>0.12348668280871671</v>
      </c>
      <c r="AFT21" s="106">
        <f t="shared" si="140"/>
        <v>0.1271186440677966</v>
      </c>
      <c r="AFU21" s="106">
        <f t="shared" si="140"/>
        <v>0.12210526315789473</v>
      </c>
      <c r="AFV21" s="106">
        <f t="shared" si="140"/>
        <v>0.12917542630226583</v>
      </c>
      <c r="AFW21" s="106">
        <f t="shared" si="140"/>
        <v>0.13311536665109761</v>
      </c>
      <c r="AFX21" s="106">
        <f t="shared" si="140"/>
        <v>0.14035497431106958</v>
      </c>
      <c r="AFY21" s="106">
        <f t="shared" si="140"/>
        <v>0.14595983185427369</v>
      </c>
      <c r="AFZ21" s="106">
        <f t="shared" si="140"/>
        <v>0.15418502202643172</v>
      </c>
      <c r="AGA21" s="106">
        <f t="shared" si="140"/>
        <v>0.15855354659248957</v>
      </c>
      <c r="AGB21" s="106">
        <f t="shared" si="140"/>
        <v>0.16825249477837084</v>
      </c>
      <c r="AGC21" s="106">
        <f t="shared" si="140"/>
        <v>0.18711726014969382</v>
      </c>
      <c r="AGD21" s="106">
        <f t="shared" si="140"/>
        <v>0.19405356332274171</v>
      </c>
      <c r="AGE21" s="106">
        <f t="shared" si="140"/>
        <v>0.20630957784838855</v>
      </c>
      <c r="AGF21" s="106">
        <f t="shared" si="140"/>
        <v>0.21292775665399238</v>
      </c>
      <c r="AGG21" s="106">
        <f t="shared" si="140"/>
        <v>0.24132562277580072</v>
      </c>
      <c r="AGH21" s="106">
        <f t="shared" si="140"/>
        <v>0.26276076342654237</v>
      </c>
      <c r="AGI21" s="106">
        <f t="shared" si="140"/>
        <v>0.28140257434531735</v>
      </c>
      <c r="AGJ21" s="106">
        <f t="shared" si="140"/>
        <v>0.30366607773851589</v>
      </c>
      <c r="AGK21" s="106">
        <f t="shared" si="140"/>
        <v>0.343585237258348</v>
      </c>
      <c r="AGL21" s="106">
        <f t="shared" si="140"/>
        <v>0.35544815465729351</v>
      </c>
      <c r="AGM21" s="106">
        <f t="shared" si="140"/>
        <v>0.36862917398945516</v>
      </c>
      <c r="AGN21" s="106">
        <f t="shared" si="140"/>
        <v>0.37873462214411246</v>
      </c>
      <c r="AGO21" s="106">
        <f t="shared" si="140"/>
        <v>0.40558829949792624</v>
      </c>
      <c r="AGP21" s="106">
        <f t="shared" si="140"/>
        <v>0.41363251481795088</v>
      </c>
      <c r="AGQ21" s="106">
        <f t="shared" si="140"/>
        <v>0.43567498942022853</v>
      </c>
      <c r="AGR21" s="106">
        <f t="shared" ref="AGR21:AHE21" si="141">AGR20/(AGR18+AGR19)</f>
        <v>0.44777397260273971</v>
      </c>
      <c r="AGS21" s="106">
        <f t="shared" si="141"/>
        <v>0.46960616438356162</v>
      </c>
      <c r="AGT21" s="106">
        <f t="shared" si="141"/>
        <v>0.48096446700507617</v>
      </c>
      <c r="AGU21" s="74">
        <f t="shared" si="141"/>
        <v>0.49582811848143515</v>
      </c>
      <c r="AGV21" s="74">
        <f t="shared" si="141"/>
        <v>0.51953781512605046</v>
      </c>
      <c r="AGW21" s="74">
        <f t="shared" si="141"/>
        <v>0.53671842215694499</v>
      </c>
      <c r="AGX21" s="74">
        <f t="shared" si="141"/>
        <v>0.55006257822277849</v>
      </c>
      <c r="AGY21" s="74">
        <f t="shared" si="141"/>
        <v>0.56038445465942333</v>
      </c>
      <c r="AGZ21" s="74">
        <f t="shared" si="141"/>
        <v>0.58232344337651487</v>
      </c>
      <c r="AHA21" s="74">
        <f t="shared" si="141"/>
        <v>0.60008357709987459</v>
      </c>
      <c r="AHB21" s="74">
        <f t="shared" si="141"/>
        <v>0.58599124452782991</v>
      </c>
      <c r="AHC21" s="74">
        <f t="shared" si="141"/>
        <v>0.5918874172185431</v>
      </c>
      <c r="AHD21" s="74">
        <f t="shared" si="141"/>
        <v>0.60320099771357305</v>
      </c>
      <c r="AHE21" s="74">
        <f t="shared" si="141"/>
        <v>0.61975923619759232</v>
      </c>
      <c r="AHF21" s="74">
        <f t="shared" ref="AHF21:AHM21" si="142">AHF20/(AHF18+AHF19)</f>
        <v>0.64433844877644131</v>
      </c>
      <c r="AHG21" s="74">
        <f t="shared" si="142"/>
        <v>0.66507673164661962</v>
      </c>
      <c r="AHH21" s="74">
        <f t="shared" si="142"/>
        <v>0.68187474077146415</v>
      </c>
      <c r="AHI21" s="74">
        <f t="shared" si="142"/>
        <v>0.66500932256059664</v>
      </c>
      <c r="AHJ21" s="74">
        <f t="shared" si="142"/>
        <v>0.65907207953603975</v>
      </c>
      <c r="AHK21" s="74">
        <f t="shared" si="142"/>
        <v>0.66129698471705911</v>
      </c>
      <c r="AHL21" s="74">
        <f t="shared" si="142"/>
        <v>0.67864518793886819</v>
      </c>
      <c r="AHM21" s="74">
        <f t="shared" si="142"/>
        <v>0.65729640347250928</v>
      </c>
      <c r="AHN21" s="74">
        <f t="shared" ref="AHN21:AIN21" si="143">AHN20/(AHN18+AHN19)</f>
        <v>0.67817279867713931</v>
      </c>
      <c r="AHO21" s="74">
        <f t="shared" si="143"/>
        <v>0.69388176932616785</v>
      </c>
      <c r="AHP21" s="74">
        <f t="shared" si="143"/>
        <v>0.65687693898655641</v>
      </c>
      <c r="AHQ21" s="74">
        <f t="shared" si="143"/>
        <v>0.65547775947281717</v>
      </c>
      <c r="AHR21" s="74">
        <f t="shared" si="143"/>
        <v>0.65630148270181221</v>
      </c>
      <c r="AHS21" s="74">
        <f t="shared" si="143"/>
        <v>0.65535677565288919</v>
      </c>
      <c r="AHT21" s="74">
        <f t="shared" si="143"/>
        <v>0.65717234262125901</v>
      </c>
      <c r="AHU21" s="74">
        <f t="shared" si="143"/>
        <v>0.68111455108359131</v>
      </c>
      <c r="AHV21" s="74">
        <f t="shared" si="143"/>
        <v>0.69597523219814239</v>
      </c>
      <c r="AHW21" s="74">
        <f t="shared" si="143"/>
        <v>0.6668743509865005</v>
      </c>
      <c r="AHX21" s="74">
        <f t="shared" si="143"/>
        <v>0.6543933054393305</v>
      </c>
      <c r="AHY21" s="74">
        <f t="shared" si="143"/>
        <v>0.64115929941618011</v>
      </c>
      <c r="AHZ21" s="74">
        <f t="shared" si="143"/>
        <v>0.62716461506363441</v>
      </c>
      <c r="AIA21" s="74">
        <f t="shared" si="143"/>
        <v>0.60551033187226044</v>
      </c>
      <c r="AIB21" s="74">
        <f t="shared" si="143"/>
        <v>0.62575662700897516</v>
      </c>
      <c r="AIC21" s="74">
        <f t="shared" si="143"/>
        <v>0.63848883322897099</v>
      </c>
      <c r="AID21" s="74">
        <f t="shared" si="143"/>
        <v>0.58808777429467085</v>
      </c>
      <c r="AIE21" s="74">
        <f t="shared" si="143"/>
        <v>0.57623224728487887</v>
      </c>
      <c r="AIF21" s="74">
        <f t="shared" si="143"/>
        <v>0.54775869291998325</v>
      </c>
      <c r="AIG21" s="74">
        <f t="shared" si="143"/>
        <v>0.53515215110178382</v>
      </c>
      <c r="AIH21" s="74">
        <f t="shared" si="143"/>
        <v>0.52812762384550793</v>
      </c>
      <c r="AII21" s="74">
        <f t="shared" si="143"/>
        <v>0.54387069689336687</v>
      </c>
      <c r="AIJ21" s="74">
        <f t="shared" si="143"/>
        <v>0.55541561712846343</v>
      </c>
      <c r="AIK21" s="74">
        <f t="shared" si="143"/>
        <v>0.50705411665613809</v>
      </c>
      <c r="AIL21" s="74">
        <f t="shared" si="143"/>
        <v>0.48725510848957237</v>
      </c>
      <c r="AIM21" s="74">
        <f t="shared" si="143"/>
        <v>0.46160337552742614</v>
      </c>
      <c r="AIN21" s="74">
        <f t="shared" si="143"/>
        <v>0.44928451178451179</v>
      </c>
      <c r="AIO21" s="74">
        <f t="shared" ref="AIO21:AJA21" si="144">AIO20/(AIO18+AIO19)</f>
        <v>0.42563025210084032</v>
      </c>
      <c r="AIP21" s="74">
        <f t="shared" si="144"/>
        <v>0.43445378151260505</v>
      </c>
      <c r="AIQ21" s="74">
        <f t="shared" si="144"/>
        <v>0.44096638655462184</v>
      </c>
      <c r="AIR21" s="74">
        <f t="shared" si="144"/>
        <v>0.39490847885545971</v>
      </c>
      <c r="AIS21" s="74">
        <f t="shared" si="144"/>
        <v>0.37452631578947371</v>
      </c>
      <c r="AIT21" s="74">
        <f t="shared" si="144"/>
        <v>0.35750421585160203</v>
      </c>
      <c r="AIU21" s="74">
        <f t="shared" si="144"/>
        <v>0.34597555836493887</v>
      </c>
      <c r="AIV21" s="74">
        <f t="shared" si="144"/>
        <v>0.3371212121212121</v>
      </c>
      <c r="AIW21" s="74">
        <f t="shared" si="144"/>
        <v>0.34469696969696972</v>
      </c>
      <c r="AIX21" s="74">
        <f t="shared" si="144"/>
        <v>0.3503787878787879</v>
      </c>
      <c r="AIY21" s="74">
        <f t="shared" si="144"/>
        <v>0.35248316498316501</v>
      </c>
      <c r="AIZ21" s="74">
        <f t="shared" si="144"/>
        <v>0.30660774410774411</v>
      </c>
      <c r="AJA21" s="74">
        <f t="shared" si="144"/>
        <v>0.2813752372917106</v>
      </c>
      <c r="AJB21" s="74">
        <f t="shared" ref="AJB21:AJC21" si="145">AJB20/(AJB18+AJB19)</f>
        <v>0.25627504745834212</v>
      </c>
      <c r="AJC21" s="74">
        <f t="shared" si="145"/>
        <v>0.26218097447795824</v>
      </c>
      <c r="AJD21" s="74">
        <f t="shared" ref="AJD21:AJE21" si="146">AJD20/(AJD18+AJD19)</f>
        <v>0.26998523518245093</v>
      </c>
      <c r="AJE21" s="74">
        <f t="shared" si="146"/>
        <v>0.27314912465724533</v>
      </c>
      <c r="AJF21" s="74">
        <f t="shared" ref="AJF21:AJJ21" si="147">AJF20/(AJF18+AJF19)</f>
        <v>0.2340559882130078</v>
      </c>
      <c r="AJG21" s="74">
        <f t="shared" si="147"/>
        <v>0.21848739495798319</v>
      </c>
      <c r="AJH21" s="74">
        <f t="shared" si="147"/>
        <v>0.21151018693551774</v>
      </c>
      <c r="AJI21" s="74">
        <f t="shared" si="147"/>
        <v>0.20730938878386893</v>
      </c>
      <c r="AJJ21" s="74">
        <f t="shared" si="147"/>
        <v>0.20514985225833685</v>
      </c>
      <c r="AJK21" s="74">
        <f t="shared" ref="AJK21:AJR21" si="148">AJK20/(AJK18+AJK19)</f>
        <v>0.20915998311523851</v>
      </c>
      <c r="AJL21" s="74">
        <f t="shared" si="148"/>
        <v>0.21190375685943436</v>
      </c>
      <c r="AJM21" s="74">
        <f t="shared" si="148"/>
        <v>0.19953596287703015</v>
      </c>
      <c r="AJN21" s="74">
        <f t="shared" si="148"/>
        <v>0.19224283305227655</v>
      </c>
      <c r="AJO21" s="74">
        <f t="shared" si="148"/>
        <v>0.18674825912639798</v>
      </c>
      <c r="AJP21" s="74">
        <f t="shared" si="148"/>
        <v>0.17890295358649788</v>
      </c>
      <c r="AJQ21" s="74">
        <f t="shared" si="148"/>
        <v>0.16919511167298779</v>
      </c>
      <c r="AJR21" s="74">
        <f t="shared" si="148"/>
        <v>0.17298777918246944</v>
      </c>
      <c r="AJS21" s="74">
        <f t="shared" ref="AJS21:AJW21" si="149">AJS20/(AJS18+AJS19)</f>
        <v>0.17446270543615677</v>
      </c>
      <c r="AJT21" s="74">
        <f t="shared" si="149"/>
        <v>0.17593763168984408</v>
      </c>
      <c r="AJU21" s="74">
        <f t="shared" si="149"/>
        <v>0.17234848484848486</v>
      </c>
      <c r="AJV21" s="74">
        <f t="shared" si="149"/>
        <v>0.16281512605042017</v>
      </c>
      <c r="AJW21" s="74">
        <f t="shared" si="149"/>
        <v>0.16264428121720881</v>
      </c>
      <c r="AJX21" s="74">
        <f t="shared" ref="AJX21:AKC21" si="150">AJX20/(AJX18+AJX19)</f>
        <v>0.16306853909033744</v>
      </c>
      <c r="AJY21" s="74">
        <f t="shared" si="150"/>
        <v>0.16788933137706979</v>
      </c>
      <c r="AJZ21" s="74">
        <f t="shared" si="150"/>
        <v>0.17061412701739678</v>
      </c>
      <c r="AKA21" s="74">
        <f t="shared" si="150"/>
        <v>0.15833507634386113</v>
      </c>
      <c r="AKB21" s="74">
        <f t="shared" si="150"/>
        <v>0.15753138075313808</v>
      </c>
      <c r="AKC21" s="74">
        <f t="shared" si="150"/>
        <v>0.15662902551233793</v>
      </c>
      <c r="AKD21" s="74">
        <f t="shared" ref="AKD21:ALB21" si="151">AKD20/(AKD18+AKD19)</f>
        <v>0.14782059380922299</v>
      </c>
      <c r="AKE21" s="74">
        <f t="shared" si="151"/>
        <v>0.1511578947368421</v>
      </c>
      <c r="AKF21" s="74">
        <f t="shared" si="151"/>
        <v>0.15536842105263157</v>
      </c>
      <c r="AKG21" s="74">
        <f t="shared" si="151"/>
        <v>0.15915789473684211</v>
      </c>
      <c r="AKH21" s="74">
        <f t="shared" si="151"/>
        <v>0.15894736842105264</v>
      </c>
      <c r="AKI21" s="74">
        <f t="shared" si="151"/>
        <v>0.15810442440763262</v>
      </c>
      <c r="AKJ21" s="74">
        <f t="shared" si="151"/>
        <v>0.16370849864272291</v>
      </c>
      <c r="AKK21" s="74">
        <f t="shared" si="151"/>
        <v>0.16436637390213299</v>
      </c>
      <c r="AKL21" s="74">
        <f t="shared" si="151"/>
        <v>0.16715176715176716</v>
      </c>
      <c r="AKM21" s="74">
        <f t="shared" si="151"/>
        <v>0.17359667359667361</v>
      </c>
      <c r="AKN21" s="74">
        <f t="shared" si="151"/>
        <v>0.17567567567567569</v>
      </c>
      <c r="AKO21" s="74">
        <f t="shared" si="151"/>
        <v>0.17932621887424147</v>
      </c>
      <c r="AKP21" s="74">
        <f t="shared" si="151"/>
        <v>0.18502294534835212</v>
      </c>
      <c r="AKQ21" s="74">
        <f t="shared" si="151"/>
        <v>0.18532416093391704</v>
      </c>
      <c r="AKR21" s="74">
        <f t="shared" si="151"/>
        <v>0.19449656035021889</v>
      </c>
      <c r="AKS21" s="74">
        <f t="shared" si="151"/>
        <v>0.19849718221665624</v>
      </c>
      <c r="AKT21" s="74">
        <f t="shared" si="151"/>
        <v>0.20601127113337508</v>
      </c>
      <c r="AKU21" s="74">
        <f t="shared" si="151"/>
        <v>0.20872469213107911</v>
      </c>
      <c r="AKV21" s="74">
        <f t="shared" si="151"/>
        <v>0.20183869619724196</v>
      </c>
      <c r="AKW21" s="74">
        <f t="shared" si="151"/>
        <v>0.20617696160267113</v>
      </c>
      <c r="AKX21" s="74">
        <f t="shared" si="151"/>
        <v>0.207220367278798</v>
      </c>
      <c r="AKY21" s="74">
        <f t="shared" si="151"/>
        <v>0.21311134235171697</v>
      </c>
      <c r="AKZ21" s="74">
        <f t="shared" si="151"/>
        <v>0.22009569377990432</v>
      </c>
      <c r="ALA21" s="74">
        <f t="shared" si="151"/>
        <v>0.226752652381943</v>
      </c>
      <c r="ALB21" s="74">
        <f t="shared" si="151"/>
        <v>0.23361764094029541</v>
      </c>
      <c r="ALC21" s="74">
        <f t="shared" ref="ALC21:ALT21" si="152">ALC20/(ALC18+ALC19)</f>
        <v>0.23628428927680797</v>
      </c>
      <c r="ALD21" s="74">
        <f t="shared" si="152"/>
        <v>0.23825433284610567</v>
      </c>
      <c r="ALE21" s="74">
        <f t="shared" si="152"/>
        <v>0.23499895463098475</v>
      </c>
      <c r="ALF21" s="74">
        <f t="shared" si="152"/>
        <v>0.23330533389332214</v>
      </c>
      <c r="ALG21" s="74">
        <f t="shared" si="152"/>
        <v>0.23819517313746066</v>
      </c>
      <c r="ALH21" s="74">
        <f t="shared" si="152"/>
        <v>0.24470094438614901</v>
      </c>
      <c r="ALI21" s="74">
        <f t="shared" si="152"/>
        <v>0.25393494228751312</v>
      </c>
      <c r="ALJ21" s="74">
        <f t="shared" si="152"/>
        <v>0.26812957157784745</v>
      </c>
      <c r="ALK21" s="74">
        <f t="shared" si="152"/>
        <v>0.27115103405055357</v>
      </c>
      <c r="ALL21" s="74">
        <f t="shared" si="152"/>
        <v>0.27783580530603719</v>
      </c>
      <c r="ALM21" s="74">
        <f t="shared" si="152"/>
        <v>0.27811391612768621</v>
      </c>
      <c r="ALN21" s="74">
        <f t="shared" si="152"/>
        <v>0.28473377703826958</v>
      </c>
      <c r="ALO21" s="74">
        <f t="shared" si="152"/>
        <v>0.29471713810316141</v>
      </c>
      <c r="ALP21" s="74">
        <f t="shared" si="152"/>
        <v>0.29950083194675542</v>
      </c>
      <c r="ALQ21" s="74">
        <f t="shared" si="152"/>
        <v>0.29435063581405047</v>
      </c>
      <c r="ALR21" s="74">
        <f t="shared" si="152"/>
        <v>0.29534543936547691</v>
      </c>
      <c r="ALS21" s="74">
        <f t="shared" si="152"/>
        <v>0.29814312539119547</v>
      </c>
      <c r="ALT21" s="74">
        <f t="shared" si="152"/>
        <v>0.30745147150907953</v>
      </c>
      <c r="ALU21" s="74">
        <f t="shared" ref="ALU21:AMX21" si="153">ALU20/(ALU18+ALU19)</f>
        <v>0.31367628607277293</v>
      </c>
      <c r="ALV21" s="74">
        <f t="shared" si="153"/>
        <v>0.32141363446256799</v>
      </c>
      <c r="ALW21" s="74">
        <f t="shared" si="153"/>
        <v>0.32956921790046007</v>
      </c>
      <c r="ALX21" s="74">
        <f t="shared" si="153"/>
        <v>0.33980785296574773</v>
      </c>
      <c r="ALY21" s="74">
        <f t="shared" si="153"/>
        <v>0.34661105318039626</v>
      </c>
      <c r="ALZ21" s="74">
        <f t="shared" si="153"/>
        <v>0.35228905768835966</v>
      </c>
      <c r="AMA21" s="74">
        <f t="shared" si="153"/>
        <v>0.36460467021712412</v>
      </c>
      <c r="AMB21" s="74">
        <f t="shared" si="153"/>
        <v>0.37594445578925872</v>
      </c>
      <c r="AMC21" s="74">
        <f t="shared" si="153"/>
        <v>0.39289360833163162</v>
      </c>
      <c r="AMD21" s="74">
        <f t="shared" si="153"/>
        <v>0.40432918113130489</v>
      </c>
      <c r="AME21" s="74">
        <f t="shared" si="153"/>
        <v>0.41413110067388198</v>
      </c>
      <c r="AMF21" s="74">
        <f t="shared" si="153"/>
        <v>0.4215943491422805</v>
      </c>
      <c r="AMG21" s="74">
        <f t="shared" si="153"/>
        <v>0.43362472047164058</v>
      </c>
      <c r="AMH21" s="74">
        <f t="shared" si="153"/>
        <v>0.45087291920422251</v>
      </c>
      <c r="AMI21" s="74">
        <f t="shared" si="153"/>
        <v>0.45619701251513928</v>
      </c>
      <c r="AMJ21" s="74">
        <f t="shared" si="153"/>
        <v>0.47052886556318124</v>
      </c>
      <c r="AMK21" s="74">
        <f t="shared" si="153"/>
        <v>0.48385143318530482</v>
      </c>
      <c r="AML21" s="74">
        <f t="shared" si="153"/>
        <v>0.48055611525287123</v>
      </c>
      <c r="AMM21" s="74">
        <f t="shared" si="153"/>
        <v>0.4912990692027519</v>
      </c>
      <c r="AMN21" s="74">
        <f t="shared" si="153"/>
        <v>0.49250708788983394</v>
      </c>
      <c r="AMO21" s="74">
        <f t="shared" si="153"/>
        <v>0.50060679611650483</v>
      </c>
      <c r="AMP21" s="74">
        <f t="shared" si="153"/>
        <v>0.52016942315449777</v>
      </c>
      <c r="AMQ21" s="74">
        <f t="shared" si="153"/>
        <v>0.53731343283582089</v>
      </c>
      <c r="AMR21" s="74">
        <f t="shared" si="153"/>
        <v>0.55062525211778945</v>
      </c>
      <c r="AMS21" s="74">
        <f t="shared" si="153"/>
        <v>0.53303876280377582</v>
      </c>
      <c r="AMT21" s="74">
        <f t="shared" si="153"/>
        <v>0.54221954161640529</v>
      </c>
      <c r="AMU21" s="74">
        <f t="shared" si="153"/>
        <v>0.54404666130329848</v>
      </c>
      <c r="AMV21" s="74">
        <f t="shared" si="153"/>
        <v>0.5613435237329043</v>
      </c>
      <c r="AMW21" s="74">
        <f t="shared" si="153"/>
        <v>0.57461786001609005</v>
      </c>
      <c r="AMX21" s="74">
        <f t="shared" si="153"/>
        <v>0.53408405389101143</v>
      </c>
      <c r="AMY21" s="74">
        <f t="shared" ref="AMY21:ANC21" si="154">AMY20/(AMY18+AMY19)</f>
        <v>0.54614920571083858</v>
      </c>
      <c r="AMZ21" s="74">
        <f t="shared" si="154"/>
        <v>0.55700784234868284</v>
      </c>
      <c r="ANA21" s="74">
        <f t="shared" si="154"/>
        <v>0.56686104966820827</v>
      </c>
      <c r="ANB21" s="74">
        <f t="shared" si="154"/>
        <v>0.55121754880257601</v>
      </c>
      <c r="ANC21" s="74">
        <f t="shared" si="154"/>
        <v>0.55777374470659402</v>
      </c>
      <c r="AND21" s="74">
        <f t="shared" ref="AND21" si="155">AND20/(AND18+AND19)</f>
        <v>0.56301840987254703</v>
      </c>
      <c r="ANE21" s="74">
        <f t="shared" ref="ANE21:APN21" si="156">ANE20/(ANE18+ANE19)</f>
        <v>0.58061905725268059</v>
      </c>
      <c r="ANF21" s="74">
        <f t="shared" si="156"/>
        <v>0.59579202913210605</v>
      </c>
      <c r="ANG21" s="74">
        <f t="shared" si="156"/>
        <v>0.60793040663564635</v>
      </c>
      <c r="ANH21" s="74">
        <f t="shared" si="156"/>
        <v>0.58746473196291815</v>
      </c>
      <c r="ANI21" s="74">
        <f t="shared" si="156"/>
        <v>0.58351848111492632</v>
      </c>
      <c r="ANJ21" s="74">
        <f t="shared" si="156"/>
        <v>0.57174660999797611</v>
      </c>
      <c r="ANK21" s="74">
        <f t="shared" si="156"/>
        <v>0.57093635995135794</v>
      </c>
      <c r="ANL21" s="74">
        <f t="shared" si="156"/>
        <v>0.58816376165383055</v>
      </c>
      <c r="ANM21" s="74">
        <f t="shared" si="156"/>
        <v>0.59910822861775437</v>
      </c>
      <c r="ANN21" s="74">
        <f t="shared" si="156"/>
        <v>0.58028681074530397</v>
      </c>
      <c r="ANO21" s="74">
        <f t="shared" si="156"/>
        <v>0.577849767159344</v>
      </c>
      <c r="ANP21" s="74">
        <f t="shared" si="156"/>
        <v>0.55481256332320161</v>
      </c>
      <c r="ANQ21" s="74">
        <f t="shared" si="156"/>
        <v>0.54369918699186992</v>
      </c>
      <c r="ANR21" s="74">
        <f t="shared" si="156"/>
        <v>0.53437754271765658</v>
      </c>
      <c r="ANS21" s="74">
        <f t="shared" si="156"/>
        <v>0.54434499593165175</v>
      </c>
      <c r="ANT21" s="74">
        <f t="shared" si="156"/>
        <v>0.55004068348250612</v>
      </c>
      <c r="ANU21" s="74">
        <f t="shared" si="156"/>
        <v>0.50040816326530613</v>
      </c>
      <c r="ANV21" s="74">
        <f t="shared" si="156"/>
        <v>0.48386437908496732</v>
      </c>
      <c r="ANW21" s="74">
        <f t="shared" si="156"/>
        <v>0.4628116060482223</v>
      </c>
      <c r="ANX21" s="74">
        <f t="shared" si="156"/>
        <v>0.44771241830065361</v>
      </c>
      <c r="ANY21" s="74">
        <f t="shared" si="156"/>
        <v>0.42862977333061059</v>
      </c>
      <c r="ANZ21" s="74">
        <f t="shared" si="156"/>
        <v>0.43373493975903615</v>
      </c>
      <c r="AOA21" s="74">
        <f t="shared" si="156"/>
        <v>0.43741065958750253</v>
      </c>
      <c r="AOB21" s="74">
        <f t="shared" si="156"/>
        <v>0.39346271705822267</v>
      </c>
      <c r="AOC21" s="74">
        <f t="shared" si="156"/>
        <v>0.36452799346138126</v>
      </c>
      <c r="AOD21" s="74">
        <f t="shared" si="156"/>
        <v>0.34539137543429388</v>
      </c>
      <c r="AOE21" s="74">
        <f t="shared" si="156"/>
        <v>0.32171253822629969</v>
      </c>
      <c r="AOF21" s="74">
        <f t="shared" si="156"/>
        <v>0.30509164969450103</v>
      </c>
      <c r="AOG21" s="74">
        <f t="shared" si="156"/>
        <v>0.30916496945010186</v>
      </c>
      <c r="AOH21" s="74">
        <f t="shared" si="156"/>
        <v>0.31303462321792258</v>
      </c>
      <c r="AOI21" s="74">
        <f t="shared" si="156"/>
        <v>0.27995930824008136</v>
      </c>
      <c r="AOJ21" s="74">
        <f t="shared" si="156"/>
        <v>0.2628152969894223</v>
      </c>
      <c r="AOK21" s="74">
        <f t="shared" si="156"/>
        <v>0.24944003257992262</v>
      </c>
      <c r="AOL21" s="74">
        <f t="shared" si="156"/>
        <v>0.24260958205912334</v>
      </c>
      <c r="AOM21" s="74">
        <f t="shared" si="156"/>
        <v>0.23511419249592169</v>
      </c>
      <c r="AON21" s="74">
        <f t="shared" si="156"/>
        <v>0.23817292006525284</v>
      </c>
      <c r="AOO21" s="74">
        <f t="shared" si="156"/>
        <v>0.24041598694942903</v>
      </c>
      <c r="AOP21" s="74">
        <f t="shared" si="156"/>
        <v>0.23083197389885807</v>
      </c>
      <c r="AOQ21" s="74">
        <f t="shared" si="156"/>
        <v>0.21320831634732981</v>
      </c>
      <c r="AOR21" s="74">
        <f t="shared" si="156"/>
        <v>0.20183486238532111</v>
      </c>
      <c r="AOS21" s="74">
        <f t="shared" si="156"/>
        <v>0.18964110929853181</v>
      </c>
      <c r="AOT21" s="74">
        <f t="shared" si="156"/>
        <v>0.18292931350580566</v>
      </c>
      <c r="AOU21" s="74">
        <f t="shared" si="156"/>
        <v>0.18578121817070686</v>
      </c>
      <c r="AOV21" s="74">
        <f t="shared" si="156"/>
        <v>0.18700346302709309</v>
      </c>
      <c r="AOW21" s="74">
        <f t="shared" si="156"/>
        <v>0.16256358087487283</v>
      </c>
      <c r="AOX21" s="74">
        <f t="shared" si="156"/>
        <v>0.14742414986764407</v>
      </c>
      <c r="AOY21" s="74">
        <f t="shared" si="156"/>
        <v>0.1366231647634584</v>
      </c>
      <c r="AOZ21" s="74">
        <f t="shared" si="156"/>
        <v>0.1384584013050571</v>
      </c>
      <c r="APA21" s="74">
        <f t="shared" si="156"/>
        <v>0.13067372277630776</v>
      </c>
      <c r="APB21" s="74">
        <f t="shared" si="156"/>
        <v>0.13230205577040505</v>
      </c>
      <c r="APC21" s="74">
        <f t="shared" si="156"/>
        <v>0.13372684714024019</v>
      </c>
      <c r="APD21" s="74">
        <f t="shared" si="156"/>
        <v>0.12296747967479675</v>
      </c>
      <c r="APE21" s="74">
        <f t="shared" si="156"/>
        <v>0.11496350364963503</v>
      </c>
      <c r="APF21" s="74">
        <f t="shared" si="156"/>
        <v>0.11342078708375379</v>
      </c>
      <c r="APG21" s="74">
        <f t="shared" si="156"/>
        <v>0.11081953976584578</v>
      </c>
      <c r="APH21" s="74">
        <f t="shared" si="156"/>
        <v>0.10850676904425137</v>
      </c>
      <c r="API21" s="74">
        <f t="shared" si="156"/>
        <v>0.1105273792685391</v>
      </c>
      <c r="APJ21" s="74">
        <f t="shared" si="156"/>
        <v>0.11072944029096787</v>
      </c>
      <c r="APK21" s="74">
        <f t="shared" si="156"/>
        <v>9.8324247930547143E-2</v>
      </c>
      <c r="APL21" s="74">
        <f t="shared" si="156"/>
        <v>9.539207760711399E-2</v>
      </c>
      <c r="APM21" s="74">
        <f t="shared" si="156"/>
        <v>9.1037831276552697E-2</v>
      </c>
      <c r="APN21" s="74">
        <f t="shared" si="156"/>
        <v>8.6119554204660581E-2</v>
      </c>
      <c r="APO21" s="74">
        <f t="shared" ref="APO21:AQI21" si="157">APO20/(APO18+APO19)</f>
        <v>8.4635680941749544E-2</v>
      </c>
      <c r="APP21" s="74">
        <f t="shared" si="157"/>
        <v>8.5244570732697381E-2</v>
      </c>
      <c r="APQ21" s="74">
        <f t="shared" si="157"/>
        <v>8.686827684189162E-2</v>
      </c>
      <c r="APR21" s="74">
        <f t="shared" si="157"/>
        <v>7.7283849918433928E-2</v>
      </c>
      <c r="APS21" s="74">
        <f t="shared" si="157"/>
        <v>7.6468189233278958E-2</v>
      </c>
      <c r="APT21" s="74">
        <f t="shared" si="157"/>
        <v>7.5402486244141018E-2</v>
      </c>
      <c r="APU21" s="74">
        <f t="shared" si="157"/>
        <v>7.6860346585117229E-2</v>
      </c>
      <c r="APV21" s="74">
        <f t="shared" si="157"/>
        <v>7.4602527517325726E-2</v>
      </c>
      <c r="APW21" s="74">
        <f t="shared" si="157"/>
        <v>7.6029351814105181E-2</v>
      </c>
      <c r="APX21" s="74">
        <f t="shared" si="157"/>
        <v>7.6640847941296372E-2</v>
      </c>
      <c r="APY21" s="74">
        <f t="shared" si="157"/>
        <v>7.109390914646567E-2</v>
      </c>
      <c r="APZ21" s="74">
        <f t="shared" si="157"/>
        <v>7.2519861478916273E-2</v>
      </c>
      <c r="AQA21" s="74">
        <f t="shared" si="157"/>
        <v>6.7168736006513338E-2</v>
      </c>
      <c r="AQB21" s="74">
        <f t="shared" si="157"/>
        <v>6.5473769825132172E-2</v>
      </c>
      <c r="AQC21" s="74">
        <f t="shared" si="157"/>
        <v>6.1738424045491472E-2</v>
      </c>
      <c r="AQD21" s="74">
        <f t="shared" si="157"/>
        <v>6.2550771730300575E-2</v>
      </c>
      <c r="AQE21" s="74">
        <f t="shared" si="157"/>
        <v>6.3363119415109664E-2</v>
      </c>
      <c r="AQF21" s="74">
        <f t="shared" si="157"/>
        <v>6.3556732532083923E-2</v>
      </c>
      <c r="AQG21" s="74">
        <f t="shared" si="157"/>
        <v>6.2372604973501833E-2</v>
      </c>
      <c r="AQH21" s="74">
        <f t="shared" si="157"/>
        <v>5.8799510004083302E-2</v>
      </c>
      <c r="AQI21" s="74">
        <f t="shared" si="157"/>
        <v>5.4976497036582875E-2</v>
      </c>
      <c r="AQJ21" s="74">
        <f t="shared" ref="AQJ21:ARK21" si="158">AQJ20/(AQJ18+AQJ19)</f>
        <v>5.4428807947019868E-2</v>
      </c>
      <c r="AQK21" s="74">
        <f t="shared" si="158"/>
        <v>5.5049668874172182E-2</v>
      </c>
      <c r="AQL21" s="74">
        <f t="shared" si="158"/>
        <v>5.6084437086092717E-2</v>
      </c>
      <c r="AQM21" s="74">
        <f t="shared" si="158"/>
        <v>5.4300518134715023E-2</v>
      </c>
      <c r="AQN21" s="74">
        <f t="shared" si="158"/>
        <v>5.3701015965166909E-2</v>
      </c>
      <c r="AQO21" s="74">
        <f t="shared" si="158"/>
        <v>5.0404480398257623E-2</v>
      </c>
      <c r="AQP21" s="74">
        <f t="shared" si="158"/>
        <v>5.2467855661551224E-2</v>
      </c>
      <c r="AQQ21" s="74">
        <f t="shared" si="158"/>
        <v>5.1016175860638738E-2</v>
      </c>
      <c r="AQR21" s="74">
        <f t="shared" si="158"/>
        <v>5.1223558689340525E-2</v>
      </c>
      <c r="AQS21" s="74">
        <f t="shared" si="158"/>
        <v>5.1223558689340525E-2</v>
      </c>
      <c r="AQT21" s="74">
        <f t="shared" si="158"/>
        <v>4.9585062240663898E-2</v>
      </c>
      <c r="AQU21" s="74">
        <f t="shared" si="158"/>
        <v>4.6878241028832195E-2</v>
      </c>
      <c r="AQV21" s="74">
        <f t="shared" si="158"/>
        <v>4.6453753629199505E-2</v>
      </c>
      <c r="AQW21" s="74">
        <f t="shared" si="158"/>
        <v>4.8290155440414505E-2</v>
      </c>
      <c r="AQX21" s="74">
        <f t="shared" si="158"/>
        <v>4.7046632124352332E-2</v>
      </c>
      <c r="AQY21" s="74">
        <f t="shared" si="158"/>
        <v>4.8290155440414505E-2</v>
      </c>
      <c r="AQZ21" s="74">
        <f t="shared" si="158"/>
        <v>4.8497409326424872E-2</v>
      </c>
      <c r="ARA21" s="74">
        <f t="shared" si="158"/>
        <v>5.0559469539991714E-2</v>
      </c>
      <c r="ARB21" s="74">
        <f t="shared" si="158"/>
        <v>5.0093148416476919E-2</v>
      </c>
      <c r="ARC21" s="74">
        <f t="shared" si="158"/>
        <v>5.4406288787753415E-2</v>
      </c>
      <c r="ARD21" s="74">
        <f t="shared" si="158"/>
        <v>5.4820024824162185E-2</v>
      </c>
      <c r="ARE21" s="74">
        <f t="shared" si="158"/>
        <v>6.0148821827201319E-2</v>
      </c>
      <c r="ARF21" s="74">
        <f t="shared" si="158"/>
        <v>6.0768912773873501E-2</v>
      </c>
      <c r="ARG21" s="74">
        <f t="shared" si="158"/>
        <v>6.1182306738321618E-2</v>
      </c>
      <c r="ARH21" s="74">
        <f t="shared" si="158"/>
        <v>6.3275434243176179E-2</v>
      </c>
      <c r="ARI21" s="74">
        <f t="shared" si="158"/>
        <v>6.5895476141293124E-2</v>
      </c>
      <c r="ARJ21" s="74">
        <f t="shared" si="158"/>
        <v>6.3675832127351659E-2</v>
      </c>
      <c r="ARK21" s="74">
        <f t="shared" si="158"/>
        <v>6.6721751704193352E-2</v>
      </c>
      <c r="ARL21" s="74">
        <f t="shared" ref="ARL21:ARQ21" si="159">ARL20/(ARL18+ARL19)</f>
        <v>6.9186286658405621E-2</v>
      </c>
      <c r="ARM21" s="74">
        <f t="shared" si="159"/>
        <v>7.0218917802560926E-2</v>
      </c>
      <c r="ARN21" s="74">
        <f t="shared" si="159"/>
        <v>7.045454545454545E-2</v>
      </c>
      <c r="ARO21" s="74">
        <f t="shared" si="159"/>
        <v>7.5857792476229841E-2</v>
      </c>
      <c r="ARP21" s="74">
        <f t="shared" si="159"/>
        <v>7.4839776721108128E-2</v>
      </c>
      <c r="ARQ21" s="74">
        <f t="shared" si="159"/>
        <v>7.5666735579904901E-2</v>
      </c>
      <c r="ARR21" s="74">
        <f t="shared" ref="ARR21:ARU21" si="160">ARR20/(ARR18+ARR19)</f>
        <v>7.5666735579904901E-2</v>
      </c>
      <c r="ARS21" s="74">
        <f t="shared" si="160"/>
        <v>7.6891105569409812E-2</v>
      </c>
      <c r="ART21" s="74">
        <f t="shared" si="160"/>
        <v>7.8553615960099757E-2</v>
      </c>
      <c r="ARU21" s="74">
        <f t="shared" si="160"/>
        <v>7.896924355777224E-2</v>
      </c>
    </row>
    <row r="22" spans="1:1165" ht="30" customHeight="1">
      <c r="A22" s="186" t="s">
        <v>83</v>
      </c>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AAQ22" s="118" t="s">
        <v>37</v>
      </c>
    </row>
    <row r="23" spans="1:1165" ht="14.25" customHeight="1">
      <c r="A23" s="186"/>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AAQ23" s="118"/>
    </row>
    <row r="24" spans="1:1165" ht="18" customHeight="1">
      <c r="A24" s="7" t="s">
        <v>9</v>
      </c>
    </row>
    <row r="25" spans="1:1165" s="16" customFormat="1" ht="18" customHeight="1">
      <c r="A25" s="9"/>
      <c r="B25" s="1">
        <v>43891</v>
      </c>
      <c r="C25" s="1">
        <v>43892</v>
      </c>
      <c r="D25" s="1">
        <v>43893</v>
      </c>
      <c r="E25" s="1">
        <v>43894</v>
      </c>
      <c r="F25" s="1">
        <v>43895</v>
      </c>
      <c r="G25" s="1">
        <v>43896</v>
      </c>
      <c r="H25" s="1">
        <v>43897</v>
      </c>
      <c r="I25" s="1">
        <v>43898</v>
      </c>
      <c r="J25" s="1">
        <v>43899</v>
      </c>
      <c r="K25" s="1">
        <v>43900</v>
      </c>
      <c r="L25" s="1">
        <v>43901</v>
      </c>
      <c r="M25" s="1">
        <v>43902</v>
      </c>
      <c r="N25" s="1">
        <v>43903</v>
      </c>
      <c r="O25" s="1">
        <v>43904</v>
      </c>
      <c r="P25" s="1">
        <v>43905</v>
      </c>
      <c r="Q25" s="1">
        <v>43906</v>
      </c>
      <c r="R25" s="1">
        <v>43907</v>
      </c>
      <c r="S25" s="1">
        <v>43908</v>
      </c>
      <c r="T25" s="1">
        <v>43909</v>
      </c>
      <c r="U25" s="1">
        <v>43910</v>
      </c>
      <c r="V25" s="1">
        <v>43911</v>
      </c>
      <c r="W25" s="1">
        <v>43912</v>
      </c>
      <c r="X25" s="1">
        <v>43913</v>
      </c>
      <c r="Y25" s="1">
        <v>43914</v>
      </c>
      <c r="Z25" s="1">
        <v>43915</v>
      </c>
      <c r="AA25" s="1">
        <v>43916</v>
      </c>
      <c r="AB25" s="1">
        <v>43917</v>
      </c>
      <c r="AC25" s="1">
        <v>43918</v>
      </c>
      <c r="AD25" s="1">
        <v>43919</v>
      </c>
      <c r="AE25" s="1">
        <v>43920</v>
      </c>
      <c r="AF25" s="1">
        <v>43921</v>
      </c>
      <c r="AG25" s="1">
        <v>43922</v>
      </c>
      <c r="AH25" s="1">
        <v>43923</v>
      </c>
      <c r="AI25" s="1">
        <v>43924</v>
      </c>
      <c r="AJ25" s="1">
        <v>43925</v>
      </c>
      <c r="AK25" s="1">
        <v>43926</v>
      </c>
      <c r="AL25" s="1">
        <v>43927</v>
      </c>
      <c r="AM25" s="1">
        <v>43928</v>
      </c>
      <c r="AN25" s="1">
        <v>43929</v>
      </c>
      <c r="AO25" s="1">
        <v>43930</v>
      </c>
      <c r="AP25" s="1">
        <v>43931</v>
      </c>
      <c r="AQ25" s="1">
        <v>43932</v>
      </c>
      <c r="AR25" s="1">
        <v>43933</v>
      </c>
      <c r="AS25" s="1">
        <v>43934</v>
      </c>
      <c r="AT25" s="1">
        <v>43935</v>
      </c>
      <c r="AU25" s="1">
        <v>43936</v>
      </c>
      <c r="AV25" s="1">
        <v>43937</v>
      </c>
      <c r="AW25" s="1">
        <v>43938</v>
      </c>
      <c r="AX25" s="1">
        <v>43939</v>
      </c>
      <c r="AY25" s="1">
        <v>43940</v>
      </c>
      <c r="AZ25" s="1">
        <v>43941</v>
      </c>
      <c r="BA25" s="1">
        <v>43942</v>
      </c>
      <c r="BB25" s="1">
        <v>43943</v>
      </c>
      <c r="BC25" s="1">
        <v>43944</v>
      </c>
      <c r="BD25" s="1">
        <v>43945</v>
      </c>
      <c r="BE25" s="1">
        <v>43946</v>
      </c>
      <c r="BF25" s="1">
        <v>43947</v>
      </c>
      <c r="BG25" s="1">
        <v>43948</v>
      </c>
      <c r="BH25" s="1">
        <v>43949</v>
      </c>
      <c r="BI25" s="1">
        <v>43950</v>
      </c>
      <c r="BJ25" s="1">
        <v>43951</v>
      </c>
      <c r="BK25" s="1">
        <v>43952</v>
      </c>
      <c r="BL25" s="1">
        <v>43953</v>
      </c>
      <c r="BM25" s="1">
        <v>43954</v>
      </c>
      <c r="BN25" s="1">
        <v>43955</v>
      </c>
      <c r="BO25" s="1">
        <v>43956</v>
      </c>
      <c r="BP25" s="1">
        <v>43957</v>
      </c>
      <c r="BQ25" s="1">
        <v>43958</v>
      </c>
      <c r="BR25" s="1">
        <v>43959</v>
      </c>
      <c r="BS25" s="1">
        <v>43960</v>
      </c>
      <c r="BT25" s="1">
        <v>43961</v>
      </c>
      <c r="BU25" s="1">
        <v>43962</v>
      </c>
      <c r="BV25" s="1">
        <v>43963</v>
      </c>
      <c r="BW25" s="1">
        <v>43964</v>
      </c>
      <c r="BX25" s="1">
        <v>43965</v>
      </c>
      <c r="BY25" s="1">
        <v>43966</v>
      </c>
      <c r="BZ25" s="1">
        <v>43967</v>
      </c>
      <c r="CA25" s="1">
        <v>43968</v>
      </c>
      <c r="CB25" s="1">
        <v>43969</v>
      </c>
      <c r="CC25" s="1">
        <v>43970</v>
      </c>
      <c r="CD25" s="1">
        <v>43971</v>
      </c>
      <c r="CE25" s="1">
        <v>43972</v>
      </c>
      <c r="CF25" s="1">
        <v>43973</v>
      </c>
      <c r="CG25" s="1">
        <v>43974</v>
      </c>
      <c r="CH25" s="1">
        <v>43975</v>
      </c>
      <c r="CI25" s="1">
        <v>43976</v>
      </c>
      <c r="CJ25" s="1">
        <v>43977</v>
      </c>
      <c r="CK25" s="1">
        <v>43978</v>
      </c>
      <c r="CL25" s="1">
        <v>43979</v>
      </c>
      <c r="CM25" s="1">
        <v>43980</v>
      </c>
      <c r="CN25" s="1">
        <v>43981</v>
      </c>
      <c r="CO25" s="1">
        <v>43982</v>
      </c>
      <c r="CP25" s="1">
        <v>43983</v>
      </c>
      <c r="CQ25" s="1">
        <v>43984</v>
      </c>
      <c r="CR25" s="1">
        <v>43985</v>
      </c>
      <c r="CS25" s="1">
        <v>43986</v>
      </c>
      <c r="CT25" s="1">
        <v>43987</v>
      </c>
      <c r="CU25" s="1">
        <v>43988</v>
      </c>
      <c r="CV25" s="1">
        <v>43989</v>
      </c>
      <c r="CW25" s="1">
        <v>43990</v>
      </c>
      <c r="CX25" s="1">
        <v>43991</v>
      </c>
      <c r="CY25" s="1">
        <v>43992</v>
      </c>
      <c r="CZ25" s="1">
        <v>43993</v>
      </c>
      <c r="DA25" s="1">
        <v>43994</v>
      </c>
      <c r="DB25" s="1">
        <v>43995</v>
      </c>
      <c r="DC25" s="1">
        <v>43996</v>
      </c>
      <c r="DD25" s="1">
        <v>43997</v>
      </c>
      <c r="DE25" s="1">
        <v>43998</v>
      </c>
      <c r="DF25" s="1">
        <v>43999</v>
      </c>
      <c r="DG25" s="1">
        <v>44000</v>
      </c>
      <c r="DH25" s="1">
        <v>44001</v>
      </c>
      <c r="DI25" s="1">
        <v>44002</v>
      </c>
      <c r="DJ25" s="1">
        <v>44003</v>
      </c>
      <c r="DK25" s="1">
        <v>44004</v>
      </c>
      <c r="DL25" s="1">
        <v>44005</v>
      </c>
      <c r="DM25" s="1">
        <v>44006</v>
      </c>
      <c r="DN25" s="1">
        <v>44007</v>
      </c>
      <c r="DO25" s="1">
        <v>44008</v>
      </c>
      <c r="DP25" s="1">
        <v>44009</v>
      </c>
      <c r="DQ25" s="1">
        <v>44010</v>
      </c>
      <c r="DR25" s="1">
        <v>44011</v>
      </c>
      <c r="DS25" s="1">
        <v>44012</v>
      </c>
      <c r="DT25" s="1">
        <v>44013</v>
      </c>
      <c r="DU25" s="1">
        <v>44014</v>
      </c>
      <c r="DV25" s="1">
        <v>44015</v>
      </c>
      <c r="DW25" s="1">
        <v>44016</v>
      </c>
      <c r="DX25" s="1">
        <v>44017</v>
      </c>
      <c r="DY25" s="1">
        <v>44018</v>
      </c>
      <c r="DZ25" s="1">
        <v>44019</v>
      </c>
      <c r="EA25" s="1">
        <v>44020</v>
      </c>
      <c r="EB25" s="1">
        <v>44021</v>
      </c>
      <c r="EC25" s="1">
        <v>44022</v>
      </c>
      <c r="ED25" s="1">
        <v>44023</v>
      </c>
      <c r="EE25" s="1">
        <v>44024</v>
      </c>
      <c r="EF25" s="1">
        <v>44025</v>
      </c>
      <c r="EG25" s="1">
        <v>44026</v>
      </c>
      <c r="EH25" s="1">
        <v>44027</v>
      </c>
      <c r="EI25" s="1">
        <v>44028</v>
      </c>
      <c r="EJ25" s="1">
        <v>44029</v>
      </c>
      <c r="EK25" s="1">
        <v>44030</v>
      </c>
      <c r="EL25" s="1">
        <v>44031</v>
      </c>
      <c r="EM25" s="1">
        <v>44032</v>
      </c>
      <c r="EN25" s="1">
        <v>44033</v>
      </c>
      <c r="EO25" s="1">
        <v>44034</v>
      </c>
      <c r="EP25" s="1">
        <v>44035</v>
      </c>
      <c r="EQ25" s="1">
        <v>44036</v>
      </c>
      <c r="ER25" s="1">
        <v>44037</v>
      </c>
      <c r="ES25" s="1">
        <v>44038</v>
      </c>
      <c r="ET25" s="1">
        <v>44039</v>
      </c>
      <c r="EU25" s="1">
        <v>44040</v>
      </c>
      <c r="EV25" s="1">
        <v>44041</v>
      </c>
      <c r="EW25" s="1">
        <v>44042</v>
      </c>
      <c r="EX25" s="1">
        <v>44043</v>
      </c>
      <c r="EY25" s="1">
        <v>44044</v>
      </c>
      <c r="EZ25" s="1">
        <v>44045</v>
      </c>
      <c r="FA25" s="1">
        <v>44046</v>
      </c>
      <c r="FB25" s="1">
        <v>44047</v>
      </c>
      <c r="FC25" s="1">
        <v>44048</v>
      </c>
      <c r="FD25" s="1">
        <v>44049</v>
      </c>
      <c r="FE25" s="1">
        <v>44050</v>
      </c>
      <c r="FF25" s="1">
        <v>44051</v>
      </c>
      <c r="FG25" s="1">
        <v>44052</v>
      </c>
      <c r="FH25" s="1">
        <v>44053</v>
      </c>
      <c r="FI25" s="1">
        <v>44054</v>
      </c>
      <c r="FJ25" s="1">
        <v>44055</v>
      </c>
      <c r="FK25" s="1">
        <v>44056</v>
      </c>
      <c r="FL25" s="1">
        <v>44057</v>
      </c>
      <c r="FM25" s="1">
        <v>44058</v>
      </c>
      <c r="FN25" s="1">
        <v>44059</v>
      </c>
      <c r="FO25" s="1">
        <v>44060</v>
      </c>
      <c r="FP25" s="1">
        <v>44061</v>
      </c>
      <c r="FQ25" s="1">
        <v>44062</v>
      </c>
      <c r="FR25" s="1">
        <v>44063</v>
      </c>
      <c r="FS25" s="1">
        <v>44064</v>
      </c>
      <c r="FT25" s="1">
        <v>44065</v>
      </c>
      <c r="FU25" s="1">
        <v>44066</v>
      </c>
      <c r="FV25" s="1">
        <v>44067</v>
      </c>
      <c r="FW25" s="1">
        <v>44068</v>
      </c>
      <c r="FX25" s="1">
        <v>44069</v>
      </c>
      <c r="FY25" s="1">
        <v>44070</v>
      </c>
      <c r="FZ25" s="1">
        <v>44071</v>
      </c>
      <c r="GA25" s="1">
        <v>44072</v>
      </c>
      <c r="GB25" s="1">
        <v>44073</v>
      </c>
      <c r="GC25" s="1">
        <v>44074</v>
      </c>
      <c r="GD25" s="1">
        <v>44075</v>
      </c>
      <c r="GE25" s="1">
        <v>44076</v>
      </c>
      <c r="GF25" s="1">
        <v>44077</v>
      </c>
      <c r="GG25" s="1">
        <v>44078</v>
      </c>
      <c r="GH25" s="1">
        <v>44079</v>
      </c>
      <c r="GI25" s="1">
        <v>44080</v>
      </c>
      <c r="GJ25" s="1">
        <v>44081</v>
      </c>
      <c r="GK25" s="1">
        <v>44082</v>
      </c>
      <c r="GL25" s="1">
        <v>44083</v>
      </c>
      <c r="GM25" s="1">
        <v>44084</v>
      </c>
      <c r="GN25" s="1">
        <v>44085</v>
      </c>
      <c r="GO25" s="1">
        <v>44086</v>
      </c>
      <c r="GP25" s="1">
        <v>44087</v>
      </c>
      <c r="GQ25" s="1">
        <v>44088</v>
      </c>
      <c r="GR25" s="1">
        <v>44089</v>
      </c>
      <c r="GS25" s="1">
        <v>44090</v>
      </c>
      <c r="GT25" s="1">
        <v>44091</v>
      </c>
      <c r="GU25" s="1">
        <v>44092</v>
      </c>
      <c r="GV25" s="1">
        <v>44093</v>
      </c>
      <c r="GW25" s="1">
        <v>44094</v>
      </c>
      <c r="GX25" s="1">
        <v>44095</v>
      </c>
      <c r="GY25" s="1">
        <v>44096</v>
      </c>
      <c r="GZ25" s="1">
        <v>44097</v>
      </c>
      <c r="HA25" s="1">
        <v>44098</v>
      </c>
      <c r="HB25" s="1">
        <v>44099</v>
      </c>
      <c r="HC25" s="1">
        <v>44100</v>
      </c>
      <c r="HD25" s="1">
        <v>44101</v>
      </c>
      <c r="HE25" s="1">
        <v>44102</v>
      </c>
      <c r="HF25" s="1">
        <v>44103</v>
      </c>
      <c r="HG25" s="1">
        <v>44104</v>
      </c>
      <c r="HH25" s="1">
        <v>44105</v>
      </c>
      <c r="HI25" s="1">
        <v>44106</v>
      </c>
      <c r="HJ25" s="1">
        <v>44107</v>
      </c>
      <c r="HK25" s="1">
        <v>44108</v>
      </c>
      <c r="HL25" s="1">
        <v>44109</v>
      </c>
      <c r="HM25" s="1">
        <v>44110</v>
      </c>
      <c r="HN25" s="1">
        <v>44111</v>
      </c>
      <c r="HO25" s="1">
        <v>44112</v>
      </c>
      <c r="HP25" s="1">
        <v>44113</v>
      </c>
      <c r="HQ25" s="1">
        <v>44114</v>
      </c>
      <c r="HR25" s="1">
        <v>44115</v>
      </c>
      <c r="HS25" s="1">
        <v>44116</v>
      </c>
      <c r="HT25" s="1">
        <v>44117</v>
      </c>
      <c r="HU25" s="1">
        <v>44118</v>
      </c>
      <c r="HV25" s="1">
        <v>44119</v>
      </c>
      <c r="HW25" s="1">
        <v>44120</v>
      </c>
      <c r="HX25" s="1">
        <v>44121</v>
      </c>
      <c r="HY25" s="1">
        <v>44122</v>
      </c>
      <c r="HZ25" s="1">
        <v>44123</v>
      </c>
      <c r="IA25" s="1">
        <v>44124</v>
      </c>
      <c r="IB25" s="1">
        <v>44125</v>
      </c>
      <c r="IC25" s="1">
        <v>44126</v>
      </c>
      <c r="ID25" s="1">
        <v>44127</v>
      </c>
      <c r="IE25" s="1">
        <v>44128</v>
      </c>
      <c r="IF25" s="1">
        <v>44129</v>
      </c>
      <c r="IG25" s="1">
        <v>44130</v>
      </c>
      <c r="IH25" s="1">
        <v>44131</v>
      </c>
      <c r="II25" s="1">
        <v>44132</v>
      </c>
      <c r="IJ25" s="1">
        <v>44133</v>
      </c>
      <c r="IK25" s="1">
        <v>44134</v>
      </c>
      <c r="IL25" s="1">
        <v>44135</v>
      </c>
      <c r="IM25" s="1">
        <v>44136</v>
      </c>
      <c r="IN25" s="1">
        <v>44137</v>
      </c>
      <c r="IO25" s="1">
        <v>44138</v>
      </c>
      <c r="IP25" s="1">
        <v>44139</v>
      </c>
      <c r="IQ25" s="1">
        <v>44140</v>
      </c>
      <c r="IR25" s="1">
        <v>44141</v>
      </c>
      <c r="IS25" s="1">
        <v>44142</v>
      </c>
      <c r="IT25" s="1">
        <v>44143</v>
      </c>
      <c r="IU25" s="1">
        <v>44144</v>
      </c>
      <c r="IV25" s="1">
        <v>44145</v>
      </c>
      <c r="IW25" s="1">
        <v>44146</v>
      </c>
      <c r="IX25" s="1">
        <v>44147</v>
      </c>
      <c r="IY25" s="1">
        <v>44148</v>
      </c>
      <c r="IZ25" s="1">
        <v>44149</v>
      </c>
      <c r="JA25" s="1">
        <v>44150</v>
      </c>
      <c r="JB25" s="1">
        <v>44151</v>
      </c>
      <c r="JC25" s="1">
        <v>44152</v>
      </c>
      <c r="JD25" s="1">
        <v>44153</v>
      </c>
      <c r="JE25" s="1">
        <v>44154</v>
      </c>
      <c r="JF25" s="1">
        <v>44155</v>
      </c>
      <c r="JG25" s="1">
        <v>44156</v>
      </c>
      <c r="JH25" s="1">
        <v>44157</v>
      </c>
      <c r="JI25" s="1">
        <v>44158</v>
      </c>
      <c r="JJ25" s="1">
        <v>44159</v>
      </c>
      <c r="JK25" s="1">
        <v>44160</v>
      </c>
      <c r="JL25" s="1">
        <v>44161</v>
      </c>
      <c r="JM25" s="1">
        <v>44162</v>
      </c>
      <c r="JN25" s="1">
        <v>44163</v>
      </c>
      <c r="JO25" s="1">
        <v>44164</v>
      </c>
      <c r="JP25" s="1">
        <v>44165</v>
      </c>
      <c r="JQ25" s="1">
        <v>44166</v>
      </c>
      <c r="JR25" s="1">
        <v>44167</v>
      </c>
      <c r="JS25" s="1">
        <v>44168</v>
      </c>
      <c r="JT25" s="1">
        <v>44169</v>
      </c>
      <c r="JU25" s="1">
        <v>44170</v>
      </c>
      <c r="JV25" s="1">
        <v>44171</v>
      </c>
      <c r="JW25" s="1">
        <v>44172</v>
      </c>
      <c r="JX25" s="1">
        <v>44173</v>
      </c>
      <c r="JY25" s="1">
        <v>44174</v>
      </c>
      <c r="JZ25" s="1">
        <v>44175</v>
      </c>
      <c r="KA25" s="1">
        <v>44176</v>
      </c>
      <c r="KB25" s="1">
        <v>44177</v>
      </c>
      <c r="KC25" s="1">
        <v>44178</v>
      </c>
      <c r="KD25" s="1">
        <v>44179</v>
      </c>
      <c r="KE25" s="1">
        <v>44180</v>
      </c>
      <c r="KF25" s="1">
        <v>44181</v>
      </c>
      <c r="KG25" s="1">
        <v>44182</v>
      </c>
      <c r="KH25" s="1">
        <v>44183</v>
      </c>
      <c r="KI25" s="1">
        <v>44184</v>
      </c>
      <c r="KJ25" s="1">
        <v>44185</v>
      </c>
      <c r="KK25" s="1">
        <v>44186</v>
      </c>
      <c r="KL25" s="1">
        <v>44187</v>
      </c>
      <c r="KM25" s="1">
        <v>44188</v>
      </c>
      <c r="KN25" s="1">
        <v>44189</v>
      </c>
      <c r="KO25" s="1">
        <v>44190</v>
      </c>
      <c r="KP25" s="1">
        <v>44191</v>
      </c>
      <c r="KQ25" s="1">
        <v>44192</v>
      </c>
      <c r="KR25" s="1">
        <v>44193</v>
      </c>
      <c r="KS25" s="1">
        <v>44194</v>
      </c>
      <c r="KT25" s="1">
        <v>44195</v>
      </c>
      <c r="KU25" s="1">
        <v>44196</v>
      </c>
      <c r="KV25" s="1">
        <v>44197</v>
      </c>
      <c r="KW25" s="1">
        <v>44198</v>
      </c>
      <c r="KX25" s="1">
        <v>44199</v>
      </c>
      <c r="KY25" s="1">
        <v>44200</v>
      </c>
      <c r="KZ25" s="1">
        <v>44201</v>
      </c>
      <c r="LA25" s="1">
        <v>44202</v>
      </c>
      <c r="LB25" s="1">
        <v>44203</v>
      </c>
      <c r="LC25" s="1">
        <v>44204</v>
      </c>
      <c r="LD25" s="1">
        <v>44205</v>
      </c>
      <c r="LE25" s="1">
        <v>44206</v>
      </c>
      <c r="LF25" s="1">
        <v>44207</v>
      </c>
      <c r="LG25" s="1">
        <v>44208</v>
      </c>
      <c r="LH25" s="1">
        <v>44209</v>
      </c>
      <c r="LI25" s="1">
        <v>44210</v>
      </c>
      <c r="LJ25" s="1">
        <v>44211</v>
      </c>
      <c r="LK25" s="1">
        <v>44212</v>
      </c>
      <c r="LL25" s="1">
        <v>44213</v>
      </c>
      <c r="LM25" s="1">
        <v>44214</v>
      </c>
      <c r="LN25" s="1">
        <v>44215</v>
      </c>
      <c r="LO25" s="1">
        <v>44216</v>
      </c>
      <c r="LP25" s="1">
        <v>44217</v>
      </c>
      <c r="LQ25" s="1">
        <v>44218</v>
      </c>
      <c r="LR25" s="1">
        <v>44219</v>
      </c>
      <c r="LS25" s="1">
        <v>44220</v>
      </c>
      <c r="LT25" s="1">
        <v>44221</v>
      </c>
      <c r="LU25" s="1">
        <v>44222</v>
      </c>
      <c r="LV25" s="1">
        <v>44223</v>
      </c>
      <c r="LW25" s="1">
        <v>44224</v>
      </c>
      <c r="LX25" s="1">
        <v>44225</v>
      </c>
      <c r="LY25" s="1">
        <v>44226</v>
      </c>
      <c r="LZ25" s="1">
        <v>44227</v>
      </c>
      <c r="MA25" s="1">
        <v>44228</v>
      </c>
      <c r="MB25" s="1">
        <v>44229</v>
      </c>
      <c r="MC25" s="1">
        <v>44230</v>
      </c>
      <c r="MD25" s="1">
        <v>44231</v>
      </c>
      <c r="ME25" s="1">
        <v>44232</v>
      </c>
      <c r="MF25" s="1">
        <v>44233</v>
      </c>
      <c r="MG25" s="1">
        <v>44234</v>
      </c>
      <c r="MH25" s="1">
        <v>44235</v>
      </c>
      <c r="MI25" s="1">
        <v>44236</v>
      </c>
      <c r="MJ25" s="1">
        <v>44237</v>
      </c>
      <c r="MK25" s="1">
        <v>44238</v>
      </c>
      <c r="ML25" s="1">
        <v>44239</v>
      </c>
      <c r="MM25" s="1">
        <v>44240</v>
      </c>
      <c r="MN25" s="1">
        <v>44241</v>
      </c>
      <c r="MO25" s="1">
        <v>44242</v>
      </c>
      <c r="MP25" s="1">
        <v>44243</v>
      </c>
      <c r="MQ25" s="1">
        <v>44244</v>
      </c>
      <c r="MR25" s="1">
        <v>44245</v>
      </c>
      <c r="MS25" s="1">
        <v>44246</v>
      </c>
      <c r="MT25" s="1">
        <v>44247</v>
      </c>
      <c r="MU25" s="1">
        <v>44248</v>
      </c>
      <c r="MV25" s="1">
        <v>44249</v>
      </c>
      <c r="MW25" s="1">
        <v>44250</v>
      </c>
      <c r="MX25" s="1">
        <v>44251</v>
      </c>
      <c r="MY25" s="1">
        <v>44252</v>
      </c>
      <c r="MZ25" s="1">
        <v>44253</v>
      </c>
      <c r="NA25" s="1">
        <v>44254</v>
      </c>
      <c r="NB25" s="1">
        <v>44255</v>
      </c>
      <c r="NC25" s="1">
        <v>44256</v>
      </c>
      <c r="ND25" s="1">
        <v>44257</v>
      </c>
      <c r="NE25" s="1">
        <v>44258</v>
      </c>
      <c r="NF25" s="1">
        <v>44259</v>
      </c>
      <c r="NG25" s="1">
        <v>44260</v>
      </c>
      <c r="NH25" s="1">
        <v>44261</v>
      </c>
      <c r="NI25" s="1">
        <v>44262</v>
      </c>
      <c r="NJ25" s="1">
        <v>44263</v>
      </c>
      <c r="NK25" s="1">
        <v>44264</v>
      </c>
      <c r="NL25" s="1">
        <v>44265</v>
      </c>
      <c r="NM25" s="1">
        <v>44266</v>
      </c>
      <c r="NN25" s="1">
        <v>44267</v>
      </c>
      <c r="NO25" s="1">
        <v>44268</v>
      </c>
      <c r="NP25" s="1">
        <v>44269</v>
      </c>
      <c r="NQ25" s="1">
        <v>44270</v>
      </c>
      <c r="NR25" s="1">
        <v>44271</v>
      </c>
      <c r="NS25" s="1">
        <v>44272</v>
      </c>
      <c r="NT25" s="1">
        <v>44273</v>
      </c>
      <c r="NU25" s="1">
        <v>44274</v>
      </c>
      <c r="NV25" s="1">
        <v>44275</v>
      </c>
      <c r="NW25" s="1">
        <v>44276</v>
      </c>
      <c r="NX25" s="1">
        <v>44277</v>
      </c>
      <c r="NY25" s="1">
        <v>44278</v>
      </c>
      <c r="NZ25" s="1">
        <v>44279</v>
      </c>
      <c r="OA25" s="1">
        <v>44280</v>
      </c>
      <c r="OB25" s="1">
        <v>44281</v>
      </c>
      <c r="OC25" s="1">
        <v>44282</v>
      </c>
      <c r="OD25" s="1">
        <v>44283</v>
      </c>
      <c r="OE25" s="1">
        <v>44284</v>
      </c>
      <c r="OF25" s="1">
        <v>44285</v>
      </c>
      <c r="OG25" s="1">
        <v>44286</v>
      </c>
      <c r="OH25" s="1">
        <v>44287</v>
      </c>
      <c r="OI25" s="1">
        <v>44288</v>
      </c>
      <c r="OJ25" s="1">
        <v>44289</v>
      </c>
      <c r="OK25" s="1">
        <v>44290</v>
      </c>
      <c r="OL25" s="1">
        <v>44291</v>
      </c>
      <c r="OM25" s="1">
        <v>44292</v>
      </c>
      <c r="ON25" s="1">
        <v>44293</v>
      </c>
      <c r="OO25" s="1">
        <v>44294</v>
      </c>
      <c r="OP25" s="1">
        <v>44295</v>
      </c>
      <c r="OQ25" s="1">
        <v>44296</v>
      </c>
      <c r="OR25" s="1">
        <v>44297</v>
      </c>
      <c r="OS25" s="1">
        <v>44298</v>
      </c>
      <c r="OT25" s="1">
        <v>44299</v>
      </c>
      <c r="OU25" s="1">
        <v>44300</v>
      </c>
      <c r="OV25" s="1">
        <v>44301</v>
      </c>
      <c r="OW25" s="1">
        <v>44302</v>
      </c>
      <c r="OX25" s="1">
        <v>44303</v>
      </c>
      <c r="OY25" s="1">
        <v>44304</v>
      </c>
      <c r="OZ25" s="1">
        <v>44305</v>
      </c>
      <c r="PA25" s="1">
        <v>44306</v>
      </c>
      <c r="PB25" s="1">
        <v>44307</v>
      </c>
      <c r="PC25" s="1">
        <v>44308</v>
      </c>
      <c r="PD25" s="1">
        <v>44309</v>
      </c>
      <c r="PE25" s="1">
        <v>44310</v>
      </c>
      <c r="PF25" s="1">
        <v>44311</v>
      </c>
      <c r="PG25" s="1">
        <v>44312</v>
      </c>
      <c r="PH25" s="1">
        <v>44313</v>
      </c>
      <c r="PI25" s="1">
        <v>44314</v>
      </c>
      <c r="PJ25" s="1">
        <v>44315</v>
      </c>
      <c r="PK25" s="1">
        <v>44316</v>
      </c>
      <c r="PL25" s="1">
        <v>44317</v>
      </c>
      <c r="PM25" s="1">
        <v>44318</v>
      </c>
      <c r="PN25" s="1">
        <v>44319</v>
      </c>
      <c r="PO25" s="1">
        <v>44320</v>
      </c>
      <c r="PP25" s="1">
        <v>44321</v>
      </c>
      <c r="PQ25" s="1">
        <v>44322</v>
      </c>
      <c r="PR25" s="1">
        <v>44323</v>
      </c>
      <c r="PS25" s="1">
        <v>44324</v>
      </c>
      <c r="PT25" s="1">
        <v>44325</v>
      </c>
      <c r="PU25" s="1">
        <v>44326</v>
      </c>
      <c r="PV25" s="1">
        <v>44327</v>
      </c>
      <c r="PW25" s="1">
        <v>44328</v>
      </c>
      <c r="PX25" s="1">
        <v>44329</v>
      </c>
      <c r="PY25" s="1">
        <v>44330</v>
      </c>
      <c r="PZ25" s="1">
        <v>44331</v>
      </c>
      <c r="QA25" s="1">
        <v>44332</v>
      </c>
      <c r="QB25" s="1">
        <v>44333</v>
      </c>
      <c r="QC25" s="1">
        <v>44334</v>
      </c>
      <c r="QD25" s="1">
        <v>44335</v>
      </c>
      <c r="QE25" s="1">
        <v>44336</v>
      </c>
      <c r="QF25" s="1">
        <v>44337</v>
      </c>
      <c r="QG25" s="1">
        <v>44338</v>
      </c>
      <c r="QH25" s="1">
        <v>44339</v>
      </c>
      <c r="QI25" s="1">
        <v>44340</v>
      </c>
      <c r="QJ25" s="1">
        <v>44341</v>
      </c>
      <c r="QK25" s="1">
        <v>44342</v>
      </c>
      <c r="QL25" s="1">
        <v>44343</v>
      </c>
      <c r="QM25" s="1">
        <v>44344</v>
      </c>
      <c r="QN25" s="1">
        <v>44345</v>
      </c>
      <c r="QO25" s="1">
        <v>44346</v>
      </c>
      <c r="QP25" s="1">
        <v>44347</v>
      </c>
      <c r="QQ25" s="1">
        <v>44348</v>
      </c>
      <c r="QR25" s="1">
        <v>44349</v>
      </c>
      <c r="QS25" s="1">
        <v>44350</v>
      </c>
      <c r="QT25" s="1">
        <v>44351</v>
      </c>
      <c r="QU25" s="1">
        <v>44352</v>
      </c>
      <c r="QV25" s="1">
        <v>44353</v>
      </c>
      <c r="QW25" s="1">
        <v>44354</v>
      </c>
      <c r="QX25" s="1">
        <v>44355</v>
      </c>
      <c r="QY25" s="1">
        <v>44356</v>
      </c>
      <c r="QZ25" s="1">
        <v>44357</v>
      </c>
      <c r="RA25" s="1">
        <v>44358</v>
      </c>
      <c r="RB25" s="1">
        <v>44359</v>
      </c>
      <c r="RC25" s="1">
        <v>44360</v>
      </c>
      <c r="RD25" s="1">
        <v>44361</v>
      </c>
      <c r="RE25" s="1">
        <v>44362</v>
      </c>
      <c r="RF25" s="1">
        <v>44363</v>
      </c>
      <c r="RG25" s="1">
        <v>44364</v>
      </c>
      <c r="RH25" s="1">
        <v>44365</v>
      </c>
      <c r="RI25" s="1">
        <v>44366</v>
      </c>
      <c r="RJ25" s="1">
        <v>44367</v>
      </c>
      <c r="RK25" s="1">
        <v>44368</v>
      </c>
      <c r="RL25" s="1">
        <v>44369</v>
      </c>
      <c r="RM25" s="1">
        <v>44370</v>
      </c>
      <c r="RN25" s="1">
        <v>44371</v>
      </c>
      <c r="RO25" s="1">
        <v>44372</v>
      </c>
      <c r="RP25" s="1">
        <v>44373</v>
      </c>
      <c r="RQ25" s="1">
        <v>44374</v>
      </c>
      <c r="RR25" s="1">
        <v>44375</v>
      </c>
      <c r="RS25" s="1">
        <v>44376</v>
      </c>
      <c r="RT25" s="1">
        <v>44377</v>
      </c>
      <c r="RU25" s="1">
        <v>44378</v>
      </c>
      <c r="RV25" s="1">
        <v>44379</v>
      </c>
      <c r="RW25" s="1">
        <v>44380</v>
      </c>
      <c r="RX25" s="1">
        <v>44381</v>
      </c>
      <c r="RY25" s="1">
        <v>44382</v>
      </c>
      <c r="RZ25" s="1">
        <v>44383</v>
      </c>
      <c r="SA25" s="1">
        <v>44384</v>
      </c>
      <c r="SB25" s="1">
        <v>44385</v>
      </c>
      <c r="SC25" s="1">
        <v>44386</v>
      </c>
      <c r="SD25" s="1">
        <v>44387</v>
      </c>
      <c r="SE25" s="1">
        <v>44388</v>
      </c>
      <c r="SF25" s="1">
        <v>44389</v>
      </c>
      <c r="SG25" s="1">
        <v>44390</v>
      </c>
      <c r="SH25" s="1">
        <v>44391</v>
      </c>
      <c r="SI25" s="1">
        <v>44392</v>
      </c>
      <c r="SJ25" s="1">
        <v>44393</v>
      </c>
      <c r="SK25" s="1">
        <v>44394</v>
      </c>
      <c r="SL25" s="1">
        <v>44395</v>
      </c>
      <c r="SM25" s="1">
        <v>44396</v>
      </c>
      <c r="SN25" s="1">
        <v>44397</v>
      </c>
      <c r="SO25" s="1">
        <v>44398</v>
      </c>
      <c r="SP25" s="1">
        <v>44399</v>
      </c>
      <c r="SQ25" s="1">
        <v>44400</v>
      </c>
      <c r="SR25" s="1">
        <v>44401</v>
      </c>
      <c r="SS25" s="1">
        <v>44402</v>
      </c>
      <c r="ST25" s="1">
        <v>44403</v>
      </c>
      <c r="SU25" s="1">
        <v>44404</v>
      </c>
      <c r="SV25" s="1">
        <v>44405</v>
      </c>
      <c r="SW25" s="1">
        <v>44406</v>
      </c>
      <c r="SX25" s="1">
        <v>44407</v>
      </c>
      <c r="SY25" s="1">
        <v>44408</v>
      </c>
      <c r="SZ25" s="1">
        <v>44409</v>
      </c>
      <c r="TA25" s="1">
        <v>44410</v>
      </c>
      <c r="TB25" s="1">
        <v>44411</v>
      </c>
      <c r="TC25" s="1">
        <v>44412</v>
      </c>
      <c r="TD25" s="1">
        <v>44413</v>
      </c>
      <c r="TE25" s="1">
        <v>44414</v>
      </c>
      <c r="TF25" s="1">
        <v>44415</v>
      </c>
      <c r="TG25" s="1">
        <v>44416</v>
      </c>
      <c r="TH25" s="1">
        <v>44417</v>
      </c>
      <c r="TI25" s="1">
        <v>44418</v>
      </c>
      <c r="TJ25" s="1">
        <v>44419</v>
      </c>
      <c r="TK25" s="1">
        <v>44420</v>
      </c>
      <c r="TL25" s="1">
        <v>44421</v>
      </c>
      <c r="TM25" s="1">
        <v>44422</v>
      </c>
      <c r="TN25" s="1">
        <v>44423</v>
      </c>
      <c r="TO25" s="1">
        <v>44424</v>
      </c>
      <c r="TP25" s="1">
        <v>44425</v>
      </c>
      <c r="TQ25" s="1">
        <v>44426</v>
      </c>
      <c r="TR25" s="1">
        <v>44427</v>
      </c>
      <c r="TS25" s="1">
        <v>44428</v>
      </c>
      <c r="TT25" s="1">
        <v>44429</v>
      </c>
      <c r="TU25" s="1">
        <v>44430</v>
      </c>
      <c r="TV25" s="1">
        <v>44431</v>
      </c>
      <c r="TW25" s="1">
        <v>44432</v>
      </c>
      <c r="TX25" s="1">
        <v>44433</v>
      </c>
      <c r="TY25" s="1">
        <v>44434</v>
      </c>
      <c r="TZ25" s="1">
        <v>44435</v>
      </c>
      <c r="UA25" s="1">
        <v>44436</v>
      </c>
      <c r="UB25" s="1">
        <v>44437</v>
      </c>
      <c r="UC25" s="1">
        <v>44438</v>
      </c>
      <c r="UD25" s="1">
        <v>44439</v>
      </c>
      <c r="UE25" s="1">
        <v>44440</v>
      </c>
      <c r="UF25" s="1">
        <v>44441</v>
      </c>
      <c r="UG25" s="1">
        <v>44442</v>
      </c>
      <c r="UH25" s="1">
        <v>44443</v>
      </c>
      <c r="UI25" s="1">
        <v>44444</v>
      </c>
      <c r="UJ25" s="1">
        <v>44445</v>
      </c>
      <c r="UK25" s="1">
        <v>44446</v>
      </c>
      <c r="UL25" s="1">
        <v>44447</v>
      </c>
      <c r="UM25" s="1">
        <v>44448</v>
      </c>
      <c r="UN25" s="1">
        <v>44449</v>
      </c>
      <c r="UO25" s="1">
        <v>44450</v>
      </c>
      <c r="UP25" s="1">
        <v>44451</v>
      </c>
      <c r="UQ25" s="1">
        <v>44452</v>
      </c>
      <c r="UR25" s="1">
        <v>44453</v>
      </c>
      <c r="US25" s="1">
        <v>44454</v>
      </c>
      <c r="UT25" s="1">
        <v>44455</v>
      </c>
      <c r="UU25" s="1">
        <v>44456</v>
      </c>
      <c r="UV25" s="1">
        <v>44457</v>
      </c>
      <c r="UW25" s="1">
        <v>44458</v>
      </c>
      <c r="UX25" s="1">
        <v>44459</v>
      </c>
      <c r="UY25" s="1">
        <v>44460</v>
      </c>
      <c r="UZ25" s="1">
        <v>44461</v>
      </c>
      <c r="VA25" s="1">
        <v>44462</v>
      </c>
      <c r="VB25" s="1">
        <v>44463</v>
      </c>
      <c r="VC25" s="1">
        <v>44464</v>
      </c>
      <c r="VD25" s="1">
        <v>44465</v>
      </c>
      <c r="VE25" s="1">
        <v>44466</v>
      </c>
      <c r="VF25" s="1">
        <v>44467</v>
      </c>
      <c r="VG25" s="1">
        <v>44468</v>
      </c>
      <c r="VH25" s="1">
        <v>44469</v>
      </c>
      <c r="VI25" s="1">
        <v>44470</v>
      </c>
      <c r="VJ25" s="1">
        <v>44471</v>
      </c>
      <c r="VK25" s="1">
        <v>44472</v>
      </c>
      <c r="VL25" s="1">
        <v>44473</v>
      </c>
      <c r="VM25" s="1">
        <v>44474</v>
      </c>
      <c r="VN25" s="1">
        <v>44475</v>
      </c>
      <c r="VO25" s="1">
        <v>44476</v>
      </c>
      <c r="VP25" s="1">
        <v>44477</v>
      </c>
      <c r="VQ25" s="1">
        <v>44478</v>
      </c>
      <c r="VR25" s="1">
        <v>44479</v>
      </c>
      <c r="VS25" s="1">
        <v>44480</v>
      </c>
      <c r="VT25" s="1">
        <v>44481</v>
      </c>
      <c r="VU25" s="1">
        <v>44482</v>
      </c>
      <c r="VV25" s="1">
        <v>44483</v>
      </c>
      <c r="VW25" s="1">
        <v>44484</v>
      </c>
      <c r="VX25" s="1">
        <v>44485</v>
      </c>
      <c r="VY25" s="1">
        <v>44486</v>
      </c>
      <c r="VZ25" s="1">
        <v>44487</v>
      </c>
      <c r="WA25" s="1">
        <v>44488</v>
      </c>
      <c r="WB25" s="1">
        <v>44489</v>
      </c>
      <c r="WC25" s="1">
        <v>44490</v>
      </c>
      <c r="WD25" s="1">
        <v>44491</v>
      </c>
      <c r="WE25" s="1">
        <v>44492</v>
      </c>
      <c r="WF25" s="1">
        <v>44493</v>
      </c>
      <c r="WG25" s="1">
        <v>44494</v>
      </c>
      <c r="WH25" s="1">
        <v>44495</v>
      </c>
      <c r="WI25" s="1">
        <v>44496</v>
      </c>
      <c r="WJ25" s="1">
        <v>44497</v>
      </c>
      <c r="WK25" s="1">
        <v>44498</v>
      </c>
      <c r="WL25" s="1">
        <v>44499</v>
      </c>
      <c r="WM25" s="1">
        <v>44500</v>
      </c>
      <c r="WN25" s="1">
        <v>44501</v>
      </c>
      <c r="WO25" s="1">
        <v>44502</v>
      </c>
      <c r="WP25" s="1">
        <v>44503</v>
      </c>
      <c r="WQ25" s="1">
        <v>44504</v>
      </c>
      <c r="WR25" s="1">
        <v>44505</v>
      </c>
      <c r="WS25" s="1">
        <v>44506</v>
      </c>
      <c r="WT25" s="1">
        <v>44507</v>
      </c>
      <c r="WU25" s="1">
        <v>44508</v>
      </c>
      <c r="WV25" s="1">
        <v>44509</v>
      </c>
      <c r="WW25" s="1">
        <v>44510</v>
      </c>
      <c r="WX25" s="1">
        <v>44511</v>
      </c>
      <c r="WY25" s="1">
        <v>44512</v>
      </c>
      <c r="WZ25" s="1">
        <v>44513</v>
      </c>
      <c r="XA25" s="1">
        <v>44514</v>
      </c>
      <c r="XB25" s="1">
        <v>44515</v>
      </c>
      <c r="XC25" s="1">
        <v>44516</v>
      </c>
      <c r="XD25" s="1">
        <v>44517</v>
      </c>
      <c r="XE25" s="1">
        <v>44518</v>
      </c>
      <c r="XF25" s="1">
        <v>44519</v>
      </c>
      <c r="XG25" s="1">
        <v>44520</v>
      </c>
      <c r="XH25" s="1">
        <v>44521</v>
      </c>
      <c r="XI25" s="1">
        <v>44522</v>
      </c>
      <c r="XJ25" s="1">
        <v>44523</v>
      </c>
      <c r="XK25" s="1">
        <v>44524</v>
      </c>
      <c r="XL25" s="1">
        <v>44525</v>
      </c>
      <c r="XM25" s="1">
        <v>44526</v>
      </c>
      <c r="XN25" s="1">
        <v>44527</v>
      </c>
      <c r="XO25" s="1">
        <v>44528</v>
      </c>
      <c r="XP25" s="1">
        <v>44529</v>
      </c>
      <c r="XQ25" s="1">
        <v>44530</v>
      </c>
      <c r="XR25" s="1">
        <v>44531</v>
      </c>
      <c r="XS25" s="1">
        <v>44532</v>
      </c>
      <c r="XT25" s="1">
        <v>44533</v>
      </c>
      <c r="XU25" s="1">
        <v>44534</v>
      </c>
      <c r="XV25" s="1">
        <v>44535</v>
      </c>
      <c r="XW25" s="1">
        <v>44536</v>
      </c>
      <c r="XX25" s="1">
        <v>44537</v>
      </c>
      <c r="XY25" s="1">
        <v>44538</v>
      </c>
      <c r="XZ25" s="1">
        <v>44539</v>
      </c>
      <c r="YA25" s="1">
        <v>44540</v>
      </c>
      <c r="YB25" s="1">
        <v>44541</v>
      </c>
      <c r="YC25" s="1">
        <v>44542</v>
      </c>
      <c r="YD25" s="1">
        <v>44543</v>
      </c>
      <c r="YE25" s="1">
        <v>44544</v>
      </c>
      <c r="YF25" s="1">
        <v>44545</v>
      </c>
      <c r="YG25" s="1">
        <v>44546</v>
      </c>
      <c r="YH25" s="1">
        <v>44547</v>
      </c>
      <c r="YI25" s="1">
        <v>44548</v>
      </c>
      <c r="YJ25" s="1">
        <v>44549</v>
      </c>
      <c r="YK25" s="1">
        <v>44550</v>
      </c>
      <c r="YL25" s="1">
        <v>44551</v>
      </c>
      <c r="YM25" s="1">
        <v>44552</v>
      </c>
      <c r="YN25" s="1">
        <v>44553</v>
      </c>
      <c r="YO25" s="1">
        <v>44554</v>
      </c>
      <c r="YP25" s="1">
        <v>44555</v>
      </c>
      <c r="YQ25" s="1">
        <v>44556</v>
      </c>
      <c r="YR25" s="1">
        <v>44557</v>
      </c>
      <c r="YS25" s="1">
        <v>44558</v>
      </c>
      <c r="YT25" s="1">
        <v>44559</v>
      </c>
      <c r="YU25" s="1">
        <v>44560</v>
      </c>
      <c r="YV25" s="1">
        <v>44561</v>
      </c>
      <c r="YW25" s="1">
        <v>44562</v>
      </c>
      <c r="YX25" s="1">
        <v>44563</v>
      </c>
      <c r="YY25" s="1">
        <v>44564</v>
      </c>
      <c r="YZ25" s="1">
        <v>44565</v>
      </c>
      <c r="ZA25" s="1">
        <v>44566</v>
      </c>
      <c r="ZB25" s="1">
        <v>44567</v>
      </c>
      <c r="ZC25" s="1">
        <v>44568</v>
      </c>
      <c r="ZD25" s="1">
        <v>44569</v>
      </c>
      <c r="ZE25" s="1">
        <v>44570</v>
      </c>
      <c r="ZF25" s="1">
        <v>44571</v>
      </c>
      <c r="ZG25" s="1">
        <v>44572</v>
      </c>
      <c r="ZH25" s="1">
        <v>44573</v>
      </c>
      <c r="ZI25" s="1">
        <v>44574</v>
      </c>
      <c r="ZJ25" s="1">
        <v>44575</v>
      </c>
      <c r="ZK25" s="1">
        <v>44576</v>
      </c>
      <c r="ZL25" s="1">
        <v>44577</v>
      </c>
      <c r="ZM25" s="1">
        <v>44578</v>
      </c>
      <c r="ZN25" s="1">
        <v>44579</v>
      </c>
      <c r="ZO25" s="1">
        <v>44580</v>
      </c>
      <c r="ZP25" s="1">
        <v>44581</v>
      </c>
      <c r="ZQ25" s="1">
        <v>44582</v>
      </c>
      <c r="ZR25" s="1">
        <v>44583</v>
      </c>
      <c r="ZS25" s="1">
        <v>44584</v>
      </c>
      <c r="ZT25" s="1">
        <v>44585</v>
      </c>
      <c r="ZU25" s="1">
        <v>44586</v>
      </c>
      <c r="ZV25" s="1">
        <v>44587</v>
      </c>
      <c r="ZW25" s="1">
        <v>44588</v>
      </c>
      <c r="ZX25" s="1">
        <v>44589</v>
      </c>
      <c r="ZY25" s="1">
        <v>44590</v>
      </c>
      <c r="ZZ25" s="1">
        <v>44591</v>
      </c>
      <c r="AAA25" s="1">
        <v>44592</v>
      </c>
      <c r="AAB25" s="1">
        <v>44593</v>
      </c>
      <c r="AAC25" s="1">
        <v>44594</v>
      </c>
      <c r="AAD25" s="1">
        <v>44595</v>
      </c>
      <c r="AAE25" s="1">
        <v>44596</v>
      </c>
      <c r="AAF25" s="1">
        <v>44597</v>
      </c>
      <c r="AAG25" s="1">
        <v>44598</v>
      </c>
      <c r="AAH25" s="1">
        <v>44599</v>
      </c>
      <c r="AAI25" s="1">
        <v>44600</v>
      </c>
      <c r="AAJ25" s="1">
        <v>44601</v>
      </c>
      <c r="AAK25" s="1">
        <v>44602</v>
      </c>
      <c r="AAL25" s="1">
        <v>44603</v>
      </c>
      <c r="AAM25" s="1">
        <v>44604</v>
      </c>
      <c r="AAN25" s="1">
        <v>44605</v>
      </c>
      <c r="AAO25" s="1">
        <v>44606</v>
      </c>
      <c r="AAP25" s="1">
        <v>44607</v>
      </c>
      <c r="AAQ25" s="1">
        <v>44608</v>
      </c>
      <c r="AAR25" s="1">
        <v>44609</v>
      </c>
      <c r="AAS25" s="1">
        <v>44610</v>
      </c>
      <c r="AAT25" s="1">
        <v>44611</v>
      </c>
      <c r="AAU25" s="1">
        <v>44612</v>
      </c>
      <c r="AAV25" s="1">
        <v>44613</v>
      </c>
      <c r="AAW25" s="1">
        <v>44614</v>
      </c>
      <c r="AAX25" s="1">
        <v>44615</v>
      </c>
      <c r="AAY25" s="1">
        <v>44616</v>
      </c>
      <c r="AAZ25" s="1">
        <v>44617</v>
      </c>
      <c r="ABA25" s="1">
        <v>44618</v>
      </c>
      <c r="ABB25" s="1">
        <v>44619</v>
      </c>
      <c r="ABC25" s="1">
        <v>44620</v>
      </c>
      <c r="ABD25" s="1">
        <v>44621</v>
      </c>
      <c r="ABE25" s="1">
        <v>44622</v>
      </c>
      <c r="ABF25" s="1">
        <v>44623</v>
      </c>
      <c r="ABG25" s="1">
        <v>44624</v>
      </c>
      <c r="ABH25" s="1">
        <v>44625</v>
      </c>
      <c r="ABI25" s="1">
        <v>44626</v>
      </c>
      <c r="ABJ25" s="1">
        <v>44627</v>
      </c>
      <c r="ABK25" s="1">
        <v>44628</v>
      </c>
      <c r="ABL25" s="1">
        <v>44629</v>
      </c>
      <c r="ABM25" s="1">
        <v>44630</v>
      </c>
      <c r="ABN25" s="1">
        <v>44631</v>
      </c>
      <c r="ABO25" s="1">
        <v>44632</v>
      </c>
      <c r="ABP25" s="1">
        <v>44633</v>
      </c>
      <c r="ABQ25" s="1">
        <v>44634</v>
      </c>
      <c r="ABR25" s="1">
        <v>44635</v>
      </c>
      <c r="ABS25" s="1">
        <v>44636</v>
      </c>
      <c r="ABT25" s="1">
        <v>44637</v>
      </c>
      <c r="ABU25" s="1">
        <v>44638</v>
      </c>
      <c r="ABV25" s="1">
        <v>44639</v>
      </c>
      <c r="ABW25" s="1">
        <v>44640</v>
      </c>
      <c r="ABX25" s="1">
        <v>44641</v>
      </c>
      <c r="ABY25" s="1">
        <v>44642</v>
      </c>
      <c r="ABZ25" s="1">
        <v>44643</v>
      </c>
      <c r="ACA25" s="1">
        <v>44644</v>
      </c>
      <c r="ACB25" s="1">
        <v>44645</v>
      </c>
      <c r="ACC25" s="1">
        <v>44646</v>
      </c>
      <c r="ACD25" s="1">
        <v>44647</v>
      </c>
      <c r="ACE25" s="1">
        <v>44648</v>
      </c>
      <c r="ACF25" s="1">
        <v>44649</v>
      </c>
      <c r="ACG25" s="1">
        <v>44650</v>
      </c>
      <c r="ACH25" s="1">
        <v>44651</v>
      </c>
      <c r="ACI25" s="1">
        <v>44652</v>
      </c>
      <c r="ACJ25" s="1">
        <v>44653</v>
      </c>
      <c r="ACK25" s="1">
        <v>44654</v>
      </c>
      <c r="ACL25" s="1">
        <v>44655</v>
      </c>
      <c r="ACM25" s="1">
        <v>44656</v>
      </c>
      <c r="ACN25" s="1">
        <v>44657</v>
      </c>
      <c r="ACO25" s="1">
        <v>44658</v>
      </c>
      <c r="ACP25" s="1">
        <v>44659</v>
      </c>
      <c r="ACQ25" s="1">
        <v>44660</v>
      </c>
      <c r="ACR25" s="1">
        <v>44661</v>
      </c>
      <c r="ACS25" s="1">
        <v>44662</v>
      </c>
      <c r="ACT25" s="1">
        <v>44663</v>
      </c>
      <c r="ACU25" s="1">
        <v>44664</v>
      </c>
      <c r="ACV25" s="1">
        <v>44665</v>
      </c>
      <c r="ACW25" s="1">
        <v>44666</v>
      </c>
      <c r="ACX25" s="1">
        <v>44667</v>
      </c>
      <c r="ACY25" s="1">
        <v>44668</v>
      </c>
      <c r="ACZ25" s="1">
        <v>44669</v>
      </c>
      <c r="ADA25" s="1">
        <v>44670</v>
      </c>
      <c r="ADB25" s="1">
        <v>44671</v>
      </c>
      <c r="ADC25" s="1">
        <v>44672</v>
      </c>
      <c r="ADD25" s="1">
        <v>44673</v>
      </c>
      <c r="ADE25" s="1">
        <v>44674</v>
      </c>
      <c r="ADF25" s="1">
        <v>44675</v>
      </c>
      <c r="ADG25" s="1">
        <v>44676</v>
      </c>
      <c r="ADH25" s="1">
        <v>44677</v>
      </c>
      <c r="ADI25" s="1">
        <v>44678</v>
      </c>
      <c r="ADJ25" s="1">
        <v>44679</v>
      </c>
      <c r="ADK25" s="1">
        <v>44680</v>
      </c>
      <c r="ADL25" s="1">
        <v>44681</v>
      </c>
      <c r="ADM25" s="1">
        <v>44682</v>
      </c>
      <c r="ADN25" s="1">
        <v>44683</v>
      </c>
      <c r="ADO25" s="1">
        <v>44684</v>
      </c>
      <c r="ADP25" s="1">
        <v>44685</v>
      </c>
      <c r="ADQ25" s="1">
        <v>44686</v>
      </c>
      <c r="ADR25" s="1">
        <v>44687</v>
      </c>
      <c r="ADS25" s="1">
        <v>44688</v>
      </c>
      <c r="ADT25" s="1">
        <v>44689</v>
      </c>
      <c r="ADU25" s="1">
        <v>44690</v>
      </c>
      <c r="ADV25" s="1">
        <v>44691</v>
      </c>
      <c r="ADW25" s="1">
        <v>44692</v>
      </c>
      <c r="ADX25" s="1">
        <v>44693</v>
      </c>
      <c r="ADY25" s="1">
        <v>44694</v>
      </c>
      <c r="ADZ25" s="1">
        <v>44695</v>
      </c>
      <c r="AEA25" s="1">
        <v>44696</v>
      </c>
      <c r="AEB25" s="1">
        <v>44697</v>
      </c>
      <c r="AEC25" s="1">
        <v>44698</v>
      </c>
      <c r="AED25" s="1">
        <v>44699</v>
      </c>
      <c r="AEE25" s="1">
        <v>44700</v>
      </c>
      <c r="AEF25" s="1">
        <v>44701</v>
      </c>
      <c r="AEG25" s="1">
        <v>44702</v>
      </c>
      <c r="AEH25" s="1">
        <v>44703</v>
      </c>
      <c r="AEI25" s="1">
        <v>44704</v>
      </c>
      <c r="AEJ25" s="1">
        <v>44705</v>
      </c>
      <c r="AEK25" s="1">
        <v>44706</v>
      </c>
      <c r="AEL25" s="1">
        <v>44707</v>
      </c>
      <c r="AEM25" s="1">
        <v>44708</v>
      </c>
      <c r="AEN25" s="1">
        <v>44709</v>
      </c>
      <c r="AEO25" s="1">
        <v>44710</v>
      </c>
      <c r="AEP25" s="1">
        <v>44711</v>
      </c>
      <c r="AEQ25" s="1">
        <v>44712</v>
      </c>
      <c r="AER25" s="1">
        <v>44713</v>
      </c>
      <c r="AES25" s="1">
        <v>44714</v>
      </c>
      <c r="AET25" s="1">
        <v>44715</v>
      </c>
      <c r="AEU25" s="1">
        <v>44716</v>
      </c>
      <c r="AEV25" s="1">
        <v>44717</v>
      </c>
      <c r="AEW25" s="1">
        <v>44718</v>
      </c>
      <c r="AEX25" s="1">
        <v>44719</v>
      </c>
      <c r="AEY25" s="1">
        <v>44720</v>
      </c>
      <c r="AEZ25" s="1">
        <v>44721</v>
      </c>
      <c r="AFA25" s="1">
        <v>44722</v>
      </c>
      <c r="AFB25" s="1">
        <v>44723</v>
      </c>
      <c r="AFC25" s="1">
        <v>44724</v>
      </c>
      <c r="AFD25" s="1">
        <v>44725</v>
      </c>
      <c r="AFE25" s="1">
        <v>44726</v>
      </c>
      <c r="AFF25" s="1">
        <v>44727</v>
      </c>
      <c r="AFG25" s="1">
        <v>44728</v>
      </c>
      <c r="AFH25" s="1">
        <v>44729</v>
      </c>
      <c r="AFI25" s="1">
        <v>44730</v>
      </c>
      <c r="AFJ25" s="1">
        <v>44731</v>
      </c>
      <c r="AFK25" s="1">
        <v>44732</v>
      </c>
      <c r="AFL25" s="1">
        <v>44733</v>
      </c>
      <c r="AFM25" s="1">
        <v>44734</v>
      </c>
      <c r="AFN25" s="1">
        <v>44735</v>
      </c>
      <c r="AFO25" s="1">
        <v>44736</v>
      </c>
      <c r="AFP25" s="1">
        <v>44737</v>
      </c>
      <c r="AFQ25" s="1">
        <v>44738</v>
      </c>
      <c r="AFR25" s="1">
        <v>44739</v>
      </c>
      <c r="AFS25" s="1">
        <v>44740</v>
      </c>
      <c r="AFT25" s="1">
        <v>44741</v>
      </c>
      <c r="AFU25" s="1">
        <v>44742</v>
      </c>
      <c r="AFV25" s="1">
        <v>44743</v>
      </c>
      <c r="AFW25" s="1">
        <v>44744</v>
      </c>
      <c r="AFX25" s="1">
        <v>44745</v>
      </c>
      <c r="AFY25" s="1">
        <v>44746</v>
      </c>
      <c r="AFZ25" s="1">
        <v>44747</v>
      </c>
      <c r="AGA25" s="1">
        <v>44748</v>
      </c>
      <c r="AGB25" s="1">
        <v>44749</v>
      </c>
      <c r="AGC25" s="1">
        <v>44750</v>
      </c>
      <c r="AGD25" s="1">
        <v>44751</v>
      </c>
      <c r="AGE25" s="1">
        <v>44752</v>
      </c>
      <c r="AGF25" s="1">
        <v>44753</v>
      </c>
      <c r="AGG25" s="1">
        <v>44754</v>
      </c>
      <c r="AGH25" s="1">
        <v>44755</v>
      </c>
      <c r="AGI25" s="1">
        <v>44756</v>
      </c>
      <c r="AGJ25" s="1">
        <v>44757</v>
      </c>
      <c r="AGK25" s="1">
        <v>44758</v>
      </c>
      <c r="AGL25" s="1">
        <v>44759</v>
      </c>
      <c r="AGM25" s="1">
        <v>44760</v>
      </c>
      <c r="AGN25" s="1">
        <v>44761</v>
      </c>
      <c r="AGO25" s="1">
        <v>44762</v>
      </c>
      <c r="AGP25" s="1">
        <v>44763</v>
      </c>
      <c r="AGQ25" s="1">
        <v>44764</v>
      </c>
      <c r="AGR25" s="1">
        <v>44765</v>
      </c>
      <c r="AGS25" s="1">
        <v>44766</v>
      </c>
      <c r="AGT25" s="1">
        <v>44767</v>
      </c>
      <c r="AGU25" s="1">
        <v>44768</v>
      </c>
      <c r="AGV25" s="1">
        <v>44769</v>
      </c>
      <c r="AGW25" s="1">
        <v>44770</v>
      </c>
      <c r="AGX25" s="1">
        <v>44771</v>
      </c>
      <c r="AGY25" s="1">
        <v>44772</v>
      </c>
      <c r="AGZ25" s="1">
        <v>44773</v>
      </c>
      <c r="AHA25" s="1">
        <v>44774</v>
      </c>
      <c r="AHB25" s="1">
        <v>44775</v>
      </c>
      <c r="AHC25" s="1">
        <v>44776</v>
      </c>
      <c r="AHD25" s="1">
        <v>44777</v>
      </c>
      <c r="AHE25" s="1">
        <v>44778</v>
      </c>
      <c r="AHF25" s="1">
        <v>44779</v>
      </c>
      <c r="AHG25" s="1">
        <v>44780</v>
      </c>
      <c r="AHH25" s="1">
        <v>44781</v>
      </c>
      <c r="AHI25" s="1">
        <v>44782</v>
      </c>
      <c r="AHJ25" s="1">
        <v>44783</v>
      </c>
      <c r="AHK25" s="1">
        <v>44784</v>
      </c>
      <c r="AHL25" s="1">
        <v>44785</v>
      </c>
      <c r="AHM25" s="1">
        <v>44786</v>
      </c>
      <c r="AHN25" s="1">
        <v>44787</v>
      </c>
      <c r="AHO25" s="1">
        <v>44788</v>
      </c>
      <c r="AHP25" s="1">
        <v>44789</v>
      </c>
      <c r="AHQ25" s="1">
        <v>44790</v>
      </c>
      <c r="AHR25" s="1">
        <v>44791</v>
      </c>
      <c r="AHS25" s="1">
        <v>44792</v>
      </c>
      <c r="AHT25" s="1">
        <v>44793</v>
      </c>
      <c r="AHU25" s="1">
        <v>44794</v>
      </c>
      <c r="AHV25" s="1">
        <v>44795</v>
      </c>
      <c r="AHW25" s="1">
        <v>44796</v>
      </c>
      <c r="AHX25" s="1">
        <v>44797</v>
      </c>
      <c r="AHY25" s="1">
        <v>44798</v>
      </c>
      <c r="AHZ25" s="1">
        <v>44799</v>
      </c>
      <c r="AIA25" s="1">
        <v>44800</v>
      </c>
      <c r="AIB25" s="1">
        <v>44801</v>
      </c>
      <c r="AIC25" s="1">
        <v>44802</v>
      </c>
      <c r="AID25" s="1">
        <v>44803</v>
      </c>
      <c r="AIE25" s="1">
        <v>44804</v>
      </c>
      <c r="AIF25" s="1">
        <v>44805</v>
      </c>
      <c r="AIG25" s="1">
        <v>44806</v>
      </c>
      <c r="AIH25" s="1">
        <v>44807</v>
      </c>
      <c r="AII25" s="1">
        <v>44808</v>
      </c>
      <c r="AIJ25" s="1">
        <v>44809</v>
      </c>
      <c r="AIK25" s="1">
        <v>44810</v>
      </c>
      <c r="AIL25" s="1">
        <v>44811</v>
      </c>
      <c r="AIM25" s="1">
        <v>44812</v>
      </c>
      <c r="AIN25" s="1">
        <v>44813</v>
      </c>
      <c r="AIO25" s="1">
        <v>44814</v>
      </c>
      <c r="AIP25" s="1">
        <v>44815</v>
      </c>
      <c r="AIQ25" s="1">
        <v>44816</v>
      </c>
      <c r="AIR25" s="1">
        <v>44817</v>
      </c>
      <c r="AIS25" s="1">
        <v>44818</v>
      </c>
      <c r="AIT25" s="1">
        <v>44819</v>
      </c>
      <c r="AIU25" s="1">
        <v>44820</v>
      </c>
      <c r="AIV25" s="1">
        <v>44821</v>
      </c>
      <c r="AIW25" s="1">
        <v>44822</v>
      </c>
      <c r="AIX25" s="1">
        <v>44823</v>
      </c>
      <c r="AIY25" s="1">
        <v>44824</v>
      </c>
      <c r="AIZ25" s="1">
        <v>44825</v>
      </c>
      <c r="AJA25" s="1">
        <v>44826</v>
      </c>
      <c r="AJB25" s="1">
        <v>44827</v>
      </c>
      <c r="AJC25" s="1">
        <v>44828</v>
      </c>
      <c r="AJD25" s="1">
        <v>44829</v>
      </c>
      <c r="AJE25" s="1">
        <v>44830</v>
      </c>
      <c r="AJF25" s="1">
        <v>44831</v>
      </c>
      <c r="AJG25" s="1">
        <v>44832</v>
      </c>
      <c r="AJH25" s="1">
        <v>44833</v>
      </c>
      <c r="AJI25" s="1">
        <v>44834</v>
      </c>
      <c r="AJJ25" s="1">
        <v>44835</v>
      </c>
      <c r="AJK25" s="1">
        <v>44836</v>
      </c>
      <c r="AJL25" s="1">
        <v>44837</v>
      </c>
      <c r="AJM25" s="1">
        <v>44838</v>
      </c>
      <c r="AJN25" s="1">
        <v>44839</v>
      </c>
      <c r="AJO25" s="1">
        <v>44840</v>
      </c>
      <c r="AJP25" s="1">
        <v>44841</v>
      </c>
      <c r="AJQ25" s="1">
        <v>44842</v>
      </c>
      <c r="AJR25" s="1">
        <v>44843</v>
      </c>
      <c r="AJS25" s="1">
        <v>44844</v>
      </c>
      <c r="AJT25" s="1">
        <v>44845</v>
      </c>
      <c r="AJU25" s="1">
        <v>44846</v>
      </c>
      <c r="AJV25" s="1">
        <v>44847</v>
      </c>
      <c r="AJW25" s="1">
        <v>44848</v>
      </c>
      <c r="AJX25" s="1">
        <v>44849</v>
      </c>
      <c r="AJY25" s="1">
        <v>44850</v>
      </c>
      <c r="AJZ25" s="1">
        <v>44851</v>
      </c>
      <c r="AKA25" s="1">
        <v>44852</v>
      </c>
      <c r="AKB25" s="1">
        <v>44853</v>
      </c>
      <c r="AKC25" s="1">
        <v>44854</v>
      </c>
      <c r="AKD25" s="1">
        <v>44855</v>
      </c>
      <c r="AKE25" s="1">
        <v>44856</v>
      </c>
      <c r="AKF25" s="1">
        <v>44857</v>
      </c>
      <c r="AKG25" s="1">
        <v>44858</v>
      </c>
      <c r="AKH25" s="1">
        <v>44859</v>
      </c>
      <c r="AKI25" s="1">
        <v>44860</v>
      </c>
      <c r="AKJ25" s="1">
        <v>44861</v>
      </c>
      <c r="AKK25" s="1">
        <v>44862</v>
      </c>
      <c r="AKL25" s="1">
        <v>44863</v>
      </c>
      <c r="AKM25" s="1">
        <v>44864</v>
      </c>
      <c r="AKN25" s="1">
        <v>44865</v>
      </c>
      <c r="AKO25" s="1">
        <v>44866</v>
      </c>
      <c r="AKP25" s="1">
        <v>44867</v>
      </c>
      <c r="AKQ25" s="1">
        <v>44868</v>
      </c>
      <c r="AKR25" s="1">
        <v>44869</v>
      </c>
      <c r="AKS25" s="1">
        <v>44870</v>
      </c>
      <c r="AKT25" s="1">
        <v>44871</v>
      </c>
      <c r="AKU25" s="1">
        <v>44872</v>
      </c>
      <c r="AKV25" s="1">
        <v>44873</v>
      </c>
      <c r="AKW25" s="1">
        <v>44874</v>
      </c>
      <c r="AKX25" s="1">
        <v>44875</v>
      </c>
      <c r="AKY25" s="1">
        <v>44876</v>
      </c>
      <c r="AKZ25" s="1">
        <v>44877</v>
      </c>
      <c r="ALA25" s="1">
        <v>44878</v>
      </c>
      <c r="ALB25" s="1">
        <v>44879</v>
      </c>
      <c r="ALC25" s="1">
        <v>44880</v>
      </c>
      <c r="ALD25" s="1">
        <v>44881</v>
      </c>
      <c r="ALE25" s="1">
        <v>44882</v>
      </c>
      <c r="ALF25" s="1">
        <v>44883</v>
      </c>
      <c r="ALG25" s="1">
        <v>44884</v>
      </c>
      <c r="ALH25" s="1">
        <v>44885</v>
      </c>
      <c r="ALI25" s="1">
        <v>44886</v>
      </c>
      <c r="ALJ25" s="1">
        <v>44887</v>
      </c>
      <c r="ALK25" s="1">
        <v>44888</v>
      </c>
      <c r="ALL25" s="1">
        <v>44889</v>
      </c>
      <c r="ALM25" s="1">
        <v>44890</v>
      </c>
      <c r="ALN25" s="1">
        <v>44891</v>
      </c>
      <c r="ALO25" s="1">
        <v>44892</v>
      </c>
      <c r="ALP25" s="1">
        <v>44893</v>
      </c>
      <c r="ALQ25" s="1">
        <v>44894</v>
      </c>
      <c r="ALR25" s="1">
        <v>44895</v>
      </c>
      <c r="ALS25" s="1">
        <v>44896</v>
      </c>
      <c r="ALT25" s="1">
        <v>44897</v>
      </c>
      <c r="ALU25" s="1">
        <v>44898</v>
      </c>
      <c r="ALV25" s="1">
        <v>44899</v>
      </c>
      <c r="ALW25" s="1">
        <v>44900</v>
      </c>
      <c r="ALX25" s="1">
        <v>44901</v>
      </c>
      <c r="ALY25" s="1">
        <v>44902</v>
      </c>
      <c r="ALZ25" s="1">
        <v>44903</v>
      </c>
      <c r="AMA25" s="1">
        <v>44904</v>
      </c>
      <c r="AMB25" s="1">
        <v>44905</v>
      </c>
      <c r="AMC25" s="1">
        <v>44906</v>
      </c>
      <c r="AMD25" s="1">
        <v>44907</v>
      </c>
      <c r="AME25" s="1">
        <v>44908</v>
      </c>
      <c r="AMF25" s="1">
        <v>44909</v>
      </c>
      <c r="AMG25" s="1">
        <v>44910</v>
      </c>
      <c r="AMH25" s="1">
        <v>44911</v>
      </c>
      <c r="AMI25" s="1">
        <v>44912</v>
      </c>
      <c r="AMJ25" s="1">
        <v>44913</v>
      </c>
      <c r="AMK25" s="1">
        <v>44914</v>
      </c>
      <c r="AML25" s="1">
        <v>44915</v>
      </c>
      <c r="AMM25" s="1">
        <v>44916</v>
      </c>
      <c r="AMN25" s="1">
        <v>44917</v>
      </c>
      <c r="AMO25" s="1">
        <v>44918</v>
      </c>
      <c r="AMP25" s="1">
        <v>44919</v>
      </c>
      <c r="AMQ25" s="1">
        <v>44920</v>
      </c>
      <c r="AMR25" s="1">
        <v>44921</v>
      </c>
      <c r="AMS25" s="1">
        <v>44922</v>
      </c>
      <c r="AMT25" s="1">
        <v>44923</v>
      </c>
      <c r="AMU25" s="1">
        <v>44924</v>
      </c>
      <c r="AMV25" s="1">
        <v>44925</v>
      </c>
      <c r="AMW25" s="1">
        <v>44926</v>
      </c>
      <c r="AMX25" s="1">
        <v>44927</v>
      </c>
      <c r="AMY25" s="1">
        <v>44928</v>
      </c>
      <c r="AMZ25" s="1">
        <v>44929</v>
      </c>
      <c r="ANA25" s="1">
        <v>44930</v>
      </c>
      <c r="ANB25" s="1">
        <v>44931</v>
      </c>
      <c r="ANC25" s="1">
        <v>44932</v>
      </c>
      <c r="AND25" s="1">
        <v>44933</v>
      </c>
      <c r="ANE25" s="1">
        <v>44934</v>
      </c>
      <c r="ANF25" s="1">
        <v>44935</v>
      </c>
      <c r="ANG25" s="1">
        <v>44936</v>
      </c>
      <c r="ANH25" s="1">
        <v>44937</v>
      </c>
      <c r="ANI25" s="1">
        <v>44938</v>
      </c>
      <c r="ANJ25" s="1">
        <v>44939</v>
      </c>
      <c r="ANK25" s="1">
        <v>44940</v>
      </c>
      <c r="ANL25" s="1">
        <v>44941</v>
      </c>
      <c r="ANM25" s="1">
        <v>44942</v>
      </c>
      <c r="ANN25" s="1">
        <v>44943</v>
      </c>
      <c r="ANO25" s="1">
        <v>44944</v>
      </c>
      <c r="ANP25" s="1">
        <v>44945</v>
      </c>
      <c r="ANQ25" s="1">
        <v>44946</v>
      </c>
      <c r="ANR25" s="1">
        <v>44947</v>
      </c>
      <c r="ANS25" s="1">
        <v>44948</v>
      </c>
      <c r="ANT25" s="1">
        <v>44949</v>
      </c>
      <c r="ANU25" s="1">
        <v>44950</v>
      </c>
      <c r="ANV25" s="1">
        <v>44951</v>
      </c>
      <c r="ANW25" s="1">
        <v>44952</v>
      </c>
      <c r="ANX25" s="1">
        <v>44953</v>
      </c>
      <c r="ANY25" s="1">
        <v>44954</v>
      </c>
      <c r="ANZ25" s="1">
        <v>44955</v>
      </c>
      <c r="AOA25" s="1">
        <v>44956</v>
      </c>
      <c r="AOB25" s="1">
        <v>44957</v>
      </c>
      <c r="AOC25" s="1">
        <v>44958</v>
      </c>
      <c r="AOD25" s="1">
        <v>44959</v>
      </c>
      <c r="AOE25" s="1">
        <v>44960</v>
      </c>
      <c r="AOF25" s="1">
        <v>44961</v>
      </c>
      <c r="AOG25" s="1">
        <v>44962</v>
      </c>
      <c r="AOH25" s="1">
        <v>44963</v>
      </c>
      <c r="AOI25" s="1">
        <v>44964</v>
      </c>
      <c r="AOJ25" s="1">
        <v>44965</v>
      </c>
      <c r="AOK25" s="1">
        <v>44966</v>
      </c>
      <c r="AOL25" s="1">
        <v>44967</v>
      </c>
      <c r="AOM25" s="1">
        <v>44968</v>
      </c>
      <c r="AON25" s="1">
        <v>44969</v>
      </c>
      <c r="AOO25" s="1">
        <v>44970</v>
      </c>
      <c r="AOP25" s="1">
        <v>44971</v>
      </c>
      <c r="AOQ25" s="1">
        <v>44972</v>
      </c>
      <c r="AOR25" s="1">
        <v>44973</v>
      </c>
      <c r="AOS25" s="1">
        <v>44974</v>
      </c>
      <c r="AOT25" s="1">
        <v>44975</v>
      </c>
      <c r="AOU25" s="1">
        <v>44976</v>
      </c>
      <c r="AOV25" s="1">
        <v>44977</v>
      </c>
      <c r="AOW25" s="1">
        <v>44978</v>
      </c>
      <c r="AOX25" s="1">
        <v>44979</v>
      </c>
      <c r="AOY25" s="1">
        <v>44980</v>
      </c>
      <c r="AOZ25" s="1">
        <v>44981</v>
      </c>
      <c r="APA25" s="1">
        <v>44982</v>
      </c>
      <c r="APB25" s="1">
        <v>44983</v>
      </c>
      <c r="APC25" s="1">
        <v>44984</v>
      </c>
      <c r="APD25" s="1">
        <v>44985</v>
      </c>
      <c r="APE25" s="1">
        <v>44986</v>
      </c>
      <c r="APF25" s="1">
        <v>44987</v>
      </c>
      <c r="APG25" s="1">
        <v>44988</v>
      </c>
      <c r="APH25" s="1">
        <v>44989</v>
      </c>
      <c r="API25" s="1">
        <v>44990</v>
      </c>
      <c r="APJ25" s="1">
        <v>44991</v>
      </c>
      <c r="APK25" s="1">
        <v>44992</v>
      </c>
      <c r="APL25" s="1">
        <v>44993</v>
      </c>
      <c r="APM25" s="1">
        <v>44994</v>
      </c>
      <c r="APN25" s="1">
        <v>44995</v>
      </c>
      <c r="APO25" s="1">
        <v>44996</v>
      </c>
      <c r="APP25" s="1">
        <v>44997</v>
      </c>
      <c r="APQ25" s="1">
        <v>44998</v>
      </c>
      <c r="APR25" s="1">
        <v>44999</v>
      </c>
      <c r="APS25" s="1">
        <v>45000</v>
      </c>
      <c r="APT25" s="1">
        <v>45001</v>
      </c>
      <c r="APU25" s="1">
        <v>45002</v>
      </c>
      <c r="APV25" s="1">
        <v>45003</v>
      </c>
      <c r="APW25" s="1">
        <v>45004</v>
      </c>
      <c r="APX25" s="1">
        <v>45005</v>
      </c>
      <c r="APY25" s="1">
        <v>45006</v>
      </c>
      <c r="APZ25" s="1">
        <v>45007</v>
      </c>
      <c r="AQA25" s="1">
        <v>45008</v>
      </c>
      <c r="AQB25" s="1">
        <v>45009</v>
      </c>
      <c r="AQC25" s="1">
        <v>45010</v>
      </c>
      <c r="AQD25" s="1">
        <v>45011</v>
      </c>
      <c r="AQE25" s="1">
        <v>45012</v>
      </c>
      <c r="AQF25" s="1">
        <v>45013</v>
      </c>
      <c r="AQG25" s="1">
        <v>45014</v>
      </c>
      <c r="AQH25" s="1">
        <v>45015</v>
      </c>
      <c r="AQI25" s="1">
        <v>45016</v>
      </c>
      <c r="AQJ25" s="1">
        <v>45017</v>
      </c>
      <c r="AQK25" s="1">
        <v>45018</v>
      </c>
      <c r="AQL25" s="1">
        <v>45019</v>
      </c>
      <c r="AQM25" s="1">
        <v>45020</v>
      </c>
      <c r="AQN25" s="1">
        <v>45021</v>
      </c>
      <c r="AQO25" s="1">
        <v>45022</v>
      </c>
      <c r="AQP25" s="1">
        <v>45023</v>
      </c>
      <c r="AQQ25" s="1">
        <v>45024</v>
      </c>
      <c r="AQR25" s="1">
        <v>45025</v>
      </c>
      <c r="AQS25" s="1">
        <v>45026</v>
      </c>
      <c r="AQT25" s="1">
        <v>45027</v>
      </c>
      <c r="AQU25" s="1">
        <v>45028</v>
      </c>
      <c r="AQV25" s="1">
        <v>45029</v>
      </c>
      <c r="AQW25" s="1">
        <v>45030</v>
      </c>
      <c r="AQX25" s="1">
        <v>45031</v>
      </c>
      <c r="AQY25" s="1">
        <v>45032</v>
      </c>
      <c r="AQZ25" s="1">
        <v>45033</v>
      </c>
      <c r="ARA25" s="1">
        <v>45034</v>
      </c>
      <c r="ARB25" s="1">
        <v>45035</v>
      </c>
      <c r="ARC25" s="1">
        <v>45036</v>
      </c>
      <c r="ARD25" s="1">
        <v>45037</v>
      </c>
      <c r="ARE25" s="1">
        <v>45038</v>
      </c>
      <c r="ARF25" s="1">
        <v>45039</v>
      </c>
      <c r="ARG25" s="1">
        <v>45040</v>
      </c>
      <c r="ARH25" s="1">
        <v>45041</v>
      </c>
      <c r="ARI25" s="1">
        <v>45042</v>
      </c>
      <c r="ARJ25" s="1">
        <v>45043</v>
      </c>
      <c r="ARK25" s="1">
        <v>45044</v>
      </c>
      <c r="ARL25" s="1">
        <v>45045</v>
      </c>
      <c r="ARM25" s="1">
        <v>45046</v>
      </c>
      <c r="ARN25" s="1">
        <v>45047</v>
      </c>
      <c r="ARO25" s="1">
        <v>45048</v>
      </c>
      <c r="ARP25" s="1">
        <v>45049</v>
      </c>
      <c r="ARQ25" s="1">
        <v>45050</v>
      </c>
      <c r="ARR25" s="1">
        <v>45051</v>
      </c>
      <c r="ARS25" s="1">
        <v>45052</v>
      </c>
      <c r="ART25" s="1">
        <v>45053</v>
      </c>
      <c r="ARU25" s="1">
        <v>45054</v>
      </c>
    </row>
    <row r="26" spans="1:1165" s="48" customFormat="1" ht="18" customHeight="1">
      <c r="A26" s="42" t="s">
        <v>79</v>
      </c>
      <c r="B26" s="14"/>
      <c r="C26" s="14"/>
      <c r="D26" s="14">
        <v>32</v>
      </c>
      <c r="E26" s="14">
        <v>32</v>
      </c>
      <c r="F26" s="14">
        <v>32</v>
      </c>
      <c r="G26" s="14">
        <v>32</v>
      </c>
      <c r="H26" s="14">
        <v>32</v>
      </c>
      <c r="I26" s="14">
        <v>32</v>
      </c>
      <c r="J26" s="14">
        <v>32</v>
      </c>
      <c r="K26" s="14">
        <v>32</v>
      </c>
      <c r="L26" s="14">
        <v>32</v>
      </c>
      <c r="M26" s="14">
        <v>32</v>
      </c>
      <c r="N26" s="14">
        <v>32</v>
      </c>
      <c r="O26" s="14">
        <v>32</v>
      </c>
      <c r="P26" s="14">
        <v>32</v>
      </c>
      <c r="Q26" s="14">
        <v>32</v>
      </c>
      <c r="R26" s="14">
        <v>32</v>
      </c>
      <c r="S26" s="14">
        <v>32</v>
      </c>
      <c r="T26" s="14">
        <v>32</v>
      </c>
      <c r="U26" s="14">
        <v>32</v>
      </c>
      <c r="V26" s="14">
        <v>32</v>
      </c>
      <c r="W26" s="14">
        <v>32</v>
      </c>
      <c r="X26" s="14">
        <v>32</v>
      </c>
      <c r="Y26" s="14">
        <v>32</v>
      </c>
      <c r="Z26" s="14">
        <v>32</v>
      </c>
      <c r="AA26" s="14">
        <v>32</v>
      </c>
      <c r="AB26" s="14">
        <v>32</v>
      </c>
      <c r="AC26" s="14">
        <v>32</v>
      </c>
      <c r="AD26" s="14">
        <v>32</v>
      </c>
      <c r="AE26" s="14">
        <v>32</v>
      </c>
      <c r="AF26" s="14">
        <v>32</v>
      </c>
      <c r="AG26" s="14">
        <v>32</v>
      </c>
      <c r="AH26" s="14">
        <v>32</v>
      </c>
      <c r="AI26" s="14">
        <v>32</v>
      </c>
      <c r="AJ26" s="14">
        <v>32</v>
      </c>
      <c r="AK26" s="14">
        <v>32</v>
      </c>
      <c r="AL26" s="14">
        <v>32</v>
      </c>
      <c r="AM26" s="14">
        <v>32</v>
      </c>
      <c r="AN26" s="14">
        <v>32</v>
      </c>
      <c r="AO26" s="14">
        <v>32</v>
      </c>
      <c r="AP26" s="14">
        <v>86</v>
      </c>
      <c r="AQ26" s="14">
        <v>86</v>
      </c>
      <c r="AR26" s="14">
        <v>86</v>
      </c>
      <c r="AS26" s="14">
        <v>86</v>
      </c>
      <c r="AT26" s="14">
        <v>86</v>
      </c>
      <c r="AU26" s="14">
        <v>86</v>
      </c>
      <c r="AV26" s="14">
        <v>86</v>
      </c>
      <c r="AW26" s="14">
        <v>122</v>
      </c>
      <c r="AX26" s="14">
        <v>122</v>
      </c>
      <c r="AY26" s="14">
        <v>122</v>
      </c>
      <c r="AZ26" s="14">
        <v>122</v>
      </c>
      <c r="BA26" s="14">
        <v>122</v>
      </c>
      <c r="BB26" s="14">
        <v>127</v>
      </c>
      <c r="BC26" s="14">
        <v>127</v>
      </c>
      <c r="BD26" s="14">
        <v>155</v>
      </c>
      <c r="BE26" s="14">
        <v>155</v>
      </c>
      <c r="BF26" s="14">
        <v>155</v>
      </c>
      <c r="BG26" s="14">
        <v>170</v>
      </c>
      <c r="BH26" s="14">
        <v>170</v>
      </c>
      <c r="BI26" s="14">
        <v>170</v>
      </c>
      <c r="BJ26" s="14">
        <v>170</v>
      </c>
      <c r="BK26" s="14">
        <v>188</v>
      </c>
      <c r="BL26" s="14">
        <v>188</v>
      </c>
      <c r="BM26" s="14">
        <v>188</v>
      </c>
      <c r="BN26" s="14">
        <v>188</v>
      </c>
      <c r="BO26" s="14">
        <v>188</v>
      </c>
      <c r="BP26" s="14">
        <v>188</v>
      </c>
      <c r="BQ26" s="14">
        <v>188</v>
      </c>
      <c r="BR26" s="14">
        <v>188</v>
      </c>
      <c r="BS26" s="14">
        <v>188</v>
      </c>
      <c r="BT26" s="14">
        <v>188</v>
      </c>
      <c r="BU26" s="14">
        <v>188</v>
      </c>
      <c r="BV26" s="14">
        <v>188</v>
      </c>
      <c r="BW26" s="14">
        <v>188</v>
      </c>
      <c r="BX26" s="14">
        <v>188</v>
      </c>
      <c r="BY26" s="14">
        <v>188</v>
      </c>
      <c r="BZ26" s="14">
        <v>188</v>
      </c>
      <c r="CA26" s="14">
        <v>188</v>
      </c>
      <c r="CB26" s="14">
        <v>188</v>
      </c>
      <c r="CC26" s="14">
        <v>188</v>
      </c>
      <c r="CD26" s="14">
        <v>188</v>
      </c>
      <c r="CE26" s="14">
        <v>188</v>
      </c>
      <c r="CF26" s="14">
        <v>188</v>
      </c>
      <c r="CG26" s="14">
        <v>188</v>
      </c>
      <c r="CH26" s="14">
        <v>188</v>
      </c>
      <c r="CI26" s="14">
        <v>188</v>
      </c>
      <c r="CJ26" s="14">
        <v>188</v>
      </c>
      <c r="CK26" s="14">
        <v>188</v>
      </c>
      <c r="CL26" s="14">
        <v>188</v>
      </c>
      <c r="CM26" s="14">
        <v>188</v>
      </c>
      <c r="CN26" s="14">
        <v>188</v>
      </c>
      <c r="CO26" s="14">
        <v>188</v>
      </c>
      <c r="CP26" s="14">
        <v>188</v>
      </c>
      <c r="CQ26" s="14">
        <v>188</v>
      </c>
      <c r="CR26" s="14">
        <v>188</v>
      </c>
      <c r="CS26" s="14">
        <v>188</v>
      </c>
      <c r="CT26" s="14">
        <v>188</v>
      </c>
      <c r="CU26" s="14">
        <v>188</v>
      </c>
      <c r="CV26" s="14">
        <v>188</v>
      </c>
      <c r="CW26" s="14">
        <v>188</v>
      </c>
      <c r="CX26" s="14">
        <v>188</v>
      </c>
      <c r="CY26" s="14">
        <v>188</v>
      </c>
      <c r="CZ26" s="14">
        <v>188</v>
      </c>
      <c r="DA26" s="14">
        <v>188</v>
      </c>
      <c r="DB26" s="14">
        <v>188</v>
      </c>
      <c r="DC26" s="14">
        <v>188</v>
      </c>
      <c r="DD26" s="14">
        <v>188</v>
      </c>
      <c r="DE26" s="14">
        <v>188</v>
      </c>
      <c r="DF26" s="14">
        <v>188</v>
      </c>
      <c r="DG26" s="14">
        <v>188</v>
      </c>
      <c r="DH26" s="14">
        <v>188</v>
      </c>
      <c r="DI26" s="14">
        <v>188</v>
      </c>
      <c r="DJ26" s="14">
        <v>188</v>
      </c>
      <c r="DK26" s="14">
        <v>188</v>
      </c>
      <c r="DL26" s="14">
        <v>188</v>
      </c>
      <c r="DM26" s="14">
        <v>188</v>
      </c>
      <c r="DN26" s="14">
        <v>188</v>
      </c>
      <c r="DO26" s="14">
        <v>188</v>
      </c>
      <c r="DP26" s="14">
        <v>188</v>
      </c>
      <c r="DQ26" s="14">
        <v>188</v>
      </c>
      <c r="DR26" s="14">
        <v>188</v>
      </c>
      <c r="DS26" s="14">
        <v>188</v>
      </c>
      <c r="DT26" s="14">
        <v>188</v>
      </c>
      <c r="DU26" s="14">
        <v>188</v>
      </c>
      <c r="DV26" s="14">
        <v>188</v>
      </c>
      <c r="DW26" s="14">
        <v>188</v>
      </c>
      <c r="DX26" s="14">
        <v>188</v>
      </c>
      <c r="DY26" s="14">
        <v>188</v>
      </c>
      <c r="DZ26" s="14">
        <v>188</v>
      </c>
      <c r="EA26" s="14">
        <v>188</v>
      </c>
      <c r="EB26" s="14">
        <v>188</v>
      </c>
      <c r="EC26" s="14">
        <v>188</v>
      </c>
      <c r="ED26" s="14">
        <v>188</v>
      </c>
      <c r="EE26" s="14">
        <v>188</v>
      </c>
      <c r="EF26" s="14">
        <v>188</v>
      </c>
      <c r="EG26" s="14">
        <v>188</v>
      </c>
      <c r="EH26" s="14">
        <v>188</v>
      </c>
      <c r="EI26" s="14">
        <v>188</v>
      </c>
      <c r="EJ26" s="14">
        <v>188</v>
      </c>
      <c r="EK26" s="14">
        <v>188</v>
      </c>
      <c r="EL26" s="14">
        <v>188</v>
      </c>
      <c r="EM26" s="14">
        <v>188</v>
      </c>
      <c r="EN26" s="14">
        <v>188</v>
      </c>
      <c r="EO26" s="14">
        <v>188</v>
      </c>
      <c r="EP26" s="14">
        <v>188</v>
      </c>
      <c r="EQ26" s="14">
        <v>188</v>
      </c>
      <c r="ER26" s="14">
        <v>188</v>
      </c>
      <c r="ES26" s="14">
        <v>188</v>
      </c>
      <c r="ET26" s="14">
        <v>188</v>
      </c>
      <c r="EU26" s="14">
        <v>188</v>
      </c>
      <c r="EV26" s="14">
        <v>188</v>
      </c>
      <c r="EW26" s="14">
        <v>188</v>
      </c>
      <c r="EX26" s="14">
        <v>188</v>
      </c>
      <c r="EY26" s="14">
        <v>188</v>
      </c>
      <c r="EZ26" s="14">
        <v>188</v>
      </c>
      <c r="FA26" s="14">
        <v>188</v>
      </c>
      <c r="FB26" s="14">
        <v>188</v>
      </c>
      <c r="FC26" s="14">
        <v>188</v>
      </c>
      <c r="FD26" s="14">
        <v>188</v>
      </c>
      <c r="FE26" s="14">
        <v>188</v>
      </c>
      <c r="FF26" s="14">
        <v>188</v>
      </c>
      <c r="FG26" s="14">
        <v>188</v>
      </c>
      <c r="FH26" s="14">
        <v>188</v>
      </c>
      <c r="FI26" s="14">
        <v>188</v>
      </c>
      <c r="FJ26" s="14">
        <v>188</v>
      </c>
      <c r="FK26" s="14">
        <v>188</v>
      </c>
      <c r="FL26" s="14">
        <v>188</v>
      </c>
      <c r="FM26" s="14">
        <v>188</v>
      </c>
      <c r="FN26" s="14">
        <v>188</v>
      </c>
      <c r="FO26" s="14">
        <v>188</v>
      </c>
      <c r="FP26" s="14">
        <v>188</v>
      </c>
      <c r="FQ26" s="14">
        <v>188</v>
      </c>
      <c r="FR26" s="14">
        <v>188</v>
      </c>
      <c r="FS26" s="14">
        <v>188</v>
      </c>
      <c r="FT26" s="14">
        <v>188</v>
      </c>
      <c r="FU26" s="14">
        <v>188</v>
      </c>
      <c r="FV26" s="14">
        <v>188</v>
      </c>
      <c r="FW26" s="14">
        <v>188</v>
      </c>
      <c r="FX26" s="14">
        <v>188</v>
      </c>
      <c r="FY26" s="14">
        <v>188</v>
      </c>
      <c r="FZ26" s="14">
        <v>188</v>
      </c>
      <c r="GA26" s="14">
        <v>188</v>
      </c>
      <c r="GB26" s="14">
        <v>188</v>
      </c>
      <c r="GC26" s="14">
        <v>188</v>
      </c>
      <c r="GD26" s="14">
        <v>188</v>
      </c>
      <c r="GE26" s="14">
        <v>188</v>
      </c>
      <c r="GF26" s="14">
        <v>188</v>
      </c>
      <c r="GG26" s="14">
        <v>188</v>
      </c>
      <c r="GH26" s="14">
        <v>188</v>
      </c>
      <c r="GI26" s="14">
        <v>188</v>
      </c>
      <c r="GJ26" s="14">
        <v>188</v>
      </c>
      <c r="GK26" s="14">
        <v>188</v>
      </c>
      <c r="GL26" s="14">
        <v>188</v>
      </c>
      <c r="GM26" s="14">
        <v>188</v>
      </c>
      <c r="GN26" s="14">
        <v>188</v>
      </c>
      <c r="GO26" s="14">
        <v>188</v>
      </c>
      <c r="GP26" s="14">
        <v>188</v>
      </c>
      <c r="GQ26" s="14">
        <v>188</v>
      </c>
      <c r="GR26" s="14">
        <v>188</v>
      </c>
      <c r="GS26" s="14">
        <v>188</v>
      </c>
      <c r="GT26" s="14">
        <v>188</v>
      </c>
      <c r="GU26" s="14">
        <v>188</v>
      </c>
      <c r="GV26" s="14">
        <v>188</v>
      </c>
      <c r="GW26" s="14">
        <v>188</v>
      </c>
      <c r="GX26" s="14">
        <v>188</v>
      </c>
      <c r="GY26" s="14">
        <v>188</v>
      </c>
      <c r="GZ26" s="14">
        <v>188</v>
      </c>
      <c r="HA26" s="14">
        <v>188</v>
      </c>
      <c r="HB26" s="14">
        <v>188</v>
      </c>
      <c r="HC26" s="14">
        <v>188</v>
      </c>
      <c r="HD26" s="14">
        <v>188</v>
      </c>
      <c r="HE26" s="14">
        <v>188</v>
      </c>
      <c r="HF26" s="14">
        <v>188</v>
      </c>
      <c r="HG26" s="14">
        <v>188</v>
      </c>
      <c r="HH26" s="14">
        <v>188</v>
      </c>
      <c r="HI26" s="14">
        <v>188</v>
      </c>
      <c r="HJ26" s="14">
        <v>188</v>
      </c>
      <c r="HK26" s="14">
        <v>188</v>
      </c>
      <c r="HL26" s="14">
        <v>188</v>
      </c>
      <c r="HM26" s="14">
        <v>188</v>
      </c>
      <c r="HN26" s="14">
        <v>188</v>
      </c>
      <c r="HO26" s="14">
        <v>188</v>
      </c>
      <c r="HP26" s="14">
        <v>188</v>
      </c>
      <c r="HQ26" s="14">
        <v>188</v>
      </c>
      <c r="HR26" s="14">
        <v>188</v>
      </c>
      <c r="HS26" s="14">
        <v>188</v>
      </c>
      <c r="HT26" s="14">
        <v>188</v>
      </c>
      <c r="HU26" s="14">
        <v>188</v>
      </c>
      <c r="HV26" s="14">
        <v>206</v>
      </c>
      <c r="HW26" s="14">
        <v>206</v>
      </c>
      <c r="HX26" s="14">
        <v>206</v>
      </c>
      <c r="HY26" s="14">
        <v>206</v>
      </c>
      <c r="HZ26" s="14">
        <v>206</v>
      </c>
      <c r="IA26" s="14">
        <v>206</v>
      </c>
      <c r="IB26" s="14">
        <v>206</v>
      </c>
      <c r="IC26" s="14">
        <v>206</v>
      </c>
      <c r="ID26" s="14">
        <v>206</v>
      </c>
      <c r="IE26" s="14">
        <v>206</v>
      </c>
      <c r="IF26" s="14">
        <v>206</v>
      </c>
      <c r="IG26" s="14">
        <v>206</v>
      </c>
      <c r="IH26" s="14">
        <v>206</v>
      </c>
      <c r="II26" s="14">
        <v>206</v>
      </c>
      <c r="IJ26" s="14">
        <v>206</v>
      </c>
      <c r="IK26" s="14">
        <v>206</v>
      </c>
      <c r="IL26" s="14">
        <v>206</v>
      </c>
      <c r="IM26" s="14">
        <v>206</v>
      </c>
      <c r="IN26" s="14">
        <v>206</v>
      </c>
      <c r="IO26" s="14">
        <v>206</v>
      </c>
      <c r="IP26" s="14">
        <v>206</v>
      </c>
      <c r="IQ26" s="14">
        <v>206</v>
      </c>
      <c r="IR26" s="14">
        <v>206</v>
      </c>
      <c r="IS26" s="14">
        <v>206</v>
      </c>
      <c r="IT26" s="14">
        <v>206</v>
      </c>
      <c r="IU26" s="14">
        <v>206</v>
      </c>
      <c r="IV26" s="14">
        <v>206</v>
      </c>
      <c r="IW26" s="14">
        <v>206</v>
      </c>
      <c r="IX26" s="14">
        <v>206</v>
      </c>
      <c r="IY26" s="14">
        <v>206</v>
      </c>
      <c r="IZ26" s="14">
        <v>206</v>
      </c>
      <c r="JA26" s="14">
        <v>206</v>
      </c>
      <c r="JB26" s="14">
        <v>206</v>
      </c>
      <c r="JC26" s="14">
        <v>206</v>
      </c>
      <c r="JD26" s="14">
        <v>206</v>
      </c>
      <c r="JE26" s="14">
        <v>206</v>
      </c>
      <c r="JF26" s="14">
        <v>206</v>
      </c>
      <c r="JG26" s="14">
        <v>206</v>
      </c>
      <c r="JH26" s="14">
        <v>206</v>
      </c>
      <c r="JI26" s="14">
        <v>206</v>
      </c>
      <c r="JJ26" s="14">
        <v>206</v>
      </c>
      <c r="JK26" s="14">
        <v>206</v>
      </c>
      <c r="JL26" s="14">
        <v>206</v>
      </c>
      <c r="JM26" s="14">
        <v>206</v>
      </c>
      <c r="JN26" s="14">
        <v>206</v>
      </c>
      <c r="JO26" s="14">
        <v>206</v>
      </c>
      <c r="JP26" s="14">
        <v>206</v>
      </c>
      <c r="JQ26" s="14">
        <v>206</v>
      </c>
      <c r="JR26" s="14">
        <v>206</v>
      </c>
      <c r="JS26" s="14">
        <v>206</v>
      </c>
      <c r="JT26" s="14">
        <v>206</v>
      </c>
      <c r="JU26" s="14">
        <v>206</v>
      </c>
      <c r="JV26" s="14">
        <v>206</v>
      </c>
      <c r="JW26" s="14">
        <v>206</v>
      </c>
      <c r="JX26" s="14">
        <v>206</v>
      </c>
      <c r="JY26" s="14">
        <v>206</v>
      </c>
      <c r="JZ26" s="14">
        <v>206</v>
      </c>
      <c r="KA26" s="14">
        <v>206</v>
      </c>
      <c r="KB26" s="14">
        <v>206</v>
      </c>
      <c r="KC26" s="14">
        <v>206</v>
      </c>
      <c r="KD26" s="14">
        <v>206</v>
      </c>
      <c r="KE26" s="14">
        <v>236</v>
      </c>
      <c r="KF26" s="14">
        <v>236</v>
      </c>
      <c r="KG26" s="14">
        <v>236</v>
      </c>
      <c r="KH26" s="14">
        <v>236</v>
      </c>
      <c r="KI26" s="14">
        <v>236</v>
      </c>
      <c r="KJ26" s="14">
        <v>236</v>
      </c>
      <c r="KK26" s="14">
        <v>236</v>
      </c>
      <c r="KL26" s="14">
        <v>236</v>
      </c>
      <c r="KM26" s="14">
        <v>236</v>
      </c>
      <c r="KN26" s="14">
        <v>236</v>
      </c>
      <c r="KO26" s="14">
        <v>236</v>
      </c>
      <c r="KP26" s="14">
        <v>236</v>
      </c>
      <c r="KQ26" s="14">
        <v>236</v>
      </c>
      <c r="KR26" s="14">
        <v>236</v>
      </c>
      <c r="KS26" s="14">
        <v>236</v>
      </c>
      <c r="KT26" s="14">
        <v>236</v>
      </c>
      <c r="KU26" s="14">
        <v>236</v>
      </c>
      <c r="KV26" s="14">
        <v>236</v>
      </c>
      <c r="KW26" s="14">
        <v>236</v>
      </c>
      <c r="KX26" s="14">
        <v>236</v>
      </c>
      <c r="KY26" s="14">
        <v>236</v>
      </c>
      <c r="KZ26" s="14">
        <v>236</v>
      </c>
      <c r="LA26" s="14">
        <v>236</v>
      </c>
      <c r="LB26" s="14">
        <v>236</v>
      </c>
      <c r="LC26" s="14">
        <v>236</v>
      </c>
      <c r="LD26" s="14">
        <v>236</v>
      </c>
      <c r="LE26" s="14">
        <v>236</v>
      </c>
      <c r="LF26" s="14">
        <v>236</v>
      </c>
      <c r="LG26" s="14">
        <v>236</v>
      </c>
      <c r="LH26" s="14">
        <v>236</v>
      </c>
      <c r="LI26" s="14">
        <v>236</v>
      </c>
      <c r="LJ26" s="14">
        <v>236</v>
      </c>
      <c r="LK26" s="14">
        <v>236</v>
      </c>
      <c r="LL26" s="14">
        <v>236</v>
      </c>
      <c r="LM26" s="14">
        <v>236</v>
      </c>
      <c r="LN26" s="14">
        <v>236</v>
      </c>
      <c r="LO26" s="14">
        <v>236</v>
      </c>
      <c r="LP26" s="14">
        <v>236</v>
      </c>
      <c r="LQ26" s="14">
        <v>236</v>
      </c>
      <c r="LR26" s="14">
        <v>236</v>
      </c>
      <c r="LS26" s="14">
        <v>236</v>
      </c>
      <c r="LT26" s="14">
        <v>236</v>
      </c>
      <c r="LU26" s="14">
        <v>236</v>
      </c>
      <c r="LV26" s="14">
        <v>236</v>
      </c>
      <c r="LW26" s="14">
        <v>236</v>
      </c>
      <c r="LX26" s="14">
        <v>236</v>
      </c>
      <c r="LY26" s="14">
        <v>236</v>
      </c>
      <c r="LZ26" s="14">
        <v>236</v>
      </c>
      <c r="MA26" s="14">
        <v>236</v>
      </c>
      <c r="MB26" s="14">
        <v>236</v>
      </c>
      <c r="MC26" s="14">
        <v>236</v>
      </c>
      <c r="MD26" s="14">
        <v>236</v>
      </c>
      <c r="ME26" s="14">
        <v>236</v>
      </c>
      <c r="MF26" s="14">
        <v>236</v>
      </c>
      <c r="MG26" s="14">
        <v>236</v>
      </c>
      <c r="MH26" s="14">
        <v>236</v>
      </c>
      <c r="MI26" s="14">
        <v>236</v>
      </c>
      <c r="MJ26" s="14">
        <v>236</v>
      </c>
      <c r="MK26" s="14">
        <v>236</v>
      </c>
      <c r="ML26" s="14">
        <v>236</v>
      </c>
      <c r="MM26" s="14">
        <v>236</v>
      </c>
      <c r="MN26" s="14">
        <v>236</v>
      </c>
      <c r="MO26" s="14">
        <v>221</v>
      </c>
      <c r="MP26" s="14">
        <v>221</v>
      </c>
      <c r="MQ26" s="14">
        <v>221</v>
      </c>
      <c r="MR26" s="14">
        <v>221</v>
      </c>
      <c r="MS26" s="14">
        <v>221</v>
      </c>
      <c r="MT26" s="14">
        <v>221</v>
      </c>
      <c r="MU26" s="14">
        <v>221</v>
      </c>
      <c r="MV26" s="14">
        <v>221</v>
      </c>
      <c r="MW26" s="14">
        <v>221</v>
      </c>
      <c r="MX26" s="14">
        <v>221</v>
      </c>
      <c r="MY26" s="14">
        <v>221</v>
      </c>
      <c r="MZ26" s="14">
        <v>221</v>
      </c>
      <c r="NA26" s="14">
        <v>221</v>
      </c>
      <c r="NB26" s="14">
        <v>221</v>
      </c>
      <c r="NC26" s="14">
        <v>221</v>
      </c>
      <c r="ND26" s="14">
        <v>221</v>
      </c>
      <c r="NE26" s="14">
        <v>221</v>
      </c>
      <c r="NF26" s="14">
        <v>221</v>
      </c>
      <c r="NG26" s="14">
        <v>221</v>
      </c>
      <c r="NH26" s="14">
        <v>221</v>
      </c>
      <c r="NI26" s="14">
        <v>221</v>
      </c>
      <c r="NJ26" s="14">
        <v>221</v>
      </c>
      <c r="NK26" s="14">
        <v>221</v>
      </c>
      <c r="NL26" s="14">
        <v>221</v>
      </c>
      <c r="NM26" s="14">
        <v>221</v>
      </c>
      <c r="NN26" s="14">
        <v>221</v>
      </c>
      <c r="NO26" s="14">
        <v>221</v>
      </c>
      <c r="NP26" s="14">
        <v>221</v>
      </c>
      <c r="NQ26" s="14">
        <v>222</v>
      </c>
      <c r="NR26" s="14">
        <v>222</v>
      </c>
      <c r="NS26" s="14">
        <v>224</v>
      </c>
      <c r="NT26" s="14">
        <v>224</v>
      </c>
      <c r="NU26" s="14">
        <v>224</v>
      </c>
      <c r="NV26" s="14">
        <v>224</v>
      </c>
      <c r="NW26" s="14">
        <v>224</v>
      </c>
      <c r="NX26" s="14">
        <v>224</v>
      </c>
      <c r="NY26" s="14">
        <v>224</v>
      </c>
      <c r="NZ26" s="14">
        <v>224</v>
      </c>
      <c r="OA26" s="14">
        <v>224</v>
      </c>
      <c r="OB26" s="14">
        <v>224</v>
      </c>
      <c r="OC26" s="14">
        <v>224</v>
      </c>
      <c r="OD26" s="14">
        <v>224</v>
      </c>
      <c r="OE26" s="14">
        <v>224</v>
      </c>
      <c r="OF26" s="14">
        <v>224</v>
      </c>
      <c r="OG26" s="14">
        <v>224</v>
      </c>
      <c r="OH26" s="14">
        <v>224</v>
      </c>
      <c r="OI26" s="14">
        <v>224</v>
      </c>
      <c r="OJ26" s="14">
        <v>224</v>
      </c>
      <c r="OK26" s="14">
        <v>224</v>
      </c>
      <c r="OL26" s="14">
        <v>224</v>
      </c>
      <c r="OM26" s="14">
        <v>224</v>
      </c>
      <c r="ON26" s="14">
        <v>224</v>
      </c>
      <c r="OO26" s="14">
        <v>224</v>
      </c>
      <c r="OP26" s="14">
        <v>224</v>
      </c>
      <c r="OQ26" s="14">
        <v>224</v>
      </c>
      <c r="OR26" s="14">
        <v>224</v>
      </c>
      <c r="OS26" s="14">
        <v>224</v>
      </c>
      <c r="OT26" s="2">
        <v>227</v>
      </c>
      <c r="OU26" s="2">
        <v>232</v>
      </c>
      <c r="OV26" s="2">
        <v>241</v>
      </c>
      <c r="OW26" s="2">
        <v>248</v>
      </c>
      <c r="OX26" s="2">
        <v>248</v>
      </c>
      <c r="OY26" s="2">
        <v>248</v>
      </c>
      <c r="OZ26" s="2">
        <v>254</v>
      </c>
      <c r="PA26" s="2">
        <v>259</v>
      </c>
      <c r="PB26" s="2">
        <v>270</v>
      </c>
      <c r="PC26" s="2">
        <v>272</v>
      </c>
      <c r="PD26" s="2">
        <v>284</v>
      </c>
      <c r="PE26" s="2">
        <v>287</v>
      </c>
      <c r="PF26" s="2">
        <v>288</v>
      </c>
      <c r="PG26" s="2">
        <v>313</v>
      </c>
      <c r="PH26" s="2">
        <v>330</v>
      </c>
      <c r="PI26" s="2">
        <v>337</v>
      </c>
      <c r="PJ26" s="2">
        <v>337</v>
      </c>
      <c r="PK26" s="2">
        <v>349</v>
      </c>
      <c r="PL26" s="2">
        <v>359</v>
      </c>
      <c r="PM26" s="2">
        <v>361</v>
      </c>
      <c r="PN26" s="2">
        <v>361</v>
      </c>
      <c r="PO26" s="2">
        <v>361</v>
      </c>
      <c r="PP26" s="2">
        <v>361</v>
      </c>
      <c r="PQ26" s="2">
        <v>364</v>
      </c>
      <c r="PR26" s="2">
        <v>365</v>
      </c>
      <c r="PS26" s="2">
        <v>365</v>
      </c>
      <c r="PT26" s="2">
        <v>365</v>
      </c>
      <c r="PU26" s="2">
        <v>364</v>
      </c>
      <c r="PV26" s="2">
        <v>356</v>
      </c>
      <c r="PW26" s="2">
        <v>354</v>
      </c>
      <c r="PX26" s="2">
        <v>354</v>
      </c>
      <c r="PY26" s="2">
        <v>352</v>
      </c>
      <c r="PZ26" s="2">
        <v>352</v>
      </c>
      <c r="QA26" s="2">
        <v>352</v>
      </c>
      <c r="QB26" s="2">
        <v>352</v>
      </c>
      <c r="QC26" s="2">
        <v>352</v>
      </c>
      <c r="QD26" s="2">
        <v>352</v>
      </c>
      <c r="QE26" s="2">
        <v>348</v>
      </c>
      <c r="QF26" s="2">
        <v>348</v>
      </c>
      <c r="QG26" s="2">
        <v>348</v>
      </c>
      <c r="QH26" s="2">
        <v>348</v>
      </c>
      <c r="QI26" s="2">
        <v>348</v>
      </c>
      <c r="QJ26" s="2">
        <v>348</v>
      </c>
      <c r="QK26" s="2">
        <v>348</v>
      </c>
      <c r="QL26" s="2">
        <v>351</v>
      </c>
      <c r="QM26" s="2">
        <v>351</v>
      </c>
      <c r="QN26" s="2">
        <v>354</v>
      </c>
      <c r="QO26" s="2">
        <v>354</v>
      </c>
      <c r="QP26" s="2">
        <v>354</v>
      </c>
      <c r="QQ26" s="2">
        <v>355</v>
      </c>
      <c r="QR26" s="2">
        <v>356</v>
      </c>
      <c r="QS26" s="2">
        <v>357</v>
      </c>
      <c r="QT26" s="2">
        <v>357</v>
      </c>
      <c r="QU26" s="2">
        <v>357</v>
      </c>
      <c r="QV26" s="2">
        <v>357</v>
      </c>
      <c r="QW26" s="2">
        <v>357</v>
      </c>
      <c r="QX26" s="2">
        <v>357</v>
      </c>
      <c r="QY26" s="2">
        <v>358</v>
      </c>
      <c r="QZ26" s="2">
        <v>358</v>
      </c>
      <c r="RA26" s="2">
        <v>359</v>
      </c>
      <c r="RB26" s="2">
        <v>359</v>
      </c>
      <c r="RC26" s="2">
        <v>359</v>
      </c>
      <c r="RD26" s="2">
        <v>351</v>
      </c>
      <c r="RE26" s="2">
        <v>352</v>
      </c>
      <c r="RF26" s="2">
        <v>352</v>
      </c>
      <c r="RG26" s="2">
        <v>352</v>
      </c>
      <c r="RH26" s="2">
        <v>352</v>
      </c>
      <c r="RI26" s="2">
        <v>360</v>
      </c>
      <c r="RJ26" s="2">
        <v>360</v>
      </c>
      <c r="RK26" s="2">
        <v>360</v>
      </c>
      <c r="RL26" s="2">
        <v>360</v>
      </c>
      <c r="RM26" s="2">
        <v>360</v>
      </c>
      <c r="RN26" s="2">
        <v>360</v>
      </c>
      <c r="RO26" s="2">
        <v>360</v>
      </c>
      <c r="RP26" s="2">
        <v>360</v>
      </c>
      <c r="RQ26" s="2">
        <v>360</v>
      </c>
      <c r="RR26" s="2">
        <v>360</v>
      </c>
      <c r="RS26" s="2">
        <v>360</v>
      </c>
      <c r="RT26" s="2">
        <v>362</v>
      </c>
      <c r="RU26" s="2">
        <v>370</v>
      </c>
      <c r="RV26" s="2">
        <v>390</v>
      </c>
      <c r="RW26" s="2">
        <v>390</v>
      </c>
      <c r="RX26" s="2">
        <v>390</v>
      </c>
      <c r="RY26" s="2">
        <v>390</v>
      </c>
      <c r="RZ26" s="2">
        <v>390</v>
      </c>
      <c r="SA26" s="2">
        <v>390</v>
      </c>
      <c r="SB26" s="2">
        <v>390</v>
      </c>
      <c r="SC26" s="2">
        <v>390</v>
      </c>
      <c r="SD26" s="2">
        <v>390</v>
      </c>
      <c r="SE26" s="2">
        <v>390</v>
      </c>
      <c r="SF26" s="2">
        <v>390</v>
      </c>
      <c r="SG26" s="2">
        <v>390</v>
      </c>
      <c r="SH26" s="2">
        <v>390</v>
      </c>
      <c r="SI26" s="2">
        <v>390</v>
      </c>
      <c r="SJ26" s="2">
        <v>390</v>
      </c>
      <c r="SK26" s="2">
        <v>390</v>
      </c>
      <c r="SL26" s="2">
        <v>390</v>
      </c>
      <c r="SM26" s="2">
        <v>390</v>
      </c>
      <c r="SN26" s="2">
        <v>390</v>
      </c>
      <c r="SO26" s="2">
        <v>584</v>
      </c>
      <c r="SP26" s="2">
        <v>584</v>
      </c>
      <c r="SQ26" s="2">
        <v>584</v>
      </c>
      <c r="SR26" s="2">
        <v>584</v>
      </c>
      <c r="SS26" s="2">
        <v>584</v>
      </c>
      <c r="ST26" s="2">
        <v>584</v>
      </c>
      <c r="SU26" s="2">
        <v>587</v>
      </c>
      <c r="SV26" s="2">
        <v>587</v>
      </c>
      <c r="SW26" s="2">
        <v>587</v>
      </c>
      <c r="SX26" s="2">
        <v>587</v>
      </c>
      <c r="SY26" s="2">
        <v>587</v>
      </c>
      <c r="SZ26" s="2">
        <v>587</v>
      </c>
      <c r="TA26" s="2">
        <v>587</v>
      </c>
      <c r="TB26" s="2">
        <v>587</v>
      </c>
      <c r="TC26" s="2">
        <v>587</v>
      </c>
      <c r="TD26" s="2">
        <v>587</v>
      </c>
      <c r="TE26" s="2">
        <v>587</v>
      </c>
      <c r="TF26" s="2">
        <v>587</v>
      </c>
      <c r="TG26" s="2">
        <v>587</v>
      </c>
      <c r="TH26" s="2">
        <v>587</v>
      </c>
      <c r="TI26" s="2">
        <v>587</v>
      </c>
      <c r="TJ26" s="2">
        <v>587</v>
      </c>
      <c r="TK26" s="2">
        <v>587</v>
      </c>
      <c r="TL26" s="2">
        <v>587</v>
      </c>
      <c r="TM26" s="2">
        <v>587</v>
      </c>
      <c r="TN26" s="2">
        <v>587</v>
      </c>
      <c r="TO26" s="2">
        <v>587</v>
      </c>
      <c r="TP26" s="2">
        <v>587</v>
      </c>
      <c r="TQ26" s="2">
        <v>587</v>
      </c>
      <c r="TR26" s="2">
        <v>587</v>
      </c>
      <c r="TS26" s="2">
        <v>587</v>
      </c>
      <c r="TT26" s="2">
        <v>587</v>
      </c>
      <c r="TU26" s="2">
        <v>587</v>
      </c>
      <c r="TV26" s="2">
        <v>588</v>
      </c>
      <c r="TW26" s="2">
        <v>588</v>
      </c>
      <c r="TX26" s="2">
        <v>588</v>
      </c>
      <c r="TY26" s="2">
        <v>588</v>
      </c>
      <c r="TZ26" s="2">
        <v>588</v>
      </c>
      <c r="UA26" s="2">
        <v>588</v>
      </c>
      <c r="UB26" s="2">
        <v>588</v>
      </c>
      <c r="UC26" s="2">
        <v>588</v>
      </c>
      <c r="UD26" s="2">
        <v>588</v>
      </c>
      <c r="UE26" s="2">
        <v>589</v>
      </c>
      <c r="UF26" s="2">
        <v>589</v>
      </c>
      <c r="UG26" s="2">
        <v>589</v>
      </c>
      <c r="UH26" s="2">
        <v>589</v>
      </c>
      <c r="UI26" s="2">
        <v>589</v>
      </c>
      <c r="UJ26" s="2">
        <v>589</v>
      </c>
      <c r="UK26" s="2">
        <v>589</v>
      </c>
      <c r="UL26" s="2">
        <v>589</v>
      </c>
      <c r="UM26" s="2">
        <v>605</v>
      </c>
      <c r="UN26" s="2">
        <v>605</v>
      </c>
      <c r="UO26" s="2">
        <v>605</v>
      </c>
      <c r="UP26" s="2">
        <v>605</v>
      </c>
      <c r="UQ26" s="2">
        <v>605</v>
      </c>
      <c r="UR26" s="2">
        <v>605</v>
      </c>
      <c r="US26" s="2">
        <v>605</v>
      </c>
      <c r="UT26" s="2">
        <v>605</v>
      </c>
      <c r="UU26" s="2">
        <v>605</v>
      </c>
      <c r="UV26" s="2">
        <v>605</v>
      </c>
      <c r="UW26" s="2">
        <v>605</v>
      </c>
      <c r="UX26" s="2">
        <v>605</v>
      </c>
      <c r="UY26" s="2">
        <v>605</v>
      </c>
      <c r="UZ26" s="2">
        <v>605</v>
      </c>
      <c r="VA26" s="2">
        <v>605</v>
      </c>
      <c r="VB26" s="2">
        <v>605</v>
      </c>
      <c r="VC26" s="2">
        <v>605</v>
      </c>
      <c r="VD26" s="2">
        <v>605</v>
      </c>
      <c r="VE26" s="2">
        <v>605</v>
      </c>
      <c r="VF26" s="2">
        <v>605</v>
      </c>
      <c r="VG26" s="2">
        <v>605</v>
      </c>
      <c r="VH26" s="2">
        <v>605</v>
      </c>
      <c r="VI26" s="2">
        <v>605</v>
      </c>
      <c r="VJ26" s="2">
        <v>605</v>
      </c>
      <c r="VK26" s="2">
        <v>605</v>
      </c>
      <c r="VL26" s="2">
        <v>605</v>
      </c>
      <c r="VM26" s="2">
        <v>605</v>
      </c>
      <c r="VN26" s="2">
        <v>605</v>
      </c>
      <c r="VO26" s="2">
        <v>605</v>
      </c>
      <c r="VP26" s="2">
        <v>605</v>
      </c>
      <c r="VQ26" s="2">
        <v>605</v>
      </c>
      <c r="VR26" s="2">
        <v>605</v>
      </c>
      <c r="VS26" s="2">
        <v>605</v>
      </c>
      <c r="VT26" s="2">
        <v>605</v>
      </c>
      <c r="VU26" s="2">
        <v>605</v>
      </c>
      <c r="VV26" s="2">
        <v>605</v>
      </c>
      <c r="VW26" s="2">
        <v>605</v>
      </c>
      <c r="VX26" s="2">
        <v>605</v>
      </c>
      <c r="VY26" s="2">
        <v>605</v>
      </c>
      <c r="VZ26" s="2">
        <v>605</v>
      </c>
      <c r="WA26" s="2">
        <v>605</v>
      </c>
      <c r="WB26" s="2">
        <v>605</v>
      </c>
      <c r="WC26" s="2">
        <v>605</v>
      </c>
      <c r="WD26" s="2">
        <v>605</v>
      </c>
      <c r="WE26" s="2">
        <v>605</v>
      </c>
      <c r="WF26" s="2">
        <v>605</v>
      </c>
      <c r="WG26" s="2">
        <v>605</v>
      </c>
      <c r="WH26" s="2">
        <v>605</v>
      </c>
      <c r="WI26" s="2">
        <v>605</v>
      </c>
      <c r="WJ26" s="2">
        <v>605</v>
      </c>
      <c r="WK26" s="2">
        <v>605</v>
      </c>
      <c r="WL26" s="2">
        <v>605</v>
      </c>
      <c r="WM26" s="2">
        <v>605</v>
      </c>
      <c r="WN26" s="2">
        <v>605</v>
      </c>
      <c r="WO26" s="2">
        <v>605</v>
      </c>
      <c r="WP26" s="2">
        <v>605</v>
      </c>
      <c r="WQ26" s="2">
        <v>605</v>
      </c>
      <c r="WR26" s="2">
        <v>605</v>
      </c>
      <c r="WS26" s="2">
        <v>605</v>
      </c>
      <c r="WT26" s="2">
        <v>605</v>
      </c>
      <c r="WU26" s="2">
        <v>605</v>
      </c>
      <c r="WV26" s="2">
        <v>605</v>
      </c>
      <c r="WW26" s="2">
        <v>605</v>
      </c>
      <c r="WX26" s="2">
        <v>605</v>
      </c>
      <c r="WY26" s="2">
        <v>605</v>
      </c>
      <c r="WZ26" s="2">
        <v>605</v>
      </c>
      <c r="XA26" s="2">
        <v>605</v>
      </c>
      <c r="XB26" s="2">
        <v>606</v>
      </c>
      <c r="XC26" s="2">
        <v>606</v>
      </c>
      <c r="XD26" s="2">
        <v>606</v>
      </c>
      <c r="XE26" s="2">
        <v>606</v>
      </c>
      <c r="XF26" s="2">
        <v>606</v>
      </c>
      <c r="XG26" s="2">
        <v>606</v>
      </c>
      <c r="XH26" s="2">
        <v>606</v>
      </c>
      <c r="XI26" s="2">
        <v>606</v>
      </c>
      <c r="XJ26" s="2">
        <v>606</v>
      </c>
      <c r="XK26" s="2">
        <v>606</v>
      </c>
      <c r="XL26" s="2">
        <v>606</v>
      </c>
      <c r="XM26" s="2">
        <v>606</v>
      </c>
      <c r="XN26" s="2">
        <v>606</v>
      </c>
      <c r="XO26" s="2">
        <v>606</v>
      </c>
      <c r="XP26" s="2">
        <v>606</v>
      </c>
      <c r="XQ26" s="2">
        <v>606</v>
      </c>
      <c r="XR26" s="2">
        <v>606</v>
      </c>
      <c r="XS26" s="2">
        <v>606</v>
      </c>
      <c r="XT26" s="2">
        <v>606</v>
      </c>
      <c r="XU26" s="2">
        <v>606</v>
      </c>
      <c r="XV26" s="2">
        <v>606</v>
      </c>
      <c r="XW26" s="2">
        <v>610</v>
      </c>
      <c r="XX26" s="2">
        <v>610</v>
      </c>
      <c r="XY26" s="2">
        <v>610</v>
      </c>
      <c r="XZ26" s="2">
        <v>610</v>
      </c>
      <c r="YA26" s="2">
        <v>610</v>
      </c>
      <c r="YB26" s="2">
        <v>610</v>
      </c>
      <c r="YC26" s="2">
        <v>610</v>
      </c>
      <c r="YD26" s="2">
        <v>610</v>
      </c>
      <c r="YE26" s="2">
        <v>610</v>
      </c>
      <c r="YF26" s="2">
        <v>610</v>
      </c>
      <c r="YG26" s="2">
        <v>610</v>
      </c>
      <c r="YH26" s="2">
        <v>612</v>
      </c>
      <c r="YI26" s="2">
        <v>612</v>
      </c>
      <c r="YJ26" s="2">
        <v>612</v>
      </c>
      <c r="YK26" s="2">
        <v>612</v>
      </c>
      <c r="YL26" s="2">
        <v>612</v>
      </c>
      <c r="YM26" s="2">
        <v>612</v>
      </c>
      <c r="YN26" s="2">
        <v>612</v>
      </c>
      <c r="YO26" s="2">
        <v>612</v>
      </c>
      <c r="YP26" s="2">
        <v>612</v>
      </c>
      <c r="YQ26" s="2">
        <v>612</v>
      </c>
      <c r="YR26" s="2">
        <v>612</v>
      </c>
      <c r="YS26" s="2">
        <v>612</v>
      </c>
      <c r="YT26" s="2">
        <v>612</v>
      </c>
      <c r="YU26" s="2">
        <v>612</v>
      </c>
      <c r="YV26" s="2">
        <v>612</v>
      </c>
      <c r="YW26" s="2">
        <v>612</v>
      </c>
      <c r="YX26" s="2">
        <v>612</v>
      </c>
      <c r="YY26" s="2">
        <v>612</v>
      </c>
      <c r="YZ26" s="2">
        <v>612</v>
      </c>
      <c r="ZA26" s="2">
        <v>612</v>
      </c>
      <c r="ZB26" s="2">
        <v>612</v>
      </c>
      <c r="ZC26" s="2">
        <v>612</v>
      </c>
      <c r="ZD26" s="2">
        <v>612</v>
      </c>
      <c r="ZE26" s="2">
        <v>612</v>
      </c>
      <c r="ZF26" s="2">
        <v>612</v>
      </c>
      <c r="ZG26" s="2">
        <v>612</v>
      </c>
      <c r="ZH26" s="2">
        <v>612</v>
      </c>
      <c r="ZI26" s="2">
        <v>612</v>
      </c>
      <c r="ZJ26" s="2">
        <v>612</v>
      </c>
      <c r="ZK26" s="2">
        <v>612</v>
      </c>
      <c r="ZL26" s="2">
        <v>612</v>
      </c>
      <c r="ZM26" s="2">
        <v>612</v>
      </c>
      <c r="ZN26" s="2">
        <v>612</v>
      </c>
      <c r="ZO26" s="2">
        <v>612</v>
      </c>
      <c r="ZP26" s="2">
        <v>612</v>
      </c>
      <c r="ZQ26" s="2">
        <v>612</v>
      </c>
      <c r="ZR26" s="2">
        <v>612</v>
      </c>
      <c r="ZS26" s="2">
        <v>612</v>
      </c>
      <c r="ZT26" s="2">
        <v>612</v>
      </c>
      <c r="ZU26" s="2">
        <v>612</v>
      </c>
      <c r="ZV26" s="2">
        <v>612</v>
      </c>
      <c r="ZW26" s="2">
        <v>612</v>
      </c>
      <c r="ZX26" s="2">
        <v>612</v>
      </c>
      <c r="ZY26" s="2">
        <v>612</v>
      </c>
      <c r="ZZ26" s="2">
        <v>612</v>
      </c>
      <c r="AAA26" s="2">
        <v>612</v>
      </c>
      <c r="AAB26" s="2">
        <v>612</v>
      </c>
      <c r="AAC26" s="2">
        <v>612</v>
      </c>
      <c r="AAD26" s="2">
        <v>612</v>
      </c>
      <c r="AAE26" s="2">
        <v>612</v>
      </c>
      <c r="AAF26" s="2">
        <v>612</v>
      </c>
      <c r="AAG26" s="2">
        <v>612</v>
      </c>
      <c r="AAH26" s="2">
        <v>612</v>
      </c>
      <c r="AAI26" s="2">
        <v>612</v>
      </c>
      <c r="AAJ26" s="2">
        <v>612</v>
      </c>
      <c r="AAK26" s="2">
        <v>612</v>
      </c>
      <c r="AAL26" s="2">
        <v>612</v>
      </c>
      <c r="AAM26" s="2">
        <v>612</v>
      </c>
      <c r="AAN26" s="2">
        <v>612</v>
      </c>
      <c r="AAO26" s="2">
        <v>612</v>
      </c>
      <c r="AAP26" s="2">
        <v>612</v>
      </c>
      <c r="AAQ26" s="2">
        <v>612</v>
      </c>
      <c r="AAR26" s="2">
        <v>612</v>
      </c>
      <c r="AAS26" s="2">
        <v>612</v>
      </c>
      <c r="AAT26" s="2">
        <v>612</v>
      </c>
      <c r="AAU26" s="2">
        <v>612</v>
      </c>
      <c r="AAV26" s="2">
        <v>612</v>
      </c>
      <c r="AAW26" s="2">
        <v>612</v>
      </c>
      <c r="AAX26" s="2">
        <v>612</v>
      </c>
      <c r="AAY26" s="2">
        <v>612</v>
      </c>
      <c r="AAZ26" s="2">
        <v>612</v>
      </c>
      <c r="ABA26" s="2">
        <v>612</v>
      </c>
      <c r="ABB26" s="2">
        <v>612</v>
      </c>
      <c r="ABC26" s="2">
        <v>612</v>
      </c>
      <c r="ABD26" s="2">
        <v>612</v>
      </c>
      <c r="ABE26" s="2">
        <v>612</v>
      </c>
      <c r="ABF26" s="2">
        <v>612</v>
      </c>
      <c r="ABG26" s="2">
        <v>612</v>
      </c>
      <c r="ABH26" s="2">
        <v>612</v>
      </c>
      <c r="ABI26" s="2">
        <v>612</v>
      </c>
      <c r="ABJ26" s="2">
        <v>612</v>
      </c>
      <c r="ABK26" s="2">
        <v>612</v>
      </c>
      <c r="ABL26" s="2">
        <v>612</v>
      </c>
      <c r="ABM26" s="2">
        <v>612</v>
      </c>
      <c r="ABN26" s="2">
        <v>612</v>
      </c>
      <c r="ABO26" s="2">
        <v>612</v>
      </c>
      <c r="ABP26" s="2">
        <v>612</v>
      </c>
      <c r="ABQ26" s="2">
        <v>612</v>
      </c>
      <c r="ABR26" s="2">
        <v>612</v>
      </c>
      <c r="ABS26" s="2">
        <v>612</v>
      </c>
      <c r="ABT26" s="2">
        <v>612</v>
      </c>
      <c r="ABU26" s="2">
        <v>612</v>
      </c>
      <c r="ABV26" s="2">
        <v>612</v>
      </c>
      <c r="ABW26" s="2">
        <v>612</v>
      </c>
      <c r="ABX26" s="2">
        <v>612</v>
      </c>
      <c r="ABY26" s="2">
        <v>612</v>
      </c>
      <c r="ABZ26" s="2">
        <v>612</v>
      </c>
      <c r="ACA26" s="2">
        <v>612</v>
      </c>
      <c r="ACB26" s="2">
        <v>612</v>
      </c>
      <c r="ACC26" s="2">
        <v>612</v>
      </c>
      <c r="ACD26" s="2">
        <v>612</v>
      </c>
      <c r="ACE26" s="2">
        <v>612</v>
      </c>
      <c r="ACF26" s="2">
        <v>612</v>
      </c>
      <c r="ACG26" s="2">
        <v>612</v>
      </c>
      <c r="ACH26" s="2">
        <v>612</v>
      </c>
      <c r="ACI26" s="2">
        <v>612</v>
      </c>
      <c r="ACJ26" s="2">
        <v>612</v>
      </c>
      <c r="ACK26" s="2">
        <v>612</v>
      </c>
      <c r="ACL26" s="2">
        <v>612</v>
      </c>
      <c r="ACM26" s="2">
        <v>612</v>
      </c>
      <c r="ACN26" s="2">
        <v>612</v>
      </c>
      <c r="ACO26" s="2">
        <v>612</v>
      </c>
      <c r="ACP26" s="2">
        <v>612</v>
      </c>
      <c r="ACQ26" s="2">
        <v>612</v>
      </c>
      <c r="ACR26" s="2">
        <v>612</v>
      </c>
      <c r="ACS26" s="2">
        <v>612</v>
      </c>
      <c r="ACT26" s="2">
        <v>612</v>
      </c>
      <c r="ACU26" s="2">
        <v>612</v>
      </c>
      <c r="ACV26" s="2">
        <v>619</v>
      </c>
      <c r="ACW26" s="2">
        <v>619</v>
      </c>
      <c r="ACX26" s="2">
        <v>619</v>
      </c>
      <c r="ACY26" s="2">
        <v>619</v>
      </c>
      <c r="ACZ26" s="2">
        <v>619</v>
      </c>
      <c r="ADA26" s="2">
        <v>619</v>
      </c>
      <c r="ADB26" s="2">
        <v>619</v>
      </c>
      <c r="ADC26" s="2">
        <v>619</v>
      </c>
      <c r="ADD26" s="2">
        <v>619</v>
      </c>
      <c r="ADE26" s="2">
        <v>619</v>
      </c>
      <c r="ADF26" s="2">
        <v>619</v>
      </c>
      <c r="ADG26" s="2">
        <v>619</v>
      </c>
      <c r="ADH26" s="2">
        <v>619</v>
      </c>
      <c r="ADI26" s="2">
        <v>619</v>
      </c>
      <c r="ADJ26" s="2">
        <v>619</v>
      </c>
      <c r="ADK26" s="2">
        <v>619</v>
      </c>
      <c r="ADL26" s="2">
        <v>619</v>
      </c>
      <c r="ADM26" s="2">
        <v>619</v>
      </c>
      <c r="ADN26" s="2">
        <v>619</v>
      </c>
      <c r="ADO26" s="2">
        <v>619</v>
      </c>
      <c r="ADP26" s="2">
        <v>619</v>
      </c>
      <c r="ADQ26" s="2">
        <v>619</v>
      </c>
      <c r="ADR26" s="2">
        <v>619</v>
      </c>
      <c r="ADS26" s="2">
        <v>619</v>
      </c>
      <c r="ADT26" s="2">
        <v>619</v>
      </c>
      <c r="ADU26" s="2">
        <v>619</v>
      </c>
      <c r="ADV26" s="2">
        <v>619</v>
      </c>
      <c r="ADW26" s="2">
        <v>622</v>
      </c>
      <c r="ADX26" s="2">
        <v>622</v>
      </c>
      <c r="ADY26" s="2">
        <v>622</v>
      </c>
      <c r="ADZ26" s="2">
        <v>622</v>
      </c>
      <c r="AEA26" s="2">
        <v>622</v>
      </c>
      <c r="AEB26" s="2">
        <v>622</v>
      </c>
      <c r="AEC26" s="2">
        <v>622</v>
      </c>
      <c r="AED26" s="2">
        <v>622</v>
      </c>
      <c r="AEE26" s="2">
        <v>622</v>
      </c>
      <c r="AEF26" s="2">
        <v>622</v>
      </c>
      <c r="AEG26" s="2">
        <v>622</v>
      </c>
      <c r="AEH26" s="2">
        <v>622</v>
      </c>
      <c r="AEI26" s="2">
        <v>622</v>
      </c>
      <c r="AEJ26" s="2">
        <v>622</v>
      </c>
      <c r="AEK26" s="2">
        <v>622</v>
      </c>
      <c r="AEL26" s="2">
        <v>622</v>
      </c>
      <c r="AEM26" s="2">
        <v>622</v>
      </c>
      <c r="AEN26" s="2">
        <v>622</v>
      </c>
      <c r="AEO26" s="2">
        <v>622</v>
      </c>
      <c r="AEP26" s="2">
        <v>622</v>
      </c>
      <c r="AEQ26" s="2">
        <v>622</v>
      </c>
      <c r="AER26" s="2">
        <v>622</v>
      </c>
      <c r="AES26" s="2">
        <v>622</v>
      </c>
      <c r="AET26" s="2">
        <v>622</v>
      </c>
      <c r="AEU26" s="2">
        <v>622</v>
      </c>
      <c r="AEV26" s="2">
        <v>622</v>
      </c>
      <c r="AEW26" s="2">
        <v>622</v>
      </c>
      <c r="AEX26" s="2">
        <v>622</v>
      </c>
      <c r="AEY26" s="2">
        <v>622</v>
      </c>
      <c r="AEZ26" s="2">
        <v>622</v>
      </c>
      <c r="AFA26" s="2">
        <v>622</v>
      </c>
      <c r="AFB26" s="2">
        <v>622</v>
      </c>
      <c r="AFC26" s="2">
        <v>622</v>
      </c>
      <c r="AFD26" s="2">
        <v>621</v>
      </c>
      <c r="AFE26" s="2">
        <v>621</v>
      </c>
      <c r="AFF26" s="2">
        <v>617</v>
      </c>
      <c r="AFG26" s="2">
        <v>617</v>
      </c>
      <c r="AFH26" s="2">
        <v>617</v>
      </c>
      <c r="AFI26" s="2">
        <v>617</v>
      </c>
      <c r="AFJ26" s="2">
        <v>617</v>
      </c>
      <c r="AFK26" s="2">
        <v>615</v>
      </c>
      <c r="AFL26" s="2">
        <v>615</v>
      </c>
      <c r="AFM26" s="2">
        <v>615</v>
      </c>
      <c r="AFN26" s="2">
        <v>615</v>
      </c>
      <c r="AFO26" s="2">
        <v>615</v>
      </c>
      <c r="AFP26" s="2">
        <v>615</v>
      </c>
      <c r="AFQ26" s="2">
        <v>615</v>
      </c>
      <c r="AFR26" s="2">
        <v>615</v>
      </c>
      <c r="AFS26" s="2">
        <v>615</v>
      </c>
      <c r="AFT26" s="2">
        <v>615</v>
      </c>
      <c r="AFU26" s="2">
        <v>606</v>
      </c>
      <c r="AFV26" s="2">
        <v>611</v>
      </c>
      <c r="AFW26" s="2">
        <v>611</v>
      </c>
      <c r="AFX26" s="2">
        <v>611</v>
      </c>
      <c r="AFY26" s="2">
        <v>611</v>
      </c>
      <c r="AFZ26" s="2">
        <v>605</v>
      </c>
      <c r="AGA26" s="2">
        <v>605</v>
      </c>
      <c r="AGB26" s="2">
        <v>605</v>
      </c>
      <c r="AGC26" s="2">
        <v>602</v>
      </c>
      <c r="AGD26" s="2">
        <v>602</v>
      </c>
      <c r="AGE26" s="2">
        <v>602</v>
      </c>
      <c r="AGF26" s="2">
        <v>602</v>
      </c>
      <c r="AGG26" s="2">
        <v>602</v>
      </c>
      <c r="AGH26" s="2">
        <v>599</v>
      </c>
      <c r="AGI26" s="2">
        <v>599</v>
      </c>
      <c r="AGJ26" s="2">
        <v>599</v>
      </c>
      <c r="AGK26" s="2">
        <v>599</v>
      </c>
      <c r="AGL26" s="2">
        <v>599</v>
      </c>
      <c r="AGM26" s="2">
        <v>599</v>
      </c>
      <c r="AGN26" s="2">
        <v>599</v>
      </c>
      <c r="AGO26" s="2">
        <v>599</v>
      </c>
      <c r="AGP26" s="2">
        <v>594</v>
      </c>
      <c r="AGQ26" s="2">
        <v>594</v>
      </c>
      <c r="AGR26" s="2">
        <v>594</v>
      </c>
      <c r="AGS26" s="2">
        <v>594</v>
      </c>
      <c r="AGT26" s="2">
        <v>591</v>
      </c>
      <c r="AGU26" s="2">
        <v>591</v>
      </c>
      <c r="AGV26" s="2">
        <v>593</v>
      </c>
      <c r="AGW26" s="2">
        <v>593</v>
      </c>
      <c r="AGX26" s="2">
        <v>593</v>
      </c>
      <c r="AGY26" s="2">
        <v>593</v>
      </c>
      <c r="AGZ26" s="2">
        <v>593</v>
      </c>
      <c r="AHA26" s="2">
        <v>593</v>
      </c>
      <c r="AHB26" s="2">
        <v>593</v>
      </c>
      <c r="AHC26" s="2">
        <v>593</v>
      </c>
      <c r="AHD26" s="2">
        <v>593</v>
      </c>
      <c r="AHE26" s="2">
        <v>593</v>
      </c>
      <c r="AHF26" s="2">
        <v>593</v>
      </c>
      <c r="AHG26" s="2">
        <v>593</v>
      </c>
      <c r="AHH26" s="2">
        <v>593</v>
      </c>
      <c r="AHI26" s="2">
        <v>593</v>
      </c>
      <c r="AHJ26" s="2">
        <v>593</v>
      </c>
      <c r="AHK26" s="2">
        <v>593</v>
      </c>
      <c r="AHL26" s="2">
        <v>593</v>
      </c>
      <c r="AHM26" s="2">
        <v>593</v>
      </c>
      <c r="AHN26" s="2">
        <v>593</v>
      </c>
      <c r="AHO26" s="2">
        <v>593</v>
      </c>
      <c r="AHP26" s="2">
        <v>593</v>
      </c>
      <c r="AHQ26" s="2">
        <v>593</v>
      </c>
      <c r="AHR26" s="2">
        <v>593</v>
      </c>
      <c r="AHS26" s="2">
        <v>593</v>
      </c>
      <c r="AHT26" s="2">
        <v>593</v>
      </c>
      <c r="AHU26" s="2">
        <v>593</v>
      </c>
      <c r="AHV26" s="2">
        <v>593</v>
      </c>
      <c r="AHW26" s="2">
        <v>593</v>
      </c>
      <c r="AHX26" s="2">
        <v>593</v>
      </c>
      <c r="AHY26" s="2">
        <v>593</v>
      </c>
      <c r="AHZ26" s="2">
        <v>593</v>
      </c>
      <c r="AIA26" s="2">
        <v>593</v>
      </c>
      <c r="AIB26" s="2">
        <v>593</v>
      </c>
      <c r="AIC26" s="2">
        <v>593</v>
      </c>
      <c r="AID26" s="2">
        <v>593</v>
      </c>
      <c r="AIE26" s="2">
        <v>593</v>
      </c>
      <c r="AIF26" s="2">
        <v>593</v>
      </c>
      <c r="AIG26" s="2">
        <v>593</v>
      </c>
      <c r="AIH26" s="2">
        <v>593</v>
      </c>
      <c r="AII26" s="2">
        <v>593</v>
      </c>
      <c r="AIJ26" s="2">
        <v>593</v>
      </c>
      <c r="AIK26" s="2">
        <v>593</v>
      </c>
      <c r="AIL26" s="2">
        <v>593</v>
      </c>
      <c r="AIM26" s="2">
        <v>593</v>
      </c>
      <c r="AIN26" s="2">
        <v>593</v>
      </c>
      <c r="AIO26" s="2">
        <v>593</v>
      </c>
      <c r="AIP26" s="2">
        <v>593</v>
      </c>
      <c r="AIQ26" s="2">
        <v>593</v>
      </c>
      <c r="AIR26" s="2">
        <v>593</v>
      </c>
      <c r="AIS26" s="2">
        <v>593</v>
      </c>
      <c r="AIT26" s="2">
        <v>593</v>
      </c>
      <c r="AIU26" s="2">
        <v>593</v>
      </c>
      <c r="AIV26" s="2">
        <v>593</v>
      </c>
      <c r="AIW26" s="2">
        <v>593</v>
      </c>
      <c r="AIX26" s="2">
        <v>593</v>
      </c>
      <c r="AIY26" s="2">
        <v>593</v>
      </c>
      <c r="AIZ26" s="2">
        <v>593</v>
      </c>
      <c r="AJA26" s="2">
        <v>593</v>
      </c>
      <c r="AJB26" s="2">
        <v>593</v>
      </c>
      <c r="AJC26" s="2">
        <v>593</v>
      </c>
      <c r="AJD26" s="2">
        <v>593</v>
      </c>
      <c r="AJE26" s="2">
        <v>593</v>
      </c>
      <c r="AJF26" s="2">
        <v>593</v>
      </c>
      <c r="AJG26" s="2">
        <v>593</v>
      </c>
      <c r="AJH26" s="2">
        <v>593</v>
      </c>
      <c r="AJI26" s="2">
        <v>593</v>
      </c>
      <c r="AJJ26" s="2">
        <v>593</v>
      </c>
      <c r="AJK26" s="2">
        <v>593</v>
      </c>
      <c r="AJL26" s="2">
        <v>593</v>
      </c>
      <c r="AJM26" s="2">
        <v>593</v>
      </c>
      <c r="AJN26" s="2">
        <v>593</v>
      </c>
      <c r="AJO26" s="2">
        <v>593</v>
      </c>
      <c r="AJP26" s="2">
        <v>593</v>
      </c>
      <c r="AJQ26" s="2">
        <v>593</v>
      </c>
      <c r="AJR26" s="2">
        <v>593</v>
      </c>
      <c r="AJS26" s="2">
        <v>593</v>
      </c>
      <c r="AJT26" s="2">
        <v>593</v>
      </c>
      <c r="AJU26" s="2">
        <v>593</v>
      </c>
      <c r="AJV26" s="2">
        <v>593</v>
      </c>
      <c r="AJW26" s="2">
        <v>593</v>
      </c>
      <c r="AJX26" s="2">
        <v>593</v>
      </c>
      <c r="AJY26" s="2">
        <v>593</v>
      </c>
      <c r="AJZ26" s="2">
        <v>593</v>
      </c>
      <c r="AKA26" s="2">
        <v>593</v>
      </c>
      <c r="AKB26" s="2">
        <v>593</v>
      </c>
      <c r="AKC26" s="2">
        <v>593</v>
      </c>
      <c r="AKD26" s="2">
        <v>593</v>
      </c>
      <c r="AKE26" s="2">
        <v>593</v>
      </c>
      <c r="AKF26" s="2">
        <v>593</v>
      </c>
      <c r="AKG26" s="2">
        <v>593</v>
      </c>
      <c r="AKH26" s="2">
        <v>593</v>
      </c>
      <c r="AKI26" s="2">
        <v>593</v>
      </c>
      <c r="AKJ26" s="2">
        <v>593</v>
      </c>
      <c r="AKK26" s="2">
        <v>593</v>
      </c>
      <c r="AKL26" s="2">
        <v>593</v>
      </c>
      <c r="AKM26" s="2">
        <v>593</v>
      </c>
      <c r="AKN26" s="2">
        <v>593</v>
      </c>
      <c r="AKO26" s="2">
        <v>593</v>
      </c>
      <c r="AKP26" s="2">
        <v>593</v>
      </c>
      <c r="AKQ26" s="2">
        <v>593</v>
      </c>
      <c r="AKR26" s="2">
        <v>593</v>
      </c>
      <c r="AKS26" s="2">
        <v>593</v>
      </c>
      <c r="AKT26" s="2">
        <v>593</v>
      </c>
      <c r="AKU26" s="2">
        <v>593</v>
      </c>
      <c r="AKV26" s="2">
        <v>593</v>
      </c>
      <c r="AKW26" s="2">
        <v>593</v>
      </c>
      <c r="AKX26" s="2">
        <v>593</v>
      </c>
      <c r="AKY26" s="2">
        <v>593</v>
      </c>
      <c r="AKZ26" s="2">
        <v>593</v>
      </c>
      <c r="ALA26" s="2">
        <v>593</v>
      </c>
      <c r="ALB26" s="2">
        <v>593</v>
      </c>
      <c r="ALC26" s="2">
        <v>593</v>
      </c>
      <c r="ALD26" s="2">
        <v>593</v>
      </c>
      <c r="ALE26" s="2">
        <v>593</v>
      </c>
      <c r="ALF26" s="2">
        <v>593</v>
      </c>
      <c r="ALG26" s="2">
        <v>593</v>
      </c>
      <c r="ALH26" s="2">
        <v>593</v>
      </c>
      <c r="ALI26" s="2">
        <v>593</v>
      </c>
      <c r="ALJ26" s="2">
        <v>593</v>
      </c>
      <c r="ALK26" s="2">
        <v>593</v>
      </c>
      <c r="ALL26" s="2">
        <v>593</v>
      </c>
      <c r="ALM26" s="2">
        <v>593</v>
      </c>
      <c r="ALN26" s="2">
        <v>593</v>
      </c>
      <c r="ALO26" s="2">
        <v>593</v>
      </c>
      <c r="ALP26" s="2">
        <v>593</v>
      </c>
      <c r="ALQ26" s="2">
        <v>593</v>
      </c>
      <c r="ALR26" s="2">
        <v>593</v>
      </c>
      <c r="ALS26" s="2">
        <v>593</v>
      </c>
      <c r="ALT26" s="2">
        <v>593</v>
      </c>
      <c r="ALU26" s="2">
        <v>593</v>
      </c>
      <c r="ALV26" s="2">
        <v>593</v>
      </c>
      <c r="ALW26" s="2">
        <v>593</v>
      </c>
      <c r="ALX26" s="2">
        <v>593</v>
      </c>
      <c r="ALY26" s="2">
        <v>593</v>
      </c>
      <c r="ALZ26" s="2">
        <v>589</v>
      </c>
      <c r="AMA26" s="2">
        <v>589</v>
      </c>
      <c r="AMB26" s="2">
        <v>589</v>
      </c>
      <c r="AMC26" s="2">
        <v>589</v>
      </c>
      <c r="AMD26" s="2">
        <v>589</v>
      </c>
      <c r="AME26" s="2">
        <v>589</v>
      </c>
      <c r="AMF26" s="2">
        <v>589</v>
      </c>
      <c r="AMG26" s="2">
        <v>589</v>
      </c>
      <c r="AMH26" s="2">
        <v>589</v>
      </c>
      <c r="AMI26" s="2">
        <v>589</v>
      </c>
      <c r="AMJ26" s="2">
        <v>589</v>
      </c>
      <c r="AMK26" s="2">
        <v>589</v>
      </c>
      <c r="AML26" s="2">
        <v>589</v>
      </c>
      <c r="AMM26" s="2">
        <v>589</v>
      </c>
      <c r="AMN26" s="2">
        <v>589</v>
      </c>
      <c r="AMO26" s="2">
        <v>589</v>
      </c>
      <c r="AMP26" s="2">
        <v>589</v>
      </c>
      <c r="AMQ26" s="2">
        <v>589</v>
      </c>
      <c r="AMR26" s="2">
        <v>589</v>
      </c>
      <c r="AMS26" s="2">
        <v>589</v>
      </c>
      <c r="AMT26" s="2">
        <v>589</v>
      </c>
      <c r="AMU26" s="2">
        <v>589</v>
      </c>
      <c r="AMV26" s="2">
        <v>589</v>
      </c>
      <c r="AMW26" s="2">
        <v>589</v>
      </c>
      <c r="AMX26" s="2">
        <v>589</v>
      </c>
      <c r="AMY26" s="2">
        <v>589</v>
      </c>
      <c r="AMZ26" s="2">
        <v>589</v>
      </c>
      <c r="ANA26" s="2">
        <v>589</v>
      </c>
      <c r="ANB26" s="2">
        <v>589</v>
      </c>
      <c r="ANC26" s="2">
        <v>589</v>
      </c>
      <c r="AND26" s="2">
        <v>589</v>
      </c>
      <c r="ANE26" s="2">
        <v>589</v>
      </c>
      <c r="ANF26" s="2">
        <v>589</v>
      </c>
      <c r="ANG26" s="2">
        <v>589</v>
      </c>
      <c r="ANH26" s="2">
        <v>589</v>
      </c>
      <c r="ANI26" s="2">
        <v>589</v>
      </c>
      <c r="ANJ26" s="2">
        <v>588</v>
      </c>
      <c r="ANK26" s="2">
        <v>588</v>
      </c>
      <c r="ANL26" s="2">
        <v>588</v>
      </c>
      <c r="ANM26" s="2">
        <v>588</v>
      </c>
      <c r="ANN26" s="2">
        <v>588</v>
      </c>
      <c r="ANO26" s="2">
        <v>586</v>
      </c>
      <c r="ANP26" s="2">
        <v>586</v>
      </c>
      <c r="ANQ26" s="2">
        <v>586</v>
      </c>
      <c r="ANR26" s="2">
        <v>586</v>
      </c>
      <c r="ANS26" s="2">
        <v>586</v>
      </c>
      <c r="ANT26" s="2">
        <v>586</v>
      </c>
      <c r="ANU26" s="2">
        <v>586</v>
      </c>
      <c r="ANV26" s="2">
        <v>586</v>
      </c>
      <c r="ANW26" s="2">
        <v>586</v>
      </c>
      <c r="ANX26" s="2">
        <v>586</v>
      </c>
      <c r="ANY26" s="2">
        <v>586</v>
      </c>
      <c r="ANZ26" s="2">
        <v>586</v>
      </c>
      <c r="AOA26" s="2">
        <v>586</v>
      </c>
      <c r="AOB26" s="2">
        <v>586</v>
      </c>
      <c r="AOC26" s="2">
        <v>586</v>
      </c>
      <c r="AOD26" s="2">
        <v>586</v>
      </c>
      <c r="AOE26" s="2">
        <v>586</v>
      </c>
      <c r="AOF26" s="2">
        <v>586</v>
      </c>
      <c r="AOG26" s="2">
        <v>586</v>
      </c>
      <c r="AOH26" s="2">
        <v>586</v>
      </c>
      <c r="AOI26" s="2">
        <v>586</v>
      </c>
      <c r="AOJ26" s="2">
        <v>586</v>
      </c>
      <c r="AOK26" s="2">
        <v>586</v>
      </c>
      <c r="AOL26" s="2">
        <v>586</v>
      </c>
      <c r="AOM26" s="2">
        <v>586</v>
      </c>
      <c r="AON26" s="2">
        <v>586</v>
      </c>
      <c r="AOO26" s="2">
        <v>586</v>
      </c>
      <c r="AOP26" s="2">
        <v>586</v>
      </c>
      <c r="AOQ26" s="2">
        <v>586</v>
      </c>
      <c r="AOR26" s="2">
        <v>586</v>
      </c>
      <c r="AOS26" s="2">
        <v>586</v>
      </c>
      <c r="AOT26" s="2">
        <v>586</v>
      </c>
      <c r="AOU26" s="2">
        <v>586</v>
      </c>
      <c r="AOV26" s="2">
        <v>586</v>
      </c>
      <c r="AOW26" s="2">
        <v>586</v>
      </c>
      <c r="AOX26" s="2">
        <v>586</v>
      </c>
      <c r="AOY26" s="2">
        <v>586</v>
      </c>
      <c r="AOZ26" s="2">
        <v>586</v>
      </c>
      <c r="APA26" s="2">
        <v>586</v>
      </c>
      <c r="APB26" s="2">
        <v>586</v>
      </c>
      <c r="APC26" s="2">
        <v>586</v>
      </c>
      <c r="APD26" s="2">
        <v>586</v>
      </c>
      <c r="APE26" s="2">
        <v>586</v>
      </c>
      <c r="APF26" s="2">
        <v>586</v>
      </c>
      <c r="APG26" s="2">
        <v>586</v>
      </c>
      <c r="APH26" s="2">
        <v>586</v>
      </c>
      <c r="API26" s="2">
        <v>586</v>
      </c>
      <c r="APJ26" s="2">
        <v>586</v>
      </c>
      <c r="APK26" s="2">
        <v>586</v>
      </c>
      <c r="APL26" s="2">
        <v>586</v>
      </c>
      <c r="APM26" s="2">
        <v>586</v>
      </c>
      <c r="APN26" s="2">
        <v>586</v>
      </c>
      <c r="APO26" s="2">
        <v>586</v>
      </c>
      <c r="APP26" s="2">
        <v>586</v>
      </c>
      <c r="APQ26" s="2">
        <v>586</v>
      </c>
      <c r="APR26" s="2">
        <v>586</v>
      </c>
      <c r="APS26" s="2">
        <v>586</v>
      </c>
      <c r="APT26" s="2">
        <v>586</v>
      </c>
      <c r="APU26" s="2">
        <v>586</v>
      </c>
      <c r="APV26" s="2">
        <v>586</v>
      </c>
      <c r="APW26" s="2">
        <v>586</v>
      </c>
      <c r="APX26" s="2">
        <v>586</v>
      </c>
      <c r="APY26" s="2">
        <v>586</v>
      </c>
      <c r="APZ26" s="2">
        <v>586</v>
      </c>
      <c r="AQA26" s="2">
        <v>586</v>
      </c>
      <c r="AQB26" s="2">
        <v>586</v>
      </c>
      <c r="AQC26" s="2">
        <v>586</v>
      </c>
      <c r="AQD26" s="2">
        <v>586</v>
      </c>
      <c r="AQE26" s="2">
        <v>586</v>
      </c>
      <c r="AQF26" s="2">
        <v>586</v>
      </c>
      <c r="AQG26" s="2">
        <v>586</v>
      </c>
      <c r="AQH26" s="2">
        <v>586</v>
      </c>
      <c r="AQI26" s="2">
        <v>586</v>
      </c>
      <c r="AQJ26" s="2">
        <v>556</v>
      </c>
      <c r="AQK26" s="2">
        <v>556</v>
      </c>
      <c r="AQL26" s="2">
        <v>556</v>
      </c>
      <c r="AQM26" s="2">
        <v>556</v>
      </c>
      <c r="AQN26" s="2">
        <v>556</v>
      </c>
      <c r="AQO26" s="2">
        <v>556</v>
      </c>
      <c r="AQP26" s="2">
        <v>556</v>
      </c>
      <c r="AQQ26" s="2">
        <v>556</v>
      </c>
      <c r="AQR26" s="2">
        <v>556</v>
      </c>
      <c r="AQS26" s="2">
        <v>556</v>
      </c>
      <c r="AQT26" s="2">
        <v>556</v>
      </c>
      <c r="AQU26" s="2">
        <v>556</v>
      </c>
      <c r="AQV26" s="2">
        <v>556</v>
      </c>
      <c r="AQW26" s="2">
        <v>556</v>
      </c>
      <c r="AQX26" s="2">
        <v>556</v>
      </c>
      <c r="AQY26" s="2">
        <v>556</v>
      </c>
      <c r="AQZ26" s="2">
        <v>556</v>
      </c>
      <c r="ARA26" s="2">
        <v>556</v>
      </c>
      <c r="ARB26" s="2">
        <v>556</v>
      </c>
      <c r="ARC26" s="2">
        <v>556</v>
      </c>
      <c r="ARD26" s="2">
        <v>556</v>
      </c>
      <c r="ARE26" s="2">
        <v>556</v>
      </c>
      <c r="ARF26" s="2">
        <v>556</v>
      </c>
      <c r="ARG26" s="2">
        <v>556</v>
      </c>
      <c r="ARH26" s="2">
        <v>556</v>
      </c>
      <c r="ARI26" s="2">
        <v>556</v>
      </c>
      <c r="ARJ26" s="2">
        <v>556</v>
      </c>
      <c r="ARK26" s="2">
        <v>556</v>
      </c>
      <c r="ARL26" s="2">
        <v>556</v>
      </c>
      <c r="ARM26" s="2">
        <v>556</v>
      </c>
      <c r="ARN26" s="2">
        <v>556</v>
      </c>
      <c r="ARO26" s="2">
        <v>556</v>
      </c>
      <c r="ARP26" s="2">
        <v>556</v>
      </c>
      <c r="ARQ26" s="2">
        <v>556</v>
      </c>
      <c r="ARR26" s="2">
        <v>556</v>
      </c>
      <c r="ARS26" s="2">
        <v>555</v>
      </c>
      <c r="ART26" s="2">
        <v>555</v>
      </c>
      <c r="ARU26" s="2">
        <v>555</v>
      </c>
    </row>
    <row r="27" spans="1:1165" s="48" customFormat="1" ht="18" customHeight="1">
      <c r="A27" s="42" t="s">
        <v>27</v>
      </c>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49"/>
      <c r="BO27" s="14"/>
      <c r="BP27" s="14"/>
      <c r="BQ27" s="50"/>
      <c r="BR27" s="49"/>
      <c r="BS27" s="49"/>
      <c r="BT27" s="14"/>
      <c r="BU27" s="14"/>
      <c r="BV27" s="14"/>
      <c r="BW27" s="14"/>
      <c r="BX27" s="14"/>
      <c r="BY27" s="50"/>
      <c r="BZ27" s="14"/>
      <c r="CA27" s="14"/>
      <c r="CB27" s="50"/>
      <c r="CC27" s="49"/>
      <c r="CD27" s="49"/>
      <c r="CE27" s="14"/>
      <c r="CF27" s="50"/>
      <c r="CG27" s="49"/>
      <c r="CH27" s="49"/>
      <c r="CI27" s="49"/>
      <c r="CJ27" s="49"/>
      <c r="CK27" s="49"/>
      <c r="CL27" s="49"/>
      <c r="CM27" s="49"/>
      <c r="CN27" s="49"/>
      <c r="CO27" s="49"/>
      <c r="CP27" s="49"/>
      <c r="CQ27" s="14"/>
      <c r="CR27" s="14"/>
      <c r="CS27" s="50"/>
      <c r="CT27" s="49"/>
      <c r="CU27" s="14"/>
      <c r="CV27" s="14"/>
      <c r="CW27" s="14"/>
      <c r="CX27" s="14"/>
      <c r="CY27" s="50"/>
      <c r="CZ27" s="49"/>
      <c r="DA27" s="49"/>
      <c r="DB27" s="14"/>
      <c r="DC27" s="50"/>
      <c r="DD27" s="14"/>
      <c r="DE27" s="50"/>
      <c r="DF27" s="14"/>
      <c r="DG27" s="50"/>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110"/>
      <c r="AAG27" s="110"/>
      <c r="AAH27" s="110"/>
      <c r="AAI27" s="110"/>
      <c r="AAJ27" s="110"/>
      <c r="AAK27" s="110"/>
      <c r="AAL27" s="110"/>
      <c r="AAM27" s="110"/>
      <c r="AAN27" s="110"/>
      <c r="AAO27" s="110"/>
      <c r="AAP27" s="110"/>
      <c r="AAQ27" s="110">
        <v>5</v>
      </c>
      <c r="AAR27" s="2">
        <v>10</v>
      </c>
      <c r="AAS27" s="2">
        <v>14</v>
      </c>
      <c r="AAT27" s="2">
        <v>16</v>
      </c>
      <c r="AAU27" s="15">
        <v>21</v>
      </c>
      <c r="AAV27" s="2">
        <v>21</v>
      </c>
      <c r="AAW27" s="2">
        <v>25</v>
      </c>
      <c r="AAX27" s="2">
        <v>28</v>
      </c>
      <c r="AAY27" s="2">
        <v>28</v>
      </c>
      <c r="AAZ27" s="2">
        <v>25</v>
      </c>
      <c r="ABA27" s="2">
        <v>18</v>
      </c>
      <c r="ABB27" s="2">
        <v>18</v>
      </c>
      <c r="ABC27" s="2">
        <v>18</v>
      </c>
      <c r="ABD27" s="2">
        <v>21</v>
      </c>
      <c r="ABE27" s="2">
        <v>21</v>
      </c>
      <c r="ABF27" s="2">
        <v>17</v>
      </c>
      <c r="ABG27" s="2">
        <v>20</v>
      </c>
      <c r="ABH27" s="2">
        <v>20</v>
      </c>
      <c r="ABI27" s="2">
        <v>20</v>
      </c>
      <c r="ABJ27" s="2">
        <v>20</v>
      </c>
      <c r="ABK27" s="2">
        <v>20</v>
      </c>
      <c r="ABL27" s="2">
        <v>28</v>
      </c>
      <c r="ABM27" s="2">
        <v>25</v>
      </c>
      <c r="ABN27" s="2">
        <v>22</v>
      </c>
      <c r="ABO27" s="2">
        <v>19</v>
      </c>
      <c r="ABP27" s="2">
        <v>19</v>
      </c>
      <c r="ABQ27" s="2">
        <v>15</v>
      </c>
      <c r="ABR27" s="2">
        <v>11</v>
      </c>
      <c r="ABS27" s="2">
        <v>10</v>
      </c>
      <c r="ABT27" s="2">
        <v>9</v>
      </c>
      <c r="ABU27" s="2">
        <v>8</v>
      </c>
      <c r="ABV27" s="2">
        <v>8</v>
      </c>
      <c r="ABW27" s="2">
        <v>8</v>
      </c>
      <c r="ABX27" s="2">
        <v>8</v>
      </c>
      <c r="ABY27" s="2">
        <v>7</v>
      </c>
      <c r="ABZ27" s="2">
        <v>2</v>
      </c>
      <c r="ACA27" s="2">
        <v>1</v>
      </c>
      <c r="ACB27" s="2">
        <v>2</v>
      </c>
      <c r="ACC27" s="2">
        <v>3</v>
      </c>
      <c r="ACD27" s="2">
        <v>3</v>
      </c>
      <c r="ACE27" s="2">
        <v>3</v>
      </c>
      <c r="ACF27" s="2">
        <v>2</v>
      </c>
      <c r="ACG27" s="2">
        <v>3</v>
      </c>
      <c r="ACH27" s="2">
        <v>1</v>
      </c>
      <c r="ACI27" s="2">
        <v>1</v>
      </c>
      <c r="ACJ27" s="2">
        <v>0</v>
      </c>
      <c r="ACK27" s="2">
        <v>0</v>
      </c>
      <c r="ACL27" s="2">
        <v>0</v>
      </c>
      <c r="ACM27" s="2">
        <v>0</v>
      </c>
      <c r="ACN27" s="2">
        <v>0</v>
      </c>
      <c r="ACO27" s="2">
        <v>0</v>
      </c>
      <c r="ACP27" s="2">
        <v>0</v>
      </c>
      <c r="ACQ27" s="2">
        <v>0</v>
      </c>
      <c r="ACR27" s="2">
        <v>0</v>
      </c>
      <c r="ACS27" s="2">
        <v>0</v>
      </c>
      <c r="ACT27" s="2">
        <v>2</v>
      </c>
      <c r="ACU27" s="2">
        <v>2</v>
      </c>
      <c r="ACV27" s="2">
        <v>2</v>
      </c>
      <c r="ACW27" s="2">
        <v>1</v>
      </c>
      <c r="ACX27" s="2">
        <v>1</v>
      </c>
      <c r="ACY27" s="2">
        <v>1</v>
      </c>
      <c r="ACZ27" s="2">
        <v>1</v>
      </c>
      <c r="ADA27" s="2">
        <v>0</v>
      </c>
      <c r="ADB27" s="2">
        <v>1</v>
      </c>
      <c r="ADC27" s="2">
        <v>1</v>
      </c>
      <c r="ADD27" s="2">
        <v>1</v>
      </c>
      <c r="ADE27" s="2">
        <v>1</v>
      </c>
      <c r="ADF27" s="2">
        <v>1</v>
      </c>
      <c r="ADG27" s="2">
        <v>1</v>
      </c>
      <c r="ADH27" s="2">
        <v>1</v>
      </c>
      <c r="ADI27" s="2">
        <v>0</v>
      </c>
      <c r="ADJ27" s="2">
        <v>0</v>
      </c>
      <c r="ADK27" s="2">
        <v>0</v>
      </c>
      <c r="ADL27" s="2">
        <v>0</v>
      </c>
      <c r="ADM27" s="2">
        <v>0</v>
      </c>
      <c r="ADN27" s="2">
        <v>0</v>
      </c>
      <c r="ADO27" s="2">
        <v>0</v>
      </c>
      <c r="ADP27" s="2">
        <v>0</v>
      </c>
      <c r="ADQ27" s="2">
        <v>0</v>
      </c>
      <c r="ADR27" s="2">
        <v>0</v>
      </c>
      <c r="ADS27" s="2">
        <v>0</v>
      </c>
      <c r="ADT27" s="2">
        <v>0</v>
      </c>
      <c r="ADU27" s="2">
        <v>0</v>
      </c>
      <c r="ADV27" s="2">
        <v>0</v>
      </c>
      <c r="ADW27" s="2">
        <v>0</v>
      </c>
      <c r="ADX27" s="2">
        <v>0</v>
      </c>
      <c r="ADY27" s="2">
        <v>0</v>
      </c>
      <c r="ADZ27" s="2">
        <v>0</v>
      </c>
      <c r="AEA27" s="2">
        <v>0</v>
      </c>
      <c r="AEB27" s="2">
        <v>0</v>
      </c>
      <c r="AEC27" s="2">
        <v>0</v>
      </c>
      <c r="AED27" s="2">
        <v>0</v>
      </c>
      <c r="AEE27" s="2">
        <v>0</v>
      </c>
      <c r="AEF27" s="2">
        <v>0</v>
      </c>
      <c r="AEG27" s="2">
        <v>0</v>
      </c>
      <c r="AEH27" s="2">
        <v>0</v>
      </c>
      <c r="AEI27" s="2">
        <v>0</v>
      </c>
      <c r="AEJ27" s="2">
        <v>1</v>
      </c>
      <c r="AEK27" s="2">
        <v>1</v>
      </c>
      <c r="AEL27" s="2">
        <v>1</v>
      </c>
      <c r="AEM27" s="2">
        <v>1</v>
      </c>
      <c r="AEN27" s="2">
        <v>0</v>
      </c>
      <c r="AEO27" s="2">
        <v>0</v>
      </c>
      <c r="AEP27" s="2">
        <v>0</v>
      </c>
      <c r="AEQ27" s="2">
        <v>0</v>
      </c>
      <c r="AER27" s="2">
        <v>0</v>
      </c>
      <c r="AES27" s="2">
        <v>0</v>
      </c>
      <c r="AET27" s="2">
        <v>0</v>
      </c>
      <c r="AEU27" s="2">
        <v>0</v>
      </c>
      <c r="AEV27" s="2">
        <v>0</v>
      </c>
      <c r="AEW27" s="2">
        <v>0</v>
      </c>
      <c r="AEX27" s="2">
        <v>0</v>
      </c>
      <c r="AEY27" s="2">
        <v>0</v>
      </c>
      <c r="AEZ27" s="2">
        <v>0</v>
      </c>
      <c r="AFA27" s="2">
        <v>0</v>
      </c>
      <c r="AFB27" s="2">
        <v>0</v>
      </c>
      <c r="AFC27" s="2">
        <v>0</v>
      </c>
      <c r="AFD27" s="2">
        <v>0</v>
      </c>
      <c r="AFE27" s="2">
        <v>0</v>
      </c>
      <c r="AFF27" s="2">
        <v>0</v>
      </c>
      <c r="AFG27" s="2">
        <v>0</v>
      </c>
      <c r="AFH27" s="2">
        <v>0</v>
      </c>
      <c r="AFI27" s="2">
        <v>0</v>
      </c>
      <c r="AFJ27" s="2">
        <v>0</v>
      </c>
      <c r="AFK27" s="2">
        <v>0</v>
      </c>
      <c r="AFL27" s="2">
        <v>0</v>
      </c>
      <c r="AFM27" s="2">
        <v>0</v>
      </c>
      <c r="AFN27" s="2">
        <v>0</v>
      </c>
      <c r="AFO27" s="2">
        <v>0</v>
      </c>
      <c r="AFP27" s="2">
        <v>0</v>
      </c>
      <c r="AFQ27" s="2">
        <v>0</v>
      </c>
      <c r="AFR27" s="2">
        <v>0</v>
      </c>
      <c r="AFS27" s="2">
        <v>0</v>
      </c>
      <c r="AFT27" s="2">
        <v>0</v>
      </c>
      <c r="AFU27" s="2">
        <v>0</v>
      </c>
      <c r="AFV27" s="2">
        <v>0</v>
      </c>
      <c r="AFW27" s="2">
        <v>0</v>
      </c>
      <c r="AFX27" s="2">
        <v>0</v>
      </c>
      <c r="AFY27" s="2">
        <v>0</v>
      </c>
      <c r="AFZ27" s="2">
        <v>0</v>
      </c>
      <c r="AGA27" s="2">
        <v>0</v>
      </c>
      <c r="AGB27" s="2">
        <v>0</v>
      </c>
      <c r="AGC27" s="2">
        <v>0</v>
      </c>
      <c r="AGD27" s="2">
        <v>0</v>
      </c>
      <c r="AGE27" s="2">
        <v>0</v>
      </c>
      <c r="AGF27" s="2">
        <v>0</v>
      </c>
      <c r="AGG27" s="2">
        <v>0</v>
      </c>
      <c r="AGH27" s="2">
        <v>0</v>
      </c>
      <c r="AGI27" s="2">
        <v>0</v>
      </c>
      <c r="AGJ27" s="2">
        <v>0</v>
      </c>
      <c r="AGK27" s="2">
        <v>0</v>
      </c>
      <c r="AGL27" s="2">
        <v>0</v>
      </c>
      <c r="AGM27" s="2">
        <v>0</v>
      </c>
      <c r="AGN27" s="2">
        <v>0</v>
      </c>
      <c r="AGO27" s="2">
        <v>1</v>
      </c>
      <c r="AGP27" s="2">
        <v>1</v>
      </c>
      <c r="AGQ27" s="2">
        <v>3</v>
      </c>
      <c r="AGR27" s="2">
        <v>1</v>
      </c>
      <c r="AGS27" s="2">
        <v>1</v>
      </c>
      <c r="AGT27" s="2">
        <v>1</v>
      </c>
      <c r="AGU27" s="2">
        <v>4</v>
      </c>
      <c r="AGV27" s="2">
        <v>0</v>
      </c>
      <c r="AGW27" s="2">
        <v>1</v>
      </c>
      <c r="AGX27" s="2">
        <v>3</v>
      </c>
      <c r="AGY27" s="2">
        <v>3</v>
      </c>
      <c r="AGZ27" s="2">
        <v>3</v>
      </c>
      <c r="AHA27" s="2">
        <v>3</v>
      </c>
      <c r="AHB27" s="2">
        <v>5</v>
      </c>
      <c r="AHC27" s="2">
        <v>5</v>
      </c>
      <c r="AHD27" s="2">
        <v>2</v>
      </c>
      <c r="AHE27" s="2">
        <v>6</v>
      </c>
      <c r="AHF27" s="2">
        <v>5</v>
      </c>
      <c r="AHG27" s="2">
        <v>5</v>
      </c>
      <c r="AHH27" s="2">
        <v>5</v>
      </c>
      <c r="AHI27" s="2">
        <v>5</v>
      </c>
      <c r="AHJ27" s="2">
        <v>6</v>
      </c>
      <c r="AHK27" s="2">
        <v>9</v>
      </c>
      <c r="AHL27" s="2">
        <v>9</v>
      </c>
      <c r="AHM27" s="2">
        <v>7</v>
      </c>
      <c r="AHN27" s="2">
        <v>7</v>
      </c>
      <c r="AHO27" s="2">
        <v>7</v>
      </c>
      <c r="AHP27" s="2">
        <v>12</v>
      </c>
      <c r="AHQ27" s="2">
        <v>7</v>
      </c>
      <c r="AHR27" s="2">
        <v>12</v>
      </c>
      <c r="AHS27" s="2">
        <v>11</v>
      </c>
      <c r="AHT27" s="2">
        <v>13</v>
      </c>
      <c r="AHU27" s="2">
        <v>13</v>
      </c>
      <c r="AHV27" s="2">
        <v>13</v>
      </c>
      <c r="AHW27" s="2">
        <v>5</v>
      </c>
      <c r="AHX27" s="2">
        <v>6</v>
      </c>
      <c r="AHY27" s="2">
        <v>8</v>
      </c>
      <c r="AHZ27" s="2">
        <v>5</v>
      </c>
      <c r="AIA27" s="2">
        <v>4</v>
      </c>
      <c r="AIB27" s="2">
        <v>4</v>
      </c>
      <c r="AIC27" s="2">
        <v>4</v>
      </c>
      <c r="AID27" s="2">
        <v>2</v>
      </c>
      <c r="AIE27" s="2">
        <v>3</v>
      </c>
      <c r="AIF27" s="2">
        <v>3</v>
      </c>
      <c r="AIG27" s="2">
        <v>0</v>
      </c>
      <c r="AIH27" s="2">
        <v>0</v>
      </c>
      <c r="AII27" s="2">
        <v>0</v>
      </c>
      <c r="AIJ27" s="2">
        <v>0</v>
      </c>
      <c r="AIK27" s="2">
        <v>1</v>
      </c>
      <c r="AIL27" s="2">
        <v>0</v>
      </c>
      <c r="AIM27" s="2">
        <v>0</v>
      </c>
      <c r="AIN27" s="2">
        <v>0</v>
      </c>
      <c r="AIO27" s="2">
        <v>0</v>
      </c>
      <c r="AIP27" s="2">
        <v>0</v>
      </c>
      <c r="AIQ27" s="2">
        <v>0</v>
      </c>
      <c r="AIR27" s="2">
        <v>2</v>
      </c>
      <c r="AIS27" s="2">
        <v>3</v>
      </c>
      <c r="AIT27" s="2">
        <v>1</v>
      </c>
      <c r="AIU27" s="2">
        <v>2</v>
      </c>
      <c r="AIV27" s="2">
        <v>4</v>
      </c>
      <c r="AIW27" s="2">
        <v>4</v>
      </c>
      <c r="AIX27" s="2">
        <v>4</v>
      </c>
      <c r="AIY27" s="2">
        <v>4</v>
      </c>
      <c r="AIZ27" s="2">
        <v>4</v>
      </c>
      <c r="AJA27" s="2">
        <v>1</v>
      </c>
      <c r="AJB27" s="2">
        <v>1</v>
      </c>
      <c r="AJC27" s="2">
        <v>1</v>
      </c>
      <c r="AJD27" s="2">
        <v>1</v>
      </c>
      <c r="AJE27" s="2">
        <v>1</v>
      </c>
      <c r="AJF27" s="2">
        <v>0</v>
      </c>
      <c r="AJG27" s="2">
        <v>1</v>
      </c>
      <c r="AJH27" s="2">
        <v>2</v>
      </c>
      <c r="AJI27" s="2">
        <v>2</v>
      </c>
      <c r="AJJ27" s="2">
        <v>1</v>
      </c>
      <c r="AJK27" s="2">
        <v>1</v>
      </c>
      <c r="AJL27" s="2">
        <v>1</v>
      </c>
      <c r="AJM27" s="2">
        <v>0</v>
      </c>
      <c r="AJN27" s="2">
        <v>0</v>
      </c>
      <c r="AJO27" s="2">
        <v>0</v>
      </c>
      <c r="AJP27" s="2">
        <v>0</v>
      </c>
      <c r="AJQ27" s="2">
        <v>0</v>
      </c>
      <c r="AJR27" s="2">
        <v>0</v>
      </c>
      <c r="AJS27" s="2">
        <v>0</v>
      </c>
      <c r="AJT27" s="2">
        <v>0</v>
      </c>
      <c r="AJU27" s="2">
        <v>0</v>
      </c>
      <c r="AJV27" s="2">
        <v>0</v>
      </c>
      <c r="AJW27" s="2">
        <v>0</v>
      </c>
      <c r="AJX27" s="2">
        <v>0</v>
      </c>
      <c r="AJY27" s="2">
        <v>0</v>
      </c>
      <c r="AJZ27" s="2">
        <v>0</v>
      </c>
      <c r="AKA27" s="2">
        <v>0</v>
      </c>
      <c r="AKB27" s="2">
        <v>0</v>
      </c>
      <c r="AKC27" s="2">
        <v>0</v>
      </c>
      <c r="AKD27" s="2">
        <v>1</v>
      </c>
      <c r="AKE27" s="2">
        <v>1</v>
      </c>
      <c r="AKF27" s="2">
        <v>1</v>
      </c>
      <c r="AKG27" s="2">
        <v>1</v>
      </c>
      <c r="AKH27" s="2">
        <v>0</v>
      </c>
      <c r="AKI27" s="2">
        <v>0</v>
      </c>
      <c r="AKJ27" s="2">
        <v>1</v>
      </c>
      <c r="AKK27" s="2">
        <v>0</v>
      </c>
      <c r="AKL27" s="2">
        <v>1</v>
      </c>
      <c r="AKM27" s="2">
        <v>1</v>
      </c>
      <c r="AKN27" s="2">
        <v>1</v>
      </c>
      <c r="AKO27" s="2">
        <v>0</v>
      </c>
      <c r="AKP27" s="2">
        <v>1</v>
      </c>
      <c r="AKQ27" s="2">
        <v>0</v>
      </c>
      <c r="AKR27" s="2">
        <v>0</v>
      </c>
      <c r="AKS27" s="2">
        <v>0</v>
      </c>
      <c r="AKT27" s="2">
        <v>0</v>
      </c>
      <c r="AKU27" s="2">
        <v>0</v>
      </c>
      <c r="AKV27" s="2">
        <v>0</v>
      </c>
      <c r="AKW27" s="2">
        <v>0</v>
      </c>
      <c r="AKX27" s="2">
        <v>0</v>
      </c>
      <c r="AKY27" s="2">
        <v>1</v>
      </c>
      <c r="AKZ27" s="2">
        <v>1</v>
      </c>
      <c r="ALA27" s="2">
        <v>1</v>
      </c>
      <c r="ALB27" s="2">
        <v>1</v>
      </c>
      <c r="ALC27" s="2">
        <v>4</v>
      </c>
      <c r="ALD27" s="2">
        <v>0</v>
      </c>
      <c r="ALE27" s="2">
        <v>1</v>
      </c>
      <c r="ALF27" s="2">
        <v>2</v>
      </c>
      <c r="ALG27" s="2">
        <v>2</v>
      </c>
      <c r="ALH27" s="2">
        <v>2</v>
      </c>
      <c r="ALI27" s="2">
        <v>2</v>
      </c>
      <c r="ALJ27" s="2">
        <v>0</v>
      </c>
      <c r="ALK27" s="2">
        <v>1</v>
      </c>
      <c r="ALL27" s="2">
        <v>1</v>
      </c>
      <c r="ALM27" s="2">
        <v>1</v>
      </c>
      <c r="ALN27" s="2">
        <v>2</v>
      </c>
      <c r="ALO27" s="2">
        <v>2</v>
      </c>
      <c r="ALP27" s="2">
        <v>2</v>
      </c>
      <c r="ALQ27" s="2">
        <v>2</v>
      </c>
      <c r="ALR27" s="2">
        <v>2</v>
      </c>
      <c r="ALS27" s="2">
        <v>0</v>
      </c>
      <c r="ALT27" s="2">
        <v>1</v>
      </c>
      <c r="ALU27" s="2">
        <v>0</v>
      </c>
      <c r="ALV27" s="2">
        <v>0</v>
      </c>
      <c r="ALW27" s="2">
        <v>0</v>
      </c>
      <c r="ALX27" s="2">
        <v>1</v>
      </c>
      <c r="ALY27" s="2">
        <v>2</v>
      </c>
      <c r="ALZ27" s="2">
        <v>1</v>
      </c>
      <c r="AMA27" s="2">
        <v>5</v>
      </c>
      <c r="AMB27" s="2">
        <v>1</v>
      </c>
      <c r="AMC27" s="2">
        <v>1</v>
      </c>
      <c r="AMD27" s="2">
        <v>1</v>
      </c>
      <c r="AME27" s="2">
        <v>1</v>
      </c>
      <c r="AMF27" s="2">
        <v>3</v>
      </c>
      <c r="AMG27" s="2">
        <v>3</v>
      </c>
      <c r="AMH27" s="2">
        <v>3</v>
      </c>
      <c r="AMI27" s="2">
        <v>5</v>
      </c>
      <c r="AMJ27" s="2">
        <v>5</v>
      </c>
      <c r="AMK27" s="2">
        <v>5</v>
      </c>
      <c r="AML27" s="2">
        <v>5</v>
      </c>
      <c r="AMM27" s="2">
        <v>3</v>
      </c>
      <c r="AMN27" s="2">
        <v>8</v>
      </c>
      <c r="AMO27" s="2">
        <v>6</v>
      </c>
      <c r="AMP27" s="2">
        <v>11</v>
      </c>
      <c r="AMQ27" s="2">
        <v>11</v>
      </c>
      <c r="AMR27" s="2">
        <v>11</v>
      </c>
      <c r="AMS27" s="2">
        <v>18</v>
      </c>
      <c r="AMT27" s="2">
        <v>14</v>
      </c>
      <c r="AMU27" s="2">
        <v>14</v>
      </c>
      <c r="AMV27" s="2">
        <v>14</v>
      </c>
      <c r="AMW27" s="2">
        <v>14</v>
      </c>
      <c r="AMX27" s="2">
        <v>12</v>
      </c>
      <c r="AMY27" s="2">
        <v>12</v>
      </c>
      <c r="AMZ27" s="2">
        <v>12</v>
      </c>
      <c r="ANA27" s="2">
        <v>12</v>
      </c>
      <c r="ANB27" s="2">
        <v>14</v>
      </c>
      <c r="ANC27" s="2">
        <v>15</v>
      </c>
      <c r="AND27" s="2">
        <v>10</v>
      </c>
      <c r="ANE27" s="2">
        <v>10</v>
      </c>
      <c r="ANF27" s="2">
        <v>10</v>
      </c>
      <c r="ANG27" s="2">
        <v>10</v>
      </c>
      <c r="ANH27" s="2">
        <v>15</v>
      </c>
      <c r="ANI27" s="2">
        <v>16</v>
      </c>
      <c r="ANJ27" s="2">
        <v>12</v>
      </c>
      <c r="ANK27" s="2">
        <v>7</v>
      </c>
      <c r="ANL27" s="2">
        <v>7</v>
      </c>
      <c r="ANM27" s="2">
        <v>7</v>
      </c>
      <c r="ANN27" s="2">
        <v>15</v>
      </c>
      <c r="ANO27" s="2">
        <v>10</v>
      </c>
      <c r="ANP27" s="2">
        <v>11</v>
      </c>
      <c r="ANQ27" s="2">
        <v>7</v>
      </c>
      <c r="ANR27" s="2">
        <v>6</v>
      </c>
      <c r="ANS27" s="2">
        <v>6</v>
      </c>
      <c r="ANT27" s="2">
        <v>6</v>
      </c>
      <c r="ANU27" s="2">
        <v>8</v>
      </c>
      <c r="ANV27" s="2">
        <v>8</v>
      </c>
      <c r="ANW27" s="2">
        <v>6</v>
      </c>
      <c r="ANX27" s="2">
        <v>7</v>
      </c>
      <c r="ANY27" s="2">
        <v>8</v>
      </c>
      <c r="ANZ27" s="2">
        <v>8</v>
      </c>
      <c r="AOA27" s="2">
        <v>8</v>
      </c>
      <c r="AOB27" s="2">
        <v>7</v>
      </c>
      <c r="AOC27" s="2">
        <v>8</v>
      </c>
      <c r="AOD27" s="2">
        <v>6</v>
      </c>
      <c r="AOE27" s="2">
        <v>4</v>
      </c>
      <c r="AOF27" s="2">
        <v>6</v>
      </c>
      <c r="AOG27" s="2">
        <v>6</v>
      </c>
      <c r="AOH27" s="2">
        <v>6</v>
      </c>
      <c r="AOI27" s="2">
        <v>3</v>
      </c>
      <c r="AOJ27" s="2">
        <v>3</v>
      </c>
      <c r="AOK27" s="2">
        <v>2</v>
      </c>
      <c r="AOL27" s="2">
        <v>3</v>
      </c>
      <c r="AOM27" s="2">
        <v>2</v>
      </c>
      <c r="AON27" s="2">
        <v>2</v>
      </c>
      <c r="AOO27" s="2">
        <v>2</v>
      </c>
      <c r="AOP27" s="2">
        <v>2</v>
      </c>
      <c r="AOQ27" s="2">
        <v>2</v>
      </c>
      <c r="AOR27" s="2">
        <v>2</v>
      </c>
      <c r="AOS27" s="2">
        <v>0</v>
      </c>
      <c r="AOT27" s="2">
        <v>1</v>
      </c>
      <c r="AOU27" s="2">
        <v>1</v>
      </c>
      <c r="AOV27" s="2">
        <v>1</v>
      </c>
      <c r="AOW27" s="2">
        <v>1</v>
      </c>
      <c r="AOX27" s="2">
        <v>1</v>
      </c>
      <c r="AOY27" s="2">
        <v>2</v>
      </c>
      <c r="AOZ27" s="2">
        <v>2</v>
      </c>
      <c r="APA27" s="2">
        <v>3</v>
      </c>
      <c r="APB27" s="2">
        <v>3</v>
      </c>
      <c r="APC27" s="2">
        <v>3</v>
      </c>
      <c r="APD27" s="2">
        <v>2</v>
      </c>
      <c r="APE27" s="2">
        <v>1</v>
      </c>
      <c r="APF27" s="2">
        <v>1</v>
      </c>
      <c r="APG27" s="2">
        <v>1</v>
      </c>
      <c r="APH27" s="2">
        <v>1</v>
      </c>
      <c r="API27" s="2">
        <v>1</v>
      </c>
      <c r="APJ27" s="2">
        <v>1</v>
      </c>
      <c r="APK27" s="2">
        <v>1</v>
      </c>
      <c r="APL27" s="2">
        <v>0</v>
      </c>
      <c r="APM27" s="2">
        <v>1</v>
      </c>
      <c r="APN27" s="2">
        <v>1</v>
      </c>
      <c r="APO27" s="2">
        <v>0</v>
      </c>
      <c r="APP27" s="2">
        <v>0</v>
      </c>
      <c r="APQ27" s="2">
        <v>0</v>
      </c>
      <c r="APR27" s="2">
        <v>0</v>
      </c>
      <c r="APS27" s="2">
        <v>0</v>
      </c>
      <c r="APT27" s="2">
        <v>0</v>
      </c>
      <c r="APU27" s="2">
        <v>0</v>
      </c>
      <c r="APV27" s="2">
        <v>0</v>
      </c>
      <c r="APW27" s="2">
        <v>0</v>
      </c>
      <c r="APX27" s="2">
        <v>0</v>
      </c>
      <c r="APY27" s="2">
        <v>0</v>
      </c>
      <c r="APZ27" s="2">
        <v>0</v>
      </c>
      <c r="AQA27" s="2">
        <v>0</v>
      </c>
      <c r="AQB27" s="2">
        <v>0</v>
      </c>
      <c r="AQC27" s="2">
        <v>0</v>
      </c>
      <c r="AQD27" s="2">
        <v>0</v>
      </c>
      <c r="AQE27" s="2">
        <v>0</v>
      </c>
      <c r="AQF27" s="2">
        <v>0</v>
      </c>
      <c r="AQG27" s="2">
        <v>0</v>
      </c>
      <c r="AQH27" s="2">
        <v>0</v>
      </c>
      <c r="AQI27" s="2">
        <v>0</v>
      </c>
      <c r="AQJ27" s="2">
        <v>0</v>
      </c>
      <c r="AQK27" s="2">
        <v>0</v>
      </c>
      <c r="AQL27" s="2">
        <v>0</v>
      </c>
      <c r="AQM27" s="2">
        <v>0</v>
      </c>
      <c r="AQN27" s="2">
        <v>0</v>
      </c>
      <c r="AQO27" s="2">
        <v>0</v>
      </c>
      <c r="AQP27" s="2">
        <v>0</v>
      </c>
      <c r="AQQ27" s="2">
        <v>0</v>
      </c>
      <c r="AQR27" s="2">
        <v>0</v>
      </c>
      <c r="AQS27" s="2">
        <v>0</v>
      </c>
      <c r="AQT27" s="2">
        <v>0</v>
      </c>
      <c r="AQU27" s="2">
        <v>0</v>
      </c>
      <c r="AQV27" s="2">
        <v>0</v>
      </c>
      <c r="AQW27" s="2">
        <v>0</v>
      </c>
      <c r="AQX27" s="2">
        <v>0</v>
      </c>
      <c r="AQY27" s="2">
        <v>0</v>
      </c>
      <c r="AQZ27" s="2">
        <v>0</v>
      </c>
      <c r="ARA27" s="2">
        <v>0</v>
      </c>
      <c r="ARB27" s="2">
        <v>0</v>
      </c>
      <c r="ARC27" s="2">
        <v>0</v>
      </c>
      <c r="ARD27" s="2">
        <v>0</v>
      </c>
      <c r="ARE27" s="2">
        <v>0</v>
      </c>
      <c r="ARF27" s="2">
        <v>0</v>
      </c>
      <c r="ARG27" s="2">
        <v>0</v>
      </c>
      <c r="ARH27" s="2">
        <v>0</v>
      </c>
      <c r="ARI27" s="2">
        <v>0</v>
      </c>
      <c r="ARJ27" s="2">
        <v>0</v>
      </c>
      <c r="ARK27" s="2">
        <v>0</v>
      </c>
      <c r="ARL27" s="2">
        <v>0</v>
      </c>
      <c r="ARM27" s="2">
        <v>0</v>
      </c>
      <c r="ARN27" s="2">
        <v>0</v>
      </c>
      <c r="ARO27" s="2">
        <v>0</v>
      </c>
      <c r="ARP27" s="2">
        <v>0</v>
      </c>
      <c r="ARQ27" s="2">
        <v>0</v>
      </c>
      <c r="ARR27" s="2">
        <v>0</v>
      </c>
      <c r="ARS27" s="2">
        <v>0</v>
      </c>
      <c r="ART27" s="2">
        <v>0</v>
      </c>
      <c r="ARU27" s="2">
        <v>0</v>
      </c>
    </row>
    <row r="28" spans="1:1165" s="48" customFormat="1" ht="18" customHeight="1">
      <c r="A28" s="42" t="s">
        <v>28</v>
      </c>
      <c r="B28" s="42"/>
      <c r="C28" s="42"/>
      <c r="D28" s="42"/>
      <c r="E28" s="42"/>
      <c r="F28" s="42"/>
      <c r="G28" s="42"/>
      <c r="H28" s="14">
        <v>1</v>
      </c>
      <c r="I28" s="14">
        <v>1</v>
      </c>
      <c r="J28" s="14">
        <v>1</v>
      </c>
      <c r="K28" s="14">
        <v>3</v>
      </c>
      <c r="L28" s="14">
        <v>3</v>
      </c>
      <c r="M28" s="14">
        <v>3</v>
      </c>
      <c r="N28" s="14">
        <v>4</v>
      </c>
      <c r="O28" s="14">
        <v>6</v>
      </c>
      <c r="P28" s="14">
        <v>6</v>
      </c>
      <c r="Q28" s="14">
        <v>5</v>
      </c>
      <c r="R28" s="14">
        <v>5</v>
      </c>
      <c r="S28" s="14">
        <v>5</v>
      </c>
      <c r="T28" s="14">
        <v>5</v>
      </c>
      <c r="U28" s="14">
        <v>5</v>
      </c>
      <c r="V28" s="14">
        <v>6</v>
      </c>
      <c r="W28" s="14">
        <v>5</v>
      </c>
      <c r="X28" s="14">
        <v>5</v>
      </c>
      <c r="Y28" s="14">
        <v>5</v>
      </c>
      <c r="Z28" s="14">
        <v>7</v>
      </c>
      <c r="AA28" s="14">
        <v>8</v>
      </c>
      <c r="AB28" s="14">
        <v>10</v>
      </c>
      <c r="AC28" s="14">
        <v>10</v>
      </c>
      <c r="AD28" s="14">
        <v>10</v>
      </c>
      <c r="AE28" s="14">
        <v>10</v>
      </c>
      <c r="AF28" s="14">
        <v>10</v>
      </c>
      <c r="AG28" s="14">
        <v>12</v>
      </c>
      <c r="AH28" s="14">
        <v>16</v>
      </c>
      <c r="AI28" s="14">
        <v>17</v>
      </c>
      <c r="AJ28" s="14">
        <v>20</v>
      </c>
      <c r="AK28" s="14">
        <v>21</v>
      </c>
      <c r="AL28" s="14">
        <v>22</v>
      </c>
      <c r="AM28" s="14">
        <v>29</v>
      </c>
      <c r="AN28" s="14">
        <v>29</v>
      </c>
      <c r="AO28" s="14">
        <v>36</v>
      </c>
      <c r="AP28" s="14">
        <v>38</v>
      </c>
      <c r="AQ28" s="14">
        <v>43</v>
      </c>
      <c r="AR28" s="14">
        <v>45</v>
      </c>
      <c r="AS28" s="14">
        <v>51</v>
      </c>
      <c r="AT28" s="14">
        <v>51</v>
      </c>
      <c r="AU28" s="14">
        <v>59</v>
      </c>
      <c r="AV28" s="14">
        <v>59</v>
      </c>
      <c r="AW28" s="14">
        <v>61</v>
      </c>
      <c r="AX28" s="14">
        <v>62</v>
      </c>
      <c r="AY28" s="14">
        <v>65</v>
      </c>
      <c r="AZ28" s="14">
        <v>65</v>
      </c>
      <c r="BA28" s="14">
        <v>65</v>
      </c>
      <c r="BB28" s="14">
        <v>60</v>
      </c>
      <c r="BC28" s="14">
        <v>58</v>
      </c>
      <c r="BD28" s="14">
        <v>59</v>
      </c>
      <c r="BE28" s="14">
        <v>61</v>
      </c>
      <c r="BF28" s="14">
        <v>59</v>
      </c>
      <c r="BG28" s="14">
        <v>59</v>
      </c>
      <c r="BH28" s="14">
        <v>60</v>
      </c>
      <c r="BI28" s="14">
        <v>62</v>
      </c>
      <c r="BJ28" s="14">
        <v>64</v>
      </c>
      <c r="BK28" s="14">
        <v>61</v>
      </c>
      <c r="BL28" s="14">
        <v>60</v>
      </c>
      <c r="BM28" s="14">
        <v>60</v>
      </c>
      <c r="BN28" s="49">
        <v>62</v>
      </c>
      <c r="BO28" s="14">
        <v>61</v>
      </c>
      <c r="BP28" s="14">
        <v>61</v>
      </c>
      <c r="BQ28" s="50">
        <v>59</v>
      </c>
      <c r="BR28" s="49">
        <v>58</v>
      </c>
      <c r="BS28" s="49">
        <v>56</v>
      </c>
      <c r="BT28" s="14">
        <v>50</v>
      </c>
      <c r="BU28" s="14">
        <v>50</v>
      </c>
      <c r="BV28" s="14">
        <v>50</v>
      </c>
      <c r="BW28" s="14">
        <v>45</v>
      </c>
      <c r="BX28" s="14">
        <v>43</v>
      </c>
      <c r="BY28" s="50">
        <v>41</v>
      </c>
      <c r="BZ28" s="14">
        <v>39</v>
      </c>
      <c r="CA28" s="14">
        <v>39</v>
      </c>
      <c r="CB28" s="50">
        <v>36</v>
      </c>
      <c r="CC28" s="49">
        <v>37</v>
      </c>
      <c r="CD28" s="49">
        <v>35</v>
      </c>
      <c r="CE28" s="14">
        <v>30</v>
      </c>
      <c r="CF28" s="50">
        <v>29</v>
      </c>
      <c r="CG28" s="49">
        <v>24</v>
      </c>
      <c r="CH28" s="49">
        <v>24</v>
      </c>
      <c r="CI28" s="49">
        <v>25</v>
      </c>
      <c r="CJ28" s="49">
        <v>23</v>
      </c>
      <c r="CK28" s="49">
        <v>21</v>
      </c>
      <c r="CL28" s="49">
        <v>19</v>
      </c>
      <c r="CM28" s="49">
        <v>18</v>
      </c>
      <c r="CN28" s="49">
        <v>17</v>
      </c>
      <c r="CO28" s="49">
        <v>16</v>
      </c>
      <c r="CP28" s="49">
        <v>16</v>
      </c>
      <c r="CQ28" s="14">
        <v>15</v>
      </c>
      <c r="CR28" s="14">
        <v>15</v>
      </c>
      <c r="CS28" s="50">
        <v>15</v>
      </c>
      <c r="CT28" s="49">
        <v>15</v>
      </c>
      <c r="CU28" s="14">
        <v>15</v>
      </c>
      <c r="CV28" s="14">
        <v>15</v>
      </c>
      <c r="CW28" s="14">
        <v>15</v>
      </c>
      <c r="CX28" s="14">
        <v>14</v>
      </c>
      <c r="CY28" s="50">
        <v>10</v>
      </c>
      <c r="CZ28" s="49">
        <v>10</v>
      </c>
      <c r="DA28" s="49">
        <v>9</v>
      </c>
      <c r="DB28" s="14">
        <v>9</v>
      </c>
      <c r="DC28" s="50">
        <v>9</v>
      </c>
      <c r="DD28" s="14">
        <v>8</v>
      </c>
      <c r="DE28" s="50">
        <v>7</v>
      </c>
      <c r="DF28" s="14">
        <v>7</v>
      </c>
      <c r="DG28" s="50">
        <v>6</v>
      </c>
      <c r="DH28" s="14">
        <v>5</v>
      </c>
      <c r="DI28" s="14">
        <v>5</v>
      </c>
      <c r="DJ28" s="14">
        <v>5</v>
      </c>
      <c r="DK28" s="14">
        <v>5</v>
      </c>
      <c r="DL28" s="14">
        <v>5</v>
      </c>
      <c r="DM28" s="14">
        <v>4</v>
      </c>
      <c r="DN28" s="14">
        <v>4</v>
      </c>
      <c r="DO28" s="14">
        <v>3</v>
      </c>
      <c r="DP28" s="14">
        <v>3</v>
      </c>
      <c r="DQ28" s="14">
        <v>3</v>
      </c>
      <c r="DR28" s="14">
        <v>3</v>
      </c>
      <c r="DS28" s="14">
        <v>3</v>
      </c>
      <c r="DT28" s="14">
        <v>3</v>
      </c>
      <c r="DU28" s="14">
        <v>2</v>
      </c>
      <c r="DV28" s="14">
        <v>3</v>
      </c>
      <c r="DW28" s="14">
        <v>3</v>
      </c>
      <c r="DX28" s="14">
        <v>3</v>
      </c>
      <c r="DY28" s="14">
        <v>3</v>
      </c>
      <c r="DZ28" s="14">
        <v>3</v>
      </c>
      <c r="EA28" s="14">
        <v>3</v>
      </c>
      <c r="EB28" s="14">
        <v>3</v>
      </c>
      <c r="EC28" s="14">
        <v>3</v>
      </c>
      <c r="ED28" s="14">
        <v>3</v>
      </c>
      <c r="EE28" s="14">
        <v>5</v>
      </c>
      <c r="EF28" s="14">
        <v>5</v>
      </c>
      <c r="EG28" s="14">
        <v>5</v>
      </c>
      <c r="EH28" s="14">
        <v>6</v>
      </c>
      <c r="EI28" s="14">
        <v>5</v>
      </c>
      <c r="EJ28" s="14">
        <v>4</v>
      </c>
      <c r="EK28" s="14">
        <v>4</v>
      </c>
      <c r="EL28" s="14">
        <v>5</v>
      </c>
      <c r="EM28" s="14">
        <v>5</v>
      </c>
      <c r="EN28" s="14">
        <v>8</v>
      </c>
      <c r="EO28" s="14">
        <v>10</v>
      </c>
      <c r="EP28" s="14">
        <v>13</v>
      </c>
      <c r="EQ28" s="14">
        <v>12</v>
      </c>
      <c r="ER28" s="14">
        <v>11</v>
      </c>
      <c r="ES28" s="14">
        <v>11</v>
      </c>
      <c r="ET28" s="14">
        <v>11</v>
      </c>
      <c r="EU28" s="14">
        <v>13</v>
      </c>
      <c r="EV28" s="14">
        <v>16</v>
      </c>
      <c r="EW28" s="14">
        <v>18</v>
      </c>
      <c r="EX28" s="14">
        <v>19</v>
      </c>
      <c r="EY28" s="14">
        <v>20</v>
      </c>
      <c r="EZ28" s="14">
        <v>23</v>
      </c>
      <c r="FA28" s="14">
        <v>27</v>
      </c>
      <c r="FB28" s="14">
        <v>26</v>
      </c>
      <c r="FC28" s="14">
        <v>30</v>
      </c>
      <c r="FD28" s="14">
        <v>35</v>
      </c>
      <c r="FE28" s="14">
        <v>36</v>
      </c>
      <c r="FF28" s="14">
        <v>40</v>
      </c>
      <c r="FG28" s="14">
        <v>38</v>
      </c>
      <c r="FH28" s="14">
        <v>41</v>
      </c>
      <c r="FI28" s="14">
        <v>49</v>
      </c>
      <c r="FJ28" s="14">
        <v>55</v>
      </c>
      <c r="FK28" s="14">
        <v>53</v>
      </c>
      <c r="FL28" s="14">
        <v>64</v>
      </c>
      <c r="FM28" s="14">
        <v>70</v>
      </c>
      <c r="FN28" s="14">
        <v>72</v>
      </c>
      <c r="FO28" s="14">
        <v>70</v>
      </c>
      <c r="FP28" s="14">
        <v>65</v>
      </c>
      <c r="FQ28" s="14">
        <v>60</v>
      </c>
      <c r="FR28" s="14">
        <v>63</v>
      </c>
      <c r="FS28" s="14">
        <v>62</v>
      </c>
      <c r="FT28" s="14">
        <v>66</v>
      </c>
      <c r="FU28" s="14">
        <v>68</v>
      </c>
      <c r="FV28" s="14">
        <v>67</v>
      </c>
      <c r="FW28" s="14">
        <v>72</v>
      </c>
      <c r="FX28" s="14">
        <v>68</v>
      </c>
      <c r="FY28" s="14">
        <v>58</v>
      </c>
      <c r="FZ28" s="14">
        <v>58</v>
      </c>
      <c r="GA28" s="14">
        <v>58</v>
      </c>
      <c r="GB28" s="14">
        <v>61</v>
      </c>
      <c r="GC28" s="14">
        <v>60</v>
      </c>
      <c r="GD28" s="14">
        <v>61</v>
      </c>
      <c r="GE28" s="14">
        <v>53</v>
      </c>
      <c r="GF28" s="14">
        <v>51</v>
      </c>
      <c r="GG28" s="14">
        <v>49</v>
      </c>
      <c r="GH28" s="14">
        <v>47</v>
      </c>
      <c r="GI28" s="14">
        <v>47</v>
      </c>
      <c r="GJ28" s="14">
        <v>46</v>
      </c>
      <c r="GK28" s="14">
        <v>44</v>
      </c>
      <c r="GL28" s="14">
        <v>42</v>
      </c>
      <c r="GM28" s="14">
        <v>40</v>
      </c>
      <c r="GN28" s="14">
        <v>35</v>
      </c>
      <c r="GO28" s="14">
        <v>34</v>
      </c>
      <c r="GP28" s="14">
        <v>36</v>
      </c>
      <c r="GQ28" s="14">
        <v>36</v>
      </c>
      <c r="GR28" s="14">
        <v>35</v>
      </c>
      <c r="GS28" s="14">
        <v>28</v>
      </c>
      <c r="GT28" s="14">
        <v>31</v>
      </c>
      <c r="GU28" s="14">
        <v>30</v>
      </c>
      <c r="GV28" s="14">
        <v>29</v>
      </c>
      <c r="GW28" s="14">
        <v>29</v>
      </c>
      <c r="GX28" s="14">
        <v>29</v>
      </c>
      <c r="GY28" s="14">
        <v>29</v>
      </c>
      <c r="GZ28" s="14">
        <v>28</v>
      </c>
      <c r="HA28" s="14">
        <v>30</v>
      </c>
      <c r="HB28" s="14">
        <v>29</v>
      </c>
      <c r="HC28" s="14">
        <v>30</v>
      </c>
      <c r="HD28" s="14">
        <v>30</v>
      </c>
      <c r="HE28" s="14">
        <v>30</v>
      </c>
      <c r="HF28" s="14">
        <v>27</v>
      </c>
      <c r="HG28" s="14">
        <v>27</v>
      </c>
      <c r="HH28" s="14">
        <v>24</v>
      </c>
      <c r="HI28" s="14">
        <v>24</v>
      </c>
      <c r="HJ28" s="14">
        <v>22</v>
      </c>
      <c r="HK28" s="14">
        <v>22</v>
      </c>
      <c r="HL28" s="14">
        <v>23</v>
      </c>
      <c r="HM28" s="14">
        <v>21</v>
      </c>
      <c r="HN28" s="14">
        <v>22</v>
      </c>
      <c r="HO28" s="14">
        <v>23</v>
      </c>
      <c r="HP28" s="14">
        <v>23</v>
      </c>
      <c r="HQ28" s="14">
        <v>23</v>
      </c>
      <c r="HR28" s="14">
        <v>24</v>
      </c>
      <c r="HS28" s="14">
        <v>22</v>
      </c>
      <c r="HT28" s="14">
        <v>21</v>
      </c>
      <c r="HU28" s="14">
        <v>21</v>
      </c>
      <c r="HV28" s="14">
        <v>21</v>
      </c>
      <c r="HW28" s="14">
        <v>19</v>
      </c>
      <c r="HX28" s="14">
        <v>19</v>
      </c>
      <c r="HY28" s="14">
        <v>20</v>
      </c>
      <c r="HZ28" s="14">
        <v>16</v>
      </c>
      <c r="IA28" s="14">
        <v>19</v>
      </c>
      <c r="IB28" s="14">
        <v>19</v>
      </c>
      <c r="IC28" s="14">
        <v>22</v>
      </c>
      <c r="ID28" s="14">
        <v>22</v>
      </c>
      <c r="IE28" s="14">
        <v>23</v>
      </c>
      <c r="IF28" s="14">
        <v>23</v>
      </c>
      <c r="IG28" s="14">
        <v>26</v>
      </c>
      <c r="IH28" s="14">
        <v>26</v>
      </c>
      <c r="II28" s="14">
        <v>25</v>
      </c>
      <c r="IJ28" s="14">
        <v>25</v>
      </c>
      <c r="IK28" s="14">
        <v>26</v>
      </c>
      <c r="IL28" s="14">
        <v>25</v>
      </c>
      <c r="IM28" s="14">
        <v>26</v>
      </c>
      <c r="IN28" s="14">
        <v>31</v>
      </c>
      <c r="IO28" s="14">
        <v>32</v>
      </c>
      <c r="IP28" s="14">
        <v>37</v>
      </c>
      <c r="IQ28" s="14">
        <v>40</v>
      </c>
      <c r="IR28" s="14">
        <v>42</v>
      </c>
      <c r="IS28" s="14">
        <v>43</v>
      </c>
      <c r="IT28" s="14">
        <v>46</v>
      </c>
      <c r="IU28" s="14">
        <v>51</v>
      </c>
      <c r="IV28" s="14">
        <v>58</v>
      </c>
      <c r="IW28" s="14">
        <v>63</v>
      </c>
      <c r="IX28" s="14">
        <v>60</v>
      </c>
      <c r="IY28" s="14">
        <v>58</v>
      </c>
      <c r="IZ28" s="14">
        <v>62</v>
      </c>
      <c r="JA28" s="14">
        <v>66</v>
      </c>
      <c r="JB28" s="14">
        <v>72</v>
      </c>
      <c r="JC28" s="14">
        <v>69</v>
      </c>
      <c r="JD28" s="14">
        <v>72</v>
      </c>
      <c r="JE28" s="14">
        <v>76</v>
      </c>
      <c r="JF28" s="14">
        <v>81</v>
      </c>
      <c r="JG28" s="14">
        <v>87</v>
      </c>
      <c r="JH28" s="14">
        <v>91</v>
      </c>
      <c r="JI28" s="14">
        <v>98</v>
      </c>
      <c r="JJ28" s="14">
        <v>103</v>
      </c>
      <c r="JK28" s="14">
        <v>107</v>
      </c>
      <c r="JL28" s="14">
        <v>108</v>
      </c>
      <c r="JM28" s="14">
        <v>107</v>
      </c>
      <c r="JN28" s="14">
        <v>107</v>
      </c>
      <c r="JO28" s="14">
        <v>110</v>
      </c>
      <c r="JP28" s="14">
        <v>124</v>
      </c>
      <c r="JQ28" s="14">
        <v>125</v>
      </c>
      <c r="JR28" s="14">
        <v>131</v>
      </c>
      <c r="JS28" s="14">
        <v>136</v>
      </c>
      <c r="JT28" s="14">
        <v>139</v>
      </c>
      <c r="JU28" s="14">
        <v>132</v>
      </c>
      <c r="JV28" s="14">
        <v>141</v>
      </c>
      <c r="JW28" s="14">
        <v>141</v>
      </c>
      <c r="JX28" s="14">
        <v>146</v>
      </c>
      <c r="JY28" s="14">
        <v>147</v>
      </c>
      <c r="JZ28" s="14">
        <v>150</v>
      </c>
      <c r="KA28" s="14">
        <v>155</v>
      </c>
      <c r="KB28" s="14">
        <v>152</v>
      </c>
      <c r="KC28" s="14">
        <v>158</v>
      </c>
      <c r="KD28" s="14">
        <v>156</v>
      </c>
      <c r="KE28" s="14">
        <v>158</v>
      </c>
      <c r="KF28" s="14">
        <v>157</v>
      </c>
      <c r="KG28" s="14">
        <v>157</v>
      </c>
      <c r="KH28" s="14">
        <v>156</v>
      </c>
      <c r="KI28" s="14">
        <v>158</v>
      </c>
      <c r="KJ28" s="14">
        <v>158</v>
      </c>
      <c r="KK28" s="14">
        <v>165</v>
      </c>
      <c r="KL28" s="14">
        <v>160</v>
      </c>
      <c r="KM28" s="14">
        <v>162</v>
      </c>
      <c r="KN28" s="14">
        <v>161</v>
      </c>
      <c r="KO28" s="14">
        <v>162</v>
      </c>
      <c r="KP28" s="14">
        <v>161</v>
      </c>
      <c r="KQ28" s="14">
        <v>161</v>
      </c>
      <c r="KR28" s="14">
        <v>158</v>
      </c>
      <c r="KS28" s="14">
        <v>150</v>
      </c>
      <c r="KT28" s="14">
        <v>159</v>
      </c>
      <c r="KU28" s="14">
        <v>164</v>
      </c>
      <c r="KV28" s="14">
        <v>165</v>
      </c>
      <c r="KW28" s="14">
        <v>165</v>
      </c>
      <c r="KX28" s="14">
        <v>169</v>
      </c>
      <c r="KY28" s="14">
        <v>171</v>
      </c>
      <c r="KZ28" s="14">
        <v>161</v>
      </c>
      <c r="LA28" s="14">
        <v>166</v>
      </c>
      <c r="LB28" s="14">
        <v>168</v>
      </c>
      <c r="LC28" s="14">
        <v>168</v>
      </c>
      <c r="LD28" s="14">
        <v>168</v>
      </c>
      <c r="LE28" s="14">
        <v>171</v>
      </c>
      <c r="LF28" s="14">
        <v>169</v>
      </c>
      <c r="LG28" s="14">
        <v>171</v>
      </c>
      <c r="LH28" s="14">
        <v>172</v>
      </c>
      <c r="LI28" s="14">
        <v>175</v>
      </c>
      <c r="LJ28" s="14">
        <v>187</v>
      </c>
      <c r="LK28" s="14">
        <v>185</v>
      </c>
      <c r="LL28" s="14">
        <v>186</v>
      </c>
      <c r="LM28" s="14">
        <v>187</v>
      </c>
      <c r="LN28" s="14">
        <v>179</v>
      </c>
      <c r="LO28" s="14">
        <v>185</v>
      </c>
      <c r="LP28" s="14">
        <v>174</v>
      </c>
      <c r="LQ28" s="14">
        <v>170</v>
      </c>
      <c r="LR28" s="14">
        <v>174</v>
      </c>
      <c r="LS28" s="14">
        <v>175</v>
      </c>
      <c r="LT28" s="14">
        <v>179</v>
      </c>
      <c r="LU28" s="14">
        <v>184</v>
      </c>
      <c r="LV28" s="14">
        <v>182</v>
      </c>
      <c r="LW28" s="14">
        <v>181</v>
      </c>
      <c r="LX28" s="14">
        <v>174</v>
      </c>
      <c r="LY28" s="14">
        <v>179</v>
      </c>
      <c r="LZ28" s="14">
        <v>185</v>
      </c>
      <c r="MA28" s="14">
        <v>179</v>
      </c>
      <c r="MB28" s="14">
        <v>172</v>
      </c>
      <c r="MC28" s="14">
        <v>166</v>
      </c>
      <c r="MD28" s="14">
        <v>166</v>
      </c>
      <c r="ME28" s="14">
        <v>155</v>
      </c>
      <c r="MF28" s="14">
        <v>147</v>
      </c>
      <c r="MG28" s="14">
        <v>149</v>
      </c>
      <c r="MH28" s="14">
        <v>153</v>
      </c>
      <c r="MI28" s="14">
        <v>146</v>
      </c>
      <c r="MJ28" s="14">
        <v>143</v>
      </c>
      <c r="MK28" s="14">
        <v>141</v>
      </c>
      <c r="ML28" s="14">
        <v>144</v>
      </c>
      <c r="MM28" s="14">
        <v>137</v>
      </c>
      <c r="MN28" s="14">
        <v>140</v>
      </c>
      <c r="MO28" s="14">
        <v>142</v>
      </c>
      <c r="MP28" s="14">
        <v>133</v>
      </c>
      <c r="MQ28" s="14">
        <v>116</v>
      </c>
      <c r="MR28" s="14">
        <v>110</v>
      </c>
      <c r="MS28" s="14">
        <v>107</v>
      </c>
      <c r="MT28" s="14">
        <v>105</v>
      </c>
      <c r="MU28" s="14">
        <v>107</v>
      </c>
      <c r="MV28" s="14">
        <v>102</v>
      </c>
      <c r="MW28" s="14">
        <v>100</v>
      </c>
      <c r="MX28" s="14">
        <v>98</v>
      </c>
      <c r="MY28" s="14">
        <v>95</v>
      </c>
      <c r="MZ28" s="14">
        <v>92</v>
      </c>
      <c r="NA28" s="14">
        <v>90</v>
      </c>
      <c r="NB28" s="14">
        <v>90</v>
      </c>
      <c r="NC28" s="14">
        <v>87</v>
      </c>
      <c r="ND28" s="14">
        <v>83</v>
      </c>
      <c r="NE28" s="14">
        <v>82</v>
      </c>
      <c r="NF28" s="14">
        <v>79</v>
      </c>
      <c r="NG28" s="14">
        <v>75</v>
      </c>
      <c r="NH28" s="14">
        <v>75</v>
      </c>
      <c r="NI28" s="14">
        <v>77</v>
      </c>
      <c r="NJ28" s="14">
        <v>74</v>
      </c>
      <c r="NK28" s="14">
        <v>68</v>
      </c>
      <c r="NL28" s="14">
        <v>62</v>
      </c>
      <c r="NM28" s="14">
        <v>60</v>
      </c>
      <c r="NN28" s="14">
        <v>61</v>
      </c>
      <c r="NO28" s="14">
        <v>60</v>
      </c>
      <c r="NP28" s="14">
        <v>60</v>
      </c>
      <c r="NQ28" s="14">
        <v>60</v>
      </c>
      <c r="NR28" s="14">
        <v>61</v>
      </c>
      <c r="NS28" s="14">
        <v>54</v>
      </c>
      <c r="NT28" s="14">
        <v>54</v>
      </c>
      <c r="NU28" s="14">
        <v>56</v>
      </c>
      <c r="NV28" s="14">
        <v>55</v>
      </c>
      <c r="NW28" s="14">
        <v>59</v>
      </c>
      <c r="NX28" s="14">
        <v>61</v>
      </c>
      <c r="NY28" s="14">
        <v>59</v>
      </c>
      <c r="NZ28" s="14">
        <v>61</v>
      </c>
      <c r="OA28" s="14">
        <v>61</v>
      </c>
      <c r="OB28" s="14">
        <v>63</v>
      </c>
      <c r="OC28" s="14">
        <v>70</v>
      </c>
      <c r="OD28" s="14">
        <v>71</v>
      </c>
      <c r="OE28" s="14">
        <v>83</v>
      </c>
      <c r="OF28" s="14">
        <v>90</v>
      </c>
      <c r="OG28" s="14">
        <v>92</v>
      </c>
      <c r="OH28" s="14">
        <v>96</v>
      </c>
      <c r="OI28" s="14">
        <v>112</v>
      </c>
      <c r="OJ28" s="14">
        <v>124</v>
      </c>
      <c r="OK28" s="14">
        <v>135</v>
      </c>
      <c r="OL28" s="14">
        <v>143</v>
      </c>
      <c r="OM28" s="14">
        <f t="shared" ref="OM28:PB28" si="161">OM40-OM38</f>
        <v>146</v>
      </c>
      <c r="ON28" s="14">
        <f t="shared" si="161"/>
        <v>155</v>
      </c>
      <c r="OO28" s="14">
        <f t="shared" si="161"/>
        <v>163</v>
      </c>
      <c r="OP28" s="14">
        <f t="shared" si="161"/>
        <v>171</v>
      </c>
      <c r="OQ28" s="14">
        <f t="shared" si="161"/>
        <v>182</v>
      </c>
      <c r="OR28" s="14">
        <f t="shared" si="161"/>
        <v>188</v>
      </c>
      <c r="OS28" s="14">
        <f t="shared" si="161"/>
        <v>203</v>
      </c>
      <c r="OT28" s="14">
        <f t="shared" si="161"/>
        <v>213</v>
      </c>
      <c r="OU28" s="14">
        <f t="shared" si="161"/>
        <v>219</v>
      </c>
      <c r="OV28" s="14">
        <f t="shared" si="161"/>
        <v>226</v>
      </c>
      <c r="OW28" s="14">
        <f t="shared" si="161"/>
        <v>229</v>
      </c>
      <c r="OX28" s="14">
        <f t="shared" si="161"/>
        <v>236</v>
      </c>
      <c r="OY28" s="14">
        <f t="shared" si="161"/>
        <v>244</v>
      </c>
      <c r="OZ28" s="14">
        <f t="shared" si="161"/>
        <v>248</v>
      </c>
      <c r="PA28" s="14">
        <f t="shared" si="161"/>
        <v>257</v>
      </c>
      <c r="PB28" s="14">
        <f t="shared" si="161"/>
        <v>261</v>
      </c>
      <c r="PC28" s="14">
        <f>PC40-PC38-PC39</f>
        <v>271</v>
      </c>
      <c r="PD28" s="14">
        <f t="shared" ref="PD28:RN28" si="162">PD40-PD38-PD39</f>
        <v>276</v>
      </c>
      <c r="PE28" s="14">
        <f t="shared" si="162"/>
        <v>282</v>
      </c>
      <c r="PF28" s="14">
        <f t="shared" si="162"/>
        <v>284</v>
      </c>
      <c r="PG28" s="14">
        <f t="shared" si="162"/>
        <v>302</v>
      </c>
      <c r="PH28" s="14">
        <f t="shared" si="162"/>
        <v>306</v>
      </c>
      <c r="PI28" s="14">
        <f t="shared" si="162"/>
        <v>316</v>
      </c>
      <c r="PJ28" s="14">
        <f t="shared" si="162"/>
        <v>331</v>
      </c>
      <c r="PK28" s="14">
        <f t="shared" si="162"/>
        <v>343</v>
      </c>
      <c r="PL28" s="14">
        <f t="shared" si="162"/>
        <v>353</v>
      </c>
      <c r="PM28" s="14">
        <f t="shared" si="162"/>
        <v>356</v>
      </c>
      <c r="PN28" s="14">
        <f t="shared" si="162"/>
        <v>360</v>
      </c>
      <c r="PO28" s="14">
        <f t="shared" si="162"/>
        <v>357</v>
      </c>
      <c r="PP28" s="14">
        <f t="shared" si="162"/>
        <v>372</v>
      </c>
      <c r="PQ28" s="14">
        <f t="shared" si="162"/>
        <v>370</v>
      </c>
      <c r="PR28" s="14">
        <f t="shared" si="162"/>
        <v>357</v>
      </c>
      <c r="PS28" s="14">
        <f t="shared" si="162"/>
        <v>353</v>
      </c>
      <c r="PT28" s="14">
        <f t="shared" si="162"/>
        <v>350</v>
      </c>
      <c r="PU28" s="14">
        <f t="shared" si="162"/>
        <v>351</v>
      </c>
      <c r="PV28" s="14">
        <f t="shared" si="162"/>
        <v>355</v>
      </c>
      <c r="PW28" s="14">
        <f t="shared" si="162"/>
        <v>345</v>
      </c>
      <c r="PX28" s="14">
        <f t="shared" si="162"/>
        <v>335</v>
      </c>
      <c r="PY28" s="14">
        <f t="shared" si="162"/>
        <v>329</v>
      </c>
      <c r="PZ28" s="14">
        <f t="shared" si="162"/>
        <v>336</v>
      </c>
      <c r="QA28" s="14">
        <f t="shared" si="162"/>
        <v>327</v>
      </c>
      <c r="QB28" s="14">
        <f t="shared" si="162"/>
        <v>328</v>
      </c>
      <c r="QC28" s="14">
        <f t="shared" si="162"/>
        <v>324</v>
      </c>
      <c r="QD28" s="14">
        <f t="shared" si="162"/>
        <v>335</v>
      </c>
      <c r="QE28" s="14">
        <f t="shared" si="162"/>
        <v>334</v>
      </c>
      <c r="QF28" s="14">
        <f t="shared" si="162"/>
        <v>316</v>
      </c>
      <c r="QG28" s="14">
        <f t="shared" si="162"/>
        <v>315</v>
      </c>
      <c r="QH28" s="14">
        <f t="shared" si="162"/>
        <v>308</v>
      </c>
      <c r="QI28" s="14">
        <f t="shared" si="162"/>
        <v>289</v>
      </c>
      <c r="QJ28" s="14">
        <f t="shared" si="162"/>
        <v>286</v>
      </c>
      <c r="QK28" s="14">
        <f t="shared" si="162"/>
        <v>268</v>
      </c>
      <c r="QL28" s="14">
        <f t="shared" si="162"/>
        <v>255</v>
      </c>
      <c r="QM28" s="14">
        <f t="shared" si="162"/>
        <v>253</v>
      </c>
      <c r="QN28" s="14">
        <f t="shared" si="162"/>
        <v>249</v>
      </c>
      <c r="QO28" s="14">
        <f t="shared" si="162"/>
        <v>254</v>
      </c>
      <c r="QP28" s="14">
        <f t="shared" si="162"/>
        <v>251</v>
      </c>
      <c r="QQ28" s="14">
        <f t="shared" si="162"/>
        <v>223</v>
      </c>
      <c r="QR28" s="14">
        <f t="shared" si="162"/>
        <v>213</v>
      </c>
      <c r="QS28" s="14">
        <f t="shared" si="162"/>
        <v>198</v>
      </c>
      <c r="QT28" s="14">
        <f t="shared" si="162"/>
        <v>194</v>
      </c>
      <c r="QU28" s="14">
        <f t="shared" si="162"/>
        <v>189</v>
      </c>
      <c r="QV28" s="14">
        <f t="shared" si="162"/>
        <v>191</v>
      </c>
      <c r="QW28" s="14">
        <f t="shared" si="162"/>
        <v>189</v>
      </c>
      <c r="QX28" s="14">
        <f t="shared" si="162"/>
        <v>186</v>
      </c>
      <c r="QY28" s="14">
        <f t="shared" si="162"/>
        <v>179</v>
      </c>
      <c r="QZ28" s="14">
        <f t="shared" si="162"/>
        <v>155</v>
      </c>
      <c r="RA28" s="14">
        <f t="shared" si="162"/>
        <v>149</v>
      </c>
      <c r="RB28" s="14">
        <f t="shared" si="162"/>
        <v>143</v>
      </c>
      <c r="RC28" s="14">
        <f t="shared" si="162"/>
        <v>142</v>
      </c>
      <c r="RD28" s="14">
        <f t="shared" si="162"/>
        <v>136</v>
      </c>
      <c r="RE28" s="14">
        <f t="shared" si="162"/>
        <v>133</v>
      </c>
      <c r="RF28" s="14">
        <f t="shared" si="162"/>
        <v>124</v>
      </c>
      <c r="RG28" s="14">
        <f t="shared" si="162"/>
        <v>120</v>
      </c>
      <c r="RH28" s="14">
        <f t="shared" si="162"/>
        <v>108</v>
      </c>
      <c r="RI28" s="14">
        <f t="shared" si="162"/>
        <v>107</v>
      </c>
      <c r="RJ28" s="14">
        <f t="shared" si="162"/>
        <v>110</v>
      </c>
      <c r="RK28" s="14">
        <f t="shared" si="162"/>
        <v>110</v>
      </c>
      <c r="RL28" s="14">
        <f t="shared" si="162"/>
        <v>103</v>
      </c>
      <c r="RM28" s="14">
        <f t="shared" si="162"/>
        <v>96</v>
      </c>
      <c r="RN28" s="14">
        <f t="shared" si="162"/>
        <v>85</v>
      </c>
      <c r="RO28" s="14">
        <f t="shared" ref="RO28:TZ28" si="163">RO40-RO38-RO39</f>
        <v>80</v>
      </c>
      <c r="RP28" s="14">
        <f t="shared" si="163"/>
        <v>79</v>
      </c>
      <c r="RQ28" s="14">
        <f t="shared" si="163"/>
        <v>79</v>
      </c>
      <c r="RR28" s="14">
        <f t="shared" si="163"/>
        <v>76</v>
      </c>
      <c r="RS28" s="14">
        <f t="shared" si="163"/>
        <v>62</v>
      </c>
      <c r="RT28" s="14">
        <f t="shared" si="163"/>
        <v>59</v>
      </c>
      <c r="RU28" s="14">
        <f t="shared" si="163"/>
        <v>57</v>
      </c>
      <c r="RV28" s="14">
        <f t="shared" si="163"/>
        <v>56</v>
      </c>
      <c r="RW28" s="14">
        <f t="shared" si="163"/>
        <v>57</v>
      </c>
      <c r="RX28" s="14">
        <f t="shared" si="163"/>
        <v>61</v>
      </c>
      <c r="RY28" s="14">
        <f t="shared" si="163"/>
        <v>60</v>
      </c>
      <c r="RZ28" s="14">
        <f t="shared" si="163"/>
        <v>63</v>
      </c>
      <c r="SA28" s="14">
        <f t="shared" si="163"/>
        <v>59</v>
      </c>
      <c r="SB28" s="14">
        <f t="shared" si="163"/>
        <v>54</v>
      </c>
      <c r="SC28" s="14">
        <f t="shared" si="163"/>
        <v>51</v>
      </c>
      <c r="SD28" s="14">
        <f t="shared" si="163"/>
        <v>51</v>
      </c>
      <c r="SE28" s="14">
        <f t="shared" si="163"/>
        <v>50</v>
      </c>
      <c r="SF28" s="14">
        <f t="shared" si="163"/>
        <v>47</v>
      </c>
      <c r="SG28" s="14">
        <f t="shared" si="163"/>
        <v>44</v>
      </c>
      <c r="SH28" s="14">
        <f t="shared" si="163"/>
        <v>45</v>
      </c>
      <c r="SI28" s="14">
        <f t="shared" si="163"/>
        <v>44</v>
      </c>
      <c r="SJ28" s="14">
        <f t="shared" si="163"/>
        <v>45</v>
      </c>
      <c r="SK28" s="14">
        <f t="shared" si="163"/>
        <v>44</v>
      </c>
      <c r="SL28" s="14">
        <f t="shared" si="163"/>
        <v>46</v>
      </c>
      <c r="SM28" s="14">
        <f t="shared" si="163"/>
        <v>46</v>
      </c>
      <c r="SN28" s="14">
        <f t="shared" si="163"/>
        <v>42</v>
      </c>
      <c r="SO28" s="14">
        <f t="shared" si="163"/>
        <v>45</v>
      </c>
      <c r="SP28" s="14">
        <f t="shared" si="163"/>
        <v>45</v>
      </c>
      <c r="SQ28" s="14">
        <f t="shared" si="163"/>
        <v>49</v>
      </c>
      <c r="SR28" s="14">
        <f t="shared" si="163"/>
        <v>54</v>
      </c>
      <c r="SS28" s="14">
        <f t="shared" si="163"/>
        <v>57</v>
      </c>
      <c r="ST28" s="14">
        <f t="shared" si="163"/>
        <v>65</v>
      </c>
      <c r="SU28" s="14">
        <f t="shared" si="163"/>
        <v>62</v>
      </c>
      <c r="SV28" s="14">
        <f t="shared" si="163"/>
        <v>67</v>
      </c>
      <c r="SW28" s="14">
        <f t="shared" si="163"/>
        <v>73</v>
      </c>
      <c r="SX28" s="14">
        <f t="shared" si="163"/>
        <v>76</v>
      </c>
      <c r="SY28" s="14">
        <f t="shared" si="163"/>
        <v>76</v>
      </c>
      <c r="SZ28" s="14">
        <f t="shared" si="163"/>
        <v>77</v>
      </c>
      <c r="TA28" s="14">
        <f t="shared" si="163"/>
        <v>72</v>
      </c>
      <c r="TB28" s="14">
        <f t="shared" si="163"/>
        <v>74</v>
      </c>
      <c r="TC28" s="14">
        <f t="shared" si="163"/>
        <v>83</v>
      </c>
      <c r="TD28" s="14">
        <f t="shared" si="163"/>
        <v>96</v>
      </c>
      <c r="TE28" s="14">
        <f t="shared" si="163"/>
        <v>101</v>
      </c>
      <c r="TF28" s="14">
        <f t="shared" si="163"/>
        <v>100</v>
      </c>
      <c r="TG28" s="14">
        <f t="shared" si="163"/>
        <v>108</v>
      </c>
      <c r="TH28" s="14">
        <f t="shared" si="163"/>
        <v>112</v>
      </c>
      <c r="TI28" s="14">
        <f t="shared" si="163"/>
        <v>121</v>
      </c>
      <c r="TJ28" s="14">
        <f t="shared" si="163"/>
        <v>134</v>
      </c>
      <c r="TK28" s="14">
        <f t="shared" si="163"/>
        <v>129</v>
      </c>
      <c r="TL28" s="14">
        <f t="shared" si="163"/>
        <v>135</v>
      </c>
      <c r="TM28" s="14">
        <f t="shared" si="163"/>
        <v>138</v>
      </c>
      <c r="TN28" s="14">
        <f t="shared" si="163"/>
        <v>149</v>
      </c>
      <c r="TO28" s="14">
        <f t="shared" si="163"/>
        <v>152</v>
      </c>
      <c r="TP28" s="14">
        <f t="shared" si="163"/>
        <v>157</v>
      </c>
      <c r="TQ28" s="14">
        <f t="shared" si="163"/>
        <v>158</v>
      </c>
      <c r="TR28" s="14">
        <f t="shared" si="163"/>
        <v>166</v>
      </c>
      <c r="TS28" s="14">
        <f t="shared" si="163"/>
        <v>173</v>
      </c>
      <c r="TT28" s="14">
        <f t="shared" si="163"/>
        <v>175</v>
      </c>
      <c r="TU28" s="14">
        <f t="shared" si="163"/>
        <v>184</v>
      </c>
      <c r="TV28" s="14">
        <f t="shared" si="163"/>
        <v>187</v>
      </c>
      <c r="TW28" s="14">
        <f t="shared" si="163"/>
        <v>195</v>
      </c>
      <c r="TX28" s="14">
        <f t="shared" si="163"/>
        <v>195</v>
      </c>
      <c r="TY28" s="14">
        <f t="shared" si="163"/>
        <v>202</v>
      </c>
      <c r="TZ28" s="14">
        <f t="shared" si="163"/>
        <v>202</v>
      </c>
      <c r="UA28" s="14">
        <f t="shared" ref="UA28:WL28" si="164">UA40-UA38-UA39</f>
        <v>210</v>
      </c>
      <c r="UB28" s="14">
        <f t="shared" si="164"/>
        <v>217</v>
      </c>
      <c r="UC28" s="14">
        <f t="shared" si="164"/>
        <v>218</v>
      </c>
      <c r="UD28" s="14">
        <f t="shared" si="164"/>
        <v>216</v>
      </c>
      <c r="UE28" s="14">
        <f t="shared" si="164"/>
        <v>230</v>
      </c>
      <c r="UF28" s="14">
        <f t="shared" si="164"/>
        <v>242</v>
      </c>
      <c r="UG28" s="14">
        <f t="shared" si="164"/>
        <v>254</v>
      </c>
      <c r="UH28" s="14">
        <f t="shared" si="164"/>
        <v>258</v>
      </c>
      <c r="UI28" s="14">
        <f t="shared" si="164"/>
        <v>265</v>
      </c>
      <c r="UJ28" s="14">
        <f t="shared" si="164"/>
        <v>260</v>
      </c>
      <c r="UK28" s="14">
        <f t="shared" si="164"/>
        <v>271</v>
      </c>
      <c r="UL28" s="14">
        <f t="shared" si="164"/>
        <v>279</v>
      </c>
      <c r="UM28" s="14">
        <f t="shared" si="164"/>
        <v>286</v>
      </c>
      <c r="UN28" s="14">
        <f t="shared" si="164"/>
        <v>278</v>
      </c>
      <c r="UO28" s="14">
        <f t="shared" si="164"/>
        <v>277</v>
      </c>
      <c r="UP28" s="14">
        <f t="shared" si="164"/>
        <v>271</v>
      </c>
      <c r="UQ28" s="14">
        <f t="shared" si="164"/>
        <v>264</v>
      </c>
      <c r="UR28" s="14">
        <f t="shared" si="164"/>
        <v>256</v>
      </c>
      <c r="US28" s="14">
        <f t="shared" si="164"/>
        <v>238</v>
      </c>
      <c r="UT28" s="14">
        <f t="shared" si="164"/>
        <v>224</v>
      </c>
      <c r="UU28" s="14">
        <f t="shared" si="164"/>
        <v>219</v>
      </c>
      <c r="UV28" s="14">
        <f t="shared" si="164"/>
        <v>216</v>
      </c>
      <c r="UW28" s="14">
        <f t="shared" si="164"/>
        <v>207</v>
      </c>
      <c r="UX28" s="14">
        <f t="shared" si="164"/>
        <v>203</v>
      </c>
      <c r="UY28" s="14">
        <f t="shared" si="164"/>
        <v>191</v>
      </c>
      <c r="UZ28" s="14">
        <f t="shared" si="164"/>
        <v>173</v>
      </c>
      <c r="VA28" s="14">
        <f t="shared" si="164"/>
        <v>173</v>
      </c>
      <c r="VB28" s="14">
        <f t="shared" si="164"/>
        <v>168</v>
      </c>
      <c r="VC28" s="14">
        <f t="shared" si="164"/>
        <v>169</v>
      </c>
      <c r="VD28" s="14">
        <f t="shared" si="164"/>
        <v>169</v>
      </c>
      <c r="VE28" s="14">
        <f t="shared" si="164"/>
        <v>153</v>
      </c>
      <c r="VF28" s="14">
        <f t="shared" si="164"/>
        <v>149</v>
      </c>
      <c r="VG28" s="14">
        <f t="shared" si="164"/>
        <v>136</v>
      </c>
      <c r="VH28" s="14">
        <f t="shared" si="164"/>
        <v>126</v>
      </c>
      <c r="VI28" s="14">
        <f t="shared" si="164"/>
        <v>115</v>
      </c>
      <c r="VJ28" s="14">
        <f t="shared" si="164"/>
        <v>115</v>
      </c>
      <c r="VK28" s="14">
        <f t="shared" si="164"/>
        <v>114</v>
      </c>
      <c r="VL28" s="14">
        <f t="shared" si="164"/>
        <v>107</v>
      </c>
      <c r="VM28" s="14">
        <f t="shared" si="164"/>
        <v>96</v>
      </c>
      <c r="VN28" s="14">
        <f t="shared" si="164"/>
        <v>91</v>
      </c>
      <c r="VO28" s="14">
        <f t="shared" si="164"/>
        <v>86</v>
      </c>
      <c r="VP28" s="14">
        <f t="shared" si="164"/>
        <v>80</v>
      </c>
      <c r="VQ28" s="14">
        <f t="shared" si="164"/>
        <v>78</v>
      </c>
      <c r="VR28" s="14">
        <f t="shared" si="164"/>
        <v>78</v>
      </c>
      <c r="VS28" s="14">
        <f t="shared" si="164"/>
        <v>75</v>
      </c>
      <c r="VT28" s="14">
        <f t="shared" si="164"/>
        <v>72</v>
      </c>
      <c r="VU28" s="14">
        <f t="shared" si="164"/>
        <v>64</v>
      </c>
      <c r="VV28" s="14">
        <f t="shared" si="164"/>
        <v>61</v>
      </c>
      <c r="VW28" s="14">
        <f t="shared" si="164"/>
        <v>58</v>
      </c>
      <c r="VX28" s="14">
        <f t="shared" si="164"/>
        <v>53</v>
      </c>
      <c r="VY28" s="14">
        <f t="shared" si="164"/>
        <v>53</v>
      </c>
      <c r="VZ28" s="14">
        <f t="shared" si="164"/>
        <v>48</v>
      </c>
      <c r="WA28" s="14">
        <f t="shared" si="164"/>
        <v>45</v>
      </c>
      <c r="WB28" s="14">
        <f t="shared" si="164"/>
        <v>40</v>
      </c>
      <c r="WC28" s="14">
        <f t="shared" si="164"/>
        <v>37</v>
      </c>
      <c r="WD28" s="14">
        <f t="shared" si="164"/>
        <v>35</v>
      </c>
      <c r="WE28" s="14">
        <f t="shared" si="164"/>
        <v>32</v>
      </c>
      <c r="WF28" s="14">
        <f t="shared" si="164"/>
        <v>31</v>
      </c>
      <c r="WG28" s="14">
        <f t="shared" si="164"/>
        <v>29</v>
      </c>
      <c r="WH28" s="14">
        <f t="shared" si="164"/>
        <v>24</v>
      </c>
      <c r="WI28" s="14">
        <f t="shared" si="164"/>
        <v>23</v>
      </c>
      <c r="WJ28" s="14">
        <f t="shared" si="164"/>
        <v>23</v>
      </c>
      <c r="WK28" s="14">
        <f t="shared" si="164"/>
        <v>19</v>
      </c>
      <c r="WL28" s="14">
        <f t="shared" si="164"/>
        <v>19</v>
      </c>
      <c r="WM28" s="14">
        <f t="shared" ref="WM28:XM28" si="165">WM40-WM38-WM39</f>
        <v>19</v>
      </c>
      <c r="WN28" s="14">
        <f t="shared" si="165"/>
        <v>16</v>
      </c>
      <c r="WO28" s="14">
        <f t="shared" si="165"/>
        <v>15</v>
      </c>
      <c r="WP28" s="14">
        <f t="shared" si="165"/>
        <v>15</v>
      </c>
      <c r="WQ28" s="14">
        <f t="shared" si="165"/>
        <v>14</v>
      </c>
      <c r="WR28" s="14">
        <f t="shared" si="165"/>
        <v>14</v>
      </c>
      <c r="WS28" s="14">
        <f t="shared" si="165"/>
        <v>15</v>
      </c>
      <c r="WT28" s="14">
        <f t="shared" si="165"/>
        <v>15</v>
      </c>
      <c r="WU28" s="14">
        <f t="shared" si="165"/>
        <v>15</v>
      </c>
      <c r="WV28" s="14">
        <f t="shared" si="165"/>
        <v>14</v>
      </c>
      <c r="WW28" s="14">
        <f t="shared" si="165"/>
        <v>13</v>
      </c>
      <c r="WX28" s="14">
        <f t="shared" si="165"/>
        <v>12</v>
      </c>
      <c r="WY28" s="14">
        <f t="shared" si="165"/>
        <v>11</v>
      </c>
      <c r="WZ28" s="14">
        <f t="shared" si="165"/>
        <v>12</v>
      </c>
      <c r="XA28" s="14">
        <f t="shared" si="165"/>
        <v>12</v>
      </c>
      <c r="XB28" s="14">
        <f t="shared" si="165"/>
        <v>10</v>
      </c>
      <c r="XC28" s="14">
        <f t="shared" si="165"/>
        <v>9</v>
      </c>
      <c r="XD28" s="14">
        <f t="shared" si="165"/>
        <v>9</v>
      </c>
      <c r="XE28" s="14">
        <f t="shared" si="165"/>
        <v>10</v>
      </c>
      <c r="XF28" s="14">
        <f t="shared" si="165"/>
        <v>10</v>
      </c>
      <c r="XG28" s="14">
        <f t="shared" si="165"/>
        <v>9</v>
      </c>
      <c r="XH28" s="14">
        <f t="shared" si="165"/>
        <v>9</v>
      </c>
      <c r="XI28" s="14">
        <f t="shared" si="165"/>
        <v>9</v>
      </c>
      <c r="XJ28" s="14">
        <f t="shared" si="165"/>
        <v>8</v>
      </c>
      <c r="XK28" s="14">
        <f t="shared" si="165"/>
        <v>8</v>
      </c>
      <c r="XL28" s="14">
        <f t="shared" si="165"/>
        <v>7</v>
      </c>
      <c r="XM28" s="14">
        <f t="shared" si="165"/>
        <v>2</v>
      </c>
      <c r="XN28" s="14">
        <f t="shared" ref="XN28:XQ28" si="166">XN40-XN38-XN39</f>
        <v>2</v>
      </c>
      <c r="XO28" s="14">
        <f t="shared" si="166"/>
        <v>2</v>
      </c>
      <c r="XP28" s="14">
        <f t="shared" si="166"/>
        <v>1</v>
      </c>
      <c r="XQ28" s="14">
        <f t="shared" si="166"/>
        <v>1</v>
      </c>
      <c r="XR28" s="14">
        <f t="shared" ref="XR28:XS28" si="167">XR40-XR38-XR39</f>
        <v>1</v>
      </c>
      <c r="XS28" s="14">
        <f t="shared" si="167"/>
        <v>1</v>
      </c>
      <c r="XT28" s="14">
        <f t="shared" ref="XT28:XW28" si="168">XT40-XT38-XT39</f>
        <v>1</v>
      </c>
      <c r="XU28" s="14">
        <f t="shared" si="168"/>
        <v>1</v>
      </c>
      <c r="XV28" s="14">
        <f t="shared" si="168"/>
        <v>1</v>
      </c>
      <c r="XW28" s="14">
        <f t="shared" si="168"/>
        <v>1</v>
      </c>
      <c r="XX28" s="14">
        <f t="shared" ref="XX28:XY28" si="169">XX40-XX38-XX39</f>
        <v>1</v>
      </c>
      <c r="XY28" s="14">
        <f t="shared" si="169"/>
        <v>1</v>
      </c>
      <c r="XZ28" s="14">
        <f t="shared" ref="XZ28:YA28" si="170">XZ40-XZ38-XZ39</f>
        <v>1</v>
      </c>
      <c r="YA28" s="14">
        <f t="shared" si="170"/>
        <v>1</v>
      </c>
      <c r="YB28" s="14">
        <f t="shared" ref="YB28:YC28" si="171">YB40-YB38-YB39</f>
        <v>1</v>
      </c>
      <c r="YC28" s="14">
        <f t="shared" si="171"/>
        <v>1</v>
      </c>
      <c r="YD28" s="14">
        <f t="shared" ref="YD28:YE28" si="172">YD40-YD38-YD39</f>
        <v>1</v>
      </c>
      <c r="YE28" s="14">
        <f t="shared" si="172"/>
        <v>1</v>
      </c>
      <c r="YF28" s="14">
        <f t="shared" ref="YF28:YG28" si="173">YF40-YF38-YF39</f>
        <v>1</v>
      </c>
      <c r="YG28" s="14">
        <f t="shared" si="173"/>
        <v>1</v>
      </c>
      <c r="YH28" s="14">
        <f t="shared" ref="YH28:YI28" si="174">YH40-YH38-YH39</f>
        <v>1</v>
      </c>
      <c r="YI28" s="14">
        <f t="shared" si="174"/>
        <v>1</v>
      </c>
      <c r="YJ28" s="14">
        <f t="shared" ref="YJ28:YK28" si="175">YJ40-YJ38-YJ39</f>
        <v>1</v>
      </c>
      <c r="YK28" s="14">
        <f t="shared" si="175"/>
        <v>2</v>
      </c>
      <c r="YL28" s="14">
        <f t="shared" ref="YL28:YM28" si="176">YL40-YL38-YL39</f>
        <v>2</v>
      </c>
      <c r="YM28" s="14">
        <f t="shared" si="176"/>
        <v>2</v>
      </c>
      <c r="YN28" s="14">
        <f t="shared" ref="YN28:YQ28" si="177">YN40-YN38-YN39</f>
        <v>2</v>
      </c>
      <c r="YO28" s="14">
        <f t="shared" si="177"/>
        <v>2</v>
      </c>
      <c r="YP28" s="14">
        <f t="shared" si="177"/>
        <v>2</v>
      </c>
      <c r="YQ28" s="14">
        <f t="shared" si="177"/>
        <v>2</v>
      </c>
      <c r="YR28" s="14">
        <f t="shared" ref="YR28:YS28" si="178">YR40-YR38-YR39</f>
        <v>2</v>
      </c>
      <c r="YS28" s="14">
        <f t="shared" si="178"/>
        <v>2</v>
      </c>
      <c r="YT28" s="14">
        <f t="shared" ref="YT28:ZA28" si="179">YT40-YT38-YT39</f>
        <v>2</v>
      </c>
      <c r="YU28" s="14">
        <f t="shared" si="179"/>
        <v>2</v>
      </c>
      <c r="YV28" s="14">
        <f t="shared" si="179"/>
        <v>2</v>
      </c>
      <c r="YW28" s="14">
        <f t="shared" si="179"/>
        <v>2</v>
      </c>
      <c r="YX28" s="14">
        <f t="shared" si="179"/>
        <v>2</v>
      </c>
      <c r="YY28" s="14">
        <f t="shared" si="179"/>
        <v>2</v>
      </c>
      <c r="YZ28" s="14">
        <f t="shared" si="179"/>
        <v>2</v>
      </c>
      <c r="ZA28" s="14">
        <f t="shared" si="179"/>
        <v>2</v>
      </c>
      <c r="ZB28" s="14">
        <f t="shared" ref="ZB28:ZC28" si="180">ZB40-ZB38-ZB39</f>
        <v>1</v>
      </c>
      <c r="ZC28" s="14">
        <f t="shared" si="180"/>
        <v>1</v>
      </c>
      <c r="ZD28" s="14">
        <f t="shared" ref="ZD28:ZE28" si="181">ZD40-ZD38-ZD39</f>
        <v>2</v>
      </c>
      <c r="ZE28" s="14">
        <f t="shared" si="181"/>
        <v>2</v>
      </c>
      <c r="ZF28" s="14">
        <f t="shared" ref="ZF28:ZG28" si="182">ZF40-ZF38-ZF39</f>
        <v>2</v>
      </c>
      <c r="ZG28" s="14">
        <f t="shared" si="182"/>
        <v>5</v>
      </c>
      <c r="ZH28" s="14">
        <f t="shared" ref="ZH28:ZI28" si="183">ZH40-ZH38-ZH39</f>
        <v>6</v>
      </c>
      <c r="ZI28" s="14">
        <f t="shared" si="183"/>
        <v>6</v>
      </c>
      <c r="ZJ28" s="14">
        <f t="shared" ref="ZJ28:ZK28" si="184">ZJ40-ZJ38-ZJ39</f>
        <v>7</v>
      </c>
      <c r="ZK28" s="14">
        <f t="shared" si="184"/>
        <v>9</v>
      </c>
      <c r="ZL28" s="14">
        <f t="shared" ref="ZL28:ZM28" si="185">ZL40-ZL38-ZL39</f>
        <v>9</v>
      </c>
      <c r="ZM28" s="14">
        <f t="shared" si="185"/>
        <v>11</v>
      </c>
      <c r="ZN28" s="14">
        <f t="shared" ref="ZN28:ZO28" si="186">ZN40-ZN38-ZN39</f>
        <v>14</v>
      </c>
      <c r="ZO28" s="14">
        <f t="shared" si="186"/>
        <v>13</v>
      </c>
      <c r="ZP28" s="14">
        <f t="shared" ref="ZP28:ZQ28" si="187">ZP40-ZP38-ZP39</f>
        <v>17</v>
      </c>
      <c r="ZQ28" s="14">
        <f t="shared" si="187"/>
        <v>20</v>
      </c>
      <c r="ZR28" s="14">
        <f t="shared" ref="ZR28:ZS28" si="188">ZR40-ZR38-ZR39</f>
        <v>24</v>
      </c>
      <c r="ZS28" s="14">
        <f t="shared" si="188"/>
        <v>23</v>
      </c>
      <c r="ZT28" s="14">
        <f t="shared" ref="ZT28:ZV28" si="189">ZT40-ZT38-ZT39</f>
        <v>28</v>
      </c>
      <c r="ZU28" s="14">
        <f t="shared" si="189"/>
        <v>37</v>
      </c>
      <c r="ZV28" s="14">
        <f t="shared" si="189"/>
        <v>44</v>
      </c>
      <c r="ZW28" s="14">
        <f t="shared" ref="ZW28" si="190">ZW40-ZW38-ZW39</f>
        <v>46</v>
      </c>
      <c r="ZX28" s="14">
        <f t="shared" ref="ZX28:AAN28" si="191">ZX40-ZX38-ZX39</f>
        <v>47</v>
      </c>
      <c r="ZY28" s="14">
        <f t="shared" si="191"/>
        <v>47</v>
      </c>
      <c r="ZZ28" s="14">
        <f t="shared" si="191"/>
        <v>50</v>
      </c>
      <c r="AAA28" s="14">
        <f t="shared" si="191"/>
        <v>60</v>
      </c>
      <c r="AAB28" s="14">
        <f t="shared" si="191"/>
        <v>72</v>
      </c>
      <c r="AAC28" s="14">
        <f t="shared" si="191"/>
        <v>77</v>
      </c>
      <c r="AAD28" s="14">
        <f t="shared" si="191"/>
        <v>87</v>
      </c>
      <c r="AAE28" s="14">
        <f t="shared" si="191"/>
        <v>106</v>
      </c>
      <c r="AAF28" s="14">
        <f t="shared" si="191"/>
        <v>112</v>
      </c>
      <c r="AAG28" s="14">
        <f t="shared" si="191"/>
        <v>121</v>
      </c>
      <c r="AAH28" s="14">
        <f t="shared" si="191"/>
        <v>136</v>
      </c>
      <c r="AAI28" s="14">
        <f t="shared" si="191"/>
        <v>147</v>
      </c>
      <c r="AAJ28" s="14">
        <f t="shared" si="191"/>
        <v>163</v>
      </c>
      <c r="AAK28" s="14">
        <f t="shared" si="191"/>
        <v>183</v>
      </c>
      <c r="AAL28" s="14">
        <f t="shared" si="191"/>
        <v>184</v>
      </c>
      <c r="AAM28" s="14">
        <f t="shared" si="191"/>
        <v>193</v>
      </c>
      <c r="AAN28" s="14">
        <f t="shared" si="191"/>
        <v>191</v>
      </c>
      <c r="AAO28" s="14">
        <f t="shared" ref="AAO28:AAT28" si="192">AAO40-AAO38-AAO39</f>
        <v>203</v>
      </c>
      <c r="AAP28" s="14">
        <f t="shared" si="192"/>
        <v>202</v>
      </c>
      <c r="AAQ28" s="14">
        <f t="shared" si="192"/>
        <v>225</v>
      </c>
      <c r="AAR28" s="14">
        <f t="shared" si="192"/>
        <v>250</v>
      </c>
      <c r="AAS28" s="14">
        <f t="shared" si="192"/>
        <v>251</v>
      </c>
      <c r="AAT28" s="14">
        <f t="shared" si="192"/>
        <v>254</v>
      </c>
      <c r="AAU28" s="14">
        <f t="shared" ref="AAU28:AAZ28" si="193">AAU40-AAU38-AAU39</f>
        <v>267</v>
      </c>
      <c r="AAV28" s="14">
        <f t="shared" si="193"/>
        <v>276</v>
      </c>
      <c r="AAW28" s="14">
        <f t="shared" si="193"/>
        <v>246</v>
      </c>
      <c r="AAX28" s="14">
        <f t="shared" si="193"/>
        <v>240</v>
      </c>
      <c r="AAY28" s="14">
        <f t="shared" si="193"/>
        <v>255</v>
      </c>
      <c r="AAZ28" s="14">
        <f t="shared" si="193"/>
        <v>237</v>
      </c>
      <c r="ABA28" s="14">
        <f t="shared" ref="ABA28:ABB28" si="194">ABA40-ABA38-ABA39</f>
        <v>234</v>
      </c>
      <c r="ABB28" s="14">
        <f t="shared" si="194"/>
        <v>235</v>
      </c>
      <c r="ABC28" s="14">
        <f t="shared" ref="ABC28:ABD28" si="195">ABC40-ABC38-ABC39</f>
        <v>237</v>
      </c>
      <c r="ABD28" s="14">
        <f t="shared" si="195"/>
        <v>238</v>
      </c>
      <c r="ABE28" s="14">
        <f t="shared" ref="ABE28:ABF28" si="196">ABE40-ABE38-ABE39</f>
        <v>218</v>
      </c>
      <c r="ABF28" s="14">
        <f t="shared" si="196"/>
        <v>213</v>
      </c>
      <c r="ABG28" s="14">
        <f t="shared" ref="ABG28:ABI28" si="197">ABG40-ABG38-ABG39</f>
        <v>201</v>
      </c>
      <c r="ABH28" s="14">
        <f t="shared" si="197"/>
        <v>194</v>
      </c>
      <c r="ABI28" s="14">
        <f t="shared" si="197"/>
        <v>189</v>
      </c>
      <c r="ABJ28" s="14">
        <f t="shared" ref="ABJ28:ABK28" si="198">ABJ40-ABJ38-ABJ39</f>
        <v>193</v>
      </c>
      <c r="ABK28" s="14">
        <f t="shared" si="198"/>
        <v>195</v>
      </c>
      <c r="ABL28" s="14">
        <f t="shared" ref="ABL28:ABM28" si="199">ABL40-ABL38-ABL39</f>
        <v>190</v>
      </c>
      <c r="ABM28" s="14">
        <f t="shared" si="199"/>
        <v>187</v>
      </c>
      <c r="ABN28" s="14">
        <f t="shared" ref="ABN28:ABO28" si="200">ABN40-ABN38-ABN39</f>
        <v>178</v>
      </c>
      <c r="ABO28" s="14">
        <f t="shared" si="200"/>
        <v>173</v>
      </c>
      <c r="ABP28" s="14">
        <f t="shared" ref="ABP28:ABQ28" si="201">ABP40-ABP38-ABP39</f>
        <v>172</v>
      </c>
      <c r="ABQ28" s="14">
        <f t="shared" si="201"/>
        <v>168</v>
      </c>
      <c r="ABR28" s="14">
        <f t="shared" ref="ABR28:ABS28" si="202">ABR40-ABR38-ABR39</f>
        <v>159</v>
      </c>
      <c r="ABS28" s="14">
        <f t="shared" si="202"/>
        <v>141</v>
      </c>
      <c r="ABT28" s="14">
        <f t="shared" ref="ABT28:ABU28" si="203">ABT40-ABT38-ABT39</f>
        <v>127</v>
      </c>
      <c r="ABU28" s="14">
        <f t="shared" si="203"/>
        <v>128</v>
      </c>
      <c r="ABV28" s="14">
        <f t="shared" ref="ABV28:ABX28" si="204">ABV40-ABV38-ABV39</f>
        <v>123</v>
      </c>
      <c r="ABW28" s="14">
        <f t="shared" si="204"/>
        <v>122</v>
      </c>
      <c r="ABX28" s="14">
        <f t="shared" si="204"/>
        <v>122</v>
      </c>
      <c r="ABY28" s="14">
        <f t="shared" ref="ABY28:ABZ28" si="205">ABY40-ABY38-ABY39</f>
        <v>117</v>
      </c>
      <c r="ABZ28" s="14">
        <f t="shared" si="205"/>
        <v>105</v>
      </c>
      <c r="ACA28" s="14">
        <f t="shared" ref="ACA28:ACB28" si="206">ACA40-ACA38-ACA39</f>
        <v>97</v>
      </c>
      <c r="ACB28" s="14">
        <f t="shared" si="206"/>
        <v>94</v>
      </c>
      <c r="ACC28" s="14">
        <f t="shared" ref="ACC28:ACD28" si="207">ACC40-ACC38-ACC39</f>
        <v>91</v>
      </c>
      <c r="ACD28" s="14">
        <f t="shared" si="207"/>
        <v>91</v>
      </c>
      <c r="ACE28" s="14">
        <f t="shared" ref="ACE28:ACF28" si="208">ACE40-ACE38-ACE39</f>
        <v>82</v>
      </c>
      <c r="ACF28" s="14">
        <f t="shared" si="208"/>
        <v>80</v>
      </c>
      <c r="ACG28" s="14">
        <f t="shared" ref="ACG28:ACH28" si="209">ACG40-ACG38-ACG39</f>
        <v>75</v>
      </c>
      <c r="ACH28" s="14">
        <f t="shared" si="209"/>
        <v>73</v>
      </c>
      <c r="ACI28" s="14">
        <f t="shared" ref="ACI28:ACJ28" si="210">ACI40-ACI38-ACI39</f>
        <v>69</v>
      </c>
      <c r="ACJ28" s="14">
        <f t="shared" si="210"/>
        <v>67</v>
      </c>
      <c r="ACK28" s="14">
        <f t="shared" ref="ACK28:ACM28" si="211">ACK40-ACK38-ACK39</f>
        <v>65</v>
      </c>
      <c r="ACL28" s="14">
        <f t="shared" si="211"/>
        <v>63</v>
      </c>
      <c r="ACM28" s="14">
        <f t="shared" si="211"/>
        <v>62</v>
      </c>
      <c r="ACN28" s="14">
        <f t="shared" ref="ACN28:ACO28" si="212">ACN40-ACN38-ACN39</f>
        <v>54</v>
      </c>
      <c r="ACO28" s="14">
        <f t="shared" si="212"/>
        <v>51</v>
      </c>
      <c r="ACP28" s="14">
        <f t="shared" ref="ACP28:ACS28" si="213">ACP40-ACP38-ACP39</f>
        <v>51</v>
      </c>
      <c r="ACQ28" s="14">
        <f t="shared" si="213"/>
        <v>49</v>
      </c>
      <c r="ACR28" s="14">
        <f t="shared" si="213"/>
        <v>49</v>
      </c>
      <c r="ACS28" s="14">
        <f t="shared" si="213"/>
        <v>48</v>
      </c>
      <c r="ACT28" s="14">
        <f t="shared" ref="ACT28:ACU28" si="214">ACT40-ACT38-ACT39</f>
        <v>48</v>
      </c>
      <c r="ACU28" s="14">
        <f t="shared" si="214"/>
        <v>45</v>
      </c>
      <c r="ACV28" s="14">
        <f t="shared" ref="ACV28:ACW28" si="215">ACV40-ACV38-ACV39</f>
        <v>44</v>
      </c>
      <c r="ACW28" s="14">
        <f t="shared" si="215"/>
        <v>38</v>
      </c>
      <c r="ACX28" s="14">
        <f t="shared" ref="ACX28:ACY28" si="216">ACX40-ACX38-ACX39</f>
        <v>37</v>
      </c>
      <c r="ACY28" s="14">
        <f t="shared" si="216"/>
        <v>38</v>
      </c>
      <c r="ACZ28" s="14">
        <f t="shared" ref="ACZ28:ADA28" si="217">ACZ40-ACZ38-ACZ39</f>
        <v>38</v>
      </c>
      <c r="ADA28" s="14">
        <f t="shared" si="217"/>
        <v>36</v>
      </c>
      <c r="ADB28" s="14">
        <f t="shared" ref="ADB28:ADE28" si="218">ADB40-ADB38-ADB39</f>
        <v>37</v>
      </c>
      <c r="ADC28" s="14">
        <f t="shared" si="218"/>
        <v>32</v>
      </c>
      <c r="ADD28" s="14">
        <f t="shared" si="218"/>
        <v>30</v>
      </c>
      <c r="ADE28" s="14">
        <f t="shared" si="218"/>
        <v>29</v>
      </c>
      <c r="ADF28" s="14">
        <f t="shared" ref="ADF28:ADJ28" si="219">ADF40-ADF38-ADF39</f>
        <v>30</v>
      </c>
      <c r="ADG28" s="14">
        <f t="shared" si="219"/>
        <v>32</v>
      </c>
      <c r="ADH28" s="14">
        <f t="shared" si="219"/>
        <v>27</v>
      </c>
      <c r="ADI28" s="14">
        <f t="shared" si="219"/>
        <v>28</v>
      </c>
      <c r="ADJ28" s="14">
        <f t="shared" si="219"/>
        <v>25</v>
      </c>
      <c r="ADK28" s="14">
        <f t="shared" ref="ADK28:ADL28" si="220">ADK40-ADK38-ADK39</f>
        <v>24</v>
      </c>
      <c r="ADL28" s="14">
        <f t="shared" si="220"/>
        <v>25</v>
      </c>
      <c r="ADM28" s="14">
        <f t="shared" ref="ADM28:ADN28" si="221">ADM40-ADM38-ADM39</f>
        <v>25</v>
      </c>
      <c r="ADN28" s="14">
        <f t="shared" si="221"/>
        <v>24</v>
      </c>
      <c r="ADO28" s="14">
        <f t="shared" ref="ADO28:ADR28" si="222">ADO40-ADO38-ADO39</f>
        <v>24</v>
      </c>
      <c r="ADP28" s="14">
        <f t="shared" si="222"/>
        <v>23</v>
      </c>
      <c r="ADQ28" s="14">
        <f t="shared" si="222"/>
        <v>22</v>
      </c>
      <c r="ADR28" s="14">
        <f t="shared" si="222"/>
        <v>22</v>
      </c>
      <c r="ADS28" s="14">
        <f t="shared" ref="ADS28:ADT28" si="223">ADS40-ADS38-ADS39</f>
        <v>22</v>
      </c>
      <c r="ADT28" s="14">
        <f t="shared" si="223"/>
        <v>23</v>
      </c>
      <c r="ADU28" s="14">
        <f t="shared" ref="ADU28:ADW28" si="224">ADU40-ADU38-ADU39</f>
        <v>21</v>
      </c>
      <c r="ADV28" s="14">
        <f t="shared" si="224"/>
        <v>20</v>
      </c>
      <c r="ADW28" s="14">
        <f t="shared" si="224"/>
        <v>21</v>
      </c>
      <c r="ADX28" s="14">
        <f t="shared" ref="ADX28:ADY28" si="225">ADX40-ADX38-ADX39</f>
        <v>21</v>
      </c>
      <c r="ADY28" s="14">
        <f t="shared" si="225"/>
        <v>20</v>
      </c>
      <c r="ADZ28" s="14">
        <f t="shared" ref="ADZ28:AEA28" si="226">ADZ40-ADZ38-ADZ39</f>
        <v>20</v>
      </c>
      <c r="AEA28" s="14">
        <f t="shared" si="226"/>
        <v>20</v>
      </c>
      <c r="AEB28" s="14">
        <f t="shared" ref="AEB28:AEC28" si="227">AEB40-AEB38-AEB39</f>
        <v>21</v>
      </c>
      <c r="AEC28" s="14">
        <f t="shared" si="227"/>
        <v>20</v>
      </c>
      <c r="AED28" s="14">
        <f t="shared" ref="AED28:AEE28" si="228">AED40-AED38-AED39</f>
        <v>20</v>
      </c>
      <c r="AEE28" s="14">
        <f t="shared" si="228"/>
        <v>19</v>
      </c>
      <c r="AEF28" s="14">
        <f t="shared" ref="AEF28:AEG28" si="229">AEF40-AEF38-AEF39</f>
        <v>20</v>
      </c>
      <c r="AEG28" s="14">
        <f t="shared" si="229"/>
        <v>19</v>
      </c>
      <c r="AEH28" s="14">
        <f t="shared" ref="AEH28:AEK28" si="230">AEH40-AEH38-AEH39</f>
        <v>19</v>
      </c>
      <c r="AEI28" s="14">
        <f t="shared" si="230"/>
        <v>22</v>
      </c>
      <c r="AEJ28" s="14">
        <f t="shared" si="230"/>
        <v>20</v>
      </c>
      <c r="AEK28" s="14">
        <f t="shared" si="230"/>
        <v>18</v>
      </c>
      <c r="AEL28" s="14">
        <f t="shared" ref="AEL28:AER28" si="231">AEL40-AEL38-AEL39</f>
        <v>17</v>
      </c>
      <c r="AEM28" s="14">
        <f t="shared" si="231"/>
        <v>16</v>
      </c>
      <c r="AEN28" s="14">
        <f t="shared" si="231"/>
        <v>16</v>
      </c>
      <c r="AEO28" s="14">
        <f t="shared" si="231"/>
        <v>18</v>
      </c>
      <c r="AEP28" s="14">
        <f t="shared" si="231"/>
        <v>20</v>
      </c>
      <c r="AEQ28" s="14">
        <f t="shared" si="231"/>
        <v>20</v>
      </c>
      <c r="AER28" s="14">
        <f t="shared" si="231"/>
        <v>20</v>
      </c>
      <c r="AES28" s="14">
        <f t="shared" ref="AES28:AET28" si="232">AES40-AES38-AES39</f>
        <v>18</v>
      </c>
      <c r="AET28" s="14">
        <f t="shared" si="232"/>
        <v>16</v>
      </c>
      <c r="AEU28" s="14">
        <f t="shared" ref="AEU28:AEX28" si="233">AEU40-AEU38-AEU39</f>
        <v>16</v>
      </c>
      <c r="AEV28" s="14">
        <f t="shared" si="233"/>
        <v>16</v>
      </c>
      <c r="AEW28" s="14">
        <f t="shared" si="233"/>
        <v>15</v>
      </c>
      <c r="AEX28" s="14">
        <f t="shared" si="233"/>
        <v>15</v>
      </c>
      <c r="AEY28" s="14">
        <f t="shared" ref="AEY28:AFA28" si="234">AEY40-AEY38-AEY39</f>
        <v>14</v>
      </c>
      <c r="AEZ28" s="14">
        <f t="shared" si="234"/>
        <v>15</v>
      </c>
      <c r="AFA28" s="14">
        <f t="shared" si="234"/>
        <v>13</v>
      </c>
      <c r="AFB28" s="14">
        <f t="shared" ref="AFB28:AFD28" si="235">AFB40-AFB38-AFB39</f>
        <v>12</v>
      </c>
      <c r="AFC28" s="14">
        <f t="shared" si="235"/>
        <v>12</v>
      </c>
      <c r="AFD28" s="14">
        <f t="shared" si="235"/>
        <v>12</v>
      </c>
      <c r="AFE28" s="14">
        <f t="shared" ref="AFE28:AFJ28" si="236">AFE40-AFE38-AFE39</f>
        <v>9</v>
      </c>
      <c r="AFF28" s="14">
        <f t="shared" si="236"/>
        <v>8</v>
      </c>
      <c r="AFG28" s="14">
        <f t="shared" si="236"/>
        <v>7</v>
      </c>
      <c r="AFH28" s="14">
        <f t="shared" si="236"/>
        <v>7</v>
      </c>
      <c r="AFI28" s="14">
        <f t="shared" si="236"/>
        <v>8</v>
      </c>
      <c r="AFJ28" s="14">
        <f t="shared" si="236"/>
        <v>8</v>
      </c>
      <c r="AFK28" s="14">
        <f t="shared" ref="AFK28:AFM28" si="237">AFK40-AFK38-AFK39</f>
        <v>7</v>
      </c>
      <c r="AFL28" s="14">
        <f t="shared" si="237"/>
        <v>7</v>
      </c>
      <c r="AFM28" s="14">
        <f t="shared" si="237"/>
        <v>7</v>
      </c>
      <c r="AFN28" s="14">
        <f t="shared" ref="AFN28:AFR28" si="238">AFN40-AFN38-AFN39</f>
        <v>6</v>
      </c>
      <c r="AFO28" s="14">
        <f t="shared" si="238"/>
        <v>7</v>
      </c>
      <c r="AFP28" s="14">
        <f t="shared" si="238"/>
        <v>7</v>
      </c>
      <c r="AFQ28" s="14">
        <f t="shared" si="238"/>
        <v>7</v>
      </c>
      <c r="AFR28" s="14">
        <f t="shared" si="238"/>
        <v>6</v>
      </c>
      <c r="AFS28" s="14">
        <f t="shared" ref="AFS28:AFV28" si="239">AFS40-AFS38-AFS39</f>
        <v>6</v>
      </c>
      <c r="AFT28" s="14">
        <f t="shared" si="239"/>
        <v>6</v>
      </c>
      <c r="AFU28" s="14">
        <f t="shared" si="239"/>
        <v>5</v>
      </c>
      <c r="AFV28" s="14">
        <f t="shared" si="239"/>
        <v>3</v>
      </c>
      <c r="AFW28" s="14">
        <f t="shared" ref="AFW28:AFX28" si="240">AFW40-AFW38-AFW39</f>
        <v>3</v>
      </c>
      <c r="AFX28" s="14">
        <f t="shared" si="240"/>
        <v>3</v>
      </c>
      <c r="AFY28" s="14">
        <f t="shared" ref="AFY28:AFZ28" si="241">AFY40-AFY38-AFY39</f>
        <v>3</v>
      </c>
      <c r="AFZ28" s="14">
        <f t="shared" si="241"/>
        <v>5</v>
      </c>
      <c r="AGA28" s="14">
        <f t="shared" ref="AGA28:AGC28" si="242">AGA40-AGA38-AGA39</f>
        <v>4</v>
      </c>
      <c r="AGB28" s="14">
        <f t="shared" si="242"/>
        <v>5</v>
      </c>
      <c r="AGC28" s="14">
        <f t="shared" si="242"/>
        <v>8</v>
      </c>
      <c r="AGD28" s="14">
        <f t="shared" ref="AGD28:AGE28" si="243">AGD40-AGD38-AGD39</f>
        <v>8</v>
      </c>
      <c r="AGE28" s="14">
        <f t="shared" si="243"/>
        <v>7</v>
      </c>
      <c r="AGF28" s="14">
        <f t="shared" ref="AGF28:AGH28" si="244">AGF40-AGF38-AGF39</f>
        <v>5</v>
      </c>
      <c r="AGG28" s="14">
        <f t="shared" si="244"/>
        <v>7</v>
      </c>
      <c r="AGH28" s="14">
        <f t="shared" si="244"/>
        <v>7</v>
      </c>
      <c r="AGI28" s="14">
        <f t="shared" ref="AGI28:AGL28" si="245">AGI40-AGI38-AGI39</f>
        <v>6</v>
      </c>
      <c r="AGJ28" s="14">
        <f t="shared" si="245"/>
        <v>9</v>
      </c>
      <c r="AGK28" s="14">
        <f t="shared" si="245"/>
        <v>11</v>
      </c>
      <c r="AGL28" s="14">
        <f t="shared" si="245"/>
        <v>12</v>
      </c>
      <c r="AGM28" s="14">
        <f t="shared" ref="AGM28:AGP28" si="246">AGM40-AGM38-AGM39</f>
        <v>12</v>
      </c>
      <c r="AGN28" s="14">
        <f t="shared" si="246"/>
        <v>19</v>
      </c>
      <c r="AGO28" s="14">
        <f t="shared" si="246"/>
        <v>23</v>
      </c>
      <c r="AGP28" s="14">
        <f t="shared" si="246"/>
        <v>24</v>
      </c>
      <c r="AGQ28" s="14">
        <f t="shared" ref="AGQ28:AGS28" si="247">AGQ40-AGQ38-AGQ39</f>
        <v>23</v>
      </c>
      <c r="AGR28" s="14">
        <f t="shared" si="247"/>
        <v>28</v>
      </c>
      <c r="AGS28" s="14">
        <f t="shared" si="247"/>
        <v>28</v>
      </c>
      <c r="AGT28" s="14">
        <f t="shared" ref="AGT28:AGU28" si="248">AGT40-AGT38-AGT39</f>
        <v>31</v>
      </c>
      <c r="AGU28" s="14">
        <f t="shared" si="248"/>
        <v>39</v>
      </c>
      <c r="AGV28" s="14">
        <f t="shared" ref="AGV28:AGX28" si="249">AGV40-AGV38-AGV39</f>
        <v>41</v>
      </c>
      <c r="AGW28" s="14">
        <f t="shared" si="249"/>
        <v>46</v>
      </c>
      <c r="AGX28" s="14">
        <f t="shared" si="249"/>
        <v>49</v>
      </c>
      <c r="AGY28" s="14">
        <f t="shared" ref="AGY28:AGZ28" si="250">AGY40-AGY38-AGY39</f>
        <v>51</v>
      </c>
      <c r="AGZ28" s="14">
        <f t="shared" si="250"/>
        <v>49</v>
      </c>
      <c r="AHA28" s="14">
        <f t="shared" ref="AHA28:AHC28" si="251">AHA40-AHA38-AHA39</f>
        <v>54</v>
      </c>
      <c r="AHB28" s="14">
        <f t="shared" si="251"/>
        <v>58</v>
      </c>
      <c r="AHC28" s="14">
        <f t="shared" si="251"/>
        <v>60</v>
      </c>
      <c r="AHD28" s="14">
        <f t="shared" ref="AHD28:AHE28" si="252">AHD40-AHD38-AHD39</f>
        <v>63</v>
      </c>
      <c r="AHE28" s="14">
        <f t="shared" si="252"/>
        <v>72</v>
      </c>
      <c r="AHF28" s="14">
        <f t="shared" ref="AHF28:AHK28" si="253">AHF40-AHF38-AHF39</f>
        <v>71</v>
      </c>
      <c r="AHG28" s="14">
        <f t="shared" si="253"/>
        <v>69</v>
      </c>
      <c r="AHH28" s="14">
        <f t="shared" si="253"/>
        <v>69</v>
      </c>
      <c r="AHI28" s="14">
        <f t="shared" si="253"/>
        <v>72</v>
      </c>
      <c r="AHJ28" s="14">
        <f t="shared" si="253"/>
        <v>69</v>
      </c>
      <c r="AHK28" s="14">
        <f t="shared" si="253"/>
        <v>66</v>
      </c>
      <c r="AHL28" s="14">
        <f t="shared" ref="AHL28:AHN28" si="254">AHL40-AHL38-AHL39</f>
        <v>69</v>
      </c>
      <c r="AHM28" s="14">
        <f t="shared" si="254"/>
        <v>59</v>
      </c>
      <c r="AHN28" s="14">
        <f t="shared" si="254"/>
        <v>59</v>
      </c>
      <c r="AHO28" s="14">
        <f t="shared" ref="AHO28:AHQ28" si="255">AHO40-AHO38-AHO39</f>
        <v>64</v>
      </c>
      <c r="AHP28" s="14">
        <f t="shared" si="255"/>
        <v>73</v>
      </c>
      <c r="AHQ28" s="14">
        <f t="shared" si="255"/>
        <v>75</v>
      </c>
      <c r="AHR28" s="14">
        <f t="shared" ref="AHR28:AHS28" si="256">AHR40-AHR38-AHR39</f>
        <v>83</v>
      </c>
      <c r="AHS28" s="14">
        <f t="shared" si="256"/>
        <v>86</v>
      </c>
      <c r="AHT28" s="14">
        <f t="shared" ref="AHT28:AHU28" si="257">AHT40-AHT38-AHT39</f>
        <v>90</v>
      </c>
      <c r="AHU28" s="14">
        <f t="shared" si="257"/>
        <v>87</v>
      </c>
      <c r="AHV28" s="14">
        <f t="shared" ref="AHV28:AHY28" si="258">AHV40-AHV38-AHV39</f>
        <v>92</v>
      </c>
      <c r="AHW28" s="14">
        <f t="shared" si="258"/>
        <v>93</v>
      </c>
      <c r="AHX28" s="14">
        <f t="shared" si="258"/>
        <v>92</v>
      </c>
      <c r="AHY28" s="14">
        <f t="shared" si="258"/>
        <v>92</v>
      </c>
      <c r="AHZ28" s="14">
        <f t="shared" ref="AHZ28:AIB28" si="259">AHZ40-AHZ38-AHZ39</f>
        <v>93</v>
      </c>
      <c r="AIA28" s="14">
        <f t="shared" si="259"/>
        <v>88</v>
      </c>
      <c r="AIB28" s="14">
        <f t="shared" si="259"/>
        <v>87</v>
      </c>
      <c r="AIC28" s="14">
        <f t="shared" ref="AIC28:AIF28" si="260">AIC40-AIC38-AIC39</f>
        <v>81</v>
      </c>
      <c r="AID28" s="14">
        <f t="shared" si="260"/>
        <v>82</v>
      </c>
      <c r="AIE28" s="14">
        <f t="shared" si="260"/>
        <v>80</v>
      </c>
      <c r="AIF28" s="14">
        <f t="shared" si="260"/>
        <v>74</v>
      </c>
      <c r="AIG28" s="14">
        <f t="shared" ref="AIG28:AII28" si="261">AIG40-AIG38-AIG39</f>
        <v>65</v>
      </c>
      <c r="AIH28" s="14">
        <f t="shared" si="261"/>
        <v>62</v>
      </c>
      <c r="AII28" s="14">
        <f t="shared" si="261"/>
        <v>62</v>
      </c>
      <c r="AIJ28" s="14">
        <f t="shared" ref="AIJ28:AIL28" si="262">AIJ40-AIJ38-AIJ39</f>
        <v>63</v>
      </c>
      <c r="AIK28" s="14">
        <f t="shared" si="262"/>
        <v>53</v>
      </c>
      <c r="AIL28" s="14">
        <f t="shared" si="262"/>
        <v>56</v>
      </c>
      <c r="AIM28" s="14">
        <f t="shared" ref="AIM28:AIN28" si="263">AIM40-AIM38-AIM39</f>
        <v>52</v>
      </c>
      <c r="AIN28" s="14">
        <f t="shared" si="263"/>
        <v>55</v>
      </c>
      <c r="AIO28" s="14">
        <f t="shared" ref="AIO28:AIP28" si="264">AIO40-AIO38-AIO39</f>
        <v>55</v>
      </c>
      <c r="AIP28" s="14">
        <f t="shared" si="264"/>
        <v>55</v>
      </c>
      <c r="AIQ28" s="14">
        <f t="shared" ref="AIQ28:AIS28" si="265">AIQ40-AIQ38-AIQ39</f>
        <v>60</v>
      </c>
      <c r="AIR28" s="14">
        <f t="shared" si="265"/>
        <v>50</v>
      </c>
      <c r="AIS28" s="14">
        <f t="shared" si="265"/>
        <v>52</v>
      </c>
      <c r="AIT28" s="14">
        <f t="shared" ref="AIT28:AIW28" si="266">AIT40-AIT38-AIT39</f>
        <v>40</v>
      </c>
      <c r="AIU28" s="14">
        <f t="shared" si="266"/>
        <v>38</v>
      </c>
      <c r="AIV28" s="14">
        <f t="shared" si="266"/>
        <v>41</v>
      </c>
      <c r="AIW28" s="14">
        <f t="shared" si="266"/>
        <v>41</v>
      </c>
      <c r="AIX28" s="14">
        <f t="shared" ref="AIX28:AJA28" si="267">AIX40-AIX38-AIX39</f>
        <v>41</v>
      </c>
      <c r="AIY28" s="14">
        <f t="shared" si="267"/>
        <v>37</v>
      </c>
      <c r="AIZ28" s="14">
        <f t="shared" si="267"/>
        <v>37</v>
      </c>
      <c r="AJA28" s="14">
        <f t="shared" si="267"/>
        <v>35</v>
      </c>
      <c r="AJB28" s="14">
        <f t="shared" ref="AJB28:AJC28" si="268">AJB40-AJB38-AJB39</f>
        <v>34</v>
      </c>
      <c r="AJC28" s="14">
        <f t="shared" si="268"/>
        <v>33</v>
      </c>
      <c r="AJD28" s="14">
        <f t="shared" ref="AJD28:AJE28" si="269">AJD40-AJD38-AJD39</f>
        <v>34</v>
      </c>
      <c r="AJE28" s="14">
        <f t="shared" si="269"/>
        <v>33</v>
      </c>
      <c r="AJF28" s="14">
        <f t="shared" ref="AJF28:AJG28" si="270">AJF40-AJF38-AJF39</f>
        <v>30</v>
      </c>
      <c r="AJG28" s="14">
        <f t="shared" si="270"/>
        <v>25</v>
      </c>
      <c r="AJH28" s="14">
        <f t="shared" ref="AJH28:AJJ28" si="271">AJH40-AJH38-AJH39</f>
        <v>24</v>
      </c>
      <c r="AJI28" s="14">
        <f t="shared" si="271"/>
        <v>24</v>
      </c>
      <c r="AJJ28" s="14">
        <f t="shared" si="271"/>
        <v>27</v>
      </c>
      <c r="AJK28" s="14">
        <f t="shared" ref="AJK28:AJQ28" si="272">AJK40-AJK38-AJK39</f>
        <v>27</v>
      </c>
      <c r="AJL28" s="14">
        <f t="shared" si="272"/>
        <v>28</v>
      </c>
      <c r="AJM28" s="14">
        <f t="shared" si="272"/>
        <v>24</v>
      </c>
      <c r="AJN28" s="14">
        <f t="shared" si="272"/>
        <v>25</v>
      </c>
      <c r="AJO28" s="14">
        <f t="shared" si="272"/>
        <v>24</v>
      </c>
      <c r="AJP28" s="14">
        <f t="shared" si="272"/>
        <v>24</v>
      </c>
      <c r="AJQ28" s="14">
        <f t="shared" si="272"/>
        <v>20</v>
      </c>
      <c r="AJR28" s="14">
        <f t="shared" ref="AJR28:AJT28" si="273">AJR40-AJR38-AJR39</f>
        <v>20</v>
      </c>
      <c r="AJS28" s="14">
        <f t="shared" si="273"/>
        <v>20</v>
      </c>
      <c r="AJT28" s="14">
        <f t="shared" si="273"/>
        <v>20</v>
      </c>
      <c r="AJU28" s="14">
        <f t="shared" ref="AJU28:AJV28" si="274">AJU40-AJU38-AJU39</f>
        <v>17</v>
      </c>
      <c r="AJV28" s="14">
        <f t="shared" si="274"/>
        <v>15</v>
      </c>
      <c r="AJW28" s="14">
        <f t="shared" ref="AJW28" si="275">AJW40-AJW38-AJW39</f>
        <v>16</v>
      </c>
      <c r="AJX28" s="14">
        <f t="shared" ref="AJX28:AKC28" si="276">AJX40-AJX38-AJX39</f>
        <v>18</v>
      </c>
      <c r="AJY28" s="14">
        <f t="shared" si="276"/>
        <v>18</v>
      </c>
      <c r="AJZ28" s="14">
        <f t="shared" si="276"/>
        <v>18</v>
      </c>
      <c r="AKA28" s="14">
        <f t="shared" si="276"/>
        <v>17</v>
      </c>
      <c r="AKB28" s="14">
        <f t="shared" si="276"/>
        <v>17</v>
      </c>
      <c r="AKC28" s="14">
        <f t="shared" si="276"/>
        <v>16</v>
      </c>
      <c r="AKD28" s="14">
        <f t="shared" ref="AKD28:AKF28" si="277">AKD40-AKD38-AKD39</f>
        <v>19</v>
      </c>
      <c r="AKE28" s="14">
        <f t="shared" si="277"/>
        <v>19</v>
      </c>
      <c r="AKF28" s="14">
        <f t="shared" si="277"/>
        <v>19</v>
      </c>
      <c r="AKG28" s="14">
        <f t="shared" ref="AKG28:AKH28" si="278">AKG40-AKG38-AKG39</f>
        <v>19</v>
      </c>
      <c r="AKH28" s="14">
        <f t="shared" si="278"/>
        <v>15</v>
      </c>
      <c r="AKI28" s="14">
        <f t="shared" ref="AKI28:AKK28" si="279">AKI40-AKI38-AKI39</f>
        <v>12</v>
      </c>
      <c r="AKJ28" s="14">
        <f t="shared" si="279"/>
        <v>12</v>
      </c>
      <c r="AKK28" s="14">
        <f t="shared" si="279"/>
        <v>10</v>
      </c>
      <c r="AKL28" s="14">
        <f t="shared" ref="AKL28:AKN28" si="280">AKL40-AKL38-AKL39</f>
        <v>12</v>
      </c>
      <c r="AKM28" s="14">
        <f t="shared" si="280"/>
        <v>12</v>
      </c>
      <c r="AKN28" s="14">
        <f t="shared" si="280"/>
        <v>12</v>
      </c>
      <c r="AKO28" s="14">
        <f t="shared" ref="AKO28:AKP28" si="281">AKO40-AKO38-AKO39</f>
        <v>15</v>
      </c>
      <c r="AKP28" s="14">
        <f t="shared" si="281"/>
        <v>17</v>
      </c>
      <c r="AKQ28" s="14">
        <f t="shared" ref="AKQ28:AKS28" si="282">AKQ40-AKQ38-AKQ39</f>
        <v>22</v>
      </c>
      <c r="AKR28" s="14">
        <f t="shared" si="282"/>
        <v>22</v>
      </c>
      <c r="AKS28" s="14">
        <f t="shared" si="282"/>
        <v>22</v>
      </c>
      <c r="AKT28" s="14">
        <f t="shared" ref="AKT28:AKU28" si="283">AKT40-AKT38-AKT39</f>
        <v>22</v>
      </c>
      <c r="AKU28" s="14">
        <f t="shared" si="283"/>
        <v>22</v>
      </c>
      <c r="AKV28" s="14">
        <f t="shared" ref="AKV28:AKW28" si="284">AKV40-AKV38-AKV39</f>
        <v>21</v>
      </c>
      <c r="AKW28" s="14">
        <f t="shared" si="284"/>
        <v>22</v>
      </c>
      <c r="AKX28" s="14">
        <f t="shared" ref="AKX28:AKY28" si="285">AKX40-AKX38-AKX39</f>
        <v>22</v>
      </c>
      <c r="AKY28" s="14">
        <f t="shared" si="285"/>
        <v>23</v>
      </c>
      <c r="AKZ28" s="14">
        <f t="shared" ref="AKZ28:ALA28" si="286">AKZ40-AKZ38-AKZ39</f>
        <v>24</v>
      </c>
      <c r="ALA28" s="14">
        <f t="shared" si="286"/>
        <v>24</v>
      </c>
      <c r="ALB28" s="14">
        <f t="shared" ref="ALB28:ALC28" si="287">ALB40-ALB38-ALB39</f>
        <v>24</v>
      </c>
      <c r="ALC28" s="14">
        <f t="shared" si="287"/>
        <v>24</v>
      </c>
      <c r="ALD28" s="14">
        <f t="shared" ref="ALD28:ALE28" si="288">ALD40-ALD38-ALD39</f>
        <v>25</v>
      </c>
      <c r="ALE28" s="14">
        <f t="shared" si="288"/>
        <v>28</v>
      </c>
      <c r="ALF28" s="14">
        <f t="shared" ref="ALF28:ALG28" si="289">ALF40-ALF38-ALF39</f>
        <v>27</v>
      </c>
      <c r="ALG28" s="14">
        <f t="shared" si="289"/>
        <v>29</v>
      </c>
      <c r="ALH28" s="14">
        <f t="shared" ref="ALH28:ALI28" si="290">ALH40-ALH38-ALH39</f>
        <v>27</v>
      </c>
      <c r="ALI28" s="14">
        <f t="shared" si="290"/>
        <v>27</v>
      </c>
      <c r="ALJ28" s="14">
        <f t="shared" ref="ALJ28:ALK28" si="291">ALJ40-ALJ38-ALJ39</f>
        <v>26</v>
      </c>
      <c r="ALK28" s="14">
        <f t="shared" si="291"/>
        <v>21</v>
      </c>
      <c r="ALL28" s="14">
        <f t="shared" ref="ALL28:ALM28" si="292">ALL40-ALL38-ALL39</f>
        <v>21</v>
      </c>
      <c r="ALM28" s="14">
        <f t="shared" si="292"/>
        <v>22</v>
      </c>
      <c r="ALN28" s="14">
        <f t="shared" ref="ALN28:ALO28" si="293">ALN40-ALN38-ALN39</f>
        <v>22</v>
      </c>
      <c r="ALO28" s="14">
        <f t="shared" si="293"/>
        <v>22</v>
      </c>
      <c r="ALP28" s="14">
        <f t="shared" ref="ALP28:ALQ28" si="294">ALP40-ALP38-ALP39</f>
        <v>24</v>
      </c>
      <c r="ALQ28" s="14">
        <f t="shared" si="294"/>
        <v>32</v>
      </c>
      <c r="ALR28" s="14">
        <f t="shared" ref="ALR28:ALU28" si="295">ALR40-ALR38-ALR39</f>
        <v>31</v>
      </c>
      <c r="ALS28" s="14">
        <f t="shared" si="295"/>
        <v>28</v>
      </c>
      <c r="ALT28" s="14">
        <f t="shared" si="295"/>
        <v>29</v>
      </c>
      <c r="ALU28" s="14">
        <f t="shared" si="295"/>
        <v>33</v>
      </c>
      <c r="ALV28" s="14">
        <f t="shared" ref="ALV28:ALX28" si="296">ALV40-ALV38-ALV39</f>
        <v>33</v>
      </c>
      <c r="ALW28" s="14">
        <f t="shared" si="296"/>
        <v>33</v>
      </c>
      <c r="ALX28" s="14">
        <f t="shared" si="296"/>
        <v>35</v>
      </c>
      <c r="ALY28" s="14">
        <f t="shared" ref="ALY28:AMD28" si="297">ALY40-ALY38-ALY39</f>
        <v>39</v>
      </c>
      <c r="ALZ28" s="14">
        <f t="shared" si="297"/>
        <v>40</v>
      </c>
      <c r="AMA28" s="14">
        <f t="shared" si="297"/>
        <v>37</v>
      </c>
      <c r="AMB28" s="14">
        <f t="shared" si="297"/>
        <v>36</v>
      </c>
      <c r="AMC28" s="14">
        <f t="shared" si="297"/>
        <v>37</v>
      </c>
      <c r="AMD28" s="14">
        <f t="shared" si="297"/>
        <v>37</v>
      </c>
      <c r="AME28" s="14">
        <f t="shared" ref="AME28:AMF28" si="298">AME40-AME38-AME39</f>
        <v>42</v>
      </c>
      <c r="AMF28" s="14">
        <f t="shared" si="298"/>
        <v>42</v>
      </c>
      <c r="AMG28" s="14">
        <f t="shared" ref="AMG28:AMH28" si="299">AMG40-AMG38-AMG39</f>
        <v>45</v>
      </c>
      <c r="AMH28" s="14">
        <f t="shared" si="299"/>
        <v>46</v>
      </c>
      <c r="AMI28" s="14">
        <f t="shared" ref="AMI28:AMJ28" si="300">AMI40-AMI38-AMI39</f>
        <v>45</v>
      </c>
      <c r="AMJ28" s="14">
        <f t="shared" si="300"/>
        <v>45</v>
      </c>
      <c r="AMK28" s="14">
        <f t="shared" ref="AMK28:AML28" si="301">AMK40-AMK38-AMK39</f>
        <v>46</v>
      </c>
      <c r="AML28" s="14">
        <f t="shared" si="301"/>
        <v>51</v>
      </c>
      <c r="AMM28" s="14">
        <f t="shared" ref="AMM28:AMN28" si="302">AMM40-AMM38-AMM39</f>
        <v>49</v>
      </c>
      <c r="AMN28" s="14">
        <f t="shared" si="302"/>
        <v>53</v>
      </c>
      <c r="AMO28" s="14">
        <f t="shared" ref="AMO28:AMP28" si="303">AMO40-AMO38-AMO39</f>
        <v>52</v>
      </c>
      <c r="AMP28" s="14">
        <f t="shared" si="303"/>
        <v>58</v>
      </c>
      <c r="AMQ28" s="14">
        <f t="shared" ref="AMQ28:AMR28" si="304">AMQ40-AMQ38-AMQ39</f>
        <v>57</v>
      </c>
      <c r="AMR28" s="14">
        <f t="shared" si="304"/>
        <v>58</v>
      </c>
      <c r="AMS28" s="14">
        <f t="shared" ref="AMS28:AMT28" si="305">AMS40-AMS38-AMS39</f>
        <v>56</v>
      </c>
      <c r="AMT28" s="14">
        <f t="shared" si="305"/>
        <v>58</v>
      </c>
      <c r="AMU28" s="14">
        <f t="shared" ref="AMU28:AMV28" si="306">AMU40-AMU38-AMU39</f>
        <v>64</v>
      </c>
      <c r="AMV28" s="14">
        <f t="shared" si="306"/>
        <v>64</v>
      </c>
      <c r="AMW28" s="14">
        <f t="shared" ref="AMW28:AMX28" si="307">AMW40-AMW38-AMW39</f>
        <v>64</v>
      </c>
      <c r="AMX28" s="14">
        <f t="shared" si="307"/>
        <v>66</v>
      </c>
      <c r="AMY28" s="14">
        <f t="shared" ref="AMY28:AMZ28" si="308">AMY40-AMY38-AMY39</f>
        <v>67</v>
      </c>
      <c r="AMZ28" s="14">
        <f t="shared" si="308"/>
        <v>67</v>
      </c>
      <c r="ANA28" s="14">
        <f t="shared" ref="ANA28:ANB28" si="309">ANA40-ANA38-ANA39</f>
        <v>66</v>
      </c>
      <c r="ANB28" s="14">
        <f t="shared" si="309"/>
        <v>73</v>
      </c>
      <c r="ANC28" s="14">
        <f t="shared" ref="ANC28:AND28" si="310">ANC40-ANC38-ANC39</f>
        <v>70</v>
      </c>
      <c r="AND28" s="14">
        <f t="shared" si="310"/>
        <v>69</v>
      </c>
      <c r="ANE28" s="14">
        <f t="shared" ref="ANE28:ANF28" si="311">ANE40-ANE38-ANE39</f>
        <v>70</v>
      </c>
      <c r="ANF28" s="14">
        <f t="shared" si="311"/>
        <v>71</v>
      </c>
      <c r="ANG28" s="14">
        <f t="shared" ref="ANG28:ANH28" si="312">ANG40-ANG38-ANG39</f>
        <v>70</v>
      </c>
      <c r="ANH28" s="14">
        <f t="shared" si="312"/>
        <v>84</v>
      </c>
      <c r="ANI28" s="14">
        <f t="shared" ref="ANI28:ANJ28" si="313">ANI40-ANI38-ANI39</f>
        <v>88</v>
      </c>
      <c r="ANJ28" s="14">
        <f t="shared" si="313"/>
        <v>86</v>
      </c>
      <c r="ANK28" s="14">
        <f t="shared" ref="ANK28:ANL28" si="314">ANK40-ANK38-ANK39</f>
        <v>85</v>
      </c>
      <c r="ANL28" s="14">
        <f t="shared" si="314"/>
        <v>87</v>
      </c>
      <c r="ANM28" s="14">
        <f t="shared" ref="ANM28:ANN28" si="315">ANM40-ANM38-ANM39</f>
        <v>88</v>
      </c>
      <c r="ANN28" s="14">
        <f t="shared" si="315"/>
        <v>89</v>
      </c>
      <c r="ANO28" s="14">
        <f t="shared" ref="ANO28:ANP28" si="316">ANO40-ANO38-ANO39</f>
        <v>91</v>
      </c>
      <c r="ANP28" s="14">
        <f t="shared" si="316"/>
        <v>90</v>
      </c>
      <c r="ANQ28" s="14">
        <f t="shared" ref="ANQ28:ANS28" si="317">ANQ40-ANQ38-ANQ39</f>
        <v>90</v>
      </c>
      <c r="ANR28" s="14">
        <f t="shared" si="317"/>
        <v>83</v>
      </c>
      <c r="ANS28" s="14">
        <f t="shared" si="317"/>
        <v>83</v>
      </c>
      <c r="ANT28" s="14">
        <f t="shared" ref="ANT28:ANU28" si="318">ANT40-ANT38-ANT39</f>
        <v>83</v>
      </c>
      <c r="ANU28" s="14">
        <f t="shared" si="318"/>
        <v>91</v>
      </c>
      <c r="ANV28" s="14">
        <f t="shared" ref="ANV28:ANW28" si="319">ANV40-ANV38-ANV39</f>
        <v>86</v>
      </c>
      <c r="ANW28" s="14">
        <f t="shared" si="319"/>
        <v>84</v>
      </c>
      <c r="ANX28" s="14">
        <f t="shared" ref="ANX28:ANY28" si="320">ANX40-ANX38-ANX39</f>
        <v>82</v>
      </c>
      <c r="ANY28" s="14">
        <f t="shared" si="320"/>
        <v>83</v>
      </c>
      <c r="ANZ28" s="14">
        <f t="shared" ref="ANZ28:AOA28" si="321">ANZ40-ANZ38-ANZ39</f>
        <v>84</v>
      </c>
      <c r="AOA28" s="14">
        <f t="shared" si="321"/>
        <v>84</v>
      </c>
      <c r="AOB28" s="14">
        <f t="shared" ref="AOB28:AOC28" si="322">AOB40-AOB38-AOB39</f>
        <v>82</v>
      </c>
      <c r="AOC28" s="14">
        <f t="shared" si="322"/>
        <v>76</v>
      </c>
      <c r="AOD28" s="14">
        <f t="shared" ref="AOD28:AOE28" si="323">AOD40-AOD38-AOD39</f>
        <v>72</v>
      </c>
      <c r="AOE28" s="14">
        <f t="shared" si="323"/>
        <v>66</v>
      </c>
      <c r="AOF28" s="14">
        <f t="shared" ref="AOF28:AOG28" si="324">AOF40-AOF38-AOF39</f>
        <v>62</v>
      </c>
      <c r="AOG28" s="14">
        <f t="shared" si="324"/>
        <v>61</v>
      </c>
      <c r="AOH28" s="14">
        <f t="shared" ref="AOH28:AOI28" si="325">AOH40-AOH38-AOH39</f>
        <v>61</v>
      </c>
      <c r="AOI28" s="14">
        <f t="shared" si="325"/>
        <v>62</v>
      </c>
      <c r="AOJ28" s="14">
        <f t="shared" ref="AOJ28:AOO28" si="326">AOJ40-AOJ38-AOJ39</f>
        <v>55</v>
      </c>
      <c r="AOK28" s="14">
        <f t="shared" si="326"/>
        <v>53</v>
      </c>
      <c r="AOL28" s="14">
        <f t="shared" si="326"/>
        <v>49</v>
      </c>
      <c r="AOM28" s="14">
        <f t="shared" si="326"/>
        <v>46</v>
      </c>
      <c r="AON28" s="14">
        <f t="shared" si="326"/>
        <v>46</v>
      </c>
      <c r="AOO28" s="14">
        <f t="shared" si="326"/>
        <v>46</v>
      </c>
      <c r="AOP28" s="14">
        <f t="shared" ref="AOP28:AOQ28" si="327">AOP40-AOP38-AOP39</f>
        <v>44</v>
      </c>
      <c r="AOQ28" s="14">
        <f t="shared" si="327"/>
        <v>43</v>
      </c>
      <c r="AOR28" s="14">
        <f t="shared" ref="AOR28:AOS28" si="328">AOR40-AOR38-AOR39</f>
        <v>40</v>
      </c>
      <c r="AOS28" s="14">
        <f t="shared" si="328"/>
        <v>36</v>
      </c>
      <c r="AOT28" s="14">
        <f t="shared" ref="AOT28:AOU28" si="329">AOT40-AOT38-AOT39</f>
        <v>38</v>
      </c>
      <c r="AOU28" s="14">
        <f t="shared" si="329"/>
        <v>38</v>
      </c>
      <c r="AOV28" s="14">
        <f t="shared" ref="AOV28:AOW28" si="330">AOV40-AOV38-AOV39</f>
        <v>38</v>
      </c>
      <c r="AOW28" s="14">
        <f t="shared" si="330"/>
        <v>33</v>
      </c>
      <c r="AOX28" s="14">
        <f t="shared" ref="AOX28:AOY28" si="331">AOX40-AOX38-AOX39</f>
        <v>29</v>
      </c>
      <c r="AOY28" s="14">
        <f t="shared" si="331"/>
        <v>28</v>
      </c>
      <c r="AOZ28" s="14">
        <f t="shared" ref="AOZ28:APA28" si="332">AOZ40-AOZ38-AOZ39</f>
        <v>28</v>
      </c>
      <c r="APA28" s="14">
        <f t="shared" si="332"/>
        <v>28</v>
      </c>
      <c r="APB28" s="14">
        <f t="shared" ref="APB28:APC28" si="333">APB40-APB38-APB39</f>
        <v>28</v>
      </c>
      <c r="APC28" s="14">
        <f t="shared" si="333"/>
        <v>28</v>
      </c>
      <c r="APD28" s="14">
        <f t="shared" ref="APD28:APE28" si="334">APD40-APD38-APD39</f>
        <v>27</v>
      </c>
      <c r="APE28" s="14">
        <f t="shared" si="334"/>
        <v>25</v>
      </c>
      <c r="APF28" s="14">
        <f t="shared" ref="APF28:APG28" si="335">APF40-APF38-APF39</f>
        <v>24</v>
      </c>
      <c r="APG28" s="14">
        <f t="shared" si="335"/>
        <v>22</v>
      </c>
      <c r="APH28" s="14">
        <f t="shared" ref="APH28:API28" si="336">APH40-APH38-APH39</f>
        <v>23</v>
      </c>
      <c r="API28" s="14">
        <f t="shared" si="336"/>
        <v>23</v>
      </c>
      <c r="APJ28" s="14">
        <f t="shared" ref="APJ28:APL28" si="337">APJ40-APJ38-APJ39</f>
        <v>23</v>
      </c>
      <c r="APK28" s="14">
        <f t="shared" si="337"/>
        <v>19</v>
      </c>
      <c r="APL28" s="14">
        <f t="shared" si="337"/>
        <v>18</v>
      </c>
      <c r="APM28" s="14">
        <f t="shared" ref="APM28:APN28" si="338">APM40-APM38-APM39</f>
        <v>15</v>
      </c>
      <c r="APN28" s="14">
        <f t="shared" si="338"/>
        <v>12</v>
      </c>
      <c r="APO28" s="14">
        <f t="shared" ref="APO28:APP28" si="339">APO40-APO38-APO39</f>
        <v>13</v>
      </c>
      <c r="APP28" s="14">
        <f t="shared" si="339"/>
        <v>13</v>
      </c>
      <c r="APQ28" s="14">
        <f t="shared" ref="APQ28:APR28" si="340">APQ40-APQ38-APQ39</f>
        <v>13</v>
      </c>
      <c r="APR28" s="14">
        <f t="shared" si="340"/>
        <v>14</v>
      </c>
      <c r="APS28" s="14">
        <f t="shared" ref="APS28:APT28" si="341">APS40-APS38-APS39</f>
        <v>16</v>
      </c>
      <c r="APT28" s="14">
        <f t="shared" si="341"/>
        <v>14</v>
      </c>
      <c r="APU28" s="14">
        <f t="shared" ref="APU28:APV28" si="342">APU40-APU38-APU39</f>
        <v>15</v>
      </c>
      <c r="APV28" s="14">
        <f t="shared" si="342"/>
        <v>15</v>
      </c>
      <c r="APW28" s="14">
        <f t="shared" ref="APW28:APX28" si="343">APW40-APW38-APW39</f>
        <v>14</v>
      </c>
      <c r="APX28" s="14">
        <f t="shared" si="343"/>
        <v>14</v>
      </c>
      <c r="APY28" s="14">
        <f t="shared" ref="APY28:APZ28" si="344">APY40-APY38-APY39</f>
        <v>12</v>
      </c>
      <c r="APZ28" s="14">
        <f t="shared" si="344"/>
        <v>12</v>
      </c>
      <c r="AQA28" s="14">
        <f t="shared" ref="AQA28:AQB28" si="345">AQA40-AQA38-AQA39</f>
        <v>11</v>
      </c>
      <c r="AQB28" s="14">
        <f t="shared" si="345"/>
        <v>8</v>
      </c>
      <c r="AQC28" s="14">
        <f t="shared" ref="AQC28:AQD28" si="346">AQC40-AQC38-AQC39</f>
        <v>6</v>
      </c>
      <c r="AQD28" s="14">
        <f t="shared" si="346"/>
        <v>6</v>
      </c>
      <c r="AQE28" s="14">
        <f t="shared" ref="AQE28:AQF28" si="347">AQE40-AQE38-AQE39</f>
        <v>6</v>
      </c>
      <c r="AQF28" s="14">
        <f t="shared" si="347"/>
        <v>6</v>
      </c>
      <c r="AQG28" s="14">
        <f t="shared" ref="AQG28:AQH28" si="348">AQG40-AQG38-AQG39</f>
        <v>6</v>
      </c>
      <c r="AQH28" s="14">
        <f t="shared" si="348"/>
        <v>5</v>
      </c>
      <c r="AQI28" s="14">
        <f t="shared" ref="AQI28:AQJ28" si="349">AQI40-AQI38-AQI39</f>
        <v>6</v>
      </c>
      <c r="AQJ28" s="14">
        <f t="shared" si="349"/>
        <v>5</v>
      </c>
      <c r="AQK28" s="14">
        <f t="shared" ref="AQK28:AQL28" si="350">AQK40-AQK38-AQK39</f>
        <v>5</v>
      </c>
      <c r="AQL28" s="14">
        <f t="shared" si="350"/>
        <v>5</v>
      </c>
      <c r="AQM28" s="14">
        <f t="shared" ref="AQM28:AQN28" si="351">AQM40-AQM38-AQM39</f>
        <v>7</v>
      </c>
      <c r="AQN28" s="14">
        <f t="shared" si="351"/>
        <v>7</v>
      </c>
      <c r="AQO28" s="14">
        <f t="shared" ref="AQO28:AQP28" si="352">AQO40-AQO38-AQO39</f>
        <v>6</v>
      </c>
      <c r="AQP28" s="14">
        <f t="shared" si="352"/>
        <v>6</v>
      </c>
      <c r="AQQ28" s="14">
        <f t="shared" ref="AQQ28:AQR28" si="353">AQQ40-AQQ38-AQQ39</f>
        <v>8</v>
      </c>
      <c r="AQR28" s="14">
        <f t="shared" si="353"/>
        <v>8</v>
      </c>
      <c r="AQS28" s="14">
        <f t="shared" ref="AQS28:AQT28" si="354">AQS40-AQS38-AQS39</f>
        <v>8</v>
      </c>
      <c r="AQT28" s="14">
        <f t="shared" si="354"/>
        <v>8</v>
      </c>
      <c r="AQU28" s="14">
        <f t="shared" ref="AQU28:AQW28" si="355">AQU40-AQU38-AQU39</f>
        <v>8</v>
      </c>
      <c r="AQV28" s="14">
        <f t="shared" si="355"/>
        <v>8</v>
      </c>
      <c r="AQW28" s="14">
        <f t="shared" si="355"/>
        <v>7</v>
      </c>
      <c r="AQX28" s="14">
        <f t="shared" ref="AQX28:AQY28" si="356">AQX40-AQX38-AQX39</f>
        <v>7</v>
      </c>
      <c r="AQY28" s="14">
        <f t="shared" si="356"/>
        <v>7</v>
      </c>
      <c r="AQZ28" s="14">
        <f t="shared" ref="AQZ28:ARD28" si="357">AQZ40-AQZ38-AQZ39</f>
        <v>7</v>
      </c>
      <c r="ARA28" s="14">
        <f t="shared" si="357"/>
        <v>8</v>
      </c>
      <c r="ARB28" s="14">
        <f t="shared" si="357"/>
        <v>7</v>
      </c>
      <c r="ARC28" s="14">
        <f t="shared" si="357"/>
        <v>7</v>
      </c>
      <c r="ARD28" s="14">
        <f t="shared" si="357"/>
        <v>7</v>
      </c>
      <c r="ARE28" s="14">
        <f t="shared" ref="ARE28:ARJ28" si="358">ARE40-ARE38-ARE39</f>
        <v>7</v>
      </c>
      <c r="ARF28" s="14">
        <f t="shared" si="358"/>
        <v>7</v>
      </c>
      <c r="ARG28" s="14">
        <f t="shared" si="358"/>
        <v>8</v>
      </c>
      <c r="ARH28" s="14">
        <f t="shared" si="358"/>
        <v>7</v>
      </c>
      <c r="ARI28" s="14">
        <f t="shared" si="358"/>
        <v>6</v>
      </c>
      <c r="ARJ28" s="14">
        <f t="shared" si="358"/>
        <v>5</v>
      </c>
      <c r="ARK28" s="14">
        <f t="shared" ref="ARK28:ARL28" si="359">ARK40-ARK38-ARK39</f>
        <v>5</v>
      </c>
      <c r="ARL28" s="14">
        <f t="shared" si="359"/>
        <v>5</v>
      </c>
      <c r="ARM28" s="14">
        <f t="shared" ref="ARM28:ARO28" si="360">ARM40-ARM38-ARM39</f>
        <v>5</v>
      </c>
      <c r="ARN28" s="14">
        <f t="shared" si="360"/>
        <v>5</v>
      </c>
      <c r="ARO28" s="14">
        <f t="shared" si="360"/>
        <v>7</v>
      </c>
      <c r="ARP28" s="14">
        <f t="shared" ref="ARP28:ARQ28" si="361">ARP40-ARP38-ARP39</f>
        <v>7</v>
      </c>
      <c r="ARQ28" s="14">
        <f t="shared" si="361"/>
        <v>7</v>
      </c>
      <c r="ARR28" s="14">
        <f t="shared" ref="ARR28:ARS28" si="362">ARR40-ARR38-ARR39</f>
        <v>7</v>
      </c>
      <c r="ARS28" s="14">
        <f t="shared" si="362"/>
        <v>7</v>
      </c>
      <c r="ART28" s="14">
        <f t="shared" ref="ART28:ARU28" si="363">ART40-ART38-ART39</f>
        <v>7</v>
      </c>
      <c r="ARU28" s="14">
        <f t="shared" si="363"/>
        <v>7</v>
      </c>
    </row>
    <row r="29" spans="1:1165" s="48" customFormat="1" ht="18" customHeight="1">
      <c r="A29" s="42" t="s">
        <v>30</v>
      </c>
      <c r="B29" s="14"/>
      <c r="C29" s="14"/>
      <c r="D29" s="14"/>
      <c r="E29" s="14"/>
      <c r="F29" s="14"/>
      <c r="G29" s="14"/>
      <c r="H29" s="74">
        <f t="shared" ref="H29:BS29" si="364">H28/(H26)</f>
        <v>3.125E-2</v>
      </c>
      <c r="I29" s="74">
        <f t="shared" si="364"/>
        <v>3.125E-2</v>
      </c>
      <c r="J29" s="74">
        <f t="shared" si="364"/>
        <v>3.125E-2</v>
      </c>
      <c r="K29" s="74">
        <f t="shared" si="364"/>
        <v>9.375E-2</v>
      </c>
      <c r="L29" s="74">
        <f t="shared" si="364"/>
        <v>9.375E-2</v>
      </c>
      <c r="M29" s="74">
        <f t="shared" si="364"/>
        <v>9.375E-2</v>
      </c>
      <c r="N29" s="74">
        <f t="shared" si="364"/>
        <v>0.125</v>
      </c>
      <c r="O29" s="74">
        <f t="shared" si="364"/>
        <v>0.1875</v>
      </c>
      <c r="P29" s="74">
        <f t="shared" si="364"/>
        <v>0.1875</v>
      </c>
      <c r="Q29" s="74">
        <f t="shared" si="364"/>
        <v>0.15625</v>
      </c>
      <c r="R29" s="74">
        <f t="shared" si="364"/>
        <v>0.15625</v>
      </c>
      <c r="S29" s="74">
        <f t="shared" si="364"/>
        <v>0.15625</v>
      </c>
      <c r="T29" s="74">
        <f t="shared" si="364"/>
        <v>0.15625</v>
      </c>
      <c r="U29" s="74">
        <f t="shared" si="364"/>
        <v>0.15625</v>
      </c>
      <c r="V29" s="74">
        <f t="shared" si="364"/>
        <v>0.1875</v>
      </c>
      <c r="W29" s="74">
        <f t="shared" si="364"/>
        <v>0.15625</v>
      </c>
      <c r="X29" s="74">
        <f t="shared" si="364"/>
        <v>0.15625</v>
      </c>
      <c r="Y29" s="74">
        <f t="shared" si="364"/>
        <v>0.15625</v>
      </c>
      <c r="Z29" s="74">
        <f t="shared" si="364"/>
        <v>0.21875</v>
      </c>
      <c r="AA29" s="74">
        <f t="shared" si="364"/>
        <v>0.25</v>
      </c>
      <c r="AB29" s="74">
        <f t="shared" si="364"/>
        <v>0.3125</v>
      </c>
      <c r="AC29" s="74">
        <f t="shared" si="364"/>
        <v>0.3125</v>
      </c>
      <c r="AD29" s="74">
        <f t="shared" si="364"/>
        <v>0.3125</v>
      </c>
      <c r="AE29" s="74">
        <f t="shared" si="364"/>
        <v>0.3125</v>
      </c>
      <c r="AF29" s="74">
        <f t="shared" si="364"/>
        <v>0.3125</v>
      </c>
      <c r="AG29" s="74">
        <f t="shared" si="364"/>
        <v>0.375</v>
      </c>
      <c r="AH29" s="74">
        <f t="shared" si="364"/>
        <v>0.5</v>
      </c>
      <c r="AI29" s="74">
        <f t="shared" si="364"/>
        <v>0.53125</v>
      </c>
      <c r="AJ29" s="74">
        <f t="shared" si="364"/>
        <v>0.625</v>
      </c>
      <c r="AK29" s="74">
        <f t="shared" si="364"/>
        <v>0.65625</v>
      </c>
      <c r="AL29" s="74">
        <f t="shared" si="364"/>
        <v>0.6875</v>
      </c>
      <c r="AM29" s="74">
        <f t="shared" si="364"/>
        <v>0.90625</v>
      </c>
      <c r="AN29" s="74">
        <f t="shared" si="364"/>
        <v>0.90625</v>
      </c>
      <c r="AO29" s="74">
        <f t="shared" si="364"/>
        <v>1.125</v>
      </c>
      <c r="AP29" s="74">
        <f t="shared" si="364"/>
        <v>0.44186046511627908</v>
      </c>
      <c r="AQ29" s="74">
        <f t="shared" si="364"/>
        <v>0.5</v>
      </c>
      <c r="AR29" s="74">
        <f t="shared" si="364"/>
        <v>0.52325581395348841</v>
      </c>
      <c r="AS29" s="74">
        <f t="shared" si="364"/>
        <v>0.59302325581395354</v>
      </c>
      <c r="AT29" s="74">
        <f t="shared" si="364"/>
        <v>0.59302325581395354</v>
      </c>
      <c r="AU29" s="74">
        <f t="shared" si="364"/>
        <v>0.68604651162790697</v>
      </c>
      <c r="AV29" s="74">
        <f t="shared" si="364"/>
        <v>0.68604651162790697</v>
      </c>
      <c r="AW29" s="74">
        <f t="shared" si="364"/>
        <v>0.5</v>
      </c>
      <c r="AX29" s="74">
        <f t="shared" si="364"/>
        <v>0.50819672131147542</v>
      </c>
      <c r="AY29" s="74">
        <f t="shared" si="364"/>
        <v>0.53278688524590168</v>
      </c>
      <c r="AZ29" s="74">
        <f t="shared" si="364"/>
        <v>0.53278688524590168</v>
      </c>
      <c r="BA29" s="74">
        <f t="shared" si="364"/>
        <v>0.53278688524590168</v>
      </c>
      <c r="BB29" s="74">
        <f t="shared" si="364"/>
        <v>0.47244094488188976</v>
      </c>
      <c r="BC29" s="74">
        <f t="shared" si="364"/>
        <v>0.45669291338582679</v>
      </c>
      <c r="BD29" s="74">
        <f t="shared" si="364"/>
        <v>0.38064516129032255</v>
      </c>
      <c r="BE29" s="74">
        <f t="shared" si="364"/>
        <v>0.3935483870967742</v>
      </c>
      <c r="BF29" s="74">
        <f t="shared" si="364"/>
        <v>0.38064516129032255</v>
      </c>
      <c r="BG29" s="74">
        <f t="shared" si="364"/>
        <v>0.34705882352941175</v>
      </c>
      <c r="BH29" s="74">
        <f t="shared" si="364"/>
        <v>0.35294117647058826</v>
      </c>
      <c r="BI29" s="74">
        <f t="shared" si="364"/>
        <v>0.36470588235294116</v>
      </c>
      <c r="BJ29" s="74">
        <f t="shared" si="364"/>
        <v>0.37647058823529411</v>
      </c>
      <c r="BK29" s="74">
        <f t="shared" si="364"/>
        <v>0.32446808510638298</v>
      </c>
      <c r="BL29" s="74">
        <f t="shared" si="364"/>
        <v>0.31914893617021278</v>
      </c>
      <c r="BM29" s="74">
        <f t="shared" si="364"/>
        <v>0.31914893617021278</v>
      </c>
      <c r="BN29" s="74">
        <f t="shared" si="364"/>
        <v>0.32978723404255317</v>
      </c>
      <c r="BO29" s="74">
        <f t="shared" si="364"/>
        <v>0.32446808510638298</v>
      </c>
      <c r="BP29" s="74">
        <f t="shared" si="364"/>
        <v>0.32446808510638298</v>
      </c>
      <c r="BQ29" s="74">
        <f t="shared" si="364"/>
        <v>0.31382978723404253</v>
      </c>
      <c r="BR29" s="74">
        <f t="shared" si="364"/>
        <v>0.30851063829787234</v>
      </c>
      <c r="BS29" s="74">
        <f t="shared" si="364"/>
        <v>0.2978723404255319</v>
      </c>
      <c r="BT29" s="74">
        <f t="shared" ref="BT29:EE29" si="365">BT28/(BT26)</f>
        <v>0.26595744680851063</v>
      </c>
      <c r="BU29" s="74">
        <f t="shared" si="365"/>
        <v>0.26595744680851063</v>
      </c>
      <c r="BV29" s="74">
        <f t="shared" si="365"/>
        <v>0.26595744680851063</v>
      </c>
      <c r="BW29" s="74">
        <f t="shared" si="365"/>
        <v>0.23936170212765959</v>
      </c>
      <c r="BX29" s="74">
        <f t="shared" si="365"/>
        <v>0.22872340425531915</v>
      </c>
      <c r="BY29" s="74">
        <f t="shared" si="365"/>
        <v>0.21808510638297873</v>
      </c>
      <c r="BZ29" s="74">
        <f t="shared" si="365"/>
        <v>0.20744680851063829</v>
      </c>
      <c r="CA29" s="74">
        <f t="shared" si="365"/>
        <v>0.20744680851063829</v>
      </c>
      <c r="CB29" s="74">
        <f t="shared" si="365"/>
        <v>0.19148936170212766</v>
      </c>
      <c r="CC29" s="74">
        <f t="shared" si="365"/>
        <v>0.19680851063829788</v>
      </c>
      <c r="CD29" s="74">
        <f t="shared" si="365"/>
        <v>0.18617021276595744</v>
      </c>
      <c r="CE29" s="74">
        <f t="shared" si="365"/>
        <v>0.15957446808510639</v>
      </c>
      <c r="CF29" s="74">
        <f t="shared" si="365"/>
        <v>0.15425531914893617</v>
      </c>
      <c r="CG29" s="74">
        <f t="shared" si="365"/>
        <v>0.1276595744680851</v>
      </c>
      <c r="CH29" s="74">
        <f t="shared" si="365"/>
        <v>0.1276595744680851</v>
      </c>
      <c r="CI29" s="74">
        <f t="shared" si="365"/>
        <v>0.13297872340425532</v>
      </c>
      <c r="CJ29" s="74">
        <f t="shared" si="365"/>
        <v>0.12234042553191489</v>
      </c>
      <c r="CK29" s="74">
        <f t="shared" si="365"/>
        <v>0.11170212765957446</v>
      </c>
      <c r="CL29" s="74">
        <f t="shared" si="365"/>
        <v>0.10106382978723404</v>
      </c>
      <c r="CM29" s="74">
        <f t="shared" si="365"/>
        <v>9.5744680851063829E-2</v>
      </c>
      <c r="CN29" s="74">
        <f t="shared" si="365"/>
        <v>9.0425531914893623E-2</v>
      </c>
      <c r="CO29" s="74">
        <f t="shared" si="365"/>
        <v>8.5106382978723402E-2</v>
      </c>
      <c r="CP29" s="74">
        <f t="shared" si="365"/>
        <v>8.5106382978723402E-2</v>
      </c>
      <c r="CQ29" s="74">
        <f t="shared" si="365"/>
        <v>7.9787234042553196E-2</v>
      </c>
      <c r="CR29" s="74">
        <f t="shared" si="365"/>
        <v>7.9787234042553196E-2</v>
      </c>
      <c r="CS29" s="74">
        <f t="shared" si="365"/>
        <v>7.9787234042553196E-2</v>
      </c>
      <c r="CT29" s="74">
        <f t="shared" si="365"/>
        <v>7.9787234042553196E-2</v>
      </c>
      <c r="CU29" s="74">
        <f t="shared" si="365"/>
        <v>7.9787234042553196E-2</v>
      </c>
      <c r="CV29" s="74">
        <f t="shared" si="365"/>
        <v>7.9787234042553196E-2</v>
      </c>
      <c r="CW29" s="74">
        <f t="shared" si="365"/>
        <v>7.9787234042553196E-2</v>
      </c>
      <c r="CX29" s="74">
        <f t="shared" si="365"/>
        <v>7.4468085106382975E-2</v>
      </c>
      <c r="CY29" s="74">
        <f t="shared" si="365"/>
        <v>5.3191489361702128E-2</v>
      </c>
      <c r="CZ29" s="74">
        <f t="shared" si="365"/>
        <v>5.3191489361702128E-2</v>
      </c>
      <c r="DA29" s="74">
        <f t="shared" si="365"/>
        <v>4.7872340425531915E-2</v>
      </c>
      <c r="DB29" s="74">
        <f t="shared" si="365"/>
        <v>4.7872340425531915E-2</v>
      </c>
      <c r="DC29" s="74">
        <f t="shared" si="365"/>
        <v>4.7872340425531915E-2</v>
      </c>
      <c r="DD29" s="74">
        <f t="shared" si="365"/>
        <v>4.2553191489361701E-2</v>
      </c>
      <c r="DE29" s="74">
        <f t="shared" si="365"/>
        <v>3.7234042553191488E-2</v>
      </c>
      <c r="DF29" s="74">
        <f t="shared" si="365"/>
        <v>3.7234042553191488E-2</v>
      </c>
      <c r="DG29" s="74">
        <f t="shared" si="365"/>
        <v>3.1914893617021274E-2</v>
      </c>
      <c r="DH29" s="74">
        <f t="shared" si="365"/>
        <v>2.6595744680851064E-2</v>
      </c>
      <c r="DI29" s="74">
        <f t="shared" si="365"/>
        <v>2.6595744680851064E-2</v>
      </c>
      <c r="DJ29" s="74">
        <f t="shared" si="365"/>
        <v>2.6595744680851064E-2</v>
      </c>
      <c r="DK29" s="74">
        <f t="shared" si="365"/>
        <v>2.6595744680851064E-2</v>
      </c>
      <c r="DL29" s="74">
        <f t="shared" si="365"/>
        <v>2.6595744680851064E-2</v>
      </c>
      <c r="DM29" s="74">
        <f t="shared" si="365"/>
        <v>2.1276595744680851E-2</v>
      </c>
      <c r="DN29" s="74">
        <f t="shared" si="365"/>
        <v>2.1276595744680851E-2</v>
      </c>
      <c r="DO29" s="74">
        <f t="shared" si="365"/>
        <v>1.5957446808510637E-2</v>
      </c>
      <c r="DP29" s="74">
        <f t="shared" si="365"/>
        <v>1.5957446808510637E-2</v>
      </c>
      <c r="DQ29" s="74">
        <f t="shared" si="365"/>
        <v>1.5957446808510637E-2</v>
      </c>
      <c r="DR29" s="74">
        <f t="shared" si="365"/>
        <v>1.5957446808510637E-2</v>
      </c>
      <c r="DS29" s="74">
        <f t="shared" si="365"/>
        <v>1.5957446808510637E-2</v>
      </c>
      <c r="DT29" s="74">
        <f t="shared" si="365"/>
        <v>1.5957446808510637E-2</v>
      </c>
      <c r="DU29" s="74">
        <f t="shared" si="365"/>
        <v>1.0638297872340425E-2</v>
      </c>
      <c r="DV29" s="74">
        <f t="shared" si="365"/>
        <v>1.5957446808510637E-2</v>
      </c>
      <c r="DW29" s="74">
        <f t="shared" si="365"/>
        <v>1.5957446808510637E-2</v>
      </c>
      <c r="DX29" s="74">
        <f t="shared" si="365"/>
        <v>1.5957446808510637E-2</v>
      </c>
      <c r="DY29" s="74">
        <f t="shared" si="365"/>
        <v>1.5957446808510637E-2</v>
      </c>
      <c r="DZ29" s="74">
        <f t="shared" si="365"/>
        <v>1.5957446808510637E-2</v>
      </c>
      <c r="EA29" s="74">
        <f t="shared" si="365"/>
        <v>1.5957446808510637E-2</v>
      </c>
      <c r="EB29" s="74">
        <f t="shared" si="365"/>
        <v>1.5957446808510637E-2</v>
      </c>
      <c r="EC29" s="74">
        <f t="shared" si="365"/>
        <v>1.5957446808510637E-2</v>
      </c>
      <c r="ED29" s="74">
        <f t="shared" si="365"/>
        <v>1.5957446808510637E-2</v>
      </c>
      <c r="EE29" s="74">
        <f t="shared" si="365"/>
        <v>2.6595744680851064E-2</v>
      </c>
      <c r="EF29" s="74">
        <f t="shared" ref="EF29:GQ29" si="366">EF28/(EF26)</f>
        <v>2.6595744680851064E-2</v>
      </c>
      <c r="EG29" s="74">
        <f t="shared" si="366"/>
        <v>2.6595744680851064E-2</v>
      </c>
      <c r="EH29" s="74">
        <f t="shared" si="366"/>
        <v>3.1914893617021274E-2</v>
      </c>
      <c r="EI29" s="74">
        <f t="shared" si="366"/>
        <v>2.6595744680851064E-2</v>
      </c>
      <c r="EJ29" s="74">
        <f t="shared" si="366"/>
        <v>2.1276595744680851E-2</v>
      </c>
      <c r="EK29" s="74">
        <f t="shared" si="366"/>
        <v>2.1276595744680851E-2</v>
      </c>
      <c r="EL29" s="74">
        <f t="shared" si="366"/>
        <v>2.6595744680851064E-2</v>
      </c>
      <c r="EM29" s="74">
        <f t="shared" si="366"/>
        <v>2.6595744680851064E-2</v>
      </c>
      <c r="EN29" s="74">
        <f t="shared" si="366"/>
        <v>4.2553191489361701E-2</v>
      </c>
      <c r="EO29" s="74">
        <f t="shared" si="366"/>
        <v>5.3191489361702128E-2</v>
      </c>
      <c r="EP29" s="74">
        <f t="shared" si="366"/>
        <v>6.9148936170212769E-2</v>
      </c>
      <c r="EQ29" s="74">
        <f t="shared" si="366"/>
        <v>6.3829787234042548E-2</v>
      </c>
      <c r="ER29" s="74">
        <f t="shared" si="366"/>
        <v>5.8510638297872342E-2</v>
      </c>
      <c r="ES29" s="74">
        <f t="shared" si="366"/>
        <v>5.8510638297872342E-2</v>
      </c>
      <c r="ET29" s="74">
        <f t="shared" si="366"/>
        <v>5.8510638297872342E-2</v>
      </c>
      <c r="EU29" s="74">
        <f t="shared" si="366"/>
        <v>6.9148936170212769E-2</v>
      </c>
      <c r="EV29" s="74">
        <f t="shared" si="366"/>
        <v>8.5106382978723402E-2</v>
      </c>
      <c r="EW29" s="74">
        <f t="shared" si="366"/>
        <v>9.5744680851063829E-2</v>
      </c>
      <c r="EX29" s="74">
        <f t="shared" si="366"/>
        <v>0.10106382978723404</v>
      </c>
      <c r="EY29" s="74">
        <f t="shared" si="366"/>
        <v>0.10638297872340426</v>
      </c>
      <c r="EZ29" s="74">
        <f t="shared" si="366"/>
        <v>0.12234042553191489</v>
      </c>
      <c r="FA29" s="74">
        <f t="shared" si="366"/>
        <v>0.14361702127659576</v>
      </c>
      <c r="FB29" s="74">
        <f t="shared" si="366"/>
        <v>0.13829787234042554</v>
      </c>
      <c r="FC29" s="74">
        <f t="shared" si="366"/>
        <v>0.15957446808510639</v>
      </c>
      <c r="FD29" s="74">
        <f t="shared" si="366"/>
        <v>0.18617021276595744</v>
      </c>
      <c r="FE29" s="74">
        <f t="shared" si="366"/>
        <v>0.19148936170212766</v>
      </c>
      <c r="FF29" s="74">
        <f t="shared" si="366"/>
        <v>0.21276595744680851</v>
      </c>
      <c r="FG29" s="74">
        <f t="shared" si="366"/>
        <v>0.20212765957446807</v>
      </c>
      <c r="FH29" s="74">
        <f t="shared" si="366"/>
        <v>0.21808510638297873</v>
      </c>
      <c r="FI29" s="74">
        <f t="shared" si="366"/>
        <v>0.26063829787234044</v>
      </c>
      <c r="FJ29" s="74">
        <f t="shared" si="366"/>
        <v>0.29255319148936171</v>
      </c>
      <c r="FK29" s="74">
        <f t="shared" si="366"/>
        <v>0.28191489361702127</v>
      </c>
      <c r="FL29" s="74">
        <f t="shared" si="366"/>
        <v>0.34042553191489361</v>
      </c>
      <c r="FM29" s="74">
        <f t="shared" si="366"/>
        <v>0.37234042553191488</v>
      </c>
      <c r="FN29" s="74">
        <f t="shared" si="366"/>
        <v>0.38297872340425532</v>
      </c>
      <c r="FO29" s="74">
        <f t="shared" si="366"/>
        <v>0.37234042553191488</v>
      </c>
      <c r="FP29" s="74">
        <f t="shared" si="366"/>
        <v>0.34574468085106386</v>
      </c>
      <c r="FQ29" s="74">
        <f t="shared" si="366"/>
        <v>0.31914893617021278</v>
      </c>
      <c r="FR29" s="74">
        <f t="shared" si="366"/>
        <v>0.33510638297872342</v>
      </c>
      <c r="FS29" s="74">
        <f t="shared" si="366"/>
        <v>0.32978723404255317</v>
      </c>
      <c r="FT29" s="74">
        <f t="shared" si="366"/>
        <v>0.35106382978723405</v>
      </c>
      <c r="FU29" s="74">
        <f t="shared" si="366"/>
        <v>0.36170212765957449</v>
      </c>
      <c r="FV29" s="74">
        <f t="shared" si="366"/>
        <v>0.35638297872340424</v>
      </c>
      <c r="FW29" s="74">
        <f t="shared" si="366"/>
        <v>0.38297872340425532</v>
      </c>
      <c r="FX29" s="74">
        <f t="shared" si="366"/>
        <v>0.36170212765957449</v>
      </c>
      <c r="FY29" s="74">
        <f t="shared" si="366"/>
        <v>0.30851063829787234</v>
      </c>
      <c r="FZ29" s="74">
        <f t="shared" si="366"/>
        <v>0.30851063829787234</v>
      </c>
      <c r="GA29" s="74">
        <f t="shared" si="366"/>
        <v>0.30851063829787234</v>
      </c>
      <c r="GB29" s="74">
        <f t="shared" si="366"/>
        <v>0.32446808510638298</v>
      </c>
      <c r="GC29" s="74">
        <f t="shared" si="366"/>
        <v>0.31914893617021278</v>
      </c>
      <c r="GD29" s="74">
        <f t="shared" si="366"/>
        <v>0.32446808510638298</v>
      </c>
      <c r="GE29" s="74">
        <f t="shared" si="366"/>
        <v>0.28191489361702127</v>
      </c>
      <c r="GF29" s="74">
        <f t="shared" si="366"/>
        <v>0.27127659574468083</v>
      </c>
      <c r="GG29" s="74">
        <f t="shared" si="366"/>
        <v>0.26063829787234044</v>
      </c>
      <c r="GH29" s="74">
        <f t="shared" si="366"/>
        <v>0.25</v>
      </c>
      <c r="GI29" s="74">
        <f t="shared" si="366"/>
        <v>0.25</v>
      </c>
      <c r="GJ29" s="74">
        <f t="shared" si="366"/>
        <v>0.24468085106382978</v>
      </c>
      <c r="GK29" s="74">
        <f t="shared" si="366"/>
        <v>0.23404255319148937</v>
      </c>
      <c r="GL29" s="74">
        <f t="shared" si="366"/>
        <v>0.22340425531914893</v>
      </c>
      <c r="GM29" s="74">
        <f t="shared" si="366"/>
        <v>0.21276595744680851</v>
      </c>
      <c r="GN29" s="74">
        <f t="shared" si="366"/>
        <v>0.18617021276595744</v>
      </c>
      <c r="GO29" s="74">
        <f t="shared" si="366"/>
        <v>0.18085106382978725</v>
      </c>
      <c r="GP29" s="74">
        <f t="shared" si="366"/>
        <v>0.19148936170212766</v>
      </c>
      <c r="GQ29" s="74">
        <f t="shared" si="366"/>
        <v>0.19148936170212766</v>
      </c>
      <c r="GR29" s="74">
        <f t="shared" ref="GR29:JC29" si="367">GR28/(GR26)</f>
        <v>0.18617021276595744</v>
      </c>
      <c r="GS29" s="74">
        <f t="shared" si="367"/>
        <v>0.14893617021276595</v>
      </c>
      <c r="GT29" s="74">
        <f t="shared" si="367"/>
        <v>0.16489361702127658</v>
      </c>
      <c r="GU29" s="74">
        <f t="shared" si="367"/>
        <v>0.15957446808510639</v>
      </c>
      <c r="GV29" s="74">
        <f t="shared" si="367"/>
        <v>0.15425531914893617</v>
      </c>
      <c r="GW29" s="74">
        <f t="shared" si="367"/>
        <v>0.15425531914893617</v>
      </c>
      <c r="GX29" s="74">
        <f t="shared" si="367"/>
        <v>0.15425531914893617</v>
      </c>
      <c r="GY29" s="74">
        <f t="shared" si="367"/>
        <v>0.15425531914893617</v>
      </c>
      <c r="GZ29" s="74">
        <f t="shared" si="367"/>
        <v>0.14893617021276595</v>
      </c>
      <c r="HA29" s="74">
        <f t="shared" si="367"/>
        <v>0.15957446808510639</v>
      </c>
      <c r="HB29" s="74">
        <f t="shared" si="367"/>
        <v>0.15425531914893617</v>
      </c>
      <c r="HC29" s="74">
        <f t="shared" si="367"/>
        <v>0.15957446808510639</v>
      </c>
      <c r="HD29" s="74">
        <f t="shared" si="367"/>
        <v>0.15957446808510639</v>
      </c>
      <c r="HE29" s="74">
        <f t="shared" si="367"/>
        <v>0.15957446808510639</v>
      </c>
      <c r="HF29" s="74">
        <f t="shared" si="367"/>
        <v>0.14361702127659576</v>
      </c>
      <c r="HG29" s="74">
        <f t="shared" si="367"/>
        <v>0.14361702127659576</v>
      </c>
      <c r="HH29" s="74">
        <f t="shared" si="367"/>
        <v>0.1276595744680851</v>
      </c>
      <c r="HI29" s="74">
        <f t="shared" si="367"/>
        <v>0.1276595744680851</v>
      </c>
      <c r="HJ29" s="74">
        <f t="shared" si="367"/>
        <v>0.11702127659574468</v>
      </c>
      <c r="HK29" s="74">
        <f t="shared" si="367"/>
        <v>0.11702127659574468</v>
      </c>
      <c r="HL29" s="74">
        <f t="shared" si="367"/>
        <v>0.12234042553191489</v>
      </c>
      <c r="HM29" s="74">
        <f t="shared" si="367"/>
        <v>0.11170212765957446</v>
      </c>
      <c r="HN29" s="74">
        <f t="shared" si="367"/>
        <v>0.11702127659574468</v>
      </c>
      <c r="HO29" s="74">
        <f t="shared" si="367"/>
        <v>0.12234042553191489</v>
      </c>
      <c r="HP29" s="74">
        <f t="shared" si="367"/>
        <v>0.12234042553191489</v>
      </c>
      <c r="HQ29" s="74">
        <f t="shared" si="367"/>
        <v>0.12234042553191489</v>
      </c>
      <c r="HR29" s="74">
        <f t="shared" si="367"/>
        <v>0.1276595744680851</v>
      </c>
      <c r="HS29" s="74">
        <f t="shared" si="367"/>
        <v>0.11702127659574468</v>
      </c>
      <c r="HT29" s="74">
        <f t="shared" si="367"/>
        <v>0.11170212765957446</v>
      </c>
      <c r="HU29" s="74">
        <f t="shared" si="367"/>
        <v>0.11170212765957446</v>
      </c>
      <c r="HV29" s="74">
        <f t="shared" si="367"/>
        <v>0.10194174757281553</v>
      </c>
      <c r="HW29" s="74">
        <f t="shared" si="367"/>
        <v>9.2233009708737865E-2</v>
      </c>
      <c r="HX29" s="74">
        <f t="shared" si="367"/>
        <v>9.2233009708737865E-2</v>
      </c>
      <c r="HY29" s="74">
        <f t="shared" si="367"/>
        <v>9.7087378640776698E-2</v>
      </c>
      <c r="HZ29" s="74">
        <f t="shared" si="367"/>
        <v>7.7669902912621352E-2</v>
      </c>
      <c r="IA29" s="74">
        <f t="shared" si="367"/>
        <v>9.2233009708737865E-2</v>
      </c>
      <c r="IB29" s="74">
        <f t="shared" si="367"/>
        <v>9.2233009708737865E-2</v>
      </c>
      <c r="IC29" s="74">
        <f t="shared" si="367"/>
        <v>0.10679611650485436</v>
      </c>
      <c r="ID29" s="74">
        <f t="shared" si="367"/>
        <v>0.10679611650485436</v>
      </c>
      <c r="IE29" s="74">
        <f t="shared" si="367"/>
        <v>0.11165048543689321</v>
      </c>
      <c r="IF29" s="74">
        <f t="shared" si="367"/>
        <v>0.11165048543689321</v>
      </c>
      <c r="IG29" s="74">
        <f t="shared" si="367"/>
        <v>0.12621359223300971</v>
      </c>
      <c r="IH29" s="74">
        <f t="shared" si="367"/>
        <v>0.12621359223300971</v>
      </c>
      <c r="II29" s="74">
        <f t="shared" si="367"/>
        <v>0.12135922330097088</v>
      </c>
      <c r="IJ29" s="74">
        <f t="shared" si="367"/>
        <v>0.12135922330097088</v>
      </c>
      <c r="IK29" s="74">
        <f t="shared" si="367"/>
        <v>0.12621359223300971</v>
      </c>
      <c r="IL29" s="74">
        <f t="shared" si="367"/>
        <v>0.12135922330097088</v>
      </c>
      <c r="IM29" s="74">
        <f t="shared" si="367"/>
        <v>0.12621359223300971</v>
      </c>
      <c r="IN29" s="74">
        <f t="shared" si="367"/>
        <v>0.15048543689320387</v>
      </c>
      <c r="IO29" s="74">
        <f t="shared" si="367"/>
        <v>0.1553398058252427</v>
      </c>
      <c r="IP29" s="74">
        <f t="shared" si="367"/>
        <v>0.1796116504854369</v>
      </c>
      <c r="IQ29" s="74">
        <f t="shared" si="367"/>
        <v>0.1941747572815534</v>
      </c>
      <c r="IR29" s="74">
        <f t="shared" si="367"/>
        <v>0.20388349514563106</v>
      </c>
      <c r="IS29" s="74">
        <f t="shared" si="367"/>
        <v>0.20873786407766989</v>
      </c>
      <c r="IT29" s="74">
        <f t="shared" si="367"/>
        <v>0.22330097087378642</v>
      </c>
      <c r="IU29" s="74">
        <f t="shared" si="367"/>
        <v>0.24757281553398058</v>
      </c>
      <c r="IV29" s="74">
        <f t="shared" si="367"/>
        <v>0.28155339805825241</v>
      </c>
      <c r="IW29" s="74">
        <f t="shared" si="367"/>
        <v>0.30582524271844658</v>
      </c>
      <c r="IX29" s="74">
        <f t="shared" si="367"/>
        <v>0.29126213592233008</v>
      </c>
      <c r="IY29" s="74">
        <f t="shared" si="367"/>
        <v>0.28155339805825241</v>
      </c>
      <c r="IZ29" s="74">
        <f t="shared" si="367"/>
        <v>0.30097087378640774</v>
      </c>
      <c r="JA29" s="74">
        <f t="shared" si="367"/>
        <v>0.32038834951456313</v>
      </c>
      <c r="JB29" s="74">
        <f t="shared" si="367"/>
        <v>0.34951456310679613</v>
      </c>
      <c r="JC29" s="74">
        <f t="shared" si="367"/>
        <v>0.33495145631067963</v>
      </c>
      <c r="JD29" s="74">
        <f t="shared" ref="JD29:LO29" si="368">JD28/(JD26)</f>
        <v>0.34951456310679613</v>
      </c>
      <c r="JE29" s="74">
        <f t="shared" si="368"/>
        <v>0.36893203883495146</v>
      </c>
      <c r="JF29" s="74">
        <f t="shared" si="368"/>
        <v>0.39320388349514562</v>
      </c>
      <c r="JG29" s="74">
        <f t="shared" si="368"/>
        <v>0.42233009708737862</v>
      </c>
      <c r="JH29" s="74">
        <f t="shared" si="368"/>
        <v>0.44174757281553401</v>
      </c>
      <c r="JI29" s="74">
        <f t="shared" si="368"/>
        <v>0.47572815533980584</v>
      </c>
      <c r="JJ29" s="74">
        <f t="shared" si="368"/>
        <v>0.5</v>
      </c>
      <c r="JK29" s="74">
        <f t="shared" si="368"/>
        <v>0.51941747572815533</v>
      </c>
      <c r="JL29" s="74">
        <f t="shared" si="368"/>
        <v>0.52427184466019416</v>
      </c>
      <c r="JM29" s="74">
        <f t="shared" si="368"/>
        <v>0.51941747572815533</v>
      </c>
      <c r="JN29" s="74">
        <f t="shared" si="368"/>
        <v>0.51941747572815533</v>
      </c>
      <c r="JO29" s="74">
        <f t="shared" si="368"/>
        <v>0.53398058252427183</v>
      </c>
      <c r="JP29" s="74">
        <f t="shared" si="368"/>
        <v>0.60194174757281549</v>
      </c>
      <c r="JQ29" s="74">
        <f t="shared" si="368"/>
        <v>0.60679611650485432</v>
      </c>
      <c r="JR29" s="74">
        <f t="shared" si="368"/>
        <v>0.63592233009708743</v>
      </c>
      <c r="JS29" s="74">
        <f t="shared" si="368"/>
        <v>0.66019417475728159</v>
      </c>
      <c r="JT29" s="74">
        <f t="shared" si="368"/>
        <v>0.67475728155339809</v>
      </c>
      <c r="JU29" s="74">
        <f t="shared" si="368"/>
        <v>0.64077669902912626</v>
      </c>
      <c r="JV29" s="74">
        <f t="shared" si="368"/>
        <v>0.68446601941747576</v>
      </c>
      <c r="JW29" s="74">
        <f t="shared" si="368"/>
        <v>0.68446601941747576</v>
      </c>
      <c r="JX29" s="74">
        <f t="shared" si="368"/>
        <v>0.70873786407766992</v>
      </c>
      <c r="JY29" s="74">
        <f t="shared" si="368"/>
        <v>0.71359223300970875</v>
      </c>
      <c r="JZ29" s="74">
        <f t="shared" si="368"/>
        <v>0.72815533980582525</v>
      </c>
      <c r="KA29" s="74">
        <f t="shared" si="368"/>
        <v>0.75242718446601942</v>
      </c>
      <c r="KB29" s="74">
        <f t="shared" si="368"/>
        <v>0.73786407766990292</v>
      </c>
      <c r="KC29" s="74">
        <f t="shared" si="368"/>
        <v>0.76699029126213591</v>
      </c>
      <c r="KD29" s="74">
        <f t="shared" si="368"/>
        <v>0.75728155339805825</v>
      </c>
      <c r="KE29" s="74">
        <f t="shared" si="368"/>
        <v>0.66949152542372881</v>
      </c>
      <c r="KF29" s="74">
        <f t="shared" si="368"/>
        <v>0.6652542372881356</v>
      </c>
      <c r="KG29" s="74">
        <f t="shared" si="368"/>
        <v>0.6652542372881356</v>
      </c>
      <c r="KH29" s="74">
        <f t="shared" si="368"/>
        <v>0.66101694915254239</v>
      </c>
      <c r="KI29" s="74">
        <f t="shared" si="368"/>
        <v>0.66949152542372881</v>
      </c>
      <c r="KJ29" s="74">
        <f t="shared" si="368"/>
        <v>0.66949152542372881</v>
      </c>
      <c r="KK29" s="74">
        <f t="shared" si="368"/>
        <v>0.69915254237288138</v>
      </c>
      <c r="KL29" s="74">
        <f t="shared" si="368"/>
        <v>0.67796610169491522</v>
      </c>
      <c r="KM29" s="74">
        <f t="shared" si="368"/>
        <v>0.68644067796610164</v>
      </c>
      <c r="KN29" s="74">
        <f t="shared" si="368"/>
        <v>0.68220338983050843</v>
      </c>
      <c r="KO29" s="74">
        <f t="shared" si="368"/>
        <v>0.68644067796610164</v>
      </c>
      <c r="KP29" s="74">
        <f t="shared" si="368"/>
        <v>0.68220338983050843</v>
      </c>
      <c r="KQ29" s="74">
        <f t="shared" si="368"/>
        <v>0.68220338983050843</v>
      </c>
      <c r="KR29" s="74">
        <f t="shared" si="368"/>
        <v>0.66949152542372881</v>
      </c>
      <c r="KS29" s="74">
        <f t="shared" si="368"/>
        <v>0.63559322033898302</v>
      </c>
      <c r="KT29" s="74">
        <f t="shared" si="368"/>
        <v>0.67372881355932202</v>
      </c>
      <c r="KU29" s="74">
        <f t="shared" si="368"/>
        <v>0.69491525423728817</v>
      </c>
      <c r="KV29" s="74">
        <f t="shared" si="368"/>
        <v>0.69915254237288138</v>
      </c>
      <c r="KW29" s="74">
        <f t="shared" si="368"/>
        <v>0.69915254237288138</v>
      </c>
      <c r="KX29" s="74">
        <f t="shared" si="368"/>
        <v>0.71610169491525422</v>
      </c>
      <c r="KY29" s="74">
        <f t="shared" si="368"/>
        <v>0.72457627118644063</v>
      </c>
      <c r="KZ29" s="74">
        <f t="shared" si="368"/>
        <v>0.68220338983050843</v>
      </c>
      <c r="LA29" s="74">
        <f t="shared" si="368"/>
        <v>0.70338983050847459</v>
      </c>
      <c r="LB29" s="74">
        <f t="shared" si="368"/>
        <v>0.71186440677966101</v>
      </c>
      <c r="LC29" s="74">
        <f t="shared" si="368"/>
        <v>0.71186440677966101</v>
      </c>
      <c r="LD29" s="74">
        <f t="shared" si="368"/>
        <v>0.71186440677966101</v>
      </c>
      <c r="LE29" s="74">
        <f t="shared" si="368"/>
        <v>0.72457627118644063</v>
      </c>
      <c r="LF29" s="74">
        <f t="shared" si="368"/>
        <v>0.71610169491525422</v>
      </c>
      <c r="LG29" s="74">
        <f t="shared" si="368"/>
        <v>0.72457627118644063</v>
      </c>
      <c r="LH29" s="74">
        <f t="shared" si="368"/>
        <v>0.72881355932203384</v>
      </c>
      <c r="LI29" s="74">
        <f t="shared" si="368"/>
        <v>0.74152542372881358</v>
      </c>
      <c r="LJ29" s="74">
        <f t="shared" si="368"/>
        <v>0.7923728813559322</v>
      </c>
      <c r="LK29" s="74">
        <f t="shared" si="368"/>
        <v>0.78389830508474578</v>
      </c>
      <c r="LL29" s="74">
        <f t="shared" si="368"/>
        <v>0.78813559322033899</v>
      </c>
      <c r="LM29" s="74">
        <f t="shared" si="368"/>
        <v>0.7923728813559322</v>
      </c>
      <c r="LN29" s="74">
        <f t="shared" si="368"/>
        <v>0.75847457627118642</v>
      </c>
      <c r="LO29" s="74">
        <f t="shared" si="368"/>
        <v>0.78389830508474578</v>
      </c>
      <c r="LP29" s="74">
        <f t="shared" ref="LP29:OA29" si="369">LP28/(LP26)</f>
        <v>0.73728813559322037</v>
      </c>
      <c r="LQ29" s="74">
        <f t="shared" si="369"/>
        <v>0.72033898305084743</v>
      </c>
      <c r="LR29" s="74">
        <f t="shared" si="369"/>
        <v>0.73728813559322037</v>
      </c>
      <c r="LS29" s="74">
        <f t="shared" si="369"/>
        <v>0.74152542372881358</v>
      </c>
      <c r="LT29" s="74">
        <f t="shared" si="369"/>
        <v>0.75847457627118642</v>
      </c>
      <c r="LU29" s="74">
        <f t="shared" si="369"/>
        <v>0.77966101694915257</v>
      </c>
      <c r="LV29" s="74">
        <f t="shared" si="369"/>
        <v>0.77118644067796616</v>
      </c>
      <c r="LW29" s="74">
        <f t="shared" si="369"/>
        <v>0.76694915254237284</v>
      </c>
      <c r="LX29" s="74">
        <f t="shared" si="369"/>
        <v>0.73728813559322037</v>
      </c>
      <c r="LY29" s="74">
        <f t="shared" si="369"/>
        <v>0.75847457627118642</v>
      </c>
      <c r="LZ29" s="74">
        <f t="shared" si="369"/>
        <v>0.78389830508474578</v>
      </c>
      <c r="MA29" s="74">
        <f t="shared" si="369"/>
        <v>0.75847457627118642</v>
      </c>
      <c r="MB29" s="74">
        <f t="shared" si="369"/>
        <v>0.72881355932203384</v>
      </c>
      <c r="MC29" s="74">
        <f t="shared" si="369"/>
        <v>0.70338983050847459</v>
      </c>
      <c r="MD29" s="74">
        <f t="shared" si="369"/>
        <v>0.70338983050847459</v>
      </c>
      <c r="ME29" s="74">
        <f t="shared" si="369"/>
        <v>0.65677966101694918</v>
      </c>
      <c r="MF29" s="74">
        <f t="shared" si="369"/>
        <v>0.6228813559322034</v>
      </c>
      <c r="MG29" s="74">
        <f t="shared" si="369"/>
        <v>0.63135593220338981</v>
      </c>
      <c r="MH29" s="74">
        <f t="shared" si="369"/>
        <v>0.64830508474576276</v>
      </c>
      <c r="MI29" s="74">
        <f t="shared" si="369"/>
        <v>0.61864406779661019</v>
      </c>
      <c r="MJ29" s="74">
        <f t="shared" si="369"/>
        <v>0.60593220338983056</v>
      </c>
      <c r="MK29" s="74">
        <f t="shared" si="369"/>
        <v>0.59745762711864403</v>
      </c>
      <c r="ML29" s="74">
        <f t="shared" si="369"/>
        <v>0.61016949152542377</v>
      </c>
      <c r="MM29" s="74">
        <f t="shared" si="369"/>
        <v>0.58050847457627119</v>
      </c>
      <c r="MN29" s="74">
        <f t="shared" si="369"/>
        <v>0.59322033898305082</v>
      </c>
      <c r="MO29" s="74">
        <f t="shared" si="369"/>
        <v>0.64253393665158376</v>
      </c>
      <c r="MP29" s="74">
        <f t="shared" si="369"/>
        <v>0.60180995475113119</v>
      </c>
      <c r="MQ29" s="74">
        <f t="shared" si="369"/>
        <v>0.52488687782805432</v>
      </c>
      <c r="MR29" s="74">
        <f t="shared" si="369"/>
        <v>0.49773755656108598</v>
      </c>
      <c r="MS29" s="74">
        <f t="shared" si="369"/>
        <v>0.48416289592760181</v>
      </c>
      <c r="MT29" s="74">
        <f t="shared" si="369"/>
        <v>0.47511312217194568</v>
      </c>
      <c r="MU29" s="74">
        <f t="shared" si="369"/>
        <v>0.48416289592760181</v>
      </c>
      <c r="MV29" s="74">
        <f t="shared" si="369"/>
        <v>0.46153846153846156</v>
      </c>
      <c r="MW29" s="74">
        <f t="shared" si="369"/>
        <v>0.45248868778280543</v>
      </c>
      <c r="MX29" s="74">
        <f t="shared" si="369"/>
        <v>0.4434389140271493</v>
      </c>
      <c r="MY29" s="74">
        <f t="shared" si="369"/>
        <v>0.42986425339366519</v>
      </c>
      <c r="MZ29" s="74">
        <f t="shared" si="369"/>
        <v>0.41628959276018102</v>
      </c>
      <c r="NA29" s="74">
        <f t="shared" si="369"/>
        <v>0.40723981900452488</v>
      </c>
      <c r="NB29" s="74">
        <f t="shared" si="369"/>
        <v>0.40723981900452488</v>
      </c>
      <c r="NC29" s="74">
        <f t="shared" si="369"/>
        <v>0.39366515837104071</v>
      </c>
      <c r="ND29" s="74">
        <f t="shared" si="369"/>
        <v>0.3755656108597285</v>
      </c>
      <c r="NE29" s="74">
        <f t="shared" si="369"/>
        <v>0.37104072398190047</v>
      </c>
      <c r="NF29" s="74">
        <f t="shared" si="369"/>
        <v>0.3574660633484163</v>
      </c>
      <c r="NG29" s="74">
        <f t="shared" si="369"/>
        <v>0.33936651583710409</v>
      </c>
      <c r="NH29" s="74">
        <f t="shared" si="369"/>
        <v>0.33936651583710409</v>
      </c>
      <c r="NI29" s="74">
        <f t="shared" si="369"/>
        <v>0.34841628959276016</v>
      </c>
      <c r="NJ29" s="74">
        <f t="shared" si="369"/>
        <v>0.33484162895927599</v>
      </c>
      <c r="NK29" s="74">
        <f t="shared" si="369"/>
        <v>0.30769230769230771</v>
      </c>
      <c r="NL29" s="74">
        <f t="shared" si="369"/>
        <v>0.28054298642533937</v>
      </c>
      <c r="NM29" s="74">
        <f t="shared" si="369"/>
        <v>0.27149321266968324</v>
      </c>
      <c r="NN29" s="74">
        <f t="shared" si="369"/>
        <v>0.27601809954751133</v>
      </c>
      <c r="NO29" s="74">
        <f t="shared" si="369"/>
        <v>0.27149321266968324</v>
      </c>
      <c r="NP29" s="74">
        <f t="shared" si="369"/>
        <v>0.27149321266968324</v>
      </c>
      <c r="NQ29" s="74">
        <f t="shared" si="369"/>
        <v>0.27027027027027029</v>
      </c>
      <c r="NR29" s="74">
        <f t="shared" si="369"/>
        <v>0.2747747747747748</v>
      </c>
      <c r="NS29" s="74">
        <f t="shared" si="369"/>
        <v>0.24107142857142858</v>
      </c>
      <c r="NT29" s="74">
        <f t="shared" si="369"/>
        <v>0.24107142857142858</v>
      </c>
      <c r="NU29" s="74">
        <f t="shared" si="369"/>
        <v>0.25</v>
      </c>
      <c r="NV29" s="74">
        <f t="shared" si="369"/>
        <v>0.24553571428571427</v>
      </c>
      <c r="NW29" s="74">
        <f t="shared" si="369"/>
        <v>0.26339285714285715</v>
      </c>
      <c r="NX29" s="74">
        <f t="shared" si="369"/>
        <v>0.27232142857142855</v>
      </c>
      <c r="NY29" s="74">
        <f t="shared" si="369"/>
        <v>0.26339285714285715</v>
      </c>
      <c r="NZ29" s="74">
        <f t="shared" si="369"/>
        <v>0.27232142857142855</v>
      </c>
      <c r="OA29" s="74">
        <f t="shared" si="369"/>
        <v>0.27232142857142855</v>
      </c>
      <c r="OB29" s="74">
        <f t="shared" ref="OB29:QM29" si="370">OB28/(OB26)</f>
        <v>0.28125</v>
      </c>
      <c r="OC29" s="74">
        <f t="shared" si="370"/>
        <v>0.3125</v>
      </c>
      <c r="OD29" s="74">
        <f t="shared" si="370"/>
        <v>0.3169642857142857</v>
      </c>
      <c r="OE29" s="74">
        <f t="shared" si="370"/>
        <v>0.3705357142857143</v>
      </c>
      <c r="OF29" s="74">
        <f t="shared" si="370"/>
        <v>0.4017857142857143</v>
      </c>
      <c r="OG29" s="74">
        <f t="shared" si="370"/>
        <v>0.4107142857142857</v>
      </c>
      <c r="OH29" s="74">
        <f t="shared" si="370"/>
        <v>0.42857142857142855</v>
      </c>
      <c r="OI29" s="74">
        <f t="shared" si="370"/>
        <v>0.5</v>
      </c>
      <c r="OJ29" s="74">
        <f t="shared" si="370"/>
        <v>0.5535714285714286</v>
      </c>
      <c r="OK29" s="74">
        <f t="shared" si="370"/>
        <v>0.6026785714285714</v>
      </c>
      <c r="OL29" s="74">
        <f t="shared" si="370"/>
        <v>0.6383928571428571</v>
      </c>
      <c r="OM29" s="74">
        <f t="shared" si="370"/>
        <v>0.6517857142857143</v>
      </c>
      <c r="ON29" s="74">
        <f t="shared" si="370"/>
        <v>0.6919642857142857</v>
      </c>
      <c r="OO29" s="74">
        <f t="shared" si="370"/>
        <v>0.7276785714285714</v>
      </c>
      <c r="OP29" s="74">
        <f t="shared" si="370"/>
        <v>0.7633928571428571</v>
      </c>
      <c r="OQ29" s="74">
        <f t="shared" si="370"/>
        <v>0.8125</v>
      </c>
      <c r="OR29" s="74">
        <f t="shared" si="370"/>
        <v>0.8392857142857143</v>
      </c>
      <c r="OS29" s="74">
        <f t="shared" si="370"/>
        <v>0.90625</v>
      </c>
      <c r="OT29" s="74">
        <f t="shared" si="370"/>
        <v>0.93832599118942728</v>
      </c>
      <c r="OU29" s="74">
        <f t="shared" si="370"/>
        <v>0.94396551724137934</v>
      </c>
      <c r="OV29" s="74">
        <f t="shared" si="370"/>
        <v>0.93775933609958506</v>
      </c>
      <c r="OW29" s="74">
        <f t="shared" si="370"/>
        <v>0.92338709677419351</v>
      </c>
      <c r="OX29" s="74">
        <f t="shared" si="370"/>
        <v>0.95161290322580649</v>
      </c>
      <c r="OY29" s="74">
        <f t="shared" si="370"/>
        <v>0.9838709677419355</v>
      </c>
      <c r="OZ29" s="74">
        <f t="shared" si="370"/>
        <v>0.97637795275590555</v>
      </c>
      <c r="PA29" s="74">
        <f t="shared" si="370"/>
        <v>0.99227799227799229</v>
      </c>
      <c r="PB29" s="74">
        <f t="shared" si="370"/>
        <v>0.96666666666666667</v>
      </c>
      <c r="PC29" s="74">
        <f t="shared" si="370"/>
        <v>0.99632352941176472</v>
      </c>
      <c r="PD29" s="74">
        <f t="shared" si="370"/>
        <v>0.971830985915493</v>
      </c>
      <c r="PE29" s="74">
        <f t="shared" si="370"/>
        <v>0.98257839721254359</v>
      </c>
      <c r="PF29" s="74">
        <f t="shared" si="370"/>
        <v>0.98611111111111116</v>
      </c>
      <c r="PG29" s="74">
        <f t="shared" si="370"/>
        <v>0.96485623003194887</v>
      </c>
      <c r="PH29" s="74">
        <f t="shared" si="370"/>
        <v>0.92727272727272725</v>
      </c>
      <c r="PI29" s="74">
        <f t="shared" si="370"/>
        <v>0.93768545994065278</v>
      </c>
      <c r="PJ29" s="74">
        <f t="shared" si="370"/>
        <v>0.98219584569732943</v>
      </c>
      <c r="PK29" s="74">
        <f t="shared" si="370"/>
        <v>0.98280802292263614</v>
      </c>
      <c r="PL29" s="74">
        <f t="shared" si="370"/>
        <v>0.98328690807799446</v>
      </c>
      <c r="PM29" s="74">
        <f t="shared" si="370"/>
        <v>0.98614958448753465</v>
      </c>
      <c r="PN29" s="74">
        <f t="shared" si="370"/>
        <v>0.99722991689750695</v>
      </c>
      <c r="PO29" s="74">
        <f t="shared" si="370"/>
        <v>0.9889196675900277</v>
      </c>
      <c r="PP29" s="74">
        <f t="shared" si="370"/>
        <v>1.0304709141274238</v>
      </c>
      <c r="PQ29" s="74">
        <f t="shared" si="370"/>
        <v>1.0164835164835164</v>
      </c>
      <c r="PR29" s="74">
        <f t="shared" si="370"/>
        <v>0.9780821917808219</v>
      </c>
      <c r="PS29" s="74">
        <f t="shared" si="370"/>
        <v>0.9671232876712329</v>
      </c>
      <c r="PT29" s="74">
        <f t="shared" si="370"/>
        <v>0.95890410958904104</v>
      </c>
      <c r="PU29" s="74">
        <f t="shared" si="370"/>
        <v>0.9642857142857143</v>
      </c>
      <c r="PV29" s="74">
        <f t="shared" si="370"/>
        <v>0.9971910112359551</v>
      </c>
      <c r="PW29" s="74">
        <f t="shared" si="370"/>
        <v>0.97457627118644063</v>
      </c>
      <c r="PX29" s="74">
        <f t="shared" si="370"/>
        <v>0.9463276836158192</v>
      </c>
      <c r="PY29" s="74">
        <f t="shared" si="370"/>
        <v>0.93465909090909094</v>
      </c>
      <c r="PZ29" s="74">
        <f t="shared" si="370"/>
        <v>0.95454545454545459</v>
      </c>
      <c r="QA29" s="74">
        <f t="shared" si="370"/>
        <v>0.92897727272727271</v>
      </c>
      <c r="QB29" s="74">
        <f t="shared" si="370"/>
        <v>0.93181818181818177</v>
      </c>
      <c r="QC29" s="74">
        <f t="shared" si="370"/>
        <v>0.92045454545454541</v>
      </c>
      <c r="QD29" s="74">
        <f t="shared" si="370"/>
        <v>0.95170454545454541</v>
      </c>
      <c r="QE29" s="74">
        <f t="shared" si="370"/>
        <v>0.95977011494252873</v>
      </c>
      <c r="QF29" s="74">
        <f t="shared" si="370"/>
        <v>0.90804597701149425</v>
      </c>
      <c r="QG29" s="74">
        <f t="shared" si="370"/>
        <v>0.90517241379310343</v>
      </c>
      <c r="QH29" s="74">
        <f t="shared" si="370"/>
        <v>0.88505747126436785</v>
      </c>
      <c r="QI29" s="74">
        <f t="shared" si="370"/>
        <v>0.83045977011494254</v>
      </c>
      <c r="QJ29" s="74">
        <f t="shared" si="370"/>
        <v>0.82183908045977017</v>
      </c>
      <c r="QK29" s="74">
        <f t="shared" si="370"/>
        <v>0.77011494252873558</v>
      </c>
      <c r="QL29" s="74">
        <f t="shared" si="370"/>
        <v>0.72649572649572647</v>
      </c>
      <c r="QM29" s="74">
        <f t="shared" si="370"/>
        <v>0.72079772079772075</v>
      </c>
      <c r="QN29" s="74">
        <f t="shared" ref="QN29:SY29" si="371">QN28/(QN26)</f>
        <v>0.70338983050847459</v>
      </c>
      <c r="QO29" s="74">
        <f t="shared" si="371"/>
        <v>0.71751412429378536</v>
      </c>
      <c r="QP29" s="74">
        <f t="shared" si="371"/>
        <v>0.70903954802259883</v>
      </c>
      <c r="QQ29" s="74">
        <f t="shared" si="371"/>
        <v>0.62816901408450709</v>
      </c>
      <c r="QR29" s="74">
        <f t="shared" si="371"/>
        <v>0.598314606741573</v>
      </c>
      <c r="QS29" s="74">
        <f t="shared" si="371"/>
        <v>0.55462184873949583</v>
      </c>
      <c r="QT29" s="74">
        <f t="shared" si="371"/>
        <v>0.54341736694677867</v>
      </c>
      <c r="QU29" s="74">
        <f t="shared" si="371"/>
        <v>0.52941176470588236</v>
      </c>
      <c r="QV29" s="74">
        <f t="shared" si="371"/>
        <v>0.53501400560224088</v>
      </c>
      <c r="QW29" s="74">
        <f t="shared" si="371"/>
        <v>0.52941176470588236</v>
      </c>
      <c r="QX29" s="74">
        <f t="shared" si="371"/>
        <v>0.52100840336134457</v>
      </c>
      <c r="QY29" s="74">
        <f t="shared" si="371"/>
        <v>0.5</v>
      </c>
      <c r="QZ29" s="74">
        <f t="shared" si="371"/>
        <v>0.43296089385474862</v>
      </c>
      <c r="RA29" s="74">
        <f t="shared" si="371"/>
        <v>0.41504178272980502</v>
      </c>
      <c r="RB29" s="74">
        <f t="shared" si="371"/>
        <v>0.39832869080779942</v>
      </c>
      <c r="RC29" s="74">
        <f t="shared" si="371"/>
        <v>0.3955431754874652</v>
      </c>
      <c r="RD29" s="74">
        <f t="shared" si="371"/>
        <v>0.38746438746438744</v>
      </c>
      <c r="RE29" s="74">
        <f t="shared" si="371"/>
        <v>0.37784090909090912</v>
      </c>
      <c r="RF29" s="74">
        <f t="shared" si="371"/>
        <v>0.35227272727272729</v>
      </c>
      <c r="RG29" s="74">
        <f t="shared" si="371"/>
        <v>0.34090909090909088</v>
      </c>
      <c r="RH29" s="74">
        <f t="shared" si="371"/>
        <v>0.30681818181818182</v>
      </c>
      <c r="RI29" s="74">
        <f t="shared" si="371"/>
        <v>0.29722222222222222</v>
      </c>
      <c r="RJ29" s="74">
        <f t="shared" si="371"/>
        <v>0.30555555555555558</v>
      </c>
      <c r="RK29" s="74">
        <f t="shared" si="371"/>
        <v>0.30555555555555558</v>
      </c>
      <c r="RL29" s="74">
        <f t="shared" si="371"/>
        <v>0.28611111111111109</v>
      </c>
      <c r="RM29" s="74">
        <f t="shared" si="371"/>
        <v>0.26666666666666666</v>
      </c>
      <c r="RN29" s="74">
        <f t="shared" si="371"/>
        <v>0.2361111111111111</v>
      </c>
      <c r="RO29" s="74">
        <f t="shared" si="371"/>
        <v>0.22222222222222221</v>
      </c>
      <c r="RP29" s="74">
        <f t="shared" si="371"/>
        <v>0.21944444444444444</v>
      </c>
      <c r="RQ29" s="74">
        <f t="shared" si="371"/>
        <v>0.21944444444444444</v>
      </c>
      <c r="RR29" s="74">
        <f t="shared" si="371"/>
        <v>0.21111111111111111</v>
      </c>
      <c r="RS29" s="74">
        <f t="shared" si="371"/>
        <v>0.17222222222222222</v>
      </c>
      <c r="RT29" s="74">
        <f t="shared" si="371"/>
        <v>0.16298342541436464</v>
      </c>
      <c r="RU29" s="74">
        <f t="shared" si="371"/>
        <v>0.15405405405405406</v>
      </c>
      <c r="RV29" s="74">
        <f t="shared" si="371"/>
        <v>0.14358974358974358</v>
      </c>
      <c r="RW29" s="74">
        <f t="shared" si="371"/>
        <v>0.14615384615384616</v>
      </c>
      <c r="RX29" s="74">
        <f t="shared" si="371"/>
        <v>0.15641025641025641</v>
      </c>
      <c r="RY29" s="74">
        <f t="shared" si="371"/>
        <v>0.15384615384615385</v>
      </c>
      <c r="RZ29" s="74">
        <f t="shared" si="371"/>
        <v>0.16153846153846155</v>
      </c>
      <c r="SA29" s="74">
        <f t="shared" si="371"/>
        <v>0.15128205128205127</v>
      </c>
      <c r="SB29" s="74">
        <f t="shared" si="371"/>
        <v>0.13846153846153847</v>
      </c>
      <c r="SC29" s="74">
        <f t="shared" si="371"/>
        <v>0.13076923076923078</v>
      </c>
      <c r="SD29" s="74">
        <f t="shared" si="371"/>
        <v>0.13076923076923078</v>
      </c>
      <c r="SE29" s="74">
        <f t="shared" si="371"/>
        <v>0.12820512820512819</v>
      </c>
      <c r="SF29" s="74">
        <f t="shared" si="371"/>
        <v>0.12051282051282051</v>
      </c>
      <c r="SG29" s="74">
        <f t="shared" si="371"/>
        <v>0.11282051282051282</v>
      </c>
      <c r="SH29" s="74">
        <f t="shared" si="371"/>
        <v>0.11538461538461539</v>
      </c>
      <c r="SI29" s="74">
        <f t="shared" si="371"/>
        <v>0.11282051282051282</v>
      </c>
      <c r="SJ29" s="74">
        <f t="shared" si="371"/>
        <v>0.11538461538461539</v>
      </c>
      <c r="SK29" s="74">
        <f t="shared" si="371"/>
        <v>0.11282051282051282</v>
      </c>
      <c r="SL29" s="74">
        <f t="shared" si="371"/>
        <v>0.11794871794871795</v>
      </c>
      <c r="SM29" s="74">
        <f t="shared" si="371"/>
        <v>0.11794871794871795</v>
      </c>
      <c r="SN29" s="74">
        <f t="shared" si="371"/>
        <v>0.1076923076923077</v>
      </c>
      <c r="SO29" s="74">
        <f t="shared" si="371"/>
        <v>7.7054794520547948E-2</v>
      </c>
      <c r="SP29" s="74">
        <f t="shared" si="371"/>
        <v>7.7054794520547948E-2</v>
      </c>
      <c r="SQ29" s="74">
        <f t="shared" si="371"/>
        <v>8.3904109589041098E-2</v>
      </c>
      <c r="SR29" s="74">
        <f t="shared" si="371"/>
        <v>9.2465753424657529E-2</v>
      </c>
      <c r="SS29" s="74">
        <f t="shared" si="371"/>
        <v>9.7602739726027399E-2</v>
      </c>
      <c r="ST29" s="74">
        <f t="shared" si="371"/>
        <v>0.1113013698630137</v>
      </c>
      <c r="SU29" s="74">
        <f t="shared" si="371"/>
        <v>0.10562180579216354</v>
      </c>
      <c r="SV29" s="74">
        <f t="shared" si="371"/>
        <v>0.11413969335604771</v>
      </c>
      <c r="SW29" s="74">
        <f t="shared" si="371"/>
        <v>0.12436115843270869</v>
      </c>
      <c r="SX29" s="74">
        <f t="shared" si="371"/>
        <v>0.12947189097103917</v>
      </c>
      <c r="SY29" s="74">
        <f t="shared" si="371"/>
        <v>0.12947189097103917</v>
      </c>
      <c r="SZ29" s="74">
        <f t="shared" ref="SZ29:VK29" si="372">SZ28/(SZ26)</f>
        <v>0.131175468483816</v>
      </c>
      <c r="TA29" s="74">
        <f t="shared" si="372"/>
        <v>0.12265758091993186</v>
      </c>
      <c r="TB29" s="74">
        <f t="shared" si="372"/>
        <v>0.12606473594548551</v>
      </c>
      <c r="TC29" s="74">
        <f t="shared" si="372"/>
        <v>0.141396933560477</v>
      </c>
      <c r="TD29" s="74">
        <f t="shared" si="372"/>
        <v>0.1635434412265758</v>
      </c>
      <c r="TE29" s="74">
        <f t="shared" si="372"/>
        <v>0.17206132879045996</v>
      </c>
      <c r="TF29" s="74">
        <f t="shared" si="372"/>
        <v>0.17035775127768313</v>
      </c>
      <c r="TG29" s="74">
        <f t="shared" si="372"/>
        <v>0.18398637137989779</v>
      </c>
      <c r="TH29" s="74">
        <f t="shared" si="372"/>
        <v>0.19080068143100512</v>
      </c>
      <c r="TI29" s="74">
        <f t="shared" si="372"/>
        <v>0.20613287904599659</v>
      </c>
      <c r="TJ29" s="74">
        <f t="shared" si="372"/>
        <v>0.22827938671209541</v>
      </c>
      <c r="TK29" s="74">
        <f t="shared" si="372"/>
        <v>0.21976149914821125</v>
      </c>
      <c r="TL29" s="74">
        <f t="shared" si="372"/>
        <v>0.22998296422487224</v>
      </c>
      <c r="TM29" s="74">
        <f t="shared" si="372"/>
        <v>0.23509369676320271</v>
      </c>
      <c r="TN29" s="74">
        <f t="shared" si="372"/>
        <v>0.25383304940374785</v>
      </c>
      <c r="TO29" s="74">
        <f t="shared" si="372"/>
        <v>0.25894378194207834</v>
      </c>
      <c r="TP29" s="74">
        <f t="shared" si="372"/>
        <v>0.26746166950596251</v>
      </c>
      <c r="TQ29" s="74">
        <f t="shared" si="372"/>
        <v>0.26916524701873934</v>
      </c>
      <c r="TR29" s="74">
        <f t="shared" si="372"/>
        <v>0.282793867120954</v>
      </c>
      <c r="TS29" s="74">
        <f t="shared" si="372"/>
        <v>0.29471890971039183</v>
      </c>
      <c r="TT29" s="74">
        <f t="shared" si="372"/>
        <v>0.2981260647359455</v>
      </c>
      <c r="TU29" s="74">
        <f t="shared" si="372"/>
        <v>0.31345826235093699</v>
      </c>
      <c r="TV29" s="74">
        <f t="shared" si="372"/>
        <v>0.31802721088435376</v>
      </c>
      <c r="TW29" s="74">
        <f t="shared" si="372"/>
        <v>0.33163265306122447</v>
      </c>
      <c r="TX29" s="74">
        <f t="shared" si="372"/>
        <v>0.33163265306122447</v>
      </c>
      <c r="TY29" s="74">
        <f t="shared" si="372"/>
        <v>0.34353741496598639</v>
      </c>
      <c r="TZ29" s="74">
        <f t="shared" si="372"/>
        <v>0.34353741496598639</v>
      </c>
      <c r="UA29" s="74">
        <f t="shared" si="372"/>
        <v>0.35714285714285715</v>
      </c>
      <c r="UB29" s="74">
        <f t="shared" si="372"/>
        <v>0.36904761904761907</v>
      </c>
      <c r="UC29" s="74">
        <f t="shared" si="372"/>
        <v>0.37074829931972791</v>
      </c>
      <c r="UD29" s="74">
        <f t="shared" si="372"/>
        <v>0.36734693877551022</v>
      </c>
      <c r="UE29" s="74">
        <f t="shared" si="372"/>
        <v>0.39049235993208831</v>
      </c>
      <c r="UF29" s="74">
        <f t="shared" si="372"/>
        <v>0.41086587436332767</v>
      </c>
      <c r="UG29" s="74">
        <f t="shared" si="372"/>
        <v>0.43123938879456708</v>
      </c>
      <c r="UH29" s="74">
        <f t="shared" si="372"/>
        <v>0.43803056027164688</v>
      </c>
      <c r="UI29" s="74">
        <f t="shared" si="372"/>
        <v>0.44991511035653653</v>
      </c>
      <c r="UJ29" s="74">
        <f t="shared" si="372"/>
        <v>0.44142614601018676</v>
      </c>
      <c r="UK29" s="74">
        <f t="shared" si="372"/>
        <v>0.46010186757215621</v>
      </c>
      <c r="UL29" s="74">
        <f t="shared" si="372"/>
        <v>0.47368421052631576</v>
      </c>
      <c r="UM29" s="74">
        <f t="shared" si="372"/>
        <v>0.47272727272727272</v>
      </c>
      <c r="UN29" s="74">
        <f t="shared" si="372"/>
        <v>0.45950413223140496</v>
      </c>
      <c r="UO29" s="74">
        <f t="shared" si="372"/>
        <v>0.45785123966942148</v>
      </c>
      <c r="UP29" s="74">
        <f t="shared" si="372"/>
        <v>0.44793388429752068</v>
      </c>
      <c r="UQ29" s="74">
        <f t="shared" si="372"/>
        <v>0.43636363636363634</v>
      </c>
      <c r="UR29" s="74">
        <f t="shared" si="372"/>
        <v>0.42314049586776858</v>
      </c>
      <c r="US29" s="74">
        <f t="shared" si="372"/>
        <v>0.39338842975206612</v>
      </c>
      <c r="UT29" s="74">
        <f t="shared" si="372"/>
        <v>0.3702479338842975</v>
      </c>
      <c r="UU29" s="74">
        <f t="shared" si="372"/>
        <v>0.36198347107438017</v>
      </c>
      <c r="UV29" s="74">
        <f t="shared" si="372"/>
        <v>0.35702479338842974</v>
      </c>
      <c r="UW29" s="74">
        <f t="shared" si="372"/>
        <v>0.34214876033057851</v>
      </c>
      <c r="UX29" s="74">
        <f t="shared" si="372"/>
        <v>0.33553719008264465</v>
      </c>
      <c r="UY29" s="74">
        <f t="shared" si="372"/>
        <v>0.31570247933884299</v>
      </c>
      <c r="UZ29" s="74">
        <f t="shared" si="372"/>
        <v>0.28595041322314052</v>
      </c>
      <c r="VA29" s="74">
        <f t="shared" si="372"/>
        <v>0.28595041322314052</v>
      </c>
      <c r="VB29" s="74">
        <f t="shared" si="372"/>
        <v>0.27768595041322314</v>
      </c>
      <c r="VC29" s="74">
        <f t="shared" si="372"/>
        <v>0.27933884297520661</v>
      </c>
      <c r="VD29" s="74">
        <f t="shared" si="372"/>
        <v>0.27933884297520661</v>
      </c>
      <c r="VE29" s="74">
        <f t="shared" si="372"/>
        <v>0.2528925619834711</v>
      </c>
      <c r="VF29" s="74">
        <f t="shared" si="372"/>
        <v>0.24628099173553719</v>
      </c>
      <c r="VG29" s="74">
        <f t="shared" si="372"/>
        <v>0.22479338842975208</v>
      </c>
      <c r="VH29" s="74">
        <f t="shared" si="372"/>
        <v>0.20826446280991737</v>
      </c>
      <c r="VI29" s="74">
        <f t="shared" si="372"/>
        <v>0.19008264462809918</v>
      </c>
      <c r="VJ29" s="74">
        <f t="shared" si="372"/>
        <v>0.19008264462809918</v>
      </c>
      <c r="VK29" s="74">
        <f t="shared" si="372"/>
        <v>0.1884297520661157</v>
      </c>
      <c r="VL29" s="74">
        <f t="shared" ref="VL29:XW29" si="373">VL28/(VL26)</f>
        <v>0.17685950413223139</v>
      </c>
      <c r="VM29" s="74">
        <f t="shared" si="373"/>
        <v>0.15867768595041323</v>
      </c>
      <c r="VN29" s="74">
        <f t="shared" si="373"/>
        <v>0.15041322314049588</v>
      </c>
      <c r="VO29" s="74">
        <f t="shared" si="373"/>
        <v>0.14214876033057852</v>
      </c>
      <c r="VP29" s="74">
        <f t="shared" si="373"/>
        <v>0.13223140495867769</v>
      </c>
      <c r="VQ29" s="74">
        <f t="shared" si="373"/>
        <v>0.12892561983471074</v>
      </c>
      <c r="VR29" s="74">
        <f t="shared" si="373"/>
        <v>0.12892561983471074</v>
      </c>
      <c r="VS29" s="74">
        <f t="shared" si="373"/>
        <v>0.12396694214876033</v>
      </c>
      <c r="VT29" s="74">
        <f t="shared" si="373"/>
        <v>0.11900826446280992</v>
      </c>
      <c r="VU29" s="74">
        <f t="shared" si="373"/>
        <v>0.10578512396694215</v>
      </c>
      <c r="VV29" s="74">
        <f t="shared" si="373"/>
        <v>0.10082644628099173</v>
      </c>
      <c r="VW29" s="74">
        <f t="shared" si="373"/>
        <v>9.5867768595041328E-2</v>
      </c>
      <c r="VX29" s="74">
        <f t="shared" si="373"/>
        <v>8.7603305785123972E-2</v>
      </c>
      <c r="VY29" s="74">
        <f t="shared" si="373"/>
        <v>8.7603305785123972E-2</v>
      </c>
      <c r="VZ29" s="74">
        <f t="shared" si="373"/>
        <v>7.9338842975206617E-2</v>
      </c>
      <c r="WA29" s="74">
        <f t="shared" si="373"/>
        <v>7.43801652892562E-2</v>
      </c>
      <c r="WB29" s="74">
        <f t="shared" si="373"/>
        <v>6.6115702479338845E-2</v>
      </c>
      <c r="WC29" s="74">
        <f t="shared" si="373"/>
        <v>6.1157024793388429E-2</v>
      </c>
      <c r="WD29" s="74">
        <f t="shared" si="373"/>
        <v>5.7851239669421489E-2</v>
      </c>
      <c r="WE29" s="74">
        <f t="shared" si="373"/>
        <v>5.2892561983471073E-2</v>
      </c>
      <c r="WF29" s="74">
        <f t="shared" si="373"/>
        <v>5.1239669421487603E-2</v>
      </c>
      <c r="WG29" s="74">
        <f t="shared" si="373"/>
        <v>4.7933884297520664E-2</v>
      </c>
      <c r="WH29" s="74">
        <f t="shared" si="373"/>
        <v>3.9669421487603308E-2</v>
      </c>
      <c r="WI29" s="74">
        <f t="shared" si="373"/>
        <v>3.8016528925619832E-2</v>
      </c>
      <c r="WJ29" s="74">
        <f t="shared" si="373"/>
        <v>3.8016528925619832E-2</v>
      </c>
      <c r="WK29" s="74">
        <f t="shared" si="373"/>
        <v>3.1404958677685953E-2</v>
      </c>
      <c r="WL29" s="74">
        <f t="shared" si="373"/>
        <v>3.1404958677685953E-2</v>
      </c>
      <c r="WM29" s="74">
        <f t="shared" si="373"/>
        <v>3.1404958677685953E-2</v>
      </c>
      <c r="WN29" s="74">
        <f t="shared" si="373"/>
        <v>2.6446280991735537E-2</v>
      </c>
      <c r="WO29" s="74">
        <f t="shared" si="373"/>
        <v>2.4793388429752067E-2</v>
      </c>
      <c r="WP29" s="74">
        <f t="shared" si="373"/>
        <v>2.4793388429752067E-2</v>
      </c>
      <c r="WQ29" s="74">
        <f t="shared" si="373"/>
        <v>2.3140495867768594E-2</v>
      </c>
      <c r="WR29" s="74">
        <f t="shared" si="373"/>
        <v>2.3140495867768594E-2</v>
      </c>
      <c r="WS29" s="74">
        <f t="shared" si="373"/>
        <v>2.4793388429752067E-2</v>
      </c>
      <c r="WT29" s="74">
        <f t="shared" si="373"/>
        <v>2.4793388429752067E-2</v>
      </c>
      <c r="WU29" s="74">
        <f t="shared" si="373"/>
        <v>2.4793388429752067E-2</v>
      </c>
      <c r="WV29" s="74">
        <f t="shared" si="373"/>
        <v>2.3140495867768594E-2</v>
      </c>
      <c r="WW29" s="74">
        <f t="shared" si="373"/>
        <v>2.1487603305785124E-2</v>
      </c>
      <c r="WX29" s="74">
        <f t="shared" si="373"/>
        <v>1.9834710743801654E-2</v>
      </c>
      <c r="WY29" s="74">
        <f t="shared" si="373"/>
        <v>1.8181818181818181E-2</v>
      </c>
      <c r="WZ29" s="74">
        <f t="shared" si="373"/>
        <v>1.9834710743801654E-2</v>
      </c>
      <c r="XA29" s="74">
        <f t="shared" si="373"/>
        <v>1.9834710743801654E-2</v>
      </c>
      <c r="XB29" s="74">
        <f t="shared" si="373"/>
        <v>1.65016501650165E-2</v>
      </c>
      <c r="XC29" s="74">
        <f t="shared" si="373"/>
        <v>1.4851485148514851E-2</v>
      </c>
      <c r="XD29" s="74">
        <f t="shared" si="373"/>
        <v>1.4851485148514851E-2</v>
      </c>
      <c r="XE29" s="74">
        <f t="shared" si="373"/>
        <v>1.65016501650165E-2</v>
      </c>
      <c r="XF29" s="74">
        <f t="shared" si="373"/>
        <v>1.65016501650165E-2</v>
      </c>
      <c r="XG29" s="74">
        <f t="shared" si="373"/>
        <v>1.4851485148514851E-2</v>
      </c>
      <c r="XH29" s="74">
        <f t="shared" si="373"/>
        <v>1.4851485148514851E-2</v>
      </c>
      <c r="XI29" s="74">
        <f t="shared" si="373"/>
        <v>1.4851485148514851E-2</v>
      </c>
      <c r="XJ29" s="74">
        <f t="shared" si="373"/>
        <v>1.3201320132013201E-2</v>
      </c>
      <c r="XK29" s="74">
        <f t="shared" si="373"/>
        <v>1.3201320132013201E-2</v>
      </c>
      <c r="XL29" s="74">
        <f t="shared" si="373"/>
        <v>1.155115511551155E-2</v>
      </c>
      <c r="XM29" s="74">
        <f t="shared" si="373"/>
        <v>3.3003300330033004E-3</v>
      </c>
      <c r="XN29" s="74">
        <f t="shared" si="373"/>
        <v>3.3003300330033004E-3</v>
      </c>
      <c r="XO29" s="74">
        <f t="shared" si="373"/>
        <v>3.3003300330033004E-3</v>
      </c>
      <c r="XP29" s="74">
        <f t="shared" si="373"/>
        <v>1.6501650165016502E-3</v>
      </c>
      <c r="XQ29" s="74">
        <f t="shared" si="373"/>
        <v>1.6501650165016502E-3</v>
      </c>
      <c r="XR29" s="74">
        <f t="shared" si="373"/>
        <v>1.6501650165016502E-3</v>
      </c>
      <c r="XS29" s="74">
        <f t="shared" si="373"/>
        <v>1.6501650165016502E-3</v>
      </c>
      <c r="XT29" s="74">
        <f t="shared" si="373"/>
        <v>1.6501650165016502E-3</v>
      </c>
      <c r="XU29" s="74">
        <f t="shared" si="373"/>
        <v>1.6501650165016502E-3</v>
      </c>
      <c r="XV29" s="74">
        <f t="shared" si="373"/>
        <v>1.6501650165016502E-3</v>
      </c>
      <c r="XW29" s="74">
        <f t="shared" si="373"/>
        <v>1.639344262295082E-3</v>
      </c>
      <c r="XX29" s="74">
        <f t="shared" ref="XX29:AAI29" si="374">XX28/(XX26)</f>
        <v>1.639344262295082E-3</v>
      </c>
      <c r="XY29" s="74">
        <f t="shared" si="374"/>
        <v>1.639344262295082E-3</v>
      </c>
      <c r="XZ29" s="74">
        <f t="shared" si="374"/>
        <v>1.639344262295082E-3</v>
      </c>
      <c r="YA29" s="74">
        <f t="shared" si="374"/>
        <v>1.639344262295082E-3</v>
      </c>
      <c r="YB29" s="74">
        <f t="shared" si="374"/>
        <v>1.639344262295082E-3</v>
      </c>
      <c r="YC29" s="74">
        <f t="shared" si="374"/>
        <v>1.639344262295082E-3</v>
      </c>
      <c r="YD29" s="74">
        <f t="shared" si="374"/>
        <v>1.639344262295082E-3</v>
      </c>
      <c r="YE29" s="74">
        <f t="shared" si="374"/>
        <v>1.639344262295082E-3</v>
      </c>
      <c r="YF29" s="74">
        <f t="shared" si="374"/>
        <v>1.639344262295082E-3</v>
      </c>
      <c r="YG29" s="74">
        <f t="shared" si="374"/>
        <v>1.639344262295082E-3</v>
      </c>
      <c r="YH29" s="74">
        <f t="shared" si="374"/>
        <v>1.6339869281045752E-3</v>
      </c>
      <c r="YI29" s="74">
        <f t="shared" si="374"/>
        <v>1.6339869281045752E-3</v>
      </c>
      <c r="YJ29" s="74">
        <f t="shared" si="374"/>
        <v>1.6339869281045752E-3</v>
      </c>
      <c r="YK29" s="74">
        <f t="shared" si="374"/>
        <v>3.2679738562091504E-3</v>
      </c>
      <c r="YL29" s="74">
        <f t="shared" si="374"/>
        <v>3.2679738562091504E-3</v>
      </c>
      <c r="YM29" s="74">
        <f t="shared" si="374"/>
        <v>3.2679738562091504E-3</v>
      </c>
      <c r="YN29" s="74">
        <f t="shared" si="374"/>
        <v>3.2679738562091504E-3</v>
      </c>
      <c r="YO29" s="74">
        <f t="shared" si="374"/>
        <v>3.2679738562091504E-3</v>
      </c>
      <c r="YP29" s="74">
        <f t="shared" si="374"/>
        <v>3.2679738562091504E-3</v>
      </c>
      <c r="YQ29" s="74">
        <f t="shared" si="374"/>
        <v>3.2679738562091504E-3</v>
      </c>
      <c r="YR29" s="74">
        <f t="shared" si="374"/>
        <v>3.2679738562091504E-3</v>
      </c>
      <c r="YS29" s="74">
        <f t="shared" si="374"/>
        <v>3.2679738562091504E-3</v>
      </c>
      <c r="YT29" s="74">
        <f t="shared" si="374"/>
        <v>3.2679738562091504E-3</v>
      </c>
      <c r="YU29" s="74">
        <f t="shared" si="374"/>
        <v>3.2679738562091504E-3</v>
      </c>
      <c r="YV29" s="74">
        <f t="shared" si="374"/>
        <v>3.2679738562091504E-3</v>
      </c>
      <c r="YW29" s="74">
        <f t="shared" si="374"/>
        <v>3.2679738562091504E-3</v>
      </c>
      <c r="YX29" s="74">
        <f t="shared" si="374"/>
        <v>3.2679738562091504E-3</v>
      </c>
      <c r="YY29" s="74">
        <f t="shared" si="374"/>
        <v>3.2679738562091504E-3</v>
      </c>
      <c r="YZ29" s="74">
        <f t="shared" si="374"/>
        <v>3.2679738562091504E-3</v>
      </c>
      <c r="ZA29" s="74">
        <f t="shared" si="374"/>
        <v>3.2679738562091504E-3</v>
      </c>
      <c r="ZB29" s="74">
        <f t="shared" si="374"/>
        <v>1.6339869281045752E-3</v>
      </c>
      <c r="ZC29" s="74">
        <f t="shared" si="374"/>
        <v>1.6339869281045752E-3</v>
      </c>
      <c r="ZD29" s="74">
        <f t="shared" si="374"/>
        <v>3.2679738562091504E-3</v>
      </c>
      <c r="ZE29" s="74">
        <f t="shared" si="374"/>
        <v>3.2679738562091504E-3</v>
      </c>
      <c r="ZF29" s="74">
        <f t="shared" si="374"/>
        <v>3.2679738562091504E-3</v>
      </c>
      <c r="ZG29" s="74">
        <f t="shared" si="374"/>
        <v>8.1699346405228763E-3</v>
      </c>
      <c r="ZH29" s="74">
        <f t="shared" si="374"/>
        <v>9.8039215686274508E-3</v>
      </c>
      <c r="ZI29" s="74">
        <f t="shared" si="374"/>
        <v>9.8039215686274508E-3</v>
      </c>
      <c r="ZJ29" s="74">
        <f t="shared" si="374"/>
        <v>1.1437908496732025E-2</v>
      </c>
      <c r="ZK29" s="74">
        <f t="shared" si="374"/>
        <v>1.4705882352941176E-2</v>
      </c>
      <c r="ZL29" s="74">
        <f t="shared" si="374"/>
        <v>1.4705882352941176E-2</v>
      </c>
      <c r="ZM29" s="74">
        <f t="shared" si="374"/>
        <v>1.7973856209150325E-2</v>
      </c>
      <c r="ZN29" s="74">
        <f t="shared" si="374"/>
        <v>2.2875816993464051E-2</v>
      </c>
      <c r="ZO29" s="74">
        <f t="shared" si="374"/>
        <v>2.1241830065359478E-2</v>
      </c>
      <c r="ZP29" s="74">
        <f t="shared" si="374"/>
        <v>2.7777777777777776E-2</v>
      </c>
      <c r="ZQ29" s="74">
        <f t="shared" si="374"/>
        <v>3.2679738562091505E-2</v>
      </c>
      <c r="ZR29" s="74">
        <f t="shared" si="374"/>
        <v>3.9215686274509803E-2</v>
      </c>
      <c r="ZS29" s="74">
        <f t="shared" si="374"/>
        <v>3.7581699346405227E-2</v>
      </c>
      <c r="ZT29" s="74">
        <f t="shared" si="374"/>
        <v>4.5751633986928102E-2</v>
      </c>
      <c r="ZU29" s="74">
        <f t="shared" si="374"/>
        <v>6.0457516339869281E-2</v>
      </c>
      <c r="ZV29" s="74">
        <f t="shared" si="374"/>
        <v>7.1895424836601302E-2</v>
      </c>
      <c r="ZW29" s="74">
        <f t="shared" si="374"/>
        <v>7.5163398692810454E-2</v>
      </c>
      <c r="ZX29" s="74">
        <f t="shared" si="374"/>
        <v>7.6797385620915037E-2</v>
      </c>
      <c r="ZY29" s="74">
        <f t="shared" si="374"/>
        <v>7.6797385620915037E-2</v>
      </c>
      <c r="ZZ29" s="74">
        <f t="shared" si="374"/>
        <v>8.1699346405228759E-2</v>
      </c>
      <c r="AAA29" s="74">
        <f t="shared" si="374"/>
        <v>9.8039215686274508E-2</v>
      </c>
      <c r="AAB29" s="74">
        <f t="shared" si="374"/>
        <v>0.11764705882352941</v>
      </c>
      <c r="AAC29" s="74">
        <f t="shared" si="374"/>
        <v>0.12581699346405228</v>
      </c>
      <c r="AAD29" s="74">
        <f t="shared" si="374"/>
        <v>0.14215686274509803</v>
      </c>
      <c r="AAE29" s="74">
        <f t="shared" si="374"/>
        <v>0.17320261437908496</v>
      </c>
      <c r="AAF29" s="74">
        <f t="shared" si="374"/>
        <v>0.18300653594771241</v>
      </c>
      <c r="AAG29" s="74">
        <f t="shared" si="374"/>
        <v>0.19771241830065359</v>
      </c>
      <c r="AAH29" s="74">
        <f t="shared" si="374"/>
        <v>0.22222222222222221</v>
      </c>
      <c r="AAI29" s="74">
        <f t="shared" si="374"/>
        <v>0.24019607843137256</v>
      </c>
      <c r="AAJ29" s="74">
        <f t="shared" ref="AAJ29:AAO29" si="375">AAJ28/(AAJ26)</f>
        <v>0.26633986928104575</v>
      </c>
      <c r="AAK29" s="74">
        <f t="shared" si="375"/>
        <v>0.29901960784313725</v>
      </c>
      <c r="AAL29" s="74">
        <f t="shared" si="375"/>
        <v>0.30065359477124182</v>
      </c>
      <c r="AAM29" s="74">
        <f t="shared" si="375"/>
        <v>0.315359477124183</v>
      </c>
      <c r="AAN29" s="74">
        <f t="shared" si="375"/>
        <v>0.31209150326797386</v>
      </c>
      <c r="AAO29" s="74">
        <f t="shared" si="375"/>
        <v>0.33169934640522875</v>
      </c>
      <c r="AAP29" s="74">
        <f>AAP28/(AAP26)</f>
        <v>0.33006535947712418</v>
      </c>
      <c r="AAQ29" s="74">
        <f t="shared" ref="AAQ29:AAV29" si="376">AAQ28/(AAQ26+AAQ27)</f>
        <v>0.36466774716369532</v>
      </c>
      <c r="AAR29" s="74">
        <f t="shared" si="376"/>
        <v>0.40192926045016075</v>
      </c>
      <c r="AAS29" s="74">
        <f t="shared" si="376"/>
        <v>0.40095846645367411</v>
      </c>
      <c r="AAT29" s="74">
        <f t="shared" si="376"/>
        <v>0.40445859872611467</v>
      </c>
      <c r="AAU29" s="74">
        <f t="shared" si="376"/>
        <v>0.4218009478672986</v>
      </c>
      <c r="AAV29" s="74">
        <f t="shared" si="376"/>
        <v>0.43601895734597157</v>
      </c>
      <c r="AAW29" s="74">
        <f t="shared" ref="AAW29:AAX29" si="377">AAW28/(AAW26+AAW27)</f>
        <v>0.38618524332810045</v>
      </c>
      <c r="AAX29" s="74">
        <f t="shared" si="377"/>
        <v>0.375</v>
      </c>
      <c r="AAY29" s="74">
        <f t="shared" ref="AAY29:AAZ29" si="378">AAY28/(AAY26+AAY27)</f>
        <v>0.3984375</v>
      </c>
      <c r="AAZ29" s="74">
        <f t="shared" si="378"/>
        <v>0.37205651491365777</v>
      </c>
      <c r="ABA29" s="74">
        <f t="shared" ref="ABA29:ABB29" si="379">ABA28/(ABA26+ABA27)</f>
        <v>0.37142857142857144</v>
      </c>
      <c r="ABB29" s="74">
        <f t="shared" si="379"/>
        <v>0.37301587301587302</v>
      </c>
      <c r="ABC29" s="74">
        <f t="shared" ref="ABC29:ABD29" si="380">ABC28/(ABC26+ABC27)</f>
        <v>0.37619047619047619</v>
      </c>
      <c r="ABD29" s="74">
        <f t="shared" si="380"/>
        <v>0.37598736176935227</v>
      </c>
      <c r="ABE29" s="74">
        <f t="shared" ref="ABE29:ABF29" si="381">ABE28/(ABE26+ABE27)</f>
        <v>0.34439178515007901</v>
      </c>
      <c r="ABF29" s="74">
        <f t="shared" si="381"/>
        <v>0.33863275039745627</v>
      </c>
      <c r="ABG29" s="74">
        <f t="shared" ref="ABG29:ABI29" si="382">ABG28/(ABG26+ABG27)</f>
        <v>0.31803797468354428</v>
      </c>
      <c r="ABH29" s="74">
        <f t="shared" si="382"/>
        <v>0.30696202531645572</v>
      </c>
      <c r="ABI29" s="74">
        <f t="shared" si="382"/>
        <v>0.29905063291139239</v>
      </c>
      <c r="ABJ29" s="74">
        <f t="shared" ref="ABJ29:ABK29" si="383">ABJ28/(ABJ26+ABJ27)</f>
        <v>0.30537974683544306</v>
      </c>
      <c r="ABK29" s="74">
        <f t="shared" si="383"/>
        <v>0.30854430379746833</v>
      </c>
      <c r="ABL29" s="74">
        <f t="shared" ref="ABL29:ABM29" si="384">ABL28/(ABL26+ABL27)</f>
        <v>0.296875</v>
      </c>
      <c r="ABM29" s="74">
        <f t="shared" si="384"/>
        <v>0.29356357927786497</v>
      </c>
      <c r="ABN29" s="74">
        <f t="shared" ref="ABN29:ABO29" si="385">ABN28/(ABN26+ABN27)</f>
        <v>0.28075709779179808</v>
      </c>
      <c r="ABO29" s="74">
        <f t="shared" si="385"/>
        <v>0.27416798732171155</v>
      </c>
      <c r="ABP29" s="74">
        <f t="shared" ref="ABP29:ABQ29" si="386">ABP28/(ABP26+ABP27)</f>
        <v>0.27258320126782887</v>
      </c>
      <c r="ABQ29" s="74">
        <f t="shared" si="386"/>
        <v>0.26794258373205743</v>
      </c>
      <c r="ABR29" s="74">
        <f t="shared" ref="ABR29:ABS29" si="387">ABR28/(ABR26+ABR27)</f>
        <v>0.2552166934189406</v>
      </c>
      <c r="ABS29" s="74">
        <f t="shared" si="387"/>
        <v>0.22668810289389069</v>
      </c>
      <c r="ABT29" s="74">
        <f t="shared" ref="ABT29:ABU29" si="388">ABT28/(ABT26+ABT27)</f>
        <v>0.20450885668276972</v>
      </c>
      <c r="ABU29" s="74">
        <f t="shared" si="388"/>
        <v>0.20645161290322581</v>
      </c>
      <c r="ABV29" s="74">
        <f t="shared" ref="ABV29:ABX29" si="389">ABV28/(ABV26+ABV27)</f>
        <v>0.19838709677419356</v>
      </c>
      <c r="ABW29" s="74">
        <f t="shared" si="389"/>
        <v>0.1967741935483871</v>
      </c>
      <c r="ABX29" s="74">
        <f t="shared" si="389"/>
        <v>0.1967741935483871</v>
      </c>
      <c r="ABY29" s="74">
        <f t="shared" ref="ABY29:ABZ29" si="390">ABY28/(ABY26+ABY27)</f>
        <v>0.18901453957996769</v>
      </c>
      <c r="ABZ29" s="74">
        <f t="shared" si="390"/>
        <v>0.17100977198697068</v>
      </c>
      <c r="ACA29" s="74">
        <f t="shared" ref="ACA29:ACB29" si="391">ACA28/(ACA26+ACA27)</f>
        <v>0.15823817292006526</v>
      </c>
      <c r="ACB29" s="74">
        <f t="shared" si="391"/>
        <v>0.15309446254071662</v>
      </c>
      <c r="ACC29" s="74">
        <f t="shared" ref="ACC29:ACD29" si="392">ACC28/(ACC26+ACC27)</f>
        <v>0.14796747967479676</v>
      </c>
      <c r="ACD29" s="74">
        <f t="shared" si="392"/>
        <v>0.14796747967479676</v>
      </c>
      <c r="ACE29" s="74">
        <f t="shared" ref="ACE29:ACF29" si="393">ACE28/(ACE26+ACE27)</f>
        <v>0.13333333333333333</v>
      </c>
      <c r="ACF29" s="74">
        <f t="shared" si="393"/>
        <v>0.13029315960912052</v>
      </c>
      <c r="ACG29" s="74">
        <f t="shared" ref="ACG29:ACH29" si="394">ACG28/(ACG26+ACG27)</f>
        <v>0.12195121951219512</v>
      </c>
      <c r="ACH29" s="74">
        <f t="shared" si="394"/>
        <v>0.11908646003262642</v>
      </c>
      <c r="ACI29" s="74">
        <f t="shared" ref="ACI29:ACJ29" si="395">ACI28/(ACI26+ACI27)</f>
        <v>0.11256117455138662</v>
      </c>
      <c r="ACJ29" s="74">
        <f t="shared" si="395"/>
        <v>0.10947712418300654</v>
      </c>
      <c r="ACK29" s="74">
        <f t="shared" ref="ACK29:ACM29" si="396">ACK28/(ACK26+ACK27)</f>
        <v>0.10620915032679738</v>
      </c>
      <c r="ACL29" s="74">
        <f t="shared" si="396"/>
        <v>0.10294117647058823</v>
      </c>
      <c r="ACM29" s="74">
        <f t="shared" si="396"/>
        <v>0.10130718954248366</v>
      </c>
      <c r="ACN29" s="74">
        <f t="shared" ref="ACN29:ACO29" si="397">ACN28/(ACN26+ACN27)</f>
        <v>8.8235294117647065E-2</v>
      </c>
      <c r="ACO29" s="74">
        <f t="shared" si="397"/>
        <v>8.3333333333333329E-2</v>
      </c>
      <c r="ACP29" s="74">
        <f t="shared" ref="ACP29:ACS29" si="398">ACP28/(ACP26+ACP27)</f>
        <v>8.3333333333333329E-2</v>
      </c>
      <c r="ACQ29" s="74">
        <f t="shared" si="398"/>
        <v>8.0065359477124176E-2</v>
      </c>
      <c r="ACR29" s="74">
        <f t="shared" si="398"/>
        <v>8.0065359477124176E-2</v>
      </c>
      <c r="ACS29" s="74">
        <f t="shared" si="398"/>
        <v>7.8431372549019607E-2</v>
      </c>
      <c r="ACT29" s="74">
        <f t="shared" ref="ACT29:ACU29" si="399">ACT28/(ACT26+ACT27)</f>
        <v>7.8175895765472306E-2</v>
      </c>
      <c r="ACU29" s="74">
        <f t="shared" si="399"/>
        <v>7.3289902280130298E-2</v>
      </c>
      <c r="ACV29" s="74">
        <f t="shared" ref="ACV29:ACW29" si="400">ACV28/(ACV26+ACV27)</f>
        <v>7.0853462157809979E-2</v>
      </c>
      <c r="ACW29" s="74">
        <f t="shared" si="400"/>
        <v>6.1290322580645158E-2</v>
      </c>
      <c r="ACX29" s="74">
        <f t="shared" ref="ACX29:ACY29" si="401">ACX28/(ACX26+ACX27)</f>
        <v>5.9677419354838709E-2</v>
      </c>
      <c r="ACY29" s="74">
        <f t="shared" si="401"/>
        <v>6.1290322580645158E-2</v>
      </c>
      <c r="ACZ29" s="74">
        <f t="shared" ref="ACZ29:ADA29" si="402">ACZ28/(ACZ26+ACZ27)</f>
        <v>6.1290322580645158E-2</v>
      </c>
      <c r="ADA29" s="74">
        <f t="shared" si="402"/>
        <v>5.8158319870759291E-2</v>
      </c>
      <c r="ADB29" s="74">
        <f t="shared" ref="ADB29:ADE29" si="403">ADB28/(ADB26+ADB27)</f>
        <v>5.9677419354838709E-2</v>
      </c>
      <c r="ADC29" s="74">
        <f t="shared" si="403"/>
        <v>5.1612903225806452E-2</v>
      </c>
      <c r="ADD29" s="74">
        <f t="shared" si="403"/>
        <v>4.8387096774193547E-2</v>
      </c>
      <c r="ADE29" s="74">
        <f t="shared" si="403"/>
        <v>4.6774193548387098E-2</v>
      </c>
      <c r="ADF29" s="74">
        <f t="shared" ref="ADF29:ADJ29" si="404">ADF28/(ADF26+ADF27)</f>
        <v>4.8387096774193547E-2</v>
      </c>
      <c r="ADG29" s="74">
        <f t="shared" si="404"/>
        <v>5.1612903225806452E-2</v>
      </c>
      <c r="ADH29" s="74">
        <f t="shared" si="404"/>
        <v>4.3548387096774194E-2</v>
      </c>
      <c r="ADI29" s="74">
        <f t="shared" si="404"/>
        <v>4.5234248788368334E-2</v>
      </c>
      <c r="ADJ29" s="74">
        <f t="shared" si="404"/>
        <v>4.0387722132471729E-2</v>
      </c>
      <c r="ADK29" s="74">
        <f t="shared" ref="ADK29:ADL29" si="405">ADK28/(ADK26+ADK27)</f>
        <v>3.8772213247172858E-2</v>
      </c>
      <c r="ADL29" s="74">
        <f t="shared" si="405"/>
        <v>4.0387722132471729E-2</v>
      </c>
      <c r="ADM29" s="74">
        <f t="shared" ref="ADM29:ADN29" si="406">ADM28/(ADM26+ADM27)</f>
        <v>4.0387722132471729E-2</v>
      </c>
      <c r="ADN29" s="74">
        <f t="shared" si="406"/>
        <v>3.8772213247172858E-2</v>
      </c>
      <c r="ADO29" s="74">
        <f t="shared" ref="ADO29:ADR29" si="407">ADO28/(ADO26+ADO27)</f>
        <v>3.8772213247172858E-2</v>
      </c>
      <c r="ADP29" s="74">
        <f t="shared" si="407"/>
        <v>3.7156704361873988E-2</v>
      </c>
      <c r="ADQ29" s="74">
        <f t="shared" si="407"/>
        <v>3.5541195476575124E-2</v>
      </c>
      <c r="ADR29" s="74">
        <f t="shared" si="407"/>
        <v>3.5541195476575124E-2</v>
      </c>
      <c r="ADS29" s="74">
        <f t="shared" ref="ADS29:ADT29" si="408">ADS28/(ADS26+ADS27)</f>
        <v>3.5541195476575124E-2</v>
      </c>
      <c r="ADT29" s="74">
        <f t="shared" si="408"/>
        <v>3.7156704361873988E-2</v>
      </c>
      <c r="ADU29" s="74">
        <f t="shared" ref="ADU29:ADW29" si="409">ADU28/(ADU26+ADU27)</f>
        <v>3.3925686591276254E-2</v>
      </c>
      <c r="ADV29" s="74">
        <f t="shared" si="409"/>
        <v>3.2310177705977383E-2</v>
      </c>
      <c r="ADW29" s="74">
        <f t="shared" si="409"/>
        <v>3.3762057877813507E-2</v>
      </c>
      <c r="ADX29" s="74">
        <f t="shared" ref="ADX29:ADY29" si="410">ADX28/(ADX26+ADX27)</f>
        <v>3.3762057877813507E-2</v>
      </c>
      <c r="ADY29" s="74">
        <f t="shared" si="410"/>
        <v>3.215434083601286E-2</v>
      </c>
      <c r="ADZ29" s="74">
        <f t="shared" ref="ADZ29:AEA29" si="411">ADZ28/(ADZ26+ADZ27)</f>
        <v>3.215434083601286E-2</v>
      </c>
      <c r="AEA29" s="74">
        <f t="shared" si="411"/>
        <v>3.215434083601286E-2</v>
      </c>
      <c r="AEB29" s="74">
        <f t="shared" ref="AEB29:AEC29" si="412">AEB28/(AEB26+AEB27)</f>
        <v>3.3762057877813507E-2</v>
      </c>
      <c r="AEC29" s="74">
        <f t="shared" si="412"/>
        <v>3.215434083601286E-2</v>
      </c>
      <c r="AED29" s="74">
        <f t="shared" ref="AED29:AEE29" si="413">AED28/(AED26+AED27)</f>
        <v>3.215434083601286E-2</v>
      </c>
      <c r="AEE29" s="74">
        <f t="shared" si="413"/>
        <v>3.0546623794212219E-2</v>
      </c>
      <c r="AEF29" s="74">
        <f t="shared" ref="AEF29:AEG29" si="414">AEF28/(AEF26+AEF27)</f>
        <v>3.215434083601286E-2</v>
      </c>
      <c r="AEG29" s="74">
        <f t="shared" si="414"/>
        <v>3.0546623794212219E-2</v>
      </c>
      <c r="AEH29" s="74">
        <f t="shared" ref="AEH29:AEK29" si="415">AEH28/(AEH26+AEH27)</f>
        <v>3.0546623794212219E-2</v>
      </c>
      <c r="AEI29" s="74">
        <f t="shared" si="415"/>
        <v>3.5369774919614148E-2</v>
      </c>
      <c r="AEJ29" s="74">
        <f t="shared" si="415"/>
        <v>3.2102728731942212E-2</v>
      </c>
      <c r="AEK29" s="74">
        <f t="shared" si="415"/>
        <v>2.8892455858747994E-2</v>
      </c>
      <c r="AEL29" s="74">
        <f t="shared" ref="AEL29:AER29" si="416">AEL28/(AEL26+AEL27)</f>
        <v>2.7287319422150885E-2</v>
      </c>
      <c r="AEM29" s="74">
        <f t="shared" si="416"/>
        <v>2.5682182985553772E-2</v>
      </c>
      <c r="AEN29" s="74">
        <f t="shared" si="416"/>
        <v>2.5723472668810289E-2</v>
      </c>
      <c r="AEO29" s="74">
        <f t="shared" si="416"/>
        <v>2.8938906752411574E-2</v>
      </c>
      <c r="AEP29" s="74">
        <f t="shared" si="416"/>
        <v>3.215434083601286E-2</v>
      </c>
      <c r="AEQ29" s="74">
        <f t="shared" si="416"/>
        <v>3.215434083601286E-2</v>
      </c>
      <c r="AER29" s="74">
        <f t="shared" si="416"/>
        <v>3.215434083601286E-2</v>
      </c>
      <c r="AES29" s="74">
        <f t="shared" ref="AES29:AET29" si="417">AES28/(AES26+AES27)</f>
        <v>2.8938906752411574E-2</v>
      </c>
      <c r="AET29" s="74">
        <f t="shared" si="417"/>
        <v>2.5723472668810289E-2</v>
      </c>
      <c r="AEU29" s="74">
        <f t="shared" ref="AEU29:AEV29" si="418">AEU28/(AEU26+AEU27)</f>
        <v>2.5723472668810289E-2</v>
      </c>
      <c r="AEV29" s="74">
        <f t="shared" si="418"/>
        <v>2.5723472668810289E-2</v>
      </c>
      <c r="AEW29" s="74">
        <f t="shared" ref="AEW29:AEX29" si="419">AEW28/(AEW26+AEW27)</f>
        <v>2.4115755627009645E-2</v>
      </c>
      <c r="AEX29" s="74">
        <f t="shared" si="419"/>
        <v>2.4115755627009645E-2</v>
      </c>
      <c r="AEY29" s="74">
        <f t="shared" ref="AEY29:AFA29" si="420">AEY28/(AEY26+AEY27)</f>
        <v>2.2508038585209004E-2</v>
      </c>
      <c r="AEZ29" s="74">
        <f t="shared" si="420"/>
        <v>2.4115755627009645E-2</v>
      </c>
      <c r="AFA29" s="74">
        <f t="shared" si="420"/>
        <v>2.0900321543408359E-2</v>
      </c>
      <c r="AFB29" s="74">
        <f t="shared" ref="AFB29:AFD29" si="421">AFB28/(AFB26+AFB27)</f>
        <v>1.9292604501607719E-2</v>
      </c>
      <c r="AFC29" s="74">
        <f t="shared" si="421"/>
        <v>1.9292604501607719E-2</v>
      </c>
      <c r="AFD29" s="74">
        <f t="shared" si="421"/>
        <v>1.932367149758454E-2</v>
      </c>
      <c r="AFE29" s="74">
        <f t="shared" ref="AFE29:AFJ29" si="422">AFE28/(AFE26+AFE27)</f>
        <v>1.4492753623188406E-2</v>
      </c>
      <c r="AFF29" s="74">
        <f t="shared" si="422"/>
        <v>1.2965964343598054E-2</v>
      </c>
      <c r="AFG29" s="74">
        <f t="shared" si="422"/>
        <v>1.1345218800648298E-2</v>
      </c>
      <c r="AFH29" s="74">
        <f t="shared" si="422"/>
        <v>1.1345218800648298E-2</v>
      </c>
      <c r="AFI29" s="74">
        <f t="shared" si="422"/>
        <v>1.2965964343598054E-2</v>
      </c>
      <c r="AFJ29" s="74">
        <f t="shared" si="422"/>
        <v>1.2965964343598054E-2</v>
      </c>
      <c r="AFK29" s="74">
        <f t="shared" ref="AFK29:AFM29" si="423">AFK28/(AFK26+AFK27)</f>
        <v>1.1382113821138212E-2</v>
      </c>
      <c r="AFL29" s="74">
        <f t="shared" si="423"/>
        <v>1.1382113821138212E-2</v>
      </c>
      <c r="AFM29" s="74">
        <f t="shared" si="423"/>
        <v>1.1382113821138212E-2</v>
      </c>
      <c r="AFN29" s="74">
        <f>AFN28/(AFN26+AFN27)</f>
        <v>9.7560975609756097E-3</v>
      </c>
      <c r="AFO29" s="74">
        <f t="shared" ref="AFO29:AFR29" si="424">AFO28/(AFO26+AFO27)</f>
        <v>1.1382113821138212E-2</v>
      </c>
      <c r="AFP29" s="74">
        <f t="shared" si="424"/>
        <v>1.1382113821138212E-2</v>
      </c>
      <c r="AFQ29" s="74">
        <f t="shared" si="424"/>
        <v>1.1382113821138212E-2</v>
      </c>
      <c r="AFR29" s="74">
        <f t="shared" si="424"/>
        <v>9.7560975609756097E-3</v>
      </c>
      <c r="AFS29" s="74">
        <f t="shared" ref="AFS29:AFV29" si="425">AFS28/(AFS26+AFS27)</f>
        <v>9.7560975609756097E-3</v>
      </c>
      <c r="AFT29" s="74">
        <f t="shared" si="425"/>
        <v>9.7560975609756097E-3</v>
      </c>
      <c r="AFU29" s="74">
        <f t="shared" si="425"/>
        <v>8.2508250825082501E-3</v>
      </c>
      <c r="AFV29" s="74">
        <f t="shared" si="425"/>
        <v>4.9099836333878887E-3</v>
      </c>
      <c r="AFW29" s="74">
        <f t="shared" ref="AFW29:AFX29" si="426">AFW28/(AFW26+AFW27)</f>
        <v>4.9099836333878887E-3</v>
      </c>
      <c r="AFX29" s="74">
        <f t="shared" si="426"/>
        <v>4.9099836333878887E-3</v>
      </c>
      <c r="AFY29" s="74">
        <f t="shared" ref="AFY29:AFZ29" si="427">AFY28/(AFY26+AFY27)</f>
        <v>4.9099836333878887E-3</v>
      </c>
      <c r="AFZ29" s="74">
        <f t="shared" si="427"/>
        <v>8.2644628099173556E-3</v>
      </c>
      <c r="AGA29" s="74">
        <f t="shared" ref="AGA29:AGC29" si="428">AGA28/(AGA26+AGA27)</f>
        <v>6.6115702479338841E-3</v>
      </c>
      <c r="AGB29" s="74">
        <f t="shared" si="428"/>
        <v>8.2644628099173556E-3</v>
      </c>
      <c r="AGC29" s="74">
        <f t="shared" si="428"/>
        <v>1.3289036544850499E-2</v>
      </c>
      <c r="AGD29" s="74">
        <f t="shared" ref="AGD29:AGE29" si="429">AGD28/(AGD26+AGD27)</f>
        <v>1.3289036544850499E-2</v>
      </c>
      <c r="AGE29" s="74">
        <f t="shared" si="429"/>
        <v>1.1627906976744186E-2</v>
      </c>
      <c r="AGF29" s="74">
        <f t="shared" ref="AGF29:AGH29" si="430">AGF28/(AGF26+AGF27)</f>
        <v>8.3056478405315621E-3</v>
      </c>
      <c r="AGG29" s="74">
        <f t="shared" si="430"/>
        <v>1.1627906976744186E-2</v>
      </c>
      <c r="AGH29" s="74">
        <f t="shared" si="430"/>
        <v>1.1686143572621035E-2</v>
      </c>
      <c r="AGI29" s="74">
        <f t="shared" ref="AGI29:AGL29" si="431">AGI28/(AGI26+AGI27)</f>
        <v>1.001669449081803E-2</v>
      </c>
      <c r="AGJ29" s="74">
        <f t="shared" si="431"/>
        <v>1.5025041736227046E-2</v>
      </c>
      <c r="AGK29" s="74">
        <f t="shared" si="431"/>
        <v>1.8363939899833055E-2</v>
      </c>
      <c r="AGL29" s="74">
        <f t="shared" si="431"/>
        <v>2.003338898163606E-2</v>
      </c>
      <c r="AGM29" s="74">
        <f t="shared" ref="AGM29:AGP29" si="432">AGM28/(AGM26+AGM27)</f>
        <v>2.003338898163606E-2</v>
      </c>
      <c r="AGN29" s="74">
        <f t="shared" si="432"/>
        <v>3.1719532554257093E-2</v>
      </c>
      <c r="AGO29" s="74">
        <f t="shared" si="432"/>
        <v>3.833333333333333E-2</v>
      </c>
      <c r="AGP29" s="74">
        <f t="shared" si="432"/>
        <v>4.0336134453781515E-2</v>
      </c>
      <c r="AGQ29" s="74">
        <f t="shared" ref="AGQ29:AGS29" si="433">AGQ28/(AGQ26+AGQ27)</f>
        <v>3.8525963149078725E-2</v>
      </c>
      <c r="AGR29" s="74">
        <f t="shared" si="433"/>
        <v>4.7058823529411764E-2</v>
      </c>
      <c r="AGS29" s="74">
        <f t="shared" si="433"/>
        <v>4.7058823529411764E-2</v>
      </c>
      <c r="AGT29" s="74">
        <f t="shared" ref="AGT29:AGU29" si="434">AGT28/(AGT26+AGT27)</f>
        <v>5.2364864864864864E-2</v>
      </c>
      <c r="AGU29" s="74">
        <f t="shared" si="434"/>
        <v>6.5546218487394961E-2</v>
      </c>
      <c r="AGV29" s="74">
        <f t="shared" ref="AGV29:AGX29" si="435">AGV28/(AGV26+AGV27)</f>
        <v>6.9139966273187178E-2</v>
      </c>
      <c r="AGW29" s="74">
        <f t="shared" si="435"/>
        <v>7.7441077441077436E-2</v>
      </c>
      <c r="AGX29" s="74">
        <f t="shared" si="435"/>
        <v>8.2214765100671147E-2</v>
      </c>
      <c r="AGY29" s="74">
        <f t="shared" ref="AGY29:AGZ29" si="436">AGY28/(AGY26+AGY27)</f>
        <v>8.557046979865772E-2</v>
      </c>
      <c r="AGZ29" s="74">
        <f t="shared" si="436"/>
        <v>8.2214765100671147E-2</v>
      </c>
      <c r="AHA29" s="74">
        <f t="shared" ref="AHA29:AHC29" si="437">AHA28/(AHA26+AHA27)</f>
        <v>9.0604026845637578E-2</v>
      </c>
      <c r="AHB29" s="74">
        <f t="shared" si="437"/>
        <v>9.6989966555183951E-2</v>
      </c>
      <c r="AHC29" s="74">
        <f t="shared" si="437"/>
        <v>0.10033444816053512</v>
      </c>
      <c r="AHD29" s="74">
        <f t="shared" ref="AHD29:AHE29" si="438">AHD28/(AHD26+AHD27)</f>
        <v>0.10588235294117647</v>
      </c>
      <c r="AHE29" s="74">
        <f t="shared" si="438"/>
        <v>0.12020033388981637</v>
      </c>
      <c r="AHF29" s="74">
        <f t="shared" ref="AHF29:AHG29" si="439">AHF28/(AHF26+AHF27)</f>
        <v>0.11872909698996656</v>
      </c>
      <c r="AHG29" s="74">
        <f t="shared" si="439"/>
        <v>0.11538461538461539</v>
      </c>
      <c r="AHH29" s="74">
        <f t="shared" ref="AHH29:AHI29" si="440">AHH28/(AHH26+AHH27)</f>
        <v>0.11538461538461539</v>
      </c>
      <c r="AHI29" s="74">
        <f t="shared" si="440"/>
        <v>0.12040133779264214</v>
      </c>
      <c r="AHJ29" s="74">
        <f t="shared" ref="AHJ29:AHK29" si="441">AHJ28/(AHJ26+AHJ27)</f>
        <v>0.11519198664440734</v>
      </c>
      <c r="AHK29" s="74">
        <f t="shared" si="441"/>
        <v>0.10963455149501661</v>
      </c>
      <c r="AHL29" s="74">
        <f t="shared" ref="AHL29:AHM29" si="442">AHL28/(AHL26+AHL27)</f>
        <v>0.11461794019933555</v>
      </c>
      <c r="AHM29" s="74">
        <f t="shared" si="442"/>
        <v>9.8333333333333328E-2</v>
      </c>
      <c r="AHN29" s="74">
        <f t="shared" ref="AHN29:AHO29" si="443">AHN28/(AHN26+AHN27)</f>
        <v>9.8333333333333328E-2</v>
      </c>
      <c r="AHO29" s="74">
        <f t="shared" si="443"/>
        <v>0.10666666666666667</v>
      </c>
      <c r="AHP29" s="74">
        <f t="shared" ref="AHP29:AHQ29" si="444">AHP28/(AHP26+AHP27)</f>
        <v>0.12066115702479339</v>
      </c>
      <c r="AHQ29" s="74">
        <f t="shared" si="444"/>
        <v>0.125</v>
      </c>
      <c r="AHR29" s="74">
        <f t="shared" ref="AHR29:AHS29" si="445">AHR28/(AHR26+AHR27)</f>
        <v>0.13719008264462809</v>
      </c>
      <c r="AHS29" s="74">
        <f t="shared" si="445"/>
        <v>0.14238410596026491</v>
      </c>
      <c r="AHT29" s="74">
        <f t="shared" ref="AHT29:AHU29" si="446">AHT28/(AHT26+AHT27)</f>
        <v>0.14851485148514851</v>
      </c>
      <c r="AHU29" s="74">
        <f t="shared" si="446"/>
        <v>0.14356435643564355</v>
      </c>
      <c r="AHV29" s="74">
        <f t="shared" ref="AHV29:AHY29" si="447">AHV28/(AHV26+AHV27)</f>
        <v>0.15181518151815182</v>
      </c>
      <c r="AHW29" s="74">
        <f t="shared" si="447"/>
        <v>0.15551839464882944</v>
      </c>
      <c r="AHX29" s="74">
        <f t="shared" si="447"/>
        <v>0.15358931552587646</v>
      </c>
      <c r="AHY29" s="74">
        <f t="shared" si="447"/>
        <v>0.15307820299500832</v>
      </c>
      <c r="AHZ29" s="74">
        <f t="shared" ref="AHZ29:AIB29" si="448">AHZ28/(AHZ26+AHZ27)</f>
        <v>0.15551839464882944</v>
      </c>
      <c r="AIA29" s="74">
        <f t="shared" si="448"/>
        <v>0.14740368509212731</v>
      </c>
      <c r="AIB29" s="74">
        <f t="shared" si="448"/>
        <v>0.14572864321608039</v>
      </c>
      <c r="AIC29" s="74">
        <f t="shared" ref="AIC29:AIF29" si="449">AIC28/(AIC26+AIC27)</f>
        <v>0.135678391959799</v>
      </c>
      <c r="AID29" s="74">
        <f t="shared" si="449"/>
        <v>0.13781512605042018</v>
      </c>
      <c r="AIE29" s="74">
        <f t="shared" si="449"/>
        <v>0.13422818791946309</v>
      </c>
      <c r="AIF29" s="74">
        <f t="shared" si="449"/>
        <v>0.12416107382550336</v>
      </c>
      <c r="AIG29" s="74">
        <f t="shared" ref="AIG29:AII29" si="450">AIG28/(AIG26+AIG27)</f>
        <v>0.10961214165261383</v>
      </c>
      <c r="AIH29" s="74">
        <f t="shared" si="450"/>
        <v>0.1045531197301855</v>
      </c>
      <c r="AII29" s="74">
        <f t="shared" si="450"/>
        <v>0.1045531197301855</v>
      </c>
      <c r="AIJ29" s="74">
        <f t="shared" ref="AIJ29:AIL29" si="451">AIJ28/(AIJ26+AIJ27)</f>
        <v>0.10623946037099494</v>
      </c>
      <c r="AIK29" s="74">
        <f t="shared" si="451"/>
        <v>8.9225589225589222E-2</v>
      </c>
      <c r="AIL29" s="74">
        <f t="shared" si="451"/>
        <v>9.4435075885328831E-2</v>
      </c>
      <c r="AIM29" s="74">
        <f t="shared" ref="AIM29:AIN29" si="452">AIM28/(AIM26+AIM27)</f>
        <v>8.7689713322091065E-2</v>
      </c>
      <c r="AIN29" s="74">
        <f t="shared" si="452"/>
        <v>9.274873524451939E-2</v>
      </c>
      <c r="AIO29" s="74">
        <f t="shared" ref="AIO29:AIP29" si="453">AIO28/(AIO26+AIO27)</f>
        <v>9.274873524451939E-2</v>
      </c>
      <c r="AIP29" s="74">
        <f t="shared" si="453"/>
        <v>9.274873524451939E-2</v>
      </c>
      <c r="AIQ29" s="74">
        <f t="shared" ref="AIQ29:AIS29" si="454">AIQ28/(AIQ26+AIQ27)</f>
        <v>0.10118043844856661</v>
      </c>
      <c r="AIR29" s="74">
        <f t="shared" si="454"/>
        <v>8.4033613445378158E-2</v>
      </c>
      <c r="AIS29" s="74">
        <f t="shared" si="454"/>
        <v>8.7248322147651006E-2</v>
      </c>
      <c r="AIT29" s="74">
        <f t="shared" ref="AIT29:AIW29" si="455">AIT28/(AIT26+AIT27)</f>
        <v>6.7340067340067339E-2</v>
      </c>
      <c r="AIU29" s="74">
        <f t="shared" si="455"/>
        <v>6.386554621848739E-2</v>
      </c>
      <c r="AIV29" s="74">
        <f t="shared" si="455"/>
        <v>6.8676716917922945E-2</v>
      </c>
      <c r="AIW29" s="74">
        <f t="shared" si="455"/>
        <v>6.8676716917922945E-2</v>
      </c>
      <c r="AIX29" s="74">
        <f t="shared" ref="AIX29:AJA29" si="456">AIX28/(AIX26+AIX27)</f>
        <v>6.8676716917922945E-2</v>
      </c>
      <c r="AIY29" s="74">
        <f t="shared" si="456"/>
        <v>6.1976549413735343E-2</v>
      </c>
      <c r="AIZ29" s="74">
        <f t="shared" si="456"/>
        <v>6.1976549413735343E-2</v>
      </c>
      <c r="AJA29" s="74">
        <f t="shared" si="456"/>
        <v>5.8922558922558925E-2</v>
      </c>
      <c r="AJB29" s="74">
        <f t="shared" ref="AJB29:AJC29" si="457">AJB28/(AJB26+AJB27)</f>
        <v>5.7239057239057242E-2</v>
      </c>
      <c r="AJC29" s="74">
        <f t="shared" si="457"/>
        <v>5.5555555555555552E-2</v>
      </c>
      <c r="AJD29" s="74">
        <f t="shared" ref="AJD29:AJE29" si="458">AJD28/(AJD26+AJD27)</f>
        <v>5.7239057239057242E-2</v>
      </c>
      <c r="AJE29" s="74">
        <f t="shared" si="458"/>
        <v>5.5555555555555552E-2</v>
      </c>
      <c r="AJF29" s="74">
        <f t="shared" ref="AJF29:AJG29" si="459">AJF28/(AJF26+AJF27)</f>
        <v>5.0590219224283306E-2</v>
      </c>
      <c r="AJG29" s="74">
        <f t="shared" si="459"/>
        <v>4.208754208754209E-2</v>
      </c>
      <c r="AJH29" s="74">
        <f t="shared" ref="AJH29:AJJ29" si="460">AJH28/(AJH26+AJH27)</f>
        <v>4.0336134453781515E-2</v>
      </c>
      <c r="AJI29" s="74">
        <f t="shared" si="460"/>
        <v>4.0336134453781515E-2</v>
      </c>
      <c r="AJJ29" s="74">
        <f t="shared" si="460"/>
        <v>4.5454545454545456E-2</v>
      </c>
      <c r="AJK29" s="74">
        <f t="shared" ref="AJK29:AJQ29" si="461">AJK28/(AJK26+AJK27)</f>
        <v>4.5454545454545456E-2</v>
      </c>
      <c r="AJL29" s="74">
        <f t="shared" si="461"/>
        <v>4.7138047138047139E-2</v>
      </c>
      <c r="AJM29" s="74">
        <f t="shared" si="461"/>
        <v>4.0472175379426642E-2</v>
      </c>
      <c r="AJN29" s="74">
        <f t="shared" si="461"/>
        <v>4.2158516020236091E-2</v>
      </c>
      <c r="AJO29" s="74">
        <f t="shared" si="461"/>
        <v>4.0472175379426642E-2</v>
      </c>
      <c r="AJP29" s="74">
        <f t="shared" si="461"/>
        <v>4.0472175379426642E-2</v>
      </c>
      <c r="AJQ29" s="74">
        <f t="shared" si="461"/>
        <v>3.3726812816188868E-2</v>
      </c>
      <c r="AJR29" s="74">
        <f t="shared" ref="AJR29:AJT29" si="462">AJR28/(AJR26+AJR27)</f>
        <v>3.3726812816188868E-2</v>
      </c>
      <c r="AJS29" s="74">
        <f t="shared" si="462"/>
        <v>3.3726812816188868E-2</v>
      </c>
      <c r="AJT29" s="74">
        <f t="shared" si="462"/>
        <v>3.3726812816188868E-2</v>
      </c>
      <c r="AJU29" s="74">
        <f t="shared" ref="AJU29:AJV29" si="463">AJU28/(AJU26+AJU27)</f>
        <v>2.866779089376054E-2</v>
      </c>
      <c r="AJV29" s="74">
        <f t="shared" si="463"/>
        <v>2.5295109612141653E-2</v>
      </c>
      <c r="AJW29" s="74">
        <f t="shared" ref="AJW29:AJX29" si="464">AJW28/(AJW26+AJW27)</f>
        <v>2.6981450252951095E-2</v>
      </c>
      <c r="AJX29" s="74">
        <f t="shared" si="464"/>
        <v>3.0354131534569982E-2</v>
      </c>
      <c r="AJY29" s="74">
        <f t="shared" ref="AJY29:AJZ29" si="465">AJY28/(AJY26+AJY27)</f>
        <v>3.0354131534569982E-2</v>
      </c>
      <c r="AJZ29" s="74">
        <f t="shared" si="465"/>
        <v>3.0354131534569982E-2</v>
      </c>
      <c r="AKA29" s="74">
        <f t="shared" ref="AKA29:AKB29" si="466">AKA28/(AKA26+AKA27)</f>
        <v>2.866779089376054E-2</v>
      </c>
      <c r="AKB29" s="74">
        <f t="shared" si="466"/>
        <v>2.866779089376054E-2</v>
      </c>
      <c r="AKC29" s="74">
        <f t="shared" ref="AKC29:AKD29" si="467">AKC28/(AKC26+AKC27)</f>
        <v>2.6981450252951095E-2</v>
      </c>
      <c r="AKD29" s="74">
        <f t="shared" si="467"/>
        <v>3.1986531986531987E-2</v>
      </c>
      <c r="AKE29" s="74">
        <f t="shared" ref="AKE29:AKF29" si="468">AKE28/(AKE26+AKE27)</f>
        <v>3.1986531986531987E-2</v>
      </c>
      <c r="AKF29" s="74">
        <f t="shared" si="468"/>
        <v>3.1986531986531987E-2</v>
      </c>
      <c r="AKG29" s="74">
        <f t="shared" ref="AKG29:AKH29" si="469">AKG28/(AKG26+AKG27)</f>
        <v>3.1986531986531987E-2</v>
      </c>
      <c r="AKH29" s="74">
        <f t="shared" si="469"/>
        <v>2.5295109612141653E-2</v>
      </c>
      <c r="AKI29" s="74">
        <f t="shared" ref="AKI29:AKK29" si="470">AKI28/(AKI26+AKI27)</f>
        <v>2.0236087689713321E-2</v>
      </c>
      <c r="AKJ29" s="74">
        <f t="shared" si="470"/>
        <v>2.0202020202020204E-2</v>
      </c>
      <c r="AKK29" s="74">
        <f t="shared" si="470"/>
        <v>1.6863406408094434E-2</v>
      </c>
      <c r="AKL29" s="74">
        <f t="shared" ref="AKL29:AKN29" si="471">AKL28/(AKL26+AKL27)</f>
        <v>2.0202020202020204E-2</v>
      </c>
      <c r="AKM29" s="74">
        <f t="shared" si="471"/>
        <v>2.0202020202020204E-2</v>
      </c>
      <c r="AKN29" s="74">
        <f t="shared" si="471"/>
        <v>2.0202020202020204E-2</v>
      </c>
      <c r="AKO29" s="74">
        <f t="shared" ref="AKO29:AKP29" si="472">AKO28/(AKO26+AKO27)</f>
        <v>2.5295109612141653E-2</v>
      </c>
      <c r="AKP29" s="74">
        <f t="shared" si="472"/>
        <v>2.8619528619528621E-2</v>
      </c>
      <c r="AKQ29" s="74">
        <f t="shared" ref="AKQ29:AKS29" si="473">AKQ28/(AKQ26+AKQ27)</f>
        <v>3.7099494097807759E-2</v>
      </c>
      <c r="AKR29" s="74">
        <f t="shared" si="473"/>
        <v>3.7099494097807759E-2</v>
      </c>
      <c r="AKS29" s="74">
        <f t="shared" si="473"/>
        <v>3.7099494097807759E-2</v>
      </c>
      <c r="AKT29" s="74">
        <f t="shared" ref="AKT29:AKU29" si="474">AKT28/(AKT26+AKT27)</f>
        <v>3.7099494097807759E-2</v>
      </c>
      <c r="AKU29" s="74">
        <f t="shared" si="474"/>
        <v>3.7099494097807759E-2</v>
      </c>
      <c r="AKV29" s="74">
        <f t="shared" ref="AKV29:AKW29" si="475">AKV28/(AKV26+AKV27)</f>
        <v>3.5413153456998317E-2</v>
      </c>
      <c r="AKW29" s="74">
        <f t="shared" si="475"/>
        <v>3.7099494097807759E-2</v>
      </c>
      <c r="AKX29" s="74">
        <f t="shared" ref="AKX29:AKY29" si="476">AKX28/(AKX26+AKX27)</f>
        <v>3.7099494097807759E-2</v>
      </c>
      <c r="AKY29" s="74">
        <f t="shared" si="476"/>
        <v>3.8720538720538718E-2</v>
      </c>
      <c r="AKZ29" s="74">
        <f t="shared" ref="AKZ29:ALA29" si="477">AKZ28/(AKZ26+AKZ27)</f>
        <v>4.0404040404040407E-2</v>
      </c>
      <c r="ALA29" s="74">
        <f t="shared" si="477"/>
        <v>4.0404040404040407E-2</v>
      </c>
      <c r="ALB29" s="74">
        <f t="shared" ref="ALB29:ALC29" si="478">ALB28/(ALB26+ALB27)</f>
        <v>4.0404040404040407E-2</v>
      </c>
      <c r="ALC29" s="74">
        <f t="shared" si="478"/>
        <v>4.0201005025125629E-2</v>
      </c>
      <c r="ALD29" s="74">
        <f t="shared" ref="ALD29:ALE29" si="479">ALD28/(ALD26+ALD27)</f>
        <v>4.2158516020236091E-2</v>
      </c>
      <c r="ALE29" s="74">
        <f t="shared" si="479"/>
        <v>4.7138047138047139E-2</v>
      </c>
      <c r="ALF29" s="74">
        <f t="shared" ref="ALF29:ALG29" si="480">ALF28/(ALF26+ALF27)</f>
        <v>4.53781512605042E-2</v>
      </c>
      <c r="ALG29" s="74">
        <f t="shared" si="480"/>
        <v>4.8739495798319328E-2</v>
      </c>
      <c r="ALH29" s="74">
        <f t="shared" ref="ALH29:ALI29" si="481">ALH28/(ALH26+ALH27)</f>
        <v>4.53781512605042E-2</v>
      </c>
      <c r="ALI29" s="74">
        <f t="shared" si="481"/>
        <v>4.53781512605042E-2</v>
      </c>
      <c r="ALJ29" s="74">
        <f t="shared" ref="ALJ29:ALK29" si="482">ALJ28/(ALJ26+ALJ27)</f>
        <v>4.3844856661045532E-2</v>
      </c>
      <c r="ALK29" s="74">
        <f t="shared" si="482"/>
        <v>3.5353535353535352E-2</v>
      </c>
      <c r="ALL29" s="74">
        <f t="shared" ref="ALL29:ALM29" si="483">ALL28/(ALL26+ALL27)</f>
        <v>3.5353535353535352E-2</v>
      </c>
      <c r="ALM29" s="74">
        <f t="shared" si="483"/>
        <v>3.7037037037037035E-2</v>
      </c>
      <c r="ALN29" s="74">
        <f t="shared" ref="ALN29:ALO29" si="484">ALN28/(ALN26+ALN27)</f>
        <v>3.6974789915966387E-2</v>
      </c>
      <c r="ALO29" s="74">
        <f t="shared" si="484"/>
        <v>3.6974789915966387E-2</v>
      </c>
      <c r="ALP29" s="74">
        <f t="shared" ref="ALP29:ALQ29" si="485">ALP28/(ALP26+ALP27)</f>
        <v>4.0336134453781515E-2</v>
      </c>
      <c r="ALQ29" s="74">
        <f t="shared" si="485"/>
        <v>5.378151260504202E-2</v>
      </c>
      <c r="ALR29" s="74">
        <f t="shared" ref="ALR29:ALU29" si="486">ALR28/(ALR26+ALR27)</f>
        <v>5.2100840336134456E-2</v>
      </c>
      <c r="ALS29" s="74">
        <f t="shared" si="486"/>
        <v>4.7217537942664416E-2</v>
      </c>
      <c r="ALT29" s="74">
        <f t="shared" si="486"/>
        <v>4.8821548821548821E-2</v>
      </c>
      <c r="ALU29" s="74">
        <f t="shared" si="486"/>
        <v>5.5649241146711638E-2</v>
      </c>
      <c r="ALV29" s="74">
        <f t="shared" ref="ALV29:ALX29" si="487">ALV28/(ALV26+ALV27)</f>
        <v>5.5649241146711638E-2</v>
      </c>
      <c r="ALW29" s="74">
        <f t="shared" si="487"/>
        <v>5.5649241146711638E-2</v>
      </c>
      <c r="ALX29" s="74">
        <f t="shared" si="487"/>
        <v>5.8922558922558925E-2</v>
      </c>
      <c r="ALY29" s="74">
        <f t="shared" ref="ALY29:ALZ29" si="488">ALY28/(ALY26+ALY27)</f>
        <v>6.5546218487394961E-2</v>
      </c>
      <c r="ALZ29" s="74">
        <f t="shared" si="488"/>
        <v>6.7796610169491525E-2</v>
      </c>
      <c r="AMA29" s="74">
        <f t="shared" ref="AMA29:AMC29" si="489">AMA28/(AMA26+AMA27)</f>
        <v>6.2289562289562291E-2</v>
      </c>
      <c r="AMB29" s="74">
        <f t="shared" si="489"/>
        <v>6.1016949152542375E-2</v>
      </c>
      <c r="AMC29" s="74">
        <f t="shared" si="489"/>
        <v>6.2711864406779658E-2</v>
      </c>
      <c r="AMD29" s="74">
        <f t="shared" ref="AMD29:AME29" si="490">AMD28/(AMD26+AMD27)</f>
        <v>6.2711864406779658E-2</v>
      </c>
      <c r="AME29" s="74">
        <f t="shared" si="490"/>
        <v>7.1186440677966104E-2</v>
      </c>
      <c r="AMF29" s="74">
        <f t="shared" ref="AMF29:AMG29" si="491">AMF28/(AMF26+AMF27)</f>
        <v>7.0945945945945943E-2</v>
      </c>
      <c r="AMG29" s="74">
        <f t="shared" si="491"/>
        <v>7.6013513513513514E-2</v>
      </c>
      <c r="AMH29" s="74">
        <f t="shared" ref="AMH29:AMI29" si="492">AMH28/(AMH26+AMH27)</f>
        <v>7.77027027027027E-2</v>
      </c>
      <c r="AMI29" s="74">
        <f t="shared" si="492"/>
        <v>7.575757575757576E-2</v>
      </c>
      <c r="AMJ29" s="74">
        <f t="shared" ref="AMJ29:AMO29" si="493">AMJ28/(AMJ26+AMJ27)</f>
        <v>7.575757575757576E-2</v>
      </c>
      <c r="AMK29" s="74">
        <f t="shared" si="493"/>
        <v>7.7441077441077436E-2</v>
      </c>
      <c r="AML29" s="74">
        <f t="shared" si="493"/>
        <v>8.5858585858585856E-2</v>
      </c>
      <c r="AMM29" s="74">
        <f t="shared" si="493"/>
        <v>8.2770270270270271E-2</v>
      </c>
      <c r="AMN29" s="74">
        <f t="shared" si="493"/>
        <v>8.8777219430485763E-2</v>
      </c>
      <c r="AMO29" s="74">
        <f t="shared" si="493"/>
        <v>8.7394957983193272E-2</v>
      </c>
      <c r="AMP29" s="74">
        <f t="shared" ref="AMP29:AMQ29" si="494">AMP28/(AMP26+AMP27)</f>
        <v>9.6666666666666665E-2</v>
      </c>
      <c r="AMQ29" s="74">
        <f t="shared" si="494"/>
        <v>9.5000000000000001E-2</v>
      </c>
      <c r="AMR29" s="74">
        <f t="shared" ref="AMR29:AMS29" si="495">AMR28/(AMR26+AMR27)</f>
        <v>9.6666666666666665E-2</v>
      </c>
      <c r="AMS29" s="74">
        <f t="shared" si="495"/>
        <v>9.2257001647446463E-2</v>
      </c>
      <c r="AMT29" s="74">
        <f t="shared" ref="AMT29:AMU29" si="496">AMT28/(AMT26+AMT27)</f>
        <v>9.6185737976782759E-2</v>
      </c>
      <c r="AMU29" s="74">
        <f t="shared" si="496"/>
        <v>0.10613598673300166</v>
      </c>
      <c r="AMV29" s="74">
        <f t="shared" ref="AMV29:AMW29" si="497">AMV28/(AMV26+AMV27)</f>
        <v>0.10613598673300166</v>
      </c>
      <c r="AMW29" s="74">
        <f t="shared" si="497"/>
        <v>0.10613598673300166</v>
      </c>
      <c r="AMX29" s="74">
        <f t="shared" ref="AMX29:AMZ29" si="498">AMX28/(AMX26+AMX27)</f>
        <v>0.10981697171381032</v>
      </c>
      <c r="AMY29" s="74">
        <f t="shared" si="498"/>
        <v>0.11148086522462562</v>
      </c>
      <c r="AMZ29" s="74">
        <f t="shared" si="498"/>
        <v>0.11148086522462562</v>
      </c>
      <c r="ANA29" s="74">
        <f t="shared" ref="ANA29:ANB29" si="499">ANA28/(ANA26+ANA27)</f>
        <v>0.10981697171381032</v>
      </c>
      <c r="ANB29" s="74">
        <f t="shared" si="499"/>
        <v>0.12106135986733002</v>
      </c>
      <c r="ANC29" s="74">
        <f t="shared" ref="ANC29:AND29" si="500">ANC28/(ANC26+ANC27)</f>
        <v>0.11589403973509933</v>
      </c>
      <c r="AND29" s="74">
        <f t="shared" si="500"/>
        <v>0.11519198664440734</v>
      </c>
      <c r="ANE29" s="74">
        <f t="shared" ref="ANE29:ANF29" si="501">ANE28/(ANE26+ANE27)</f>
        <v>0.11686143572621036</v>
      </c>
      <c r="ANF29" s="74">
        <f t="shared" si="501"/>
        <v>0.11853088480801335</v>
      </c>
      <c r="ANG29" s="74">
        <f t="shared" ref="ANG29:ANH29" si="502">ANG28/(ANG26+ANG27)</f>
        <v>0.11686143572621036</v>
      </c>
      <c r="ANH29" s="74">
        <f t="shared" si="502"/>
        <v>0.13907284768211919</v>
      </c>
      <c r="ANI29" s="74">
        <f t="shared" ref="ANI29:ANJ29" si="503">ANI28/(ANI26+ANI27)</f>
        <v>0.14545454545454545</v>
      </c>
      <c r="ANJ29" s="74">
        <f t="shared" si="503"/>
        <v>0.14333333333333334</v>
      </c>
      <c r="ANK29" s="74">
        <f t="shared" ref="ANK29:ANL29" si="504">ANK28/(ANK26+ANK27)</f>
        <v>0.14285714285714285</v>
      </c>
      <c r="ANL29" s="74">
        <f t="shared" si="504"/>
        <v>0.14621848739495799</v>
      </c>
      <c r="ANM29" s="74">
        <f t="shared" ref="ANM29:ANN29" si="505">ANM28/(ANM26+ANM27)</f>
        <v>0.14789915966386555</v>
      </c>
      <c r="ANN29" s="74">
        <f t="shared" si="505"/>
        <v>0.14759535655058043</v>
      </c>
      <c r="ANO29" s="74">
        <f t="shared" ref="ANO29:ANP29" si="506">ANO28/(ANO26+ANO27)</f>
        <v>0.15268456375838926</v>
      </c>
      <c r="ANP29" s="74">
        <f t="shared" si="506"/>
        <v>0.15075376884422109</v>
      </c>
      <c r="ANQ29" s="74">
        <f t="shared" ref="ANQ29:ANS29" si="507">ANQ28/(ANQ26+ANQ27)</f>
        <v>0.15177065767284992</v>
      </c>
      <c r="ANR29" s="74">
        <f t="shared" si="507"/>
        <v>0.14020270270270271</v>
      </c>
      <c r="ANS29" s="74">
        <f t="shared" si="507"/>
        <v>0.14020270270270271</v>
      </c>
      <c r="ANT29" s="74">
        <f t="shared" ref="ANT29:ANU29" si="508">ANT28/(ANT26+ANT27)</f>
        <v>0.14020270270270271</v>
      </c>
      <c r="ANU29" s="74">
        <f t="shared" si="508"/>
        <v>0.1531986531986532</v>
      </c>
      <c r="ANV29" s="74">
        <f t="shared" ref="ANV29:ANW29" si="509">ANV28/(ANV26+ANV27)</f>
        <v>0.14478114478114479</v>
      </c>
      <c r="ANW29" s="74">
        <f t="shared" si="509"/>
        <v>0.14189189189189189</v>
      </c>
      <c r="ANX29" s="74">
        <f t="shared" ref="ANX29:ANY29" si="510">ANX28/(ANX26+ANX27)</f>
        <v>0.13827993254637436</v>
      </c>
      <c r="ANY29" s="74">
        <f t="shared" si="510"/>
        <v>0.13973063973063973</v>
      </c>
      <c r="ANZ29" s="74">
        <f t="shared" ref="ANZ29:AOA29" si="511">ANZ28/(ANZ26+ANZ27)</f>
        <v>0.14141414141414141</v>
      </c>
      <c r="AOA29" s="74">
        <f t="shared" si="511"/>
        <v>0.14141414141414141</v>
      </c>
      <c r="AOB29" s="74">
        <f t="shared" ref="AOB29:AOC29" si="512">AOB28/(AOB26+AOB27)</f>
        <v>0.13827993254637436</v>
      </c>
      <c r="AOC29" s="74">
        <f t="shared" si="512"/>
        <v>0.12794612794612795</v>
      </c>
      <c r="AOD29" s="74">
        <f t="shared" ref="AOD29:AOE29" si="513">AOD28/(AOD26+AOD27)</f>
        <v>0.12162162162162163</v>
      </c>
      <c r="AOE29" s="74">
        <f t="shared" si="513"/>
        <v>0.11186440677966102</v>
      </c>
      <c r="AOF29" s="74">
        <f t="shared" ref="AOF29:AOG29" si="514">AOF28/(AOF26+AOF27)</f>
        <v>0.10472972972972973</v>
      </c>
      <c r="AOG29" s="74">
        <f t="shared" si="514"/>
        <v>0.10304054054054054</v>
      </c>
      <c r="AOH29" s="74">
        <f t="shared" ref="AOH29:AOI29" si="515">AOH28/(AOH26+AOH27)</f>
        <v>0.10304054054054054</v>
      </c>
      <c r="AOI29" s="74">
        <f t="shared" si="515"/>
        <v>0.10526315789473684</v>
      </c>
      <c r="AOJ29" s="74">
        <f t="shared" ref="AOJ29:AOO29" si="516">AOJ28/(AOJ26+AOJ27)</f>
        <v>9.3378607809847206E-2</v>
      </c>
      <c r="AOK29" s="74">
        <f t="shared" si="516"/>
        <v>9.013605442176871E-2</v>
      </c>
      <c r="AOL29" s="74">
        <f t="shared" si="516"/>
        <v>8.3191850594227498E-2</v>
      </c>
      <c r="AOM29" s="74">
        <f t="shared" si="516"/>
        <v>7.8231292517006806E-2</v>
      </c>
      <c r="AON29" s="74">
        <f t="shared" si="516"/>
        <v>7.8231292517006806E-2</v>
      </c>
      <c r="AOO29" s="74">
        <f t="shared" si="516"/>
        <v>7.8231292517006806E-2</v>
      </c>
      <c r="AOP29" s="74">
        <f t="shared" ref="AOP29:AOQ29" si="517">AOP28/(AOP26+AOP27)</f>
        <v>7.4829931972789115E-2</v>
      </c>
      <c r="AOQ29" s="74">
        <f t="shared" si="517"/>
        <v>7.312925170068027E-2</v>
      </c>
      <c r="AOR29" s="74">
        <f t="shared" ref="AOR29:AOS29" si="518">AOR28/(AOR26+AOR27)</f>
        <v>6.8027210884353748E-2</v>
      </c>
      <c r="AOS29" s="74">
        <f t="shared" si="518"/>
        <v>6.1433447098976107E-2</v>
      </c>
      <c r="AOT29" s="74">
        <f t="shared" ref="AOT29:AOU29" si="519">AOT28/(AOT26+AOT27)</f>
        <v>6.4735945485519586E-2</v>
      </c>
      <c r="AOU29" s="74">
        <f t="shared" si="519"/>
        <v>6.4735945485519586E-2</v>
      </c>
      <c r="AOV29" s="74">
        <f t="shared" ref="AOV29:AOW29" si="520">AOV28/(AOV26+AOV27)</f>
        <v>6.4735945485519586E-2</v>
      </c>
      <c r="AOW29" s="74">
        <f t="shared" si="520"/>
        <v>5.6218057921635436E-2</v>
      </c>
      <c r="AOX29" s="74">
        <f t="shared" ref="AOX29:AOY29" si="521">AOX28/(AOX26+AOX27)</f>
        <v>4.9403747870528106E-2</v>
      </c>
      <c r="AOY29" s="74">
        <f t="shared" si="521"/>
        <v>4.7619047619047616E-2</v>
      </c>
      <c r="AOZ29" s="74">
        <f t="shared" ref="AOZ29:APA29" si="522">AOZ28/(AOZ26+AOZ27)</f>
        <v>4.7619047619047616E-2</v>
      </c>
      <c r="APA29" s="74">
        <f t="shared" si="522"/>
        <v>4.7538200339558571E-2</v>
      </c>
      <c r="APB29" s="74">
        <f t="shared" ref="APB29:APC29" si="523">APB28/(APB26+APB27)</f>
        <v>4.7538200339558571E-2</v>
      </c>
      <c r="APC29" s="74">
        <f t="shared" si="523"/>
        <v>4.7538200339558571E-2</v>
      </c>
      <c r="APD29" s="74">
        <f t="shared" ref="APD29:APE29" si="524">APD28/(APD26+APD27)</f>
        <v>4.5918367346938778E-2</v>
      </c>
      <c r="APE29" s="74">
        <f t="shared" si="524"/>
        <v>4.2589437819420782E-2</v>
      </c>
      <c r="APF29" s="74">
        <f t="shared" ref="APF29:APG29" si="525">APF28/(APF26+APF27)</f>
        <v>4.0885860306643949E-2</v>
      </c>
      <c r="APG29" s="74">
        <f t="shared" si="525"/>
        <v>3.7478705281090291E-2</v>
      </c>
      <c r="APH29" s="74">
        <f t="shared" ref="APH29:API29" si="526">APH28/(APH26+APH27)</f>
        <v>3.9182282793867124E-2</v>
      </c>
      <c r="API29" s="74">
        <f t="shared" si="526"/>
        <v>3.9182282793867124E-2</v>
      </c>
      <c r="APJ29" s="74">
        <f t="shared" ref="APJ29:APK29" si="527">APJ28/(APJ26+APJ27)</f>
        <v>3.9182282793867124E-2</v>
      </c>
      <c r="APK29" s="74">
        <f t="shared" si="527"/>
        <v>3.2367972742759793E-2</v>
      </c>
      <c r="APL29" s="74">
        <f t="shared" ref="APL29:APM29" si="528">APL28/(APL26+APL27)</f>
        <v>3.0716723549488054E-2</v>
      </c>
      <c r="APM29" s="74">
        <f t="shared" si="528"/>
        <v>2.5553662691652469E-2</v>
      </c>
      <c r="APN29" s="74">
        <f t="shared" ref="APN29:APO29" si="529">APN28/(APN26+APN27)</f>
        <v>2.0442930153321975E-2</v>
      </c>
      <c r="APO29" s="74">
        <f t="shared" si="529"/>
        <v>2.2184300341296929E-2</v>
      </c>
      <c r="APP29" s="74">
        <f t="shared" ref="APP29:APQ29" si="530">APP28/(APP26+APP27)</f>
        <v>2.2184300341296929E-2</v>
      </c>
      <c r="APQ29" s="74">
        <f t="shared" si="530"/>
        <v>2.2184300341296929E-2</v>
      </c>
      <c r="APR29" s="74">
        <f t="shared" ref="APR29:APS29" si="531">APR28/(APR26+APR27)</f>
        <v>2.3890784982935155E-2</v>
      </c>
      <c r="APS29" s="74">
        <f t="shared" si="531"/>
        <v>2.7303754266211604E-2</v>
      </c>
      <c r="APT29" s="74">
        <f t="shared" ref="APT29:APU29" si="532">APT28/(APT26+APT27)</f>
        <v>2.3890784982935155E-2</v>
      </c>
      <c r="APU29" s="74">
        <f t="shared" si="532"/>
        <v>2.5597269624573378E-2</v>
      </c>
      <c r="APV29" s="74">
        <f t="shared" ref="APV29:APW29" si="533">APV28/(APV26+APV27)</f>
        <v>2.5597269624573378E-2</v>
      </c>
      <c r="APW29" s="74">
        <f t="shared" si="533"/>
        <v>2.3890784982935155E-2</v>
      </c>
      <c r="APX29" s="74">
        <f t="shared" ref="APX29:APY29" si="534">APX28/(APX26+APX27)</f>
        <v>2.3890784982935155E-2</v>
      </c>
      <c r="APY29" s="74">
        <f t="shared" si="534"/>
        <v>2.0477815699658702E-2</v>
      </c>
      <c r="APZ29" s="74">
        <f t="shared" ref="APZ29:AQA29" si="535">APZ28/(APZ26+APZ27)</f>
        <v>2.0477815699658702E-2</v>
      </c>
      <c r="AQA29" s="74">
        <f t="shared" si="535"/>
        <v>1.877133105802048E-2</v>
      </c>
      <c r="AQB29" s="74">
        <f t="shared" ref="AQB29:AQD29" si="536">AQB28/(AQB26+AQB27)</f>
        <v>1.3651877133105802E-2</v>
      </c>
      <c r="AQC29" s="74">
        <f t="shared" si="536"/>
        <v>1.0238907849829351E-2</v>
      </c>
      <c r="AQD29" s="74">
        <f t="shared" si="536"/>
        <v>1.0238907849829351E-2</v>
      </c>
      <c r="AQE29" s="74">
        <f t="shared" ref="AQE29:AQF29" si="537">AQE28/(AQE26+AQE27)</f>
        <v>1.0238907849829351E-2</v>
      </c>
      <c r="AQF29" s="74">
        <f t="shared" si="537"/>
        <v>1.0238907849829351E-2</v>
      </c>
      <c r="AQG29" s="74">
        <f t="shared" ref="AQG29:AQH29" si="538">AQG28/(AQG26+AQG27)</f>
        <v>1.0238907849829351E-2</v>
      </c>
      <c r="AQH29" s="74">
        <f t="shared" si="538"/>
        <v>8.5324232081911266E-3</v>
      </c>
      <c r="AQI29" s="74">
        <f t="shared" ref="AQI29:AQJ29" si="539">AQI28/(AQI26+AQI27)</f>
        <v>1.0238907849829351E-2</v>
      </c>
      <c r="AQJ29" s="74">
        <f t="shared" si="539"/>
        <v>8.9928057553956831E-3</v>
      </c>
      <c r="AQK29" s="74">
        <f t="shared" ref="AQK29:AQL29" si="540">AQK28/(AQK26+AQK27)</f>
        <v>8.9928057553956831E-3</v>
      </c>
      <c r="AQL29" s="74">
        <f t="shared" si="540"/>
        <v>8.9928057553956831E-3</v>
      </c>
      <c r="AQM29" s="74">
        <f t="shared" ref="AQM29:AQN29" si="541">AQM28/(AQM26+AQM27)</f>
        <v>1.2589928057553957E-2</v>
      </c>
      <c r="AQN29" s="74">
        <f t="shared" si="541"/>
        <v>1.2589928057553957E-2</v>
      </c>
      <c r="AQO29" s="74">
        <f t="shared" ref="AQO29:AQP29" si="542">AQO28/(AQO26+AQO27)</f>
        <v>1.0791366906474821E-2</v>
      </c>
      <c r="AQP29" s="74">
        <f t="shared" si="542"/>
        <v>1.0791366906474821E-2</v>
      </c>
      <c r="AQQ29" s="74">
        <f t="shared" ref="AQQ29:AQR29" si="543">AQQ28/(AQQ26+AQQ27)</f>
        <v>1.4388489208633094E-2</v>
      </c>
      <c r="AQR29" s="74">
        <f t="shared" si="543"/>
        <v>1.4388489208633094E-2</v>
      </c>
      <c r="AQS29" s="74">
        <f t="shared" ref="AQS29:AQT29" si="544">AQS28/(AQS26+AQS27)</f>
        <v>1.4388489208633094E-2</v>
      </c>
      <c r="AQT29" s="74">
        <f t="shared" si="544"/>
        <v>1.4388489208633094E-2</v>
      </c>
      <c r="AQU29" s="74">
        <f t="shared" ref="AQU29:AQW29" si="545">AQU28/(AQU26+AQU27)</f>
        <v>1.4388489208633094E-2</v>
      </c>
      <c r="AQV29" s="74">
        <f t="shared" si="545"/>
        <v>1.4388489208633094E-2</v>
      </c>
      <c r="AQW29" s="74">
        <f t="shared" si="545"/>
        <v>1.2589928057553957E-2</v>
      </c>
      <c r="AQX29" s="74">
        <f t="shared" ref="AQX29:AQY29" si="546">AQX28/(AQX26+AQX27)</f>
        <v>1.2589928057553957E-2</v>
      </c>
      <c r="AQY29" s="74">
        <f t="shared" si="546"/>
        <v>1.2589928057553957E-2</v>
      </c>
      <c r="AQZ29" s="74">
        <f t="shared" ref="AQZ29:ARD29" si="547">AQZ28/(AQZ26+AQZ27)</f>
        <v>1.2589928057553957E-2</v>
      </c>
      <c r="ARA29" s="74">
        <f t="shared" si="547"/>
        <v>1.4388489208633094E-2</v>
      </c>
      <c r="ARB29" s="74">
        <f t="shared" si="547"/>
        <v>1.2589928057553957E-2</v>
      </c>
      <c r="ARC29" s="74">
        <f t="shared" si="547"/>
        <v>1.2589928057553957E-2</v>
      </c>
      <c r="ARD29" s="74">
        <f t="shared" si="547"/>
        <v>1.2589928057553957E-2</v>
      </c>
      <c r="ARE29" s="74">
        <f t="shared" ref="ARE29:ARJ29" si="548">ARE28/(ARE26+ARE27)</f>
        <v>1.2589928057553957E-2</v>
      </c>
      <c r="ARF29" s="74">
        <f t="shared" si="548"/>
        <v>1.2589928057553957E-2</v>
      </c>
      <c r="ARG29" s="74">
        <f t="shared" si="548"/>
        <v>1.4388489208633094E-2</v>
      </c>
      <c r="ARH29" s="74">
        <f t="shared" si="548"/>
        <v>1.2589928057553957E-2</v>
      </c>
      <c r="ARI29" s="74">
        <f t="shared" si="548"/>
        <v>1.0791366906474821E-2</v>
      </c>
      <c r="ARJ29" s="74">
        <f t="shared" si="548"/>
        <v>8.9928057553956831E-3</v>
      </c>
      <c r="ARK29" s="74">
        <f t="shared" ref="ARK29:ARL29" si="549">ARK28/(ARK26+ARK27)</f>
        <v>8.9928057553956831E-3</v>
      </c>
      <c r="ARL29" s="74">
        <f t="shared" si="549"/>
        <v>8.9928057553956831E-3</v>
      </c>
      <c r="ARM29" s="74">
        <f t="shared" ref="ARM29:ARO29" si="550">ARM28/(ARM26+ARM27)</f>
        <v>8.9928057553956831E-3</v>
      </c>
      <c r="ARN29" s="74">
        <f t="shared" si="550"/>
        <v>8.9928057553956831E-3</v>
      </c>
      <c r="ARO29" s="74">
        <f t="shared" si="550"/>
        <v>1.2589928057553957E-2</v>
      </c>
      <c r="ARP29" s="74">
        <f t="shared" ref="ARP29:ARQ29" si="551">ARP28/(ARP26+ARP27)</f>
        <v>1.2589928057553957E-2</v>
      </c>
      <c r="ARQ29" s="74">
        <f t="shared" si="551"/>
        <v>1.2589928057553957E-2</v>
      </c>
      <c r="ARR29" s="74">
        <f t="shared" ref="ARR29:ARS29" si="552">ARR28/(ARR26+ARR27)</f>
        <v>1.2589928057553957E-2</v>
      </c>
      <c r="ARS29" s="74">
        <f t="shared" si="552"/>
        <v>1.2612612612612612E-2</v>
      </c>
      <c r="ART29" s="74">
        <f t="shared" ref="ART29:ARU29" si="553">ART28/(ART26+ART27)</f>
        <v>1.2612612612612612E-2</v>
      </c>
      <c r="ARU29" s="74">
        <f t="shared" si="553"/>
        <v>1.2612612612612612E-2</v>
      </c>
    </row>
    <row r="30" spans="1:1165" s="11" customFormat="1" ht="21.75" customHeight="1">
      <c r="AAQ30" s="118" t="s">
        <v>37</v>
      </c>
    </row>
    <row r="31" spans="1:1165" s="48" customFormat="1" ht="18" hidden="1" customHeight="1">
      <c r="A31" s="89" t="s">
        <v>34</v>
      </c>
      <c r="B31" s="43"/>
      <c r="C31" s="43"/>
      <c r="D31" s="15">
        <v>32</v>
      </c>
      <c r="E31" s="15">
        <v>32</v>
      </c>
      <c r="F31" s="15">
        <v>32</v>
      </c>
      <c r="G31" s="15">
        <v>32</v>
      </c>
      <c r="H31" s="15">
        <v>32</v>
      </c>
      <c r="I31" s="15">
        <v>32</v>
      </c>
      <c r="J31" s="15">
        <v>32</v>
      </c>
      <c r="K31" s="15">
        <v>32</v>
      </c>
      <c r="L31" s="15">
        <v>32</v>
      </c>
      <c r="M31" s="15">
        <v>32</v>
      </c>
      <c r="N31" s="15">
        <v>32</v>
      </c>
      <c r="O31" s="15">
        <v>32</v>
      </c>
      <c r="P31" s="15">
        <v>32</v>
      </c>
      <c r="Q31" s="15">
        <v>32</v>
      </c>
      <c r="R31" s="15">
        <v>32</v>
      </c>
      <c r="S31" s="15">
        <v>32</v>
      </c>
      <c r="T31" s="15">
        <v>32</v>
      </c>
      <c r="U31" s="15">
        <v>32</v>
      </c>
      <c r="V31" s="15">
        <v>32</v>
      </c>
      <c r="W31" s="15">
        <v>32</v>
      </c>
      <c r="X31" s="15">
        <v>32</v>
      </c>
      <c r="Y31" s="15">
        <v>32</v>
      </c>
      <c r="Z31" s="15">
        <v>32</v>
      </c>
      <c r="AA31" s="15">
        <v>32</v>
      </c>
      <c r="AB31" s="15">
        <v>32</v>
      </c>
      <c r="AC31" s="15">
        <v>32</v>
      </c>
      <c r="AD31" s="15">
        <v>32</v>
      </c>
      <c r="AE31" s="15">
        <v>32</v>
      </c>
      <c r="AF31" s="15">
        <v>32</v>
      </c>
      <c r="AG31" s="15">
        <v>32</v>
      </c>
      <c r="AH31" s="15">
        <v>32</v>
      </c>
      <c r="AI31" s="2">
        <v>32</v>
      </c>
      <c r="AJ31" s="2">
        <v>32</v>
      </c>
      <c r="AK31" s="2">
        <v>32</v>
      </c>
      <c r="AL31" s="2">
        <v>32</v>
      </c>
      <c r="AM31" s="2">
        <v>32</v>
      </c>
      <c r="AN31" s="2">
        <v>32</v>
      </c>
      <c r="AO31" s="2">
        <v>32</v>
      </c>
      <c r="AP31" s="2">
        <v>86</v>
      </c>
      <c r="AQ31" s="2">
        <v>86</v>
      </c>
      <c r="AR31" s="2">
        <v>86</v>
      </c>
      <c r="AS31" s="2">
        <v>86</v>
      </c>
      <c r="AT31" s="2">
        <v>86</v>
      </c>
      <c r="AU31" s="2">
        <v>86</v>
      </c>
      <c r="AV31" s="2">
        <v>86</v>
      </c>
      <c r="AW31" s="2">
        <v>122</v>
      </c>
      <c r="AX31" s="2">
        <v>122</v>
      </c>
      <c r="AY31" s="2">
        <v>122</v>
      </c>
      <c r="AZ31" s="2">
        <v>122</v>
      </c>
      <c r="BA31" s="2">
        <v>122</v>
      </c>
      <c r="BB31" s="2">
        <v>127</v>
      </c>
      <c r="BC31" s="2">
        <v>127</v>
      </c>
      <c r="BD31" s="2">
        <v>155</v>
      </c>
      <c r="BE31" s="2">
        <v>155</v>
      </c>
      <c r="BF31" s="2">
        <v>155</v>
      </c>
      <c r="BG31" s="2">
        <v>170</v>
      </c>
      <c r="BH31" s="2">
        <v>170</v>
      </c>
      <c r="BI31" s="2">
        <v>170</v>
      </c>
      <c r="BJ31" s="2">
        <v>170</v>
      </c>
      <c r="BK31" s="2">
        <v>188</v>
      </c>
      <c r="BL31" s="2">
        <v>188</v>
      </c>
      <c r="BM31" s="2">
        <v>188</v>
      </c>
      <c r="BN31" s="2">
        <v>188</v>
      </c>
      <c r="BO31" s="44">
        <v>188</v>
      </c>
      <c r="BP31" s="2">
        <v>188</v>
      </c>
      <c r="BQ31" s="45">
        <v>188</v>
      </c>
      <c r="BR31" s="46">
        <v>188</v>
      </c>
      <c r="BS31" s="46">
        <v>188</v>
      </c>
      <c r="BT31" s="2">
        <v>188</v>
      </c>
      <c r="BU31" s="2">
        <v>188</v>
      </c>
      <c r="BV31" s="2">
        <v>188</v>
      </c>
      <c r="BW31" s="2">
        <v>188</v>
      </c>
      <c r="BX31" s="2">
        <v>188</v>
      </c>
      <c r="BY31" s="45">
        <v>188</v>
      </c>
      <c r="BZ31" s="2">
        <v>188</v>
      </c>
      <c r="CA31" s="2">
        <v>188</v>
      </c>
      <c r="CB31" s="2">
        <v>188</v>
      </c>
      <c r="CC31" s="45">
        <v>188</v>
      </c>
      <c r="CD31" s="2">
        <v>188</v>
      </c>
      <c r="CE31" s="45">
        <v>188</v>
      </c>
      <c r="CF31" s="46">
        <v>188</v>
      </c>
      <c r="CG31" s="46">
        <v>188</v>
      </c>
      <c r="CH31" s="46">
        <v>188</v>
      </c>
      <c r="CI31" s="46">
        <v>188</v>
      </c>
      <c r="CJ31" s="2">
        <v>188</v>
      </c>
      <c r="CK31" s="45">
        <v>188</v>
      </c>
      <c r="CL31" s="46">
        <v>188</v>
      </c>
      <c r="CM31" s="46">
        <v>188</v>
      </c>
      <c r="CN31" s="46">
        <v>188</v>
      </c>
      <c r="CO31" s="46">
        <v>188</v>
      </c>
      <c r="CP31" s="46">
        <v>188</v>
      </c>
      <c r="CQ31" s="2">
        <v>188</v>
      </c>
      <c r="CR31" s="45">
        <v>188</v>
      </c>
      <c r="CS31" s="46">
        <v>188</v>
      </c>
      <c r="CT31" s="46">
        <v>188</v>
      </c>
      <c r="CU31" s="2">
        <v>188</v>
      </c>
      <c r="CV31" s="45">
        <v>188</v>
      </c>
      <c r="CW31" s="2">
        <v>188</v>
      </c>
      <c r="CX31" s="45">
        <v>188</v>
      </c>
      <c r="CY31" s="46">
        <v>188</v>
      </c>
      <c r="CZ31" s="2">
        <v>188</v>
      </c>
      <c r="DA31" s="45">
        <v>188</v>
      </c>
      <c r="DB31" s="2">
        <v>188</v>
      </c>
      <c r="DC31" s="2">
        <v>188</v>
      </c>
      <c r="DD31" s="45">
        <v>188</v>
      </c>
      <c r="DE31" s="46">
        <v>188</v>
      </c>
      <c r="DF31" s="2">
        <v>188</v>
      </c>
      <c r="DG31" s="45">
        <v>188</v>
      </c>
      <c r="DH31" s="2">
        <v>188</v>
      </c>
      <c r="DI31" s="2">
        <v>188</v>
      </c>
      <c r="DJ31" s="2">
        <v>188</v>
      </c>
      <c r="DK31" s="2">
        <v>188</v>
      </c>
      <c r="DL31" s="2">
        <v>188</v>
      </c>
      <c r="DM31" s="2">
        <v>188</v>
      </c>
      <c r="DN31" s="2">
        <v>188</v>
      </c>
      <c r="DO31" s="2">
        <v>188</v>
      </c>
      <c r="DP31" s="2">
        <v>188</v>
      </c>
      <c r="DQ31" s="2">
        <v>188</v>
      </c>
      <c r="DR31" s="2">
        <v>188</v>
      </c>
      <c r="DS31" s="2">
        <v>188</v>
      </c>
      <c r="DT31" s="2">
        <v>188</v>
      </c>
      <c r="DU31" s="2">
        <v>188</v>
      </c>
      <c r="DV31" s="2">
        <v>188</v>
      </c>
      <c r="DW31" s="2">
        <v>188</v>
      </c>
      <c r="DX31" s="47">
        <v>188</v>
      </c>
      <c r="DY31" s="2">
        <v>188</v>
      </c>
      <c r="DZ31" s="2">
        <v>188</v>
      </c>
      <c r="EA31" s="2">
        <v>188</v>
      </c>
      <c r="EB31" s="2">
        <v>188</v>
      </c>
      <c r="EC31" s="2">
        <v>188</v>
      </c>
      <c r="ED31" s="2">
        <v>188</v>
      </c>
      <c r="EE31" s="2">
        <v>188</v>
      </c>
      <c r="EF31" s="2">
        <v>188</v>
      </c>
      <c r="EG31" s="2">
        <v>188</v>
      </c>
      <c r="EH31" s="2">
        <v>188</v>
      </c>
      <c r="EI31" s="2">
        <v>188</v>
      </c>
      <c r="EJ31" s="2">
        <v>188</v>
      </c>
      <c r="EK31" s="2">
        <v>188</v>
      </c>
      <c r="EL31" s="2">
        <v>188</v>
      </c>
      <c r="EM31" s="2">
        <v>188</v>
      </c>
      <c r="EN31" s="2">
        <v>188</v>
      </c>
      <c r="EO31" s="2">
        <v>188</v>
      </c>
      <c r="EP31" s="2">
        <v>188</v>
      </c>
      <c r="EQ31" s="2">
        <v>188</v>
      </c>
      <c r="ER31" s="2">
        <v>188</v>
      </c>
      <c r="ES31" s="2">
        <v>188</v>
      </c>
      <c r="ET31" s="2">
        <v>188</v>
      </c>
      <c r="EU31" s="2">
        <v>188</v>
      </c>
      <c r="EV31" s="2">
        <v>188</v>
      </c>
      <c r="EW31" s="2">
        <v>188</v>
      </c>
      <c r="EX31" s="2">
        <v>188</v>
      </c>
      <c r="EY31" s="2">
        <v>188</v>
      </c>
      <c r="EZ31" s="2">
        <v>188</v>
      </c>
      <c r="FA31" s="2">
        <v>188</v>
      </c>
      <c r="FB31" s="2">
        <v>188</v>
      </c>
      <c r="FC31" s="2">
        <v>188</v>
      </c>
      <c r="FD31" s="2">
        <v>188</v>
      </c>
      <c r="FE31" s="2">
        <v>188</v>
      </c>
      <c r="FF31" s="2">
        <v>188</v>
      </c>
      <c r="FG31" s="2">
        <v>188</v>
      </c>
      <c r="FH31" s="2">
        <v>188</v>
      </c>
      <c r="FI31" s="2">
        <v>188</v>
      </c>
      <c r="FJ31" s="2">
        <v>188</v>
      </c>
      <c r="FK31" s="2">
        <v>188</v>
      </c>
      <c r="FL31" s="2">
        <v>188</v>
      </c>
      <c r="FM31" s="2">
        <v>188</v>
      </c>
      <c r="FN31" s="2">
        <v>188</v>
      </c>
      <c r="FO31" s="2">
        <v>188</v>
      </c>
      <c r="FP31" s="2">
        <v>188</v>
      </c>
      <c r="FQ31" s="2">
        <v>188</v>
      </c>
      <c r="FR31" s="3">
        <v>188</v>
      </c>
      <c r="FS31" s="2">
        <v>188</v>
      </c>
      <c r="FT31" s="2">
        <v>188</v>
      </c>
      <c r="FU31" s="2">
        <v>188</v>
      </c>
      <c r="FV31" s="2">
        <v>188</v>
      </c>
      <c r="FW31" s="2">
        <v>188</v>
      </c>
      <c r="FX31" s="2">
        <v>188</v>
      </c>
      <c r="FY31" s="2">
        <v>188</v>
      </c>
      <c r="FZ31" s="2">
        <v>188</v>
      </c>
      <c r="GA31" s="2">
        <v>188</v>
      </c>
      <c r="GB31" s="2">
        <v>188</v>
      </c>
      <c r="GC31" s="2">
        <v>188</v>
      </c>
      <c r="GD31" s="2">
        <v>188</v>
      </c>
      <c r="GE31" s="2">
        <v>188</v>
      </c>
      <c r="GF31" s="2">
        <v>188</v>
      </c>
      <c r="GG31" s="2">
        <v>188</v>
      </c>
      <c r="GH31" s="2">
        <v>188</v>
      </c>
      <c r="GI31" s="2">
        <v>188</v>
      </c>
      <c r="GJ31" s="2">
        <v>188</v>
      </c>
      <c r="GK31" s="2">
        <v>188</v>
      </c>
      <c r="GL31" s="2">
        <v>188</v>
      </c>
      <c r="GM31" s="2">
        <v>188</v>
      </c>
      <c r="GN31" s="2">
        <v>188</v>
      </c>
      <c r="GO31" s="2">
        <v>188</v>
      </c>
      <c r="GP31" s="2">
        <v>188</v>
      </c>
      <c r="GQ31" s="2">
        <v>188</v>
      </c>
      <c r="GR31" s="2">
        <v>188</v>
      </c>
      <c r="GS31" s="2">
        <v>188</v>
      </c>
      <c r="GT31" s="2">
        <v>188</v>
      </c>
      <c r="GU31" s="2">
        <v>188</v>
      </c>
      <c r="GV31" s="2">
        <v>188</v>
      </c>
      <c r="GW31" s="2">
        <v>188</v>
      </c>
      <c r="GX31" s="2">
        <v>188</v>
      </c>
      <c r="GY31" s="2">
        <v>188</v>
      </c>
      <c r="GZ31" s="2">
        <v>188</v>
      </c>
      <c r="HA31" s="2">
        <v>188</v>
      </c>
      <c r="HB31" s="2">
        <v>188</v>
      </c>
      <c r="HC31" s="2">
        <v>188</v>
      </c>
      <c r="HD31" s="2">
        <v>188</v>
      </c>
      <c r="HE31" s="2">
        <v>188</v>
      </c>
      <c r="HF31" s="2">
        <v>188</v>
      </c>
      <c r="HG31" s="2">
        <v>188</v>
      </c>
      <c r="HH31" s="2">
        <v>188</v>
      </c>
      <c r="HI31" s="2">
        <v>188</v>
      </c>
      <c r="HJ31" s="2">
        <v>188</v>
      </c>
      <c r="HK31" s="2">
        <v>188</v>
      </c>
      <c r="HL31" s="2">
        <v>188</v>
      </c>
      <c r="HM31" s="2">
        <v>188</v>
      </c>
      <c r="HN31" s="2">
        <v>188</v>
      </c>
      <c r="HO31" s="2">
        <v>188</v>
      </c>
      <c r="HP31" s="2">
        <v>188</v>
      </c>
      <c r="HQ31" s="2">
        <v>188</v>
      </c>
      <c r="HR31" s="2">
        <v>188</v>
      </c>
      <c r="HS31" s="2">
        <v>188</v>
      </c>
      <c r="HT31" s="2">
        <v>188</v>
      </c>
      <c r="HU31" s="2">
        <v>188</v>
      </c>
      <c r="HV31" s="2">
        <v>206</v>
      </c>
      <c r="HW31" s="2">
        <v>206</v>
      </c>
      <c r="HX31" s="2">
        <v>206</v>
      </c>
      <c r="HY31" s="2">
        <v>206</v>
      </c>
      <c r="HZ31" s="2">
        <v>206</v>
      </c>
      <c r="IA31" s="2">
        <v>206</v>
      </c>
      <c r="IB31" s="2">
        <v>206</v>
      </c>
      <c r="IC31" s="2">
        <v>206</v>
      </c>
      <c r="ID31" s="2">
        <v>206</v>
      </c>
      <c r="IE31" s="2">
        <v>206</v>
      </c>
      <c r="IF31" s="2">
        <v>206</v>
      </c>
      <c r="IG31" s="2">
        <v>206</v>
      </c>
      <c r="IH31" s="2">
        <v>206</v>
      </c>
      <c r="II31" s="2">
        <v>206</v>
      </c>
      <c r="IJ31" s="2">
        <v>206</v>
      </c>
      <c r="IK31" s="2">
        <v>206</v>
      </c>
      <c r="IL31" s="2">
        <v>206</v>
      </c>
      <c r="IM31" s="2">
        <v>206</v>
      </c>
      <c r="IN31" s="2">
        <v>206</v>
      </c>
      <c r="IO31" s="2">
        <v>206</v>
      </c>
      <c r="IP31" s="2">
        <v>206</v>
      </c>
      <c r="IQ31" s="2">
        <v>206</v>
      </c>
      <c r="IR31" s="2">
        <v>206</v>
      </c>
      <c r="IS31" s="2">
        <v>206</v>
      </c>
      <c r="IT31" s="2">
        <v>206</v>
      </c>
      <c r="IU31" s="2">
        <v>206</v>
      </c>
      <c r="IV31" s="2">
        <v>206</v>
      </c>
      <c r="IW31" s="2">
        <v>206</v>
      </c>
      <c r="IX31" s="2">
        <v>206</v>
      </c>
      <c r="IY31" s="2">
        <v>206</v>
      </c>
      <c r="IZ31" s="2">
        <v>206</v>
      </c>
      <c r="JA31" s="2">
        <v>206</v>
      </c>
      <c r="JB31" s="2">
        <v>206</v>
      </c>
      <c r="JC31" s="2">
        <v>206</v>
      </c>
      <c r="JD31" s="2">
        <v>206</v>
      </c>
      <c r="JE31" s="2">
        <v>206</v>
      </c>
      <c r="JF31" s="2">
        <v>206</v>
      </c>
      <c r="JG31" s="2">
        <v>206</v>
      </c>
      <c r="JH31" s="2">
        <v>206</v>
      </c>
      <c r="JI31" s="2">
        <v>206</v>
      </c>
      <c r="JJ31" s="2">
        <v>206</v>
      </c>
      <c r="JK31" s="2">
        <v>206</v>
      </c>
      <c r="JL31" s="2">
        <v>206</v>
      </c>
      <c r="JM31" s="2">
        <v>206</v>
      </c>
      <c r="JN31" s="2">
        <v>206</v>
      </c>
      <c r="JO31" s="2">
        <v>206</v>
      </c>
      <c r="JP31" s="2">
        <v>206</v>
      </c>
      <c r="JQ31" s="2">
        <v>206</v>
      </c>
      <c r="JR31" s="2">
        <v>206</v>
      </c>
      <c r="JS31" s="2">
        <v>206</v>
      </c>
      <c r="JT31" s="2">
        <v>206</v>
      </c>
      <c r="JU31" s="2">
        <v>206</v>
      </c>
      <c r="JV31" s="2">
        <v>206</v>
      </c>
      <c r="JW31" s="2">
        <v>206</v>
      </c>
      <c r="JX31" s="2">
        <v>206</v>
      </c>
      <c r="JY31" s="2">
        <v>206</v>
      </c>
      <c r="JZ31" s="2">
        <v>206</v>
      </c>
      <c r="KA31" s="2">
        <v>206</v>
      </c>
      <c r="KB31" s="2">
        <v>206</v>
      </c>
      <c r="KC31" s="2">
        <v>206</v>
      </c>
      <c r="KD31" s="2">
        <v>206</v>
      </c>
      <c r="KE31" s="2">
        <v>236</v>
      </c>
      <c r="KF31" s="2">
        <v>236</v>
      </c>
      <c r="KG31" s="2">
        <v>236</v>
      </c>
      <c r="KH31" s="2">
        <v>236</v>
      </c>
      <c r="KI31" s="2">
        <v>236</v>
      </c>
      <c r="KJ31" s="2">
        <v>236</v>
      </c>
      <c r="KK31" s="2">
        <v>236</v>
      </c>
      <c r="KL31" s="2">
        <v>236</v>
      </c>
      <c r="KM31" s="2">
        <v>236</v>
      </c>
      <c r="KN31" s="2">
        <v>236</v>
      </c>
      <c r="KO31" s="2">
        <v>236</v>
      </c>
      <c r="KP31" s="2">
        <v>236</v>
      </c>
      <c r="KQ31" s="2">
        <v>236</v>
      </c>
      <c r="KR31" s="2">
        <v>236</v>
      </c>
      <c r="KS31" s="2">
        <v>236</v>
      </c>
      <c r="KT31" s="2">
        <v>236</v>
      </c>
      <c r="KU31" s="2">
        <v>236</v>
      </c>
      <c r="KV31" s="2">
        <v>236</v>
      </c>
      <c r="KW31" s="2">
        <v>236</v>
      </c>
      <c r="KX31" s="2">
        <v>236</v>
      </c>
      <c r="KY31" s="2">
        <v>236</v>
      </c>
      <c r="KZ31" s="2">
        <v>236</v>
      </c>
      <c r="LA31" s="2">
        <v>236</v>
      </c>
      <c r="LB31" s="2">
        <v>236</v>
      </c>
      <c r="LC31" s="2">
        <v>236</v>
      </c>
      <c r="LD31" s="2">
        <v>236</v>
      </c>
      <c r="LE31" s="2">
        <v>236</v>
      </c>
      <c r="LF31" s="2">
        <v>236</v>
      </c>
      <c r="LG31" s="2">
        <v>236</v>
      </c>
      <c r="LH31" s="2">
        <v>236</v>
      </c>
      <c r="LI31" s="2">
        <v>236</v>
      </c>
      <c r="LJ31" s="2">
        <v>236</v>
      </c>
      <c r="LK31" s="2">
        <v>236</v>
      </c>
      <c r="LL31" s="2">
        <v>236</v>
      </c>
      <c r="LM31" s="2">
        <v>236</v>
      </c>
      <c r="LN31" s="2">
        <v>236</v>
      </c>
      <c r="LO31" s="2">
        <v>236</v>
      </c>
      <c r="LP31" s="2">
        <v>236</v>
      </c>
      <c r="LQ31" s="2">
        <v>236</v>
      </c>
      <c r="LR31" s="2">
        <v>236</v>
      </c>
      <c r="LS31" s="2">
        <v>236</v>
      </c>
      <c r="LT31" s="2">
        <v>236</v>
      </c>
      <c r="LU31" s="2">
        <v>236</v>
      </c>
      <c r="LV31" s="2">
        <v>236</v>
      </c>
      <c r="LW31" s="2">
        <v>236</v>
      </c>
      <c r="LX31" s="2">
        <v>236</v>
      </c>
      <c r="LY31" s="2">
        <v>236</v>
      </c>
      <c r="LZ31" s="2">
        <v>236</v>
      </c>
      <c r="MA31" s="2">
        <v>236</v>
      </c>
      <c r="MB31" s="2">
        <v>236</v>
      </c>
      <c r="MC31" s="2">
        <v>236</v>
      </c>
      <c r="MD31" s="2">
        <v>236</v>
      </c>
      <c r="ME31" s="2">
        <v>236</v>
      </c>
      <c r="MF31" s="2">
        <v>236</v>
      </c>
      <c r="MG31" s="2">
        <v>236</v>
      </c>
      <c r="MH31" s="2">
        <v>236</v>
      </c>
      <c r="MI31" s="2">
        <v>236</v>
      </c>
      <c r="MJ31" s="2">
        <v>236</v>
      </c>
      <c r="MK31" s="2">
        <v>236</v>
      </c>
      <c r="ML31" s="2">
        <v>236</v>
      </c>
      <c r="MM31" s="2">
        <v>236</v>
      </c>
      <c r="MN31" s="2">
        <v>236</v>
      </c>
      <c r="MO31" s="2">
        <v>221</v>
      </c>
      <c r="MP31" s="2">
        <v>221</v>
      </c>
      <c r="MQ31" s="2">
        <v>221</v>
      </c>
      <c r="MR31" s="2">
        <v>221</v>
      </c>
      <c r="MS31" s="2">
        <v>221</v>
      </c>
      <c r="MT31" s="2">
        <v>221</v>
      </c>
      <c r="MU31" s="2">
        <v>221</v>
      </c>
      <c r="MV31" s="2">
        <v>221</v>
      </c>
      <c r="MW31" s="2">
        <v>221</v>
      </c>
      <c r="MX31" s="2">
        <v>221</v>
      </c>
      <c r="MY31" s="2">
        <v>221</v>
      </c>
      <c r="MZ31" s="2">
        <v>221</v>
      </c>
      <c r="NA31" s="2">
        <v>221</v>
      </c>
      <c r="NB31" s="2">
        <v>221</v>
      </c>
      <c r="NC31" s="2">
        <v>221</v>
      </c>
      <c r="ND31" s="2">
        <v>221</v>
      </c>
      <c r="NE31" s="2">
        <v>221</v>
      </c>
      <c r="NF31" s="2">
        <v>221</v>
      </c>
      <c r="NG31" s="2">
        <v>221</v>
      </c>
      <c r="NH31" s="2">
        <v>221</v>
      </c>
      <c r="NI31" s="2">
        <v>221</v>
      </c>
      <c r="NJ31" s="2">
        <v>221</v>
      </c>
      <c r="NK31" s="2">
        <v>221</v>
      </c>
      <c r="NL31" s="2">
        <v>221</v>
      </c>
      <c r="NM31" s="2">
        <v>221</v>
      </c>
      <c r="NN31" s="2">
        <v>221</v>
      </c>
      <c r="NO31" s="2">
        <v>221</v>
      </c>
      <c r="NP31" s="2">
        <v>221</v>
      </c>
      <c r="NQ31" s="2">
        <v>222</v>
      </c>
      <c r="NR31" s="2">
        <v>222</v>
      </c>
      <c r="NS31" s="2">
        <v>224</v>
      </c>
      <c r="NT31" s="2">
        <v>224</v>
      </c>
      <c r="NU31" s="2">
        <v>224</v>
      </c>
      <c r="NV31" s="2">
        <v>224</v>
      </c>
      <c r="NW31" s="2">
        <v>224</v>
      </c>
      <c r="NX31" s="2">
        <v>224</v>
      </c>
      <c r="NY31" s="2">
        <v>224</v>
      </c>
      <c r="NZ31" s="2">
        <v>224</v>
      </c>
      <c r="OA31" s="2">
        <v>224</v>
      </c>
      <c r="OB31" s="2">
        <v>224</v>
      </c>
      <c r="OC31" s="2">
        <v>224</v>
      </c>
      <c r="OD31" s="2">
        <v>224</v>
      </c>
      <c r="OE31" s="2">
        <v>224</v>
      </c>
      <c r="OF31" s="2">
        <v>224</v>
      </c>
      <c r="OG31" s="2">
        <v>224</v>
      </c>
      <c r="OH31" s="2">
        <v>224</v>
      </c>
      <c r="OI31" s="2">
        <v>224</v>
      </c>
      <c r="OJ31" s="2">
        <v>224</v>
      </c>
      <c r="OK31" s="2">
        <v>224</v>
      </c>
      <c r="OL31" s="2">
        <v>224</v>
      </c>
      <c r="OM31" s="2">
        <v>224</v>
      </c>
      <c r="ON31" s="2">
        <v>224</v>
      </c>
      <c r="OO31" s="2">
        <v>224</v>
      </c>
      <c r="OP31" s="2">
        <v>224</v>
      </c>
      <c r="OQ31" s="2">
        <v>224</v>
      </c>
      <c r="OR31" s="2">
        <v>224</v>
      </c>
      <c r="OS31" s="2">
        <v>224</v>
      </c>
      <c r="OT31" s="2">
        <v>224</v>
      </c>
      <c r="OU31" s="2">
        <v>224</v>
      </c>
      <c r="OV31" s="2">
        <v>224</v>
      </c>
      <c r="OW31" s="2">
        <v>224</v>
      </c>
      <c r="OX31" s="2">
        <v>224</v>
      </c>
      <c r="OY31" s="2">
        <v>224</v>
      </c>
      <c r="OZ31" s="2">
        <v>224</v>
      </c>
      <c r="PA31" s="2">
        <v>224</v>
      </c>
      <c r="PB31" s="2">
        <v>224</v>
      </c>
      <c r="PC31" s="2">
        <v>224</v>
      </c>
      <c r="PD31" s="2">
        <v>224</v>
      </c>
      <c r="PE31" s="2">
        <v>224</v>
      </c>
      <c r="PF31" s="2">
        <v>224</v>
      </c>
      <c r="PG31" s="2">
        <v>224</v>
      </c>
      <c r="PH31" s="2">
        <v>224</v>
      </c>
      <c r="PI31" s="2">
        <v>224</v>
      </c>
      <c r="PJ31" s="2">
        <v>224</v>
      </c>
      <c r="PK31" s="2">
        <v>224</v>
      </c>
      <c r="PL31" s="2">
        <v>224</v>
      </c>
      <c r="PM31" s="2">
        <v>224</v>
      </c>
      <c r="PN31" s="2">
        <v>224</v>
      </c>
      <c r="PO31" s="2">
        <v>224</v>
      </c>
      <c r="PP31" s="2">
        <v>224</v>
      </c>
      <c r="PQ31" s="2">
        <v>224</v>
      </c>
      <c r="PR31" s="2">
        <v>224</v>
      </c>
      <c r="PS31" s="2">
        <v>224</v>
      </c>
      <c r="PT31" s="2">
        <v>224</v>
      </c>
      <c r="PU31" s="2">
        <v>224</v>
      </c>
      <c r="PV31" s="2">
        <v>224</v>
      </c>
      <c r="PW31" s="2">
        <v>224</v>
      </c>
      <c r="PX31" s="2">
        <v>224</v>
      </c>
      <c r="PY31" s="2">
        <v>224</v>
      </c>
      <c r="PZ31" s="2">
        <v>224</v>
      </c>
      <c r="QA31" s="2">
        <v>224</v>
      </c>
      <c r="QB31" s="2">
        <v>224</v>
      </c>
      <c r="QC31" s="2">
        <v>224</v>
      </c>
      <c r="QD31" s="2">
        <v>224</v>
      </c>
      <c r="QE31" s="2">
        <v>224</v>
      </c>
      <c r="QF31" s="2">
        <v>224</v>
      </c>
      <c r="QG31" s="2">
        <v>224</v>
      </c>
      <c r="QH31" s="2">
        <v>224</v>
      </c>
      <c r="QI31" s="2">
        <v>224</v>
      </c>
      <c r="QJ31" s="2">
        <v>224</v>
      </c>
      <c r="QK31" s="2">
        <v>224</v>
      </c>
      <c r="QL31" s="2">
        <v>224</v>
      </c>
      <c r="QM31" s="2">
        <v>224</v>
      </c>
      <c r="QN31" s="2">
        <v>224</v>
      </c>
      <c r="QO31" s="2">
        <v>224</v>
      </c>
      <c r="QP31" s="2">
        <v>224</v>
      </c>
      <c r="QQ31" s="2">
        <v>224</v>
      </c>
      <c r="QR31" s="2">
        <v>224</v>
      </c>
      <c r="QS31" s="2">
        <v>224</v>
      </c>
      <c r="QT31" s="2">
        <v>224</v>
      </c>
      <c r="QU31" s="2">
        <v>224</v>
      </c>
      <c r="QV31" s="2">
        <v>224</v>
      </c>
      <c r="QW31" s="2">
        <v>224</v>
      </c>
      <c r="QX31" s="2">
        <v>224</v>
      </c>
      <c r="QY31" s="2">
        <v>224</v>
      </c>
      <c r="QZ31" s="2">
        <v>224</v>
      </c>
      <c r="RA31" s="2">
        <v>224</v>
      </c>
      <c r="RB31" s="2">
        <v>224</v>
      </c>
      <c r="RC31" s="2">
        <v>224</v>
      </c>
      <c r="RD31" s="2">
        <v>224</v>
      </c>
      <c r="RE31" s="2">
        <v>224</v>
      </c>
      <c r="RF31" s="2">
        <v>224</v>
      </c>
      <c r="RG31" s="2">
        <v>224</v>
      </c>
      <c r="RH31" s="2">
        <v>224</v>
      </c>
      <c r="RI31" s="2">
        <v>224</v>
      </c>
      <c r="RJ31" s="2">
        <v>224</v>
      </c>
      <c r="RK31" s="2">
        <v>250</v>
      </c>
      <c r="RL31" s="2">
        <v>250</v>
      </c>
      <c r="RM31" s="2">
        <v>250</v>
      </c>
      <c r="RN31" s="2">
        <v>250</v>
      </c>
      <c r="RO31" s="2">
        <v>250</v>
      </c>
      <c r="RP31" s="2">
        <v>250</v>
      </c>
      <c r="RQ31" s="2">
        <v>250</v>
      </c>
      <c r="RR31" s="2">
        <v>250</v>
      </c>
      <c r="RS31" s="2">
        <v>250</v>
      </c>
      <c r="RT31" s="2">
        <v>250</v>
      </c>
      <c r="RU31" s="2">
        <v>250</v>
      </c>
      <c r="RV31" s="2">
        <v>250</v>
      </c>
      <c r="RW31" s="2">
        <v>250</v>
      </c>
      <c r="RX31" s="2">
        <v>250</v>
      </c>
      <c r="RY31" s="2">
        <v>250</v>
      </c>
      <c r="RZ31" s="2">
        <v>250</v>
      </c>
      <c r="SA31" s="2">
        <v>250</v>
      </c>
      <c r="SB31" s="2">
        <v>250</v>
      </c>
      <c r="SC31" s="2">
        <v>250</v>
      </c>
      <c r="SD31" s="2">
        <v>250</v>
      </c>
      <c r="SE31" s="2">
        <v>250</v>
      </c>
      <c r="SF31" s="2">
        <v>250</v>
      </c>
      <c r="SG31" s="2">
        <v>250</v>
      </c>
      <c r="SH31" s="2">
        <v>250</v>
      </c>
      <c r="SI31" s="2">
        <v>250</v>
      </c>
      <c r="SJ31" s="2">
        <v>250</v>
      </c>
      <c r="SK31" s="2">
        <v>250</v>
      </c>
      <c r="SL31" s="2">
        <v>250</v>
      </c>
      <c r="SM31" s="2">
        <v>250</v>
      </c>
      <c r="SN31" s="2">
        <v>250</v>
      </c>
      <c r="SO31" s="2">
        <v>320</v>
      </c>
      <c r="SP31" s="2">
        <v>320</v>
      </c>
      <c r="SQ31" s="2">
        <v>320</v>
      </c>
      <c r="SR31" s="2">
        <v>320</v>
      </c>
      <c r="SS31" s="2">
        <v>320</v>
      </c>
      <c r="ST31" s="2">
        <v>320</v>
      </c>
      <c r="SU31" s="2">
        <v>320</v>
      </c>
      <c r="SV31" s="2">
        <v>320</v>
      </c>
      <c r="SW31" s="2">
        <v>320</v>
      </c>
      <c r="SX31" s="2">
        <v>320</v>
      </c>
      <c r="SY31" s="2">
        <v>320</v>
      </c>
      <c r="SZ31" s="2">
        <v>320</v>
      </c>
      <c r="TA31" s="2">
        <v>320</v>
      </c>
      <c r="TB31" s="2">
        <v>320</v>
      </c>
      <c r="TC31" s="2">
        <v>320</v>
      </c>
      <c r="TD31" s="2">
        <v>320</v>
      </c>
      <c r="TE31" s="2">
        <v>320</v>
      </c>
      <c r="TF31" s="2">
        <v>320</v>
      </c>
      <c r="TG31" s="2">
        <v>320</v>
      </c>
      <c r="TH31" s="2">
        <v>320</v>
      </c>
      <c r="TI31" s="2">
        <v>320</v>
      </c>
      <c r="TJ31" s="2">
        <v>320</v>
      </c>
      <c r="TK31" s="2">
        <v>320</v>
      </c>
      <c r="TL31" s="2">
        <v>320</v>
      </c>
      <c r="TM31" s="2">
        <v>320</v>
      </c>
      <c r="TN31" s="2">
        <v>320</v>
      </c>
      <c r="TO31" s="2">
        <v>320</v>
      </c>
      <c r="TP31" s="2">
        <v>320</v>
      </c>
      <c r="TQ31" s="2">
        <v>320</v>
      </c>
      <c r="TR31" s="2">
        <v>320</v>
      </c>
      <c r="TS31" s="2">
        <v>320</v>
      </c>
      <c r="TT31" s="2">
        <v>320</v>
      </c>
      <c r="TU31" s="2">
        <v>320</v>
      </c>
      <c r="TV31" s="2">
        <v>320</v>
      </c>
      <c r="TW31" s="2">
        <v>320</v>
      </c>
      <c r="TX31" s="2">
        <v>320</v>
      </c>
      <c r="TY31" s="2">
        <v>320</v>
      </c>
      <c r="TZ31" s="2">
        <v>320</v>
      </c>
      <c r="UA31" s="2">
        <v>320</v>
      </c>
      <c r="UB31" s="2">
        <v>320</v>
      </c>
      <c r="UC31" s="2">
        <v>320</v>
      </c>
      <c r="UD31" s="2">
        <v>320</v>
      </c>
      <c r="UE31" s="2">
        <v>320</v>
      </c>
      <c r="UF31" s="2">
        <v>320</v>
      </c>
      <c r="UG31" s="2">
        <v>320</v>
      </c>
      <c r="UH31" s="2">
        <v>320</v>
      </c>
      <c r="UI31" s="2">
        <v>320</v>
      </c>
      <c r="UJ31" s="2">
        <v>320</v>
      </c>
      <c r="UK31" s="2">
        <v>320</v>
      </c>
      <c r="UL31" s="2">
        <v>320</v>
      </c>
      <c r="UM31" s="2">
        <v>320</v>
      </c>
      <c r="UN31" s="2">
        <v>320</v>
      </c>
      <c r="UO31" s="2">
        <v>320</v>
      </c>
      <c r="UP31" s="2">
        <v>320</v>
      </c>
      <c r="UQ31" s="2">
        <v>320</v>
      </c>
      <c r="UR31" s="2">
        <v>320</v>
      </c>
      <c r="US31" s="2">
        <v>320</v>
      </c>
      <c r="UT31" s="2">
        <v>320</v>
      </c>
      <c r="UU31" s="2">
        <v>320</v>
      </c>
      <c r="UV31" s="2">
        <v>320</v>
      </c>
      <c r="UW31" s="2">
        <v>320</v>
      </c>
      <c r="UX31" s="2">
        <v>320</v>
      </c>
      <c r="UY31" s="2">
        <v>320</v>
      </c>
      <c r="UZ31" s="2">
        <v>320</v>
      </c>
      <c r="VA31" s="2">
        <v>320</v>
      </c>
      <c r="VB31" s="2">
        <v>320</v>
      </c>
      <c r="VC31" s="2">
        <v>320</v>
      </c>
      <c r="VD31" s="2">
        <v>320</v>
      </c>
      <c r="VE31" s="2">
        <v>320</v>
      </c>
      <c r="VF31" s="2">
        <v>320</v>
      </c>
      <c r="VG31" s="2">
        <v>320</v>
      </c>
      <c r="VH31" s="2">
        <v>320</v>
      </c>
      <c r="VI31" s="2">
        <v>320</v>
      </c>
      <c r="VJ31" s="2">
        <v>320</v>
      </c>
      <c r="VK31" s="2">
        <v>320</v>
      </c>
      <c r="VL31" s="2">
        <v>320</v>
      </c>
      <c r="VM31" s="2">
        <v>320</v>
      </c>
      <c r="VN31" s="2">
        <v>320</v>
      </c>
      <c r="VO31" s="2">
        <v>320</v>
      </c>
      <c r="VP31" s="2">
        <v>320</v>
      </c>
      <c r="VQ31" s="2">
        <v>320</v>
      </c>
      <c r="VR31" s="2">
        <v>320</v>
      </c>
      <c r="VS31" s="2">
        <v>320</v>
      </c>
      <c r="VT31" s="2">
        <v>320</v>
      </c>
      <c r="VU31" s="2">
        <v>320</v>
      </c>
      <c r="VV31" s="2">
        <v>320</v>
      </c>
      <c r="VW31" s="2">
        <v>320</v>
      </c>
      <c r="VX31" s="2">
        <v>320</v>
      </c>
      <c r="VY31" s="2">
        <v>320</v>
      </c>
      <c r="VZ31" s="2">
        <v>320</v>
      </c>
      <c r="WA31" s="2">
        <v>320</v>
      </c>
      <c r="WB31" s="2">
        <v>320</v>
      </c>
      <c r="WC31" s="2">
        <v>320</v>
      </c>
      <c r="WD31" s="2">
        <v>320</v>
      </c>
      <c r="WE31" s="2">
        <v>320</v>
      </c>
      <c r="WF31" s="2">
        <v>320</v>
      </c>
      <c r="WG31" s="2">
        <v>320</v>
      </c>
      <c r="WH31" s="2">
        <v>320</v>
      </c>
      <c r="WI31" s="2">
        <v>320</v>
      </c>
      <c r="WJ31" s="2">
        <v>320</v>
      </c>
      <c r="WK31" s="2">
        <v>320</v>
      </c>
      <c r="WL31" s="2">
        <v>320</v>
      </c>
      <c r="WM31" s="2">
        <v>320</v>
      </c>
      <c r="WN31" s="2">
        <v>320</v>
      </c>
      <c r="WO31" s="2">
        <v>320</v>
      </c>
      <c r="WP31" s="2">
        <v>320</v>
      </c>
      <c r="WQ31" s="2">
        <v>320</v>
      </c>
      <c r="WR31" s="2">
        <v>320</v>
      </c>
      <c r="WS31" s="2">
        <v>320</v>
      </c>
      <c r="WT31" s="2">
        <v>320</v>
      </c>
      <c r="WU31" s="2">
        <v>320</v>
      </c>
      <c r="WV31" s="2">
        <v>320</v>
      </c>
      <c r="WW31" s="2">
        <v>320</v>
      </c>
      <c r="WX31" s="2">
        <v>320</v>
      </c>
      <c r="WY31" s="2">
        <v>320</v>
      </c>
      <c r="WZ31" s="2">
        <v>320</v>
      </c>
      <c r="XA31" s="2">
        <v>320</v>
      </c>
      <c r="XB31" s="2">
        <v>320</v>
      </c>
      <c r="XC31" s="2">
        <v>320</v>
      </c>
      <c r="XD31" s="2">
        <v>320</v>
      </c>
      <c r="XE31" s="2">
        <v>320</v>
      </c>
      <c r="XF31" s="2">
        <v>320</v>
      </c>
      <c r="XG31" s="2">
        <v>330</v>
      </c>
      <c r="XH31" s="2">
        <v>330</v>
      </c>
      <c r="XI31" s="2">
        <v>330</v>
      </c>
      <c r="XJ31" s="2">
        <v>330</v>
      </c>
      <c r="XK31" s="2">
        <v>330</v>
      </c>
      <c r="XL31" s="2">
        <v>330</v>
      </c>
      <c r="XM31" s="107"/>
      <c r="XN31" s="107"/>
      <c r="XO31" s="107"/>
      <c r="XP31" s="107"/>
      <c r="XQ31" s="107"/>
      <c r="XR31" s="107"/>
      <c r="XS31" s="107"/>
      <c r="XT31" s="107"/>
      <c r="XU31" s="107"/>
      <c r="XV31" s="107"/>
      <c r="XW31" s="107"/>
      <c r="XX31" s="107"/>
      <c r="XY31" s="107"/>
      <c r="XZ31" s="107"/>
      <c r="YA31" s="107"/>
      <c r="YB31" s="107"/>
      <c r="YC31" s="107"/>
      <c r="YD31" s="107"/>
      <c r="YE31" s="107"/>
      <c r="YF31" s="107"/>
      <c r="YG31" s="107"/>
      <c r="YH31" s="107"/>
      <c r="YI31" s="107"/>
      <c r="YJ31" s="107"/>
      <c r="YK31" s="107"/>
      <c r="YL31" s="107"/>
      <c r="YM31" s="107"/>
      <c r="YN31" s="107"/>
      <c r="YO31" s="107"/>
      <c r="YP31" s="107"/>
      <c r="YQ31" s="107"/>
      <c r="YR31" s="107"/>
      <c r="YS31" s="107"/>
      <c r="YT31" s="107"/>
      <c r="YU31" s="107"/>
      <c r="YV31" s="107"/>
      <c r="YW31" s="107"/>
      <c r="YX31" s="107"/>
      <c r="YY31" s="107"/>
      <c r="YZ31" s="107"/>
      <c r="ZA31" s="107"/>
      <c r="ZB31" s="107"/>
      <c r="ZC31" s="107"/>
      <c r="ZD31" s="107"/>
      <c r="ZE31" s="107"/>
      <c r="ZF31" s="107"/>
      <c r="ZG31" s="107"/>
      <c r="ZH31" s="107"/>
      <c r="ZI31" s="107"/>
      <c r="ZJ31" s="107"/>
      <c r="ZK31" s="107"/>
      <c r="ZL31" s="107"/>
      <c r="ZM31" s="107"/>
      <c r="ZN31" s="107"/>
      <c r="ZO31" s="107"/>
      <c r="ZP31" s="107"/>
      <c r="ZQ31" s="107"/>
      <c r="ZR31" s="107"/>
      <c r="ZS31" s="107"/>
      <c r="ZT31" s="107"/>
      <c r="ZU31" s="107"/>
      <c r="ZV31" s="107"/>
      <c r="ZW31" s="107"/>
      <c r="ZX31" s="107"/>
      <c r="ZY31" s="107"/>
      <c r="ZZ31" s="107"/>
      <c r="AAA31" s="107"/>
      <c r="AAB31" s="107"/>
      <c r="AAC31" s="107"/>
      <c r="AAD31" s="107"/>
      <c r="AAE31" s="107"/>
      <c r="AAF31" s="107"/>
      <c r="AAG31" s="107"/>
      <c r="AAH31" s="107"/>
      <c r="AAI31" s="107"/>
      <c r="AAJ31" s="107"/>
      <c r="AAK31" s="107"/>
      <c r="AAL31" s="107"/>
      <c r="AAM31" s="107"/>
      <c r="AAN31" s="107"/>
      <c r="AAO31" s="107"/>
      <c r="AAP31" s="107"/>
      <c r="AAQ31" s="107"/>
      <c r="AAR31" s="107"/>
      <c r="AAS31" s="107"/>
      <c r="AAT31" s="107"/>
      <c r="AAU31" s="107"/>
      <c r="AAV31" s="107"/>
      <c r="AAW31" s="107"/>
      <c r="AAX31" s="107"/>
      <c r="AAY31" s="107"/>
      <c r="AAZ31" s="107"/>
      <c r="ABA31" s="107"/>
      <c r="ABB31" s="107"/>
      <c r="ABC31" s="107"/>
      <c r="ABD31" s="107"/>
      <c r="ABE31" s="107"/>
      <c r="ABF31" s="107"/>
      <c r="ABG31" s="107"/>
      <c r="ABH31" s="107"/>
      <c r="ABI31" s="107"/>
      <c r="ABJ31" s="107"/>
      <c r="ABK31" s="107"/>
      <c r="ABL31" s="107"/>
      <c r="ABM31" s="107"/>
      <c r="ABN31" s="107"/>
      <c r="ABO31" s="107"/>
      <c r="ABP31" s="107"/>
      <c r="ABQ31" s="107"/>
      <c r="ABR31" s="107"/>
      <c r="ABS31" s="107"/>
      <c r="ABT31" s="107"/>
      <c r="ABU31" s="107"/>
      <c r="ABV31" s="107"/>
      <c r="ABW31" s="107"/>
      <c r="ABX31" s="107"/>
      <c r="ABY31" s="107"/>
      <c r="ABZ31" s="107"/>
      <c r="ACA31" s="107"/>
      <c r="ACB31" s="107"/>
      <c r="ACC31" s="107"/>
      <c r="ACD31" s="107"/>
      <c r="ACE31" s="107"/>
      <c r="ACF31" s="107"/>
      <c r="ACG31" s="107"/>
      <c r="ACH31" s="107"/>
      <c r="ACI31" s="107"/>
      <c r="ACJ31" s="107"/>
      <c r="ACK31" s="107"/>
      <c r="ACL31" s="107"/>
      <c r="ACM31" s="107"/>
      <c r="ACN31" s="107"/>
      <c r="ACO31" s="107"/>
      <c r="ACP31" s="107"/>
      <c r="ACQ31" s="107"/>
      <c r="ACR31" s="107"/>
      <c r="ACS31" s="107"/>
      <c r="ACT31" s="107"/>
      <c r="ACU31" s="107"/>
      <c r="ACV31" s="107"/>
      <c r="ACW31" s="107"/>
      <c r="ACX31" s="107"/>
      <c r="ACY31" s="107"/>
      <c r="ACZ31" s="107"/>
      <c r="ADA31" s="107"/>
      <c r="ADB31" s="107"/>
      <c r="ADC31" s="107"/>
      <c r="ADD31" s="107"/>
      <c r="ADE31" s="107"/>
      <c r="ADF31" s="107"/>
      <c r="ADG31" s="107"/>
      <c r="ADH31" s="107"/>
      <c r="ADI31" s="107"/>
      <c r="ADJ31" s="107"/>
      <c r="ADK31" s="107"/>
      <c r="ADL31" s="107"/>
      <c r="ADM31" s="107"/>
      <c r="ADN31" s="107"/>
      <c r="ADO31" s="107"/>
      <c r="ADP31" s="107"/>
      <c r="ADQ31" s="107"/>
      <c r="ADR31" s="107"/>
      <c r="ADS31" s="107"/>
      <c r="ADT31" s="107"/>
      <c r="ADU31" s="107"/>
      <c r="ADV31" s="107"/>
      <c r="ADW31" s="107"/>
      <c r="ADX31" s="107"/>
      <c r="ADY31" s="107"/>
      <c r="ADZ31" s="107"/>
      <c r="AEA31" s="107"/>
      <c r="AEB31" s="107"/>
      <c r="AEC31" s="107"/>
      <c r="AED31" s="107"/>
      <c r="AEE31" s="107"/>
      <c r="AEF31" s="107"/>
      <c r="AEG31" s="107"/>
      <c r="AEH31" s="107"/>
      <c r="AEI31" s="107"/>
      <c r="AEJ31" s="107"/>
      <c r="AEK31" s="107"/>
      <c r="AEL31" s="107"/>
      <c r="AEM31" s="107"/>
      <c r="AEN31" s="107"/>
      <c r="AEO31" s="107"/>
      <c r="AEP31" s="107"/>
      <c r="AEQ31" s="107"/>
    </row>
    <row r="32" spans="1:1165" s="48" customFormat="1" ht="18" hidden="1" customHeight="1">
      <c r="A32" s="89" t="s">
        <v>35</v>
      </c>
      <c r="B32" s="42"/>
      <c r="C32" s="42"/>
      <c r="D32" s="42"/>
      <c r="E32" s="42"/>
      <c r="F32" s="42"/>
      <c r="G32" s="42"/>
      <c r="H32" s="27">
        <f t="shared" ref="H32:BS32" si="554">H28/H31</f>
        <v>3.125E-2</v>
      </c>
      <c r="I32" s="27">
        <f t="shared" si="554"/>
        <v>3.125E-2</v>
      </c>
      <c r="J32" s="27">
        <f t="shared" si="554"/>
        <v>3.125E-2</v>
      </c>
      <c r="K32" s="27">
        <f t="shared" si="554"/>
        <v>9.375E-2</v>
      </c>
      <c r="L32" s="27">
        <f t="shared" si="554"/>
        <v>9.375E-2</v>
      </c>
      <c r="M32" s="27">
        <f t="shared" si="554"/>
        <v>9.375E-2</v>
      </c>
      <c r="N32" s="27">
        <f t="shared" si="554"/>
        <v>0.125</v>
      </c>
      <c r="O32" s="27">
        <f t="shared" si="554"/>
        <v>0.1875</v>
      </c>
      <c r="P32" s="27">
        <f t="shared" si="554"/>
        <v>0.1875</v>
      </c>
      <c r="Q32" s="27">
        <f t="shared" si="554"/>
        <v>0.15625</v>
      </c>
      <c r="R32" s="27">
        <f t="shared" si="554"/>
        <v>0.15625</v>
      </c>
      <c r="S32" s="27">
        <f t="shared" si="554"/>
        <v>0.15625</v>
      </c>
      <c r="T32" s="27">
        <f t="shared" si="554"/>
        <v>0.15625</v>
      </c>
      <c r="U32" s="27">
        <f t="shared" si="554"/>
        <v>0.15625</v>
      </c>
      <c r="V32" s="27">
        <f t="shared" si="554"/>
        <v>0.1875</v>
      </c>
      <c r="W32" s="27">
        <f t="shared" si="554"/>
        <v>0.15625</v>
      </c>
      <c r="X32" s="27">
        <f t="shared" si="554"/>
        <v>0.15625</v>
      </c>
      <c r="Y32" s="27">
        <f t="shared" si="554"/>
        <v>0.15625</v>
      </c>
      <c r="Z32" s="27">
        <f t="shared" si="554"/>
        <v>0.21875</v>
      </c>
      <c r="AA32" s="27">
        <f t="shared" si="554"/>
        <v>0.25</v>
      </c>
      <c r="AB32" s="27">
        <f t="shared" si="554"/>
        <v>0.3125</v>
      </c>
      <c r="AC32" s="27">
        <f t="shared" si="554"/>
        <v>0.3125</v>
      </c>
      <c r="AD32" s="27">
        <f t="shared" si="554"/>
        <v>0.3125</v>
      </c>
      <c r="AE32" s="27">
        <f t="shared" si="554"/>
        <v>0.3125</v>
      </c>
      <c r="AF32" s="27">
        <f t="shared" si="554"/>
        <v>0.3125</v>
      </c>
      <c r="AG32" s="27">
        <f t="shared" si="554"/>
        <v>0.375</v>
      </c>
      <c r="AH32" s="27">
        <f t="shared" si="554"/>
        <v>0.5</v>
      </c>
      <c r="AI32" s="27">
        <f t="shared" si="554"/>
        <v>0.53125</v>
      </c>
      <c r="AJ32" s="27">
        <f t="shared" si="554"/>
        <v>0.625</v>
      </c>
      <c r="AK32" s="27">
        <f t="shared" si="554"/>
        <v>0.65625</v>
      </c>
      <c r="AL32" s="27">
        <f t="shared" si="554"/>
        <v>0.6875</v>
      </c>
      <c r="AM32" s="27">
        <f t="shared" si="554"/>
        <v>0.90625</v>
      </c>
      <c r="AN32" s="27">
        <f t="shared" si="554"/>
        <v>0.90625</v>
      </c>
      <c r="AO32" s="27">
        <f t="shared" si="554"/>
        <v>1.125</v>
      </c>
      <c r="AP32" s="27">
        <f t="shared" si="554"/>
        <v>0.44186046511627908</v>
      </c>
      <c r="AQ32" s="27">
        <f t="shared" si="554"/>
        <v>0.5</v>
      </c>
      <c r="AR32" s="27">
        <f t="shared" si="554"/>
        <v>0.52325581395348841</v>
      </c>
      <c r="AS32" s="27">
        <f t="shared" si="554"/>
        <v>0.59302325581395354</v>
      </c>
      <c r="AT32" s="27">
        <f t="shared" si="554"/>
        <v>0.59302325581395354</v>
      </c>
      <c r="AU32" s="27">
        <f t="shared" si="554"/>
        <v>0.68604651162790697</v>
      </c>
      <c r="AV32" s="27">
        <f t="shared" si="554"/>
        <v>0.68604651162790697</v>
      </c>
      <c r="AW32" s="27">
        <f t="shared" si="554"/>
        <v>0.5</v>
      </c>
      <c r="AX32" s="27">
        <f t="shared" si="554"/>
        <v>0.50819672131147542</v>
      </c>
      <c r="AY32" s="27">
        <f t="shared" si="554"/>
        <v>0.53278688524590168</v>
      </c>
      <c r="AZ32" s="27">
        <f t="shared" si="554"/>
        <v>0.53278688524590168</v>
      </c>
      <c r="BA32" s="27">
        <f t="shared" si="554"/>
        <v>0.53278688524590168</v>
      </c>
      <c r="BB32" s="27">
        <f t="shared" si="554"/>
        <v>0.47244094488188976</v>
      </c>
      <c r="BC32" s="27">
        <f t="shared" si="554"/>
        <v>0.45669291338582679</v>
      </c>
      <c r="BD32" s="27">
        <f t="shared" si="554"/>
        <v>0.38064516129032255</v>
      </c>
      <c r="BE32" s="27">
        <f t="shared" si="554"/>
        <v>0.3935483870967742</v>
      </c>
      <c r="BF32" s="27">
        <f t="shared" si="554"/>
        <v>0.38064516129032255</v>
      </c>
      <c r="BG32" s="27">
        <f t="shared" si="554"/>
        <v>0.34705882352941175</v>
      </c>
      <c r="BH32" s="27">
        <f t="shared" si="554"/>
        <v>0.35294117647058826</v>
      </c>
      <c r="BI32" s="27">
        <f t="shared" si="554"/>
        <v>0.36470588235294116</v>
      </c>
      <c r="BJ32" s="27">
        <f t="shared" si="554"/>
        <v>0.37647058823529411</v>
      </c>
      <c r="BK32" s="27">
        <f t="shared" si="554"/>
        <v>0.32446808510638298</v>
      </c>
      <c r="BL32" s="27">
        <f t="shared" si="554"/>
        <v>0.31914893617021278</v>
      </c>
      <c r="BM32" s="27">
        <f t="shared" si="554"/>
        <v>0.31914893617021278</v>
      </c>
      <c r="BN32" s="27">
        <f t="shared" si="554"/>
        <v>0.32978723404255317</v>
      </c>
      <c r="BO32" s="51">
        <f t="shared" si="554"/>
        <v>0.32446808510638298</v>
      </c>
      <c r="BP32" s="27">
        <f t="shared" si="554"/>
        <v>0.32446808510638298</v>
      </c>
      <c r="BQ32" s="52">
        <f t="shared" si="554"/>
        <v>0.31382978723404253</v>
      </c>
      <c r="BR32" s="53">
        <f t="shared" si="554"/>
        <v>0.30851063829787234</v>
      </c>
      <c r="BS32" s="53">
        <f t="shared" si="554"/>
        <v>0.2978723404255319</v>
      </c>
      <c r="BT32" s="27">
        <f t="shared" ref="BT32:EE32" si="555">BT28/BT31</f>
        <v>0.26595744680851063</v>
      </c>
      <c r="BU32" s="27">
        <f t="shared" si="555"/>
        <v>0.26595744680851063</v>
      </c>
      <c r="BV32" s="27">
        <f t="shared" si="555"/>
        <v>0.26595744680851063</v>
      </c>
      <c r="BW32" s="27">
        <f t="shared" si="555"/>
        <v>0.23936170212765959</v>
      </c>
      <c r="BX32" s="27">
        <f t="shared" si="555"/>
        <v>0.22872340425531915</v>
      </c>
      <c r="BY32" s="53">
        <f t="shared" si="555"/>
        <v>0.21808510638297873</v>
      </c>
      <c r="BZ32" s="27">
        <f t="shared" si="555"/>
        <v>0.20744680851063829</v>
      </c>
      <c r="CA32" s="52">
        <f t="shared" si="555"/>
        <v>0.20744680851063829</v>
      </c>
      <c r="CB32" s="53">
        <f t="shared" si="555"/>
        <v>0.19148936170212766</v>
      </c>
      <c r="CC32" s="53">
        <f t="shared" si="555"/>
        <v>0.19680851063829788</v>
      </c>
      <c r="CD32" s="53">
        <f t="shared" si="555"/>
        <v>0.18617021276595744</v>
      </c>
      <c r="CE32" s="53">
        <f t="shared" si="555"/>
        <v>0.15957446808510639</v>
      </c>
      <c r="CF32" s="53">
        <f t="shared" si="555"/>
        <v>0.15425531914893617</v>
      </c>
      <c r="CG32" s="53">
        <f t="shared" si="555"/>
        <v>0.1276595744680851</v>
      </c>
      <c r="CH32" s="53">
        <f t="shared" si="555"/>
        <v>0.1276595744680851</v>
      </c>
      <c r="CI32" s="53">
        <f t="shared" si="555"/>
        <v>0.13297872340425532</v>
      </c>
      <c r="CJ32" s="27">
        <f t="shared" si="555"/>
        <v>0.12234042553191489</v>
      </c>
      <c r="CK32" s="52">
        <f t="shared" si="555"/>
        <v>0.11170212765957446</v>
      </c>
      <c r="CL32" s="53">
        <f t="shared" si="555"/>
        <v>0.10106382978723404</v>
      </c>
      <c r="CM32" s="53">
        <f t="shared" si="555"/>
        <v>9.5744680851063829E-2</v>
      </c>
      <c r="CN32" s="53">
        <f t="shared" si="555"/>
        <v>9.0425531914893623E-2</v>
      </c>
      <c r="CO32" s="53">
        <f t="shared" si="555"/>
        <v>8.5106382978723402E-2</v>
      </c>
      <c r="CP32" s="27">
        <f t="shared" si="555"/>
        <v>8.5106382978723402E-2</v>
      </c>
      <c r="CQ32" s="27">
        <f t="shared" si="555"/>
        <v>7.9787234042553196E-2</v>
      </c>
      <c r="CR32" s="52">
        <f t="shared" si="555"/>
        <v>7.9787234042553196E-2</v>
      </c>
      <c r="CS32" s="27">
        <f t="shared" si="555"/>
        <v>7.9787234042553196E-2</v>
      </c>
      <c r="CT32" s="52">
        <f t="shared" si="555"/>
        <v>7.9787234042553196E-2</v>
      </c>
      <c r="CU32" s="27">
        <f t="shared" si="555"/>
        <v>7.9787234042553196E-2</v>
      </c>
      <c r="CV32" s="27">
        <f t="shared" si="555"/>
        <v>7.9787234042553196E-2</v>
      </c>
      <c r="CW32" s="27">
        <f t="shared" si="555"/>
        <v>7.9787234042553196E-2</v>
      </c>
      <c r="CX32" s="27">
        <f t="shared" si="555"/>
        <v>7.4468085106382975E-2</v>
      </c>
      <c r="CY32" s="52">
        <f t="shared" si="555"/>
        <v>5.3191489361702128E-2</v>
      </c>
      <c r="CZ32" s="53">
        <f t="shared" si="555"/>
        <v>5.3191489361702128E-2</v>
      </c>
      <c r="DA32" s="53">
        <f t="shared" si="555"/>
        <v>4.7872340425531915E-2</v>
      </c>
      <c r="DB32" s="27">
        <f t="shared" si="555"/>
        <v>4.7872340425531915E-2</v>
      </c>
      <c r="DC32" s="52">
        <f t="shared" si="555"/>
        <v>4.7872340425531915E-2</v>
      </c>
      <c r="DD32" s="27">
        <f t="shared" si="555"/>
        <v>4.2553191489361701E-2</v>
      </c>
      <c r="DE32" s="52">
        <f t="shared" si="555"/>
        <v>3.7234042553191488E-2</v>
      </c>
      <c r="DF32" s="27">
        <f t="shared" si="555"/>
        <v>3.7234042553191488E-2</v>
      </c>
      <c r="DG32" s="53">
        <f t="shared" si="555"/>
        <v>3.1914893617021274E-2</v>
      </c>
      <c r="DH32" s="27">
        <f t="shared" si="555"/>
        <v>2.6595744680851064E-2</v>
      </c>
      <c r="DI32" s="27">
        <f t="shared" si="555"/>
        <v>2.6595744680851064E-2</v>
      </c>
      <c r="DJ32" s="27">
        <f t="shared" si="555"/>
        <v>2.6595744680851064E-2</v>
      </c>
      <c r="DK32" s="27">
        <f t="shared" si="555"/>
        <v>2.6595744680851064E-2</v>
      </c>
      <c r="DL32" s="27">
        <f t="shared" si="555"/>
        <v>2.6595744680851064E-2</v>
      </c>
      <c r="DM32" s="27">
        <f t="shared" si="555"/>
        <v>2.1276595744680851E-2</v>
      </c>
      <c r="DN32" s="27">
        <f t="shared" si="555"/>
        <v>2.1276595744680851E-2</v>
      </c>
      <c r="DO32" s="27">
        <f t="shared" si="555"/>
        <v>1.5957446808510637E-2</v>
      </c>
      <c r="DP32" s="27">
        <f t="shared" si="555"/>
        <v>1.5957446808510637E-2</v>
      </c>
      <c r="DQ32" s="27">
        <f t="shared" si="555"/>
        <v>1.5957446808510637E-2</v>
      </c>
      <c r="DR32" s="27">
        <f t="shared" si="555"/>
        <v>1.5957446808510637E-2</v>
      </c>
      <c r="DS32" s="27">
        <f t="shared" si="555"/>
        <v>1.5957446808510637E-2</v>
      </c>
      <c r="DT32" s="27">
        <f t="shared" si="555"/>
        <v>1.5957446808510637E-2</v>
      </c>
      <c r="DU32" s="27">
        <f t="shared" si="555"/>
        <v>1.0638297872340425E-2</v>
      </c>
      <c r="DV32" s="27">
        <f t="shared" si="555"/>
        <v>1.5957446808510637E-2</v>
      </c>
      <c r="DW32" s="27">
        <f t="shared" si="555"/>
        <v>1.5957446808510637E-2</v>
      </c>
      <c r="DX32" s="27">
        <f t="shared" si="555"/>
        <v>1.5957446808510637E-2</v>
      </c>
      <c r="DY32" s="27">
        <f t="shared" si="555"/>
        <v>1.5957446808510637E-2</v>
      </c>
      <c r="DZ32" s="27">
        <f t="shared" si="555"/>
        <v>1.5957446808510637E-2</v>
      </c>
      <c r="EA32" s="27">
        <f t="shared" si="555"/>
        <v>1.5957446808510637E-2</v>
      </c>
      <c r="EB32" s="27">
        <f t="shared" si="555"/>
        <v>1.5957446808510637E-2</v>
      </c>
      <c r="EC32" s="27">
        <f t="shared" si="555"/>
        <v>1.5957446808510637E-2</v>
      </c>
      <c r="ED32" s="27">
        <f t="shared" si="555"/>
        <v>1.5957446808510637E-2</v>
      </c>
      <c r="EE32" s="27">
        <f t="shared" si="555"/>
        <v>2.6595744680851064E-2</v>
      </c>
      <c r="EF32" s="27">
        <f t="shared" ref="EF32:GQ32" si="556">EF28/EF31</f>
        <v>2.6595744680851064E-2</v>
      </c>
      <c r="EG32" s="27">
        <f t="shared" si="556"/>
        <v>2.6595744680851064E-2</v>
      </c>
      <c r="EH32" s="27">
        <f t="shared" si="556"/>
        <v>3.1914893617021274E-2</v>
      </c>
      <c r="EI32" s="27">
        <f t="shared" si="556"/>
        <v>2.6595744680851064E-2</v>
      </c>
      <c r="EJ32" s="27">
        <f t="shared" si="556"/>
        <v>2.1276595744680851E-2</v>
      </c>
      <c r="EK32" s="27">
        <f t="shared" si="556"/>
        <v>2.1276595744680851E-2</v>
      </c>
      <c r="EL32" s="27">
        <f t="shared" si="556"/>
        <v>2.6595744680851064E-2</v>
      </c>
      <c r="EM32" s="27">
        <f t="shared" si="556"/>
        <v>2.6595744680851064E-2</v>
      </c>
      <c r="EN32" s="27">
        <f t="shared" si="556"/>
        <v>4.2553191489361701E-2</v>
      </c>
      <c r="EO32" s="27">
        <f t="shared" si="556"/>
        <v>5.3191489361702128E-2</v>
      </c>
      <c r="EP32" s="27">
        <f t="shared" si="556"/>
        <v>6.9148936170212769E-2</v>
      </c>
      <c r="EQ32" s="27">
        <f t="shared" si="556"/>
        <v>6.3829787234042548E-2</v>
      </c>
      <c r="ER32" s="27">
        <f t="shared" si="556"/>
        <v>5.8510638297872342E-2</v>
      </c>
      <c r="ES32" s="27">
        <f t="shared" si="556"/>
        <v>5.8510638297872342E-2</v>
      </c>
      <c r="ET32" s="27">
        <f t="shared" si="556"/>
        <v>5.8510638297872342E-2</v>
      </c>
      <c r="EU32" s="27">
        <f t="shared" si="556"/>
        <v>6.9148936170212769E-2</v>
      </c>
      <c r="EV32" s="27">
        <f t="shared" si="556"/>
        <v>8.5106382978723402E-2</v>
      </c>
      <c r="EW32" s="27">
        <f t="shared" si="556"/>
        <v>9.5744680851063829E-2</v>
      </c>
      <c r="EX32" s="27">
        <f t="shared" si="556"/>
        <v>0.10106382978723404</v>
      </c>
      <c r="EY32" s="27">
        <f t="shared" si="556"/>
        <v>0.10638297872340426</v>
      </c>
      <c r="EZ32" s="27">
        <f t="shared" si="556"/>
        <v>0.12234042553191489</v>
      </c>
      <c r="FA32" s="27">
        <f t="shared" si="556"/>
        <v>0.14361702127659576</v>
      </c>
      <c r="FB32" s="27">
        <f t="shared" si="556"/>
        <v>0.13829787234042554</v>
      </c>
      <c r="FC32" s="27">
        <f t="shared" si="556"/>
        <v>0.15957446808510639</v>
      </c>
      <c r="FD32" s="27">
        <f t="shared" si="556"/>
        <v>0.18617021276595744</v>
      </c>
      <c r="FE32" s="27">
        <f t="shared" si="556"/>
        <v>0.19148936170212766</v>
      </c>
      <c r="FF32" s="27">
        <f t="shared" si="556"/>
        <v>0.21276595744680851</v>
      </c>
      <c r="FG32" s="27">
        <f t="shared" si="556"/>
        <v>0.20212765957446807</v>
      </c>
      <c r="FH32" s="27">
        <f t="shared" si="556"/>
        <v>0.21808510638297873</v>
      </c>
      <c r="FI32" s="27">
        <f t="shared" si="556"/>
        <v>0.26063829787234044</v>
      </c>
      <c r="FJ32" s="27">
        <f t="shared" si="556"/>
        <v>0.29255319148936171</v>
      </c>
      <c r="FK32" s="27">
        <f t="shared" si="556"/>
        <v>0.28191489361702127</v>
      </c>
      <c r="FL32" s="27">
        <f t="shared" si="556"/>
        <v>0.34042553191489361</v>
      </c>
      <c r="FM32" s="27">
        <f t="shared" si="556"/>
        <v>0.37234042553191488</v>
      </c>
      <c r="FN32" s="27">
        <f t="shared" si="556"/>
        <v>0.38297872340425532</v>
      </c>
      <c r="FO32" s="27">
        <f t="shared" si="556"/>
        <v>0.37234042553191488</v>
      </c>
      <c r="FP32" s="27">
        <f t="shared" si="556"/>
        <v>0.34574468085106386</v>
      </c>
      <c r="FQ32" s="27">
        <f t="shared" si="556"/>
        <v>0.31914893617021278</v>
      </c>
      <c r="FR32" s="27">
        <f t="shared" si="556"/>
        <v>0.33510638297872342</v>
      </c>
      <c r="FS32" s="27">
        <f t="shared" si="556"/>
        <v>0.32978723404255317</v>
      </c>
      <c r="FT32" s="27">
        <f t="shared" si="556"/>
        <v>0.35106382978723405</v>
      </c>
      <c r="FU32" s="27">
        <f t="shared" si="556"/>
        <v>0.36170212765957449</v>
      </c>
      <c r="FV32" s="27">
        <f t="shared" si="556"/>
        <v>0.35638297872340424</v>
      </c>
      <c r="FW32" s="27">
        <f t="shared" si="556"/>
        <v>0.38297872340425532</v>
      </c>
      <c r="FX32" s="27">
        <f t="shared" si="556"/>
        <v>0.36170212765957449</v>
      </c>
      <c r="FY32" s="27">
        <f t="shared" si="556"/>
        <v>0.30851063829787234</v>
      </c>
      <c r="FZ32" s="27">
        <f t="shared" si="556"/>
        <v>0.30851063829787234</v>
      </c>
      <c r="GA32" s="27">
        <f t="shared" si="556"/>
        <v>0.30851063829787234</v>
      </c>
      <c r="GB32" s="27">
        <f t="shared" si="556"/>
        <v>0.32446808510638298</v>
      </c>
      <c r="GC32" s="27">
        <f t="shared" si="556"/>
        <v>0.31914893617021278</v>
      </c>
      <c r="GD32" s="27">
        <f t="shared" si="556"/>
        <v>0.32446808510638298</v>
      </c>
      <c r="GE32" s="27">
        <f t="shared" si="556"/>
        <v>0.28191489361702127</v>
      </c>
      <c r="GF32" s="27">
        <f t="shared" si="556"/>
        <v>0.27127659574468083</v>
      </c>
      <c r="GG32" s="27">
        <f t="shared" si="556"/>
        <v>0.26063829787234044</v>
      </c>
      <c r="GH32" s="27">
        <f t="shared" si="556"/>
        <v>0.25</v>
      </c>
      <c r="GI32" s="27">
        <f t="shared" si="556"/>
        <v>0.25</v>
      </c>
      <c r="GJ32" s="27">
        <f t="shared" si="556"/>
        <v>0.24468085106382978</v>
      </c>
      <c r="GK32" s="27">
        <f t="shared" si="556"/>
        <v>0.23404255319148937</v>
      </c>
      <c r="GL32" s="27">
        <f t="shared" si="556"/>
        <v>0.22340425531914893</v>
      </c>
      <c r="GM32" s="27">
        <f t="shared" si="556"/>
        <v>0.21276595744680851</v>
      </c>
      <c r="GN32" s="27">
        <f t="shared" si="556"/>
        <v>0.18617021276595744</v>
      </c>
      <c r="GO32" s="27">
        <f t="shared" si="556"/>
        <v>0.18085106382978725</v>
      </c>
      <c r="GP32" s="27">
        <f t="shared" si="556"/>
        <v>0.19148936170212766</v>
      </c>
      <c r="GQ32" s="27">
        <f t="shared" si="556"/>
        <v>0.19148936170212766</v>
      </c>
      <c r="GR32" s="27">
        <f t="shared" ref="GR32:JC32" si="557">GR28/GR31</f>
        <v>0.18617021276595744</v>
      </c>
      <c r="GS32" s="27">
        <f t="shared" si="557"/>
        <v>0.14893617021276595</v>
      </c>
      <c r="GT32" s="27">
        <f t="shared" si="557"/>
        <v>0.16489361702127658</v>
      </c>
      <c r="GU32" s="27">
        <f t="shared" si="557"/>
        <v>0.15957446808510639</v>
      </c>
      <c r="GV32" s="27">
        <f t="shared" si="557"/>
        <v>0.15425531914893617</v>
      </c>
      <c r="GW32" s="27">
        <f t="shared" si="557"/>
        <v>0.15425531914893617</v>
      </c>
      <c r="GX32" s="27">
        <f t="shared" si="557"/>
        <v>0.15425531914893617</v>
      </c>
      <c r="GY32" s="27">
        <f t="shared" si="557"/>
        <v>0.15425531914893617</v>
      </c>
      <c r="GZ32" s="27">
        <f t="shared" si="557"/>
        <v>0.14893617021276595</v>
      </c>
      <c r="HA32" s="27">
        <f t="shared" si="557"/>
        <v>0.15957446808510639</v>
      </c>
      <c r="HB32" s="27">
        <f t="shared" si="557"/>
        <v>0.15425531914893617</v>
      </c>
      <c r="HC32" s="27">
        <f t="shared" si="557"/>
        <v>0.15957446808510639</v>
      </c>
      <c r="HD32" s="27">
        <f t="shared" si="557"/>
        <v>0.15957446808510639</v>
      </c>
      <c r="HE32" s="27">
        <f t="shared" si="557"/>
        <v>0.15957446808510639</v>
      </c>
      <c r="HF32" s="27">
        <f t="shared" si="557"/>
        <v>0.14361702127659576</v>
      </c>
      <c r="HG32" s="27">
        <f t="shared" si="557"/>
        <v>0.14361702127659576</v>
      </c>
      <c r="HH32" s="27">
        <f t="shared" si="557"/>
        <v>0.1276595744680851</v>
      </c>
      <c r="HI32" s="27">
        <f t="shared" si="557"/>
        <v>0.1276595744680851</v>
      </c>
      <c r="HJ32" s="27">
        <f t="shared" si="557"/>
        <v>0.11702127659574468</v>
      </c>
      <c r="HK32" s="27">
        <f t="shared" si="557"/>
        <v>0.11702127659574468</v>
      </c>
      <c r="HL32" s="27">
        <f t="shared" si="557"/>
        <v>0.12234042553191489</v>
      </c>
      <c r="HM32" s="27">
        <f t="shared" si="557"/>
        <v>0.11170212765957446</v>
      </c>
      <c r="HN32" s="27">
        <f t="shared" si="557"/>
        <v>0.11702127659574468</v>
      </c>
      <c r="HO32" s="27">
        <f t="shared" si="557"/>
        <v>0.12234042553191489</v>
      </c>
      <c r="HP32" s="27">
        <f t="shared" si="557"/>
        <v>0.12234042553191489</v>
      </c>
      <c r="HQ32" s="27">
        <f t="shared" si="557"/>
        <v>0.12234042553191489</v>
      </c>
      <c r="HR32" s="27">
        <f t="shared" si="557"/>
        <v>0.1276595744680851</v>
      </c>
      <c r="HS32" s="27">
        <f t="shared" si="557"/>
        <v>0.11702127659574468</v>
      </c>
      <c r="HT32" s="27">
        <f t="shared" si="557"/>
        <v>0.11170212765957446</v>
      </c>
      <c r="HU32" s="27">
        <f t="shared" si="557"/>
        <v>0.11170212765957446</v>
      </c>
      <c r="HV32" s="27">
        <f t="shared" si="557"/>
        <v>0.10194174757281553</v>
      </c>
      <c r="HW32" s="27">
        <f t="shared" si="557"/>
        <v>9.2233009708737865E-2</v>
      </c>
      <c r="HX32" s="27">
        <f t="shared" si="557"/>
        <v>9.2233009708737865E-2</v>
      </c>
      <c r="HY32" s="27">
        <f t="shared" si="557"/>
        <v>9.7087378640776698E-2</v>
      </c>
      <c r="HZ32" s="27">
        <f t="shared" si="557"/>
        <v>7.7669902912621352E-2</v>
      </c>
      <c r="IA32" s="27">
        <f t="shared" si="557"/>
        <v>9.2233009708737865E-2</v>
      </c>
      <c r="IB32" s="27">
        <f t="shared" si="557"/>
        <v>9.2233009708737865E-2</v>
      </c>
      <c r="IC32" s="27">
        <f t="shared" si="557"/>
        <v>0.10679611650485436</v>
      </c>
      <c r="ID32" s="27">
        <f t="shared" si="557"/>
        <v>0.10679611650485436</v>
      </c>
      <c r="IE32" s="27">
        <f t="shared" si="557"/>
        <v>0.11165048543689321</v>
      </c>
      <c r="IF32" s="27">
        <f t="shared" si="557"/>
        <v>0.11165048543689321</v>
      </c>
      <c r="IG32" s="27">
        <f t="shared" si="557"/>
        <v>0.12621359223300971</v>
      </c>
      <c r="IH32" s="27">
        <f t="shared" si="557"/>
        <v>0.12621359223300971</v>
      </c>
      <c r="II32" s="27">
        <f t="shared" si="557"/>
        <v>0.12135922330097088</v>
      </c>
      <c r="IJ32" s="27">
        <f t="shared" si="557"/>
        <v>0.12135922330097088</v>
      </c>
      <c r="IK32" s="27">
        <f t="shared" si="557"/>
        <v>0.12621359223300971</v>
      </c>
      <c r="IL32" s="27">
        <f t="shared" si="557"/>
        <v>0.12135922330097088</v>
      </c>
      <c r="IM32" s="27">
        <f t="shared" si="557"/>
        <v>0.12621359223300971</v>
      </c>
      <c r="IN32" s="27">
        <f t="shared" si="557"/>
        <v>0.15048543689320387</v>
      </c>
      <c r="IO32" s="27">
        <f t="shared" si="557"/>
        <v>0.1553398058252427</v>
      </c>
      <c r="IP32" s="27">
        <f t="shared" si="557"/>
        <v>0.1796116504854369</v>
      </c>
      <c r="IQ32" s="27">
        <f t="shared" si="557"/>
        <v>0.1941747572815534</v>
      </c>
      <c r="IR32" s="27">
        <f t="shared" si="557"/>
        <v>0.20388349514563106</v>
      </c>
      <c r="IS32" s="27">
        <f t="shared" si="557"/>
        <v>0.20873786407766989</v>
      </c>
      <c r="IT32" s="27">
        <f t="shared" si="557"/>
        <v>0.22330097087378642</v>
      </c>
      <c r="IU32" s="27">
        <f t="shared" si="557"/>
        <v>0.24757281553398058</v>
      </c>
      <c r="IV32" s="27">
        <f t="shared" si="557"/>
        <v>0.28155339805825241</v>
      </c>
      <c r="IW32" s="27">
        <f t="shared" si="557"/>
        <v>0.30582524271844658</v>
      </c>
      <c r="IX32" s="27">
        <f t="shared" si="557"/>
        <v>0.29126213592233008</v>
      </c>
      <c r="IY32" s="27">
        <f t="shared" si="557"/>
        <v>0.28155339805825241</v>
      </c>
      <c r="IZ32" s="27">
        <f t="shared" si="557"/>
        <v>0.30097087378640774</v>
      </c>
      <c r="JA32" s="27">
        <f t="shared" si="557"/>
        <v>0.32038834951456313</v>
      </c>
      <c r="JB32" s="27">
        <f t="shared" si="557"/>
        <v>0.34951456310679613</v>
      </c>
      <c r="JC32" s="27">
        <f t="shared" si="557"/>
        <v>0.33495145631067963</v>
      </c>
      <c r="JD32" s="27">
        <f t="shared" ref="JD32:LO32" si="558">JD28/JD31</f>
        <v>0.34951456310679613</v>
      </c>
      <c r="JE32" s="27">
        <f t="shared" si="558"/>
        <v>0.36893203883495146</v>
      </c>
      <c r="JF32" s="27">
        <f t="shared" si="558"/>
        <v>0.39320388349514562</v>
      </c>
      <c r="JG32" s="27">
        <f t="shared" si="558"/>
        <v>0.42233009708737862</v>
      </c>
      <c r="JH32" s="27">
        <f t="shared" si="558"/>
        <v>0.44174757281553401</v>
      </c>
      <c r="JI32" s="27">
        <f t="shared" si="558"/>
        <v>0.47572815533980584</v>
      </c>
      <c r="JJ32" s="27">
        <f t="shared" si="558"/>
        <v>0.5</v>
      </c>
      <c r="JK32" s="27">
        <f t="shared" si="558"/>
        <v>0.51941747572815533</v>
      </c>
      <c r="JL32" s="27">
        <f t="shared" si="558"/>
        <v>0.52427184466019416</v>
      </c>
      <c r="JM32" s="27">
        <f t="shared" si="558"/>
        <v>0.51941747572815533</v>
      </c>
      <c r="JN32" s="27">
        <f t="shared" si="558"/>
        <v>0.51941747572815533</v>
      </c>
      <c r="JO32" s="27">
        <f t="shared" si="558"/>
        <v>0.53398058252427183</v>
      </c>
      <c r="JP32" s="27">
        <f t="shared" si="558"/>
        <v>0.60194174757281549</v>
      </c>
      <c r="JQ32" s="27">
        <f t="shared" si="558"/>
        <v>0.60679611650485432</v>
      </c>
      <c r="JR32" s="27">
        <f t="shared" si="558"/>
        <v>0.63592233009708743</v>
      </c>
      <c r="JS32" s="27">
        <f t="shared" si="558"/>
        <v>0.66019417475728159</v>
      </c>
      <c r="JT32" s="27">
        <f t="shared" si="558"/>
        <v>0.67475728155339809</v>
      </c>
      <c r="JU32" s="27">
        <f t="shared" si="558"/>
        <v>0.64077669902912626</v>
      </c>
      <c r="JV32" s="27">
        <f t="shared" si="558"/>
        <v>0.68446601941747576</v>
      </c>
      <c r="JW32" s="27">
        <f t="shared" si="558"/>
        <v>0.68446601941747576</v>
      </c>
      <c r="JX32" s="27">
        <f t="shared" si="558"/>
        <v>0.70873786407766992</v>
      </c>
      <c r="JY32" s="27">
        <f t="shared" si="558"/>
        <v>0.71359223300970875</v>
      </c>
      <c r="JZ32" s="27">
        <f t="shared" si="558"/>
        <v>0.72815533980582525</v>
      </c>
      <c r="KA32" s="27">
        <f t="shared" si="558"/>
        <v>0.75242718446601942</v>
      </c>
      <c r="KB32" s="27">
        <f t="shared" si="558"/>
        <v>0.73786407766990292</v>
      </c>
      <c r="KC32" s="27">
        <f t="shared" si="558"/>
        <v>0.76699029126213591</v>
      </c>
      <c r="KD32" s="27">
        <f t="shared" si="558"/>
        <v>0.75728155339805825</v>
      </c>
      <c r="KE32" s="27">
        <f t="shared" si="558"/>
        <v>0.66949152542372881</v>
      </c>
      <c r="KF32" s="27">
        <f t="shared" si="558"/>
        <v>0.6652542372881356</v>
      </c>
      <c r="KG32" s="27">
        <f t="shared" si="558"/>
        <v>0.6652542372881356</v>
      </c>
      <c r="KH32" s="27">
        <f t="shared" si="558"/>
        <v>0.66101694915254239</v>
      </c>
      <c r="KI32" s="27">
        <f t="shared" si="558"/>
        <v>0.66949152542372881</v>
      </c>
      <c r="KJ32" s="27">
        <f t="shared" si="558"/>
        <v>0.66949152542372881</v>
      </c>
      <c r="KK32" s="27">
        <f t="shared" si="558"/>
        <v>0.69915254237288138</v>
      </c>
      <c r="KL32" s="27">
        <f t="shared" si="558"/>
        <v>0.67796610169491522</v>
      </c>
      <c r="KM32" s="27">
        <f t="shared" si="558"/>
        <v>0.68644067796610164</v>
      </c>
      <c r="KN32" s="27">
        <f t="shared" si="558"/>
        <v>0.68220338983050843</v>
      </c>
      <c r="KO32" s="27">
        <f t="shared" si="558"/>
        <v>0.68644067796610164</v>
      </c>
      <c r="KP32" s="27">
        <f t="shared" si="558"/>
        <v>0.68220338983050843</v>
      </c>
      <c r="KQ32" s="27">
        <f t="shared" si="558"/>
        <v>0.68220338983050843</v>
      </c>
      <c r="KR32" s="27">
        <f t="shared" si="558"/>
        <v>0.66949152542372881</v>
      </c>
      <c r="KS32" s="27">
        <f t="shared" si="558"/>
        <v>0.63559322033898302</v>
      </c>
      <c r="KT32" s="27">
        <f t="shared" si="558"/>
        <v>0.67372881355932202</v>
      </c>
      <c r="KU32" s="27">
        <f t="shared" si="558"/>
        <v>0.69491525423728817</v>
      </c>
      <c r="KV32" s="27">
        <f t="shared" si="558"/>
        <v>0.69915254237288138</v>
      </c>
      <c r="KW32" s="27">
        <f t="shared" si="558"/>
        <v>0.69915254237288138</v>
      </c>
      <c r="KX32" s="27">
        <f t="shared" si="558"/>
        <v>0.71610169491525422</v>
      </c>
      <c r="KY32" s="27">
        <f t="shared" si="558"/>
        <v>0.72457627118644063</v>
      </c>
      <c r="KZ32" s="27">
        <f t="shared" si="558"/>
        <v>0.68220338983050843</v>
      </c>
      <c r="LA32" s="27">
        <f t="shared" si="558"/>
        <v>0.70338983050847459</v>
      </c>
      <c r="LB32" s="27">
        <f t="shared" si="558"/>
        <v>0.71186440677966101</v>
      </c>
      <c r="LC32" s="27">
        <f t="shared" si="558"/>
        <v>0.71186440677966101</v>
      </c>
      <c r="LD32" s="27">
        <f t="shared" si="558"/>
        <v>0.71186440677966101</v>
      </c>
      <c r="LE32" s="27">
        <f t="shared" si="558"/>
        <v>0.72457627118644063</v>
      </c>
      <c r="LF32" s="27">
        <f t="shared" si="558"/>
        <v>0.71610169491525422</v>
      </c>
      <c r="LG32" s="27">
        <f t="shared" si="558"/>
        <v>0.72457627118644063</v>
      </c>
      <c r="LH32" s="27">
        <f t="shared" si="558"/>
        <v>0.72881355932203384</v>
      </c>
      <c r="LI32" s="27">
        <f t="shared" si="558"/>
        <v>0.74152542372881358</v>
      </c>
      <c r="LJ32" s="27">
        <f t="shared" si="558"/>
        <v>0.7923728813559322</v>
      </c>
      <c r="LK32" s="27">
        <f t="shared" si="558"/>
        <v>0.78389830508474578</v>
      </c>
      <c r="LL32" s="27">
        <f t="shared" si="558"/>
        <v>0.78813559322033899</v>
      </c>
      <c r="LM32" s="27">
        <f t="shared" si="558"/>
        <v>0.7923728813559322</v>
      </c>
      <c r="LN32" s="27">
        <f t="shared" si="558"/>
        <v>0.75847457627118642</v>
      </c>
      <c r="LO32" s="27">
        <f t="shared" si="558"/>
        <v>0.78389830508474578</v>
      </c>
      <c r="LP32" s="27">
        <f t="shared" ref="LP32:OA32" si="559">LP28/LP31</f>
        <v>0.73728813559322037</v>
      </c>
      <c r="LQ32" s="27">
        <f t="shared" si="559"/>
        <v>0.72033898305084743</v>
      </c>
      <c r="LR32" s="27">
        <f t="shared" si="559"/>
        <v>0.73728813559322037</v>
      </c>
      <c r="LS32" s="27">
        <f t="shared" si="559"/>
        <v>0.74152542372881358</v>
      </c>
      <c r="LT32" s="27">
        <f t="shared" si="559"/>
        <v>0.75847457627118642</v>
      </c>
      <c r="LU32" s="27">
        <f t="shared" si="559"/>
        <v>0.77966101694915257</v>
      </c>
      <c r="LV32" s="27">
        <f t="shared" si="559"/>
        <v>0.77118644067796616</v>
      </c>
      <c r="LW32" s="27">
        <f t="shared" si="559"/>
        <v>0.76694915254237284</v>
      </c>
      <c r="LX32" s="27">
        <f t="shared" si="559"/>
        <v>0.73728813559322037</v>
      </c>
      <c r="LY32" s="27">
        <f t="shared" si="559"/>
        <v>0.75847457627118642</v>
      </c>
      <c r="LZ32" s="27">
        <f t="shared" si="559"/>
        <v>0.78389830508474578</v>
      </c>
      <c r="MA32" s="27">
        <f t="shared" si="559"/>
        <v>0.75847457627118642</v>
      </c>
      <c r="MB32" s="27">
        <f t="shared" si="559"/>
        <v>0.72881355932203384</v>
      </c>
      <c r="MC32" s="27">
        <f t="shared" si="559"/>
        <v>0.70338983050847459</v>
      </c>
      <c r="MD32" s="27">
        <f t="shared" si="559"/>
        <v>0.70338983050847459</v>
      </c>
      <c r="ME32" s="27">
        <f t="shared" si="559"/>
        <v>0.65677966101694918</v>
      </c>
      <c r="MF32" s="27">
        <f t="shared" si="559"/>
        <v>0.6228813559322034</v>
      </c>
      <c r="MG32" s="27">
        <f t="shared" si="559"/>
        <v>0.63135593220338981</v>
      </c>
      <c r="MH32" s="27">
        <f t="shared" si="559"/>
        <v>0.64830508474576276</v>
      </c>
      <c r="MI32" s="27">
        <f t="shared" si="559"/>
        <v>0.61864406779661019</v>
      </c>
      <c r="MJ32" s="27">
        <f t="shared" si="559"/>
        <v>0.60593220338983056</v>
      </c>
      <c r="MK32" s="27">
        <f t="shared" si="559"/>
        <v>0.59745762711864403</v>
      </c>
      <c r="ML32" s="27">
        <f t="shared" si="559"/>
        <v>0.61016949152542377</v>
      </c>
      <c r="MM32" s="27">
        <f t="shared" si="559"/>
        <v>0.58050847457627119</v>
      </c>
      <c r="MN32" s="27">
        <f t="shared" si="559"/>
        <v>0.59322033898305082</v>
      </c>
      <c r="MO32" s="27">
        <f t="shared" si="559"/>
        <v>0.64253393665158376</v>
      </c>
      <c r="MP32" s="27">
        <f t="shared" si="559"/>
        <v>0.60180995475113119</v>
      </c>
      <c r="MQ32" s="27">
        <f t="shared" si="559"/>
        <v>0.52488687782805432</v>
      </c>
      <c r="MR32" s="27">
        <f t="shared" si="559"/>
        <v>0.49773755656108598</v>
      </c>
      <c r="MS32" s="27">
        <f t="shared" si="559"/>
        <v>0.48416289592760181</v>
      </c>
      <c r="MT32" s="27">
        <f t="shared" si="559"/>
        <v>0.47511312217194568</v>
      </c>
      <c r="MU32" s="27">
        <f t="shared" si="559"/>
        <v>0.48416289592760181</v>
      </c>
      <c r="MV32" s="27">
        <f t="shared" si="559"/>
        <v>0.46153846153846156</v>
      </c>
      <c r="MW32" s="27">
        <f t="shared" si="559"/>
        <v>0.45248868778280543</v>
      </c>
      <c r="MX32" s="27">
        <f t="shared" si="559"/>
        <v>0.4434389140271493</v>
      </c>
      <c r="MY32" s="27">
        <f t="shared" si="559"/>
        <v>0.42986425339366519</v>
      </c>
      <c r="MZ32" s="27">
        <f t="shared" si="559"/>
        <v>0.41628959276018102</v>
      </c>
      <c r="NA32" s="27">
        <f t="shared" si="559"/>
        <v>0.40723981900452488</v>
      </c>
      <c r="NB32" s="27">
        <f t="shared" si="559"/>
        <v>0.40723981900452488</v>
      </c>
      <c r="NC32" s="27">
        <f t="shared" si="559"/>
        <v>0.39366515837104071</v>
      </c>
      <c r="ND32" s="27">
        <f t="shared" si="559"/>
        <v>0.3755656108597285</v>
      </c>
      <c r="NE32" s="27">
        <f t="shared" si="559"/>
        <v>0.37104072398190047</v>
      </c>
      <c r="NF32" s="27">
        <f t="shared" si="559"/>
        <v>0.3574660633484163</v>
      </c>
      <c r="NG32" s="27">
        <f t="shared" si="559"/>
        <v>0.33936651583710409</v>
      </c>
      <c r="NH32" s="27">
        <f t="shared" si="559"/>
        <v>0.33936651583710409</v>
      </c>
      <c r="NI32" s="27">
        <f t="shared" si="559"/>
        <v>0.34841628959276016</v>
      </c>
      <c r="NJ32" s="27">
        <f t="shared" si="559"/>
        <v>0.33484162895927599</v>
      </c>
      <c r="NK32" s="27">
        <f t="shared" si="559"/>
        <v>0.30769230769230771</v>
      </c>
      <c r="NL32" s="27">
        <f t="shared" si="559"/>
        <v>0.28054298642533937</v>
      </c>
      <c r="NM32" s="27">
        <f t="shared" si="559"/>
        <v>0.27149321266968324</v>
      </c>
      <c r="NN32" s="27">
        <f t="shared" si="559"/>
        <v>0.27601809954751133</v>
      </c>
      <c r="NO32" s="27">
        <f t="shared" si="559"/>
        <v>0.27149321266968324</v>
      </c>
      <c r="NP32" s="27">
        <f t="shared" si="559"/>
        <v>0.27149321266968324</v>
      </c>
      <c r="NQ32" s="27">
        <f t="shared" si="559"/>
        <v>0.27027027027027029</v>
      </c>
      <c r="NR32" s="27">
        <f t="shared" si="559"/>
        <v>0.2747747747747748</v>
      </c>
      <c r="NS32" s="27">
        <f t="shared" si="559"/>
        <v>0.24107142857142858</v>
      </c>
      <c r="NT32" s="27">
        <f t="shared" si="559"/>
        <v>0.24107142857142858</v>
      </c>
      <c r="NU32" s="27">
        <f t="shared" si="559"/>
        <v>0.25</v>
      </c>
      <c r="NV32" s="27">
        <f t="shared" si="559"/>
        <v>0.24553571428571427</v>
      </c>
      <c r="NW32" s="27">
        <f t="shared" si="559"/>
        <v>0.26339285714285715</v>
      </c>
      <c r="NX32" s="27">
        <f t="shared" si="559"/>
        <v>0.27232142857142855</v>
      </c>
      <c r="NY32" s="27">
        <f t="shared" si="559"/>
        <v>0.26339285714285715</v>
      </c>
      <c r="NZ32" s="27">
        <f t="shared" si="559"/>
        <v>0.27232142857142855</v>
      </c>
      <c r="OA32" s="27">
        <f t="shared" si="559"/>
        <v>0.27232142857142855</v>
      </c>
      <c r="OB32" s="27">
        <f t="shared" ref="OB32:QM32" si="560">OB28/OB31</f>
        <v>0.28125</v>
      </c>
      <c r="OC32" s="27">
        <f t="shared" si="560"/>
        <v>0.3125</v>
      </c>
      <c r="OD32" s="27">
        <f t="shared" si="560"/>
        <v>0.3169642857142857</v>
      </c>
      <c r="OE32" s="27">
        <f t="shared" si="560"/>
        <v>0.3705357142857143</v>
      </c>
      <c r="OF32" s="27">
        <f t="shared" si="560"/>
        <v>0.4017857142857143</v>
      </c>
      <c r="OG32" s="27">
        <f t="shared" si="560"/>
        <v>0.4107142857142857</v>
      </c>
      <c r="OH32" s="27">
        <f t="shared" si="560"/>
        <v>0.42857142857142855</v>
      </c>
      <c r="OI32" s="27">
        <f t="shared" si="560"/>
        <v>0.5</v>
      </c>
      <c r="OJ32" s="27">
        <f t="shared" si="560"/>
        <v>0.5535714285714286</v>
      </c>
      <c r="OK32" s="27">
        <f t="shared" si="560"/>
        <v>0.6026785714285714</v>
      </c>
      <c r="OL32" s="27">
        <f t="shared" si="560"/>
        <v>0.6383928571428571</v>
      </c>
      <c r="OM32" s="27">
        <f t="shared" si="560"/>
        <v>0.6517857142857143</v>
      </c>
      <c r="ON32" s="27">
        <f t="shared" si="560"/>
        <v>0.6919642857142857</v>
      </c>
      <c r="OO32" s="27">
        <f t="shared" si="560"/>
        <v>0.7276785714285714</v>
      </c>
      <c r="OP32" s="27">
        <f t="shared" si="560"/>
        <v>0.7633928571428571</v>
      </c>
      <c r="OQ32" s="27">
        <f t="shared" si="560"/>
        <v>0.8125</v>
      </c>
      <c r="OR32" s="27">
        <f t="shared" si="560"/>
        <v>0.8392857142857143</v>
      </c>
      <c r="OS32" s="27">
        <f t="shared" si="560"/>
        <v>0.90625</v>
      </c>
      <c r="OT32" s="27">
        <f t="shared" si="560"/>
        <v>0.9508928571428571</v>
      </c>
      <c r="OU32" s="27">
        <f t="shared" si="560"/>
        <v>0.9776785714285714</v>
      </c>
      <c r="OV32" s="27">
        <f t="shared" si="560"/>
        <v>1.0089285714285714</v>
      </c>
      <c r="OW32" s="27">
        <f t="shared" si="560"/>
        <v>1.0223214285714286</v>
      </c>
      <c r="OX32" s="27">
        <f t="shared" si="560"/>
        <v>1.0535714285714286</v>
      </c>
      <c r="OY32" s="27">
        <f t="shared" si="560"/>
        <v>1.0892857142857142</v>
      </c>
      <c r="OZ32" s="27">
        <f t="shared" si="560"/>
        <v>1.1071428571428572</v>
      </c>
      <c r="PA32" s="27">
        <f t="shared" si="560"/>
        <v>1.1473214285714286</v>
      </c>
      <c r="PB32" s="27">
        <f t="shared" si="560"/>
        <v>1.1651785714285714</v>
      </c>
      <c r="PC32" s="27">
        <f t="shared" si="560"/>
        <v>1.2098214285714286</v>
      </c>
      <c r="PD32" s="27">
        <f t="shared" si="560"/>
        <v>1.2321428571428572</v>
      </c>
      <c r="PE32" s="27">
        <f t="shared" si="560"/>
        <v>1.2589285714285714</v>
      </c>
      <c r="PF32" s="27">
        <f t="shared" si="560"/>
        <v>1.2678571428571428</v>
      </c>
      <c r="PG32" s="27">
        <f t="shared" si="560"/>
        <v>1.3482142857142858</v>
      </c>
      <c r="PH32" s="27">
        <f t="shared" si="560"/>
        <v>1.3660714285714286</v>
      </c>
      <c r="PI32" s="27">
        <f t="shared" si="560"/>
        <v>1.4107142857142858</v>
      </c>
      <c r="PJ32" s="27">
        <f t="shared" si="560"/>
        <v>1.4776785714285714</v>
      </c>
      <c r="PK32" s="27">
        <f t="shared" si="560"/>
        <v>1.53125</v>
      </c>
      <c r="PL32" s="27">
        <f t="shared" si="560"/>
        <v>1.5758928571428572</v>
      </c>
      <c r="PM32" s="27">
        <f t="shared" si="560"/>
        <v>1.5892857142857142</v>
      </c>
      <c r="PN32" s="27">
        <f t="shared" si="560"/>
        <v>1.6071428571428572</v>
      </c>
      <c r="PO32" s="27">
        <f t="shared" si="560"/>
        <v>1.59375</v>
      </c>
      <c r="PP32" s="27">
        <f t="shared" si="560"/>
        <v>1.6607142857142858</v>
      </c>
      <c r="PQ32" s="27">
        <f t="shared" si="560"/>
        <v>1.6517857142857142</v>
      </c>
      <c r="PR32" s="27">
        <f t="shared" si="560"/>
        <v>1.59375</v>
      </c>
      <c r="PS32" s="27">
        <f t="shared" si="560"/>
        <v>1.5758928571428572</v>
      </c>
      <c r="PT32" s="27">
        <f t="shared" si="560"/>
        <v>1.5625</v>
      </c>
      <c r="PU32" s="27">
        <f t="shared" si="560"/>
        <v>1.5669642857142858</v>
      </c>
      <c r="PV32" s="27">
        <f t="shared" si="560"/>
        <v>1.5848214285714286</v>
      </c>
      <c r="PW32" s="27">
        <f t="shared" si="560"/>
        <v>1.5401785714285714</v>
      </c>
      <c r="PX32" s="27">
        <f t="shared" si="560"/>
        <v>1.4955357142857142</v>
      </c>
      <c r="PY32" s="27">
        <f t="shared" si="560"/>
        <v>1.46875</v>
      </c>
      <c r="PZ32" s="27">
        <f t="shared" si="560"/>
        <v>1.5</v>
      </c>
      <c r="QA32" s="27">
        <f t="shared" si="560"/>
        <v>1.4598214285714286</v>
      </c>
      <c r="QB32" s="27">
        <f t="shared" si="560"/>
        <v>1.4642857142857142</v>
      </c>
      <c r="QC32" s="27">
        <f t="shared" si="560"/>
        <v>1.4464285714285714</v>
      </c>
      <c r="QD32" s="27">
        <f t="shared" si="560"/>
        <v>1.4955357142857142</v>
      </c>
      <c r="QE32" s="27">
        <f t="shared" si="560"/>
        <v>1.4910714285714286</v>
      </c>
      <c r="QF32" s="27">
        <f t="shared" si="560"/>
        <v>1.4107142857142858</v>
      </c>
      <c r="QG32" s="27">
        <f t="shared" si="560"/>
        <v>1.40625</v>
      </c>
      <c r="QH32" s="27">
        <f t="shared" si="560"/>
        <v>1.375</v>
      </c>
      <c r="QI32" s="27">
        <f t="shared" si="560"/>
        <v>1.2901785714285714</v>
      </c>
      <c r="QJ32" s="27">
        <f t="shared" si="560"/>
        <v>1.2767857142857142</v>
      </c>
      <c r="QK32" s="27">
        <f t="shared" si="560"/>
        <v>1.1964285714285714</v>
      </c>
      <c r="QL32" s="27">
        <f t="shared" si="560"/>
        <v>1.1383928571428572</v>
      </c>
      <c r="QM32" s="27">
        <f t="shared" si="560"/>
        <v>1.1294642857142858</v>
      </c>
      <c r="QN32" s="27">
        <f t="shared" ref="QN32:SY32" si="561">QN28/QN31</f>
        <v>1.1116071428571428</v>
      </c>
      <c r="QO32" s="27">
        <f t="shared" si="561"/>
        <v>1.1339285714285714</v>
      </c>
      <c r="QP32" s="27">
        <f t="shared" si="561"/>
        <v>1.1205357142857142</v>
      </c>
      <c r="QQ32" s="27">
        <f t="shared" si="561"/>
        <v>0.9955357142857143</v>
      </c>
      <c r="QR32" s="27">
        <f t="shared" si="561"/>
        <v>0.9508928571428571</v>
      </c>
      <c r="QS32" s="27">
        <f t="shared" si="561"/>
        <v>0.8839285714285714</v>
      </c>
      <c r="QT32" s="27">
        <f t="shared" si="561"/>
        <v>0.8660714285714286</v>
      </c>
      <c r="QU32" s="27">
        <f t="shared" si="561"/>
        <v>0.84375</v>
      </c>
      <c r="QV32" s="27">
        <f t="shared" si="561"/>
        <v>0.8526785714285714</v>
      </c>
      <c r="QW32" s="27">
        <f t="shared" si="561"/>
        <v>0.84375</v>
      </c>
      <c r="QX32" s="27">
        <f t="shared" si="561"/>
        <v>0.8303571428571429</v>
      </c>
      <c r="QY32" s="27">
        <f t="shared" si="561"/>
        <v>0.7991071428571429</v>
      </c>
      <c r="QZ32" s="27">
        <f t="shared" si="561"/>
        <v>0.6919642857142857</v>
      </c>
      <c r="RA32" s="27">
        <f t="shared" si="561"/>
        <v>0.6651785714285714</v>
      </c>
      <c r="RB32" s="27">
        <f t="shared" si="561"/>
        <v>0.6383928571428571</v>
      </c>
      <c r="RC32" s="27">
        <f t="shared" si="561"/>
        <v>0.6339285714285714</v>
      </c>
      <c r="RD32" s="27">
        <f t="shared" si="561"/>
        <v>0.6071428571428571</v>
      </c>
      <c r="RE32" s="27">
        <f t="shared" si="561"/>
        <v>0.59375</v>
      </c>
      <c r="RF32" s="27">
        <f t="shared" si="561"/>
        <v>0.5535714285714286</v>
      </c>
      <c r="RG32" s="27">
        <f t="shared" si="561"/>
        <v>0.5357142857142857</v>
      </c>
      <c r="RH32" s="27">
        <f t="shared" si="561"/>
        <v>0.48214285714285715</v>
      </c>
      <c r="RI32" s="27">
        <f t="shared" si="561"/>
        <v>0.47767857142857145</v>
      </c>
      <c r="RJ32" s="27">
        <f t="shared" si="561"/>
        <v>0.49107142857142855</v>
      </c>
      <c r="RK32" s="27">
        <f t="shared" si="561"/>
        <v>0.44</v>
      </c>
      <c r="RL32" s="27">
        <f t="shared" si="561"/>
        <v>0.41199999999999998</v>
      </c>
      <c r="RM32" s="27">
        <f t="shared" si="561"/>
        <v>0.38400000000000001</v>
      </c>
      <c r="RN32" s="27">
        <f t="shared" si="561"/>
        <v>0.34</v>
      </c>
      <c r="RO32" s="27">
        <f t="shared" si="561"/>
        <v>0.32</v>
      </c>
      <c r="RP32" s="27">
        <f t="shared" si="561"/>
        <v>0.316</v>
      </c>
      <c r="RQ32" s="27">
        <f t="shared" si="561"/>
        <v>0.316</v>
      </c>
      <c r="RR32" s="27">
        <f t="shared" si="561"/>
        <v>0.30399999999999999</v>
      </c>
      <c r="RS32" s="27">
        <f t="shared" si="561"/>
        <v>0.248</v>
      </c>
      <c r="RT32" s="27">
        <f t="shared" si="561"/>
        <v>0.23599999999999999</v>
      </c>
      <c r="RU32" s="27">
        <f t="shared" si="561"/>
        <v>0.22800000000000001</v>
      </c>
      <c r="RV32" s="27">
        <f t="shared" si="561"/>
        <v>0.224</v>
      </c>
      <c r="RW32" s="27">
        <f t="shared" si="561"/>
        <v>0.22800000000000001</v>
      </c>
      <c r="RX32" s="27">
        <f t="shared" si="561"/>
        <v>0.24399999999999999</v>
      </c>
      <c r="RY32" s="27">
        <f t="shared" si="561"/>
        <v>0.24</v>
      </c>
      <c r="RZ32" s="27">
        <f t="shared" si="561"/>
        <v>0.252</v>
      </c>
      <c r="SA32" s="27">
        <f t="shared" si="561"/>
        <v>0.23599999999999999</v>
      </c>
      <c r="SB32" s="27">
        <f t="shared" si="561"/>
        <v>0.216</v>
      </c>
      <c r="SC32" s="27">
        <f t="shared" si="561"/>
        <v>0.20399999999999999</v>
      </c>
      <c r="SD32" s="27">
        <f t="shared" si="561"/>
        <v>0.20399999999999999</v>
      </c>
      <c r="SE32" s="27">
        <f t="shared" si="561"/>
        <v>0.2</v>
      </c>
      <c r="SF32" s="27">
        <f t="shared" si="561"/>
        <v>0.188</v>
      </c>
      <c r="SG32" s="27">
        <f t="shared" si="561"/>
        <v>0.17599999999999999</v>
      </c>
      <c r="SH32" s="27">
        <f t="shared" si="561"/>
        <v>0.18</v>
      </c>
      <c r="SI32" s="27">
        <f t="shared" si="561"/>
        <v>0.17599999999999999</v>
      </c>
      <c r="SJ32" s="27">
        <f t="shared" si="561"/>
        <v>0.18</v>
      </c>
      <c r="SK32" s="27">
        <f t="shared" si="561"/>
        <v>0.17599999999999999</v>
      </c>
      <c r="SL32" s="27">
        <f t="shared" si="561"/>
        <v>0.184</v>
      </c>
      <c r="SM32" s="27">
        <f t="shared" si="561"/>
        <v>0.184</v>
      </c>
      <c r="SN32" s="27">
        <f t="shared" si="561"/>
        <v>0.16800000000000001</v>
      </c>
      <c r="SO32" s="27">
        <f t="shared" si="561"/>
        <v>0.140625</v>
      </c>
      <c r="SP32" s="27">
        <f t="shared" si="561"/>
        <v>0.140625</v>
      </c>
      <c r="SQ32" s="27">
        <f t="shared" si="561"/>
        <v>0.15312500000000001</v>
      </c>
      <c r="SR32" s="27">
        <f t="shared" si="561"/>
        <v>0.16875000000000001</v>
      </c>
      <c r="SS32" s="27">
        <f t="shared" si="561"/>
        <v>0.17812500000000001</v>
      </c>
      <c r="ST32" s="27">
        <f t="shared" si="561"/>
        <v>0.203125</v>
      </c>
      <c r="SU32" s="27">
        <f t="shared" si="561"/>
        <v>0.19375000000000001</v>
      </c>
      <c r="SV32" s="27">
        <f t="shared" si="561"/>
        <v>0.20937500000000001</v>
      </c>
      <c r="SW32" s="27">
        <f t="shared" si="561"/>
        <v>0.22812499999999999</v>
      </c>
      <c r="SX32" s="27">
        <f t="shared" si="561"/>
        <v>0.23749999999999999</v>
      </c>
      <c r="SY32" s="27">
        <f t="shared" si="561"/>
        <v>0.23749999999999999</v>
      </c>
      <c r="SZ32" s="27">
        <f t="shared" ref="SZ32:VK32" si="562">SZ28/SZ31</f>
        <v>0.24062500000000001</v>
      </c>
      <c r="TA32" s="27">
        <f t="shared" si="562"/>
        <v>0.22500000000000001</v>
      </c>
      <c r="TB32" s="27">
        <f t="shared" si="562"/>
        <v>0.23125000000000001</v>
      </c>
      <c r="TC32" s="27">
        <f t="shared" si="562"/>
        <v>0.25937500000000002</v>
      </c>
      <c r="TD32" s="27">
        <f t="shared" si="562"/>
        <v>0.3</v>
      </c>
      <c r="TE32" s="27">
        <f t="shared" si="562"/>
        <v>0.31562499999999999</v>
      </c>
      <c r="TF32" s="27">
        <f t="shared" si="562"/>
        <v>0.3125</v>
      </c>
      <c r="TG32" s="27">
        <f t="shared" si="562"/>
        <v>0.33750000000000002</v>
      </c>
      <c r="TH32" s="27">
        <f t="shared" si="562"/>
        <v>0.35</v>
      </c>
      <c r="TI32" s="27">
        <f t="shared" si="562"/>
        <v>0.37812499999999999</v>
      </c>
      <c r="TJ32" s="27">
        <f t="shared" si="562"/>
        <v>0.41875000000000001</v>
      </c>
      <c r="TK32" s="27">
        <f t="shared" si="562"/>
        <v>0.40312500000000001</v>
      </c>
      <c r="TL32" s="27">
        <f t="shared" si="562"/>
        <v>0.421875</v>
      </c>
      <c r="TM32" s="27">
        <f t="shared" si="562"/>
        <v>0.43125000000000002</v>
      </c>
      <c r="TN32" s="27">
        <f t="shared" si="562"/>
        <v>0.46562500000000001</v>
      </c>
      <c r="TO32" s="27">
        <f t="shared" si="562"/>
        <v>0.47499999999999998</v>
      </c>
      <c r="TP32" s="27">
        <f t="shared" si="562"/>
        <v>0.49062499999999998</v>
      </c>
      <c r="TQ32" s="27">
        <f t="shared" si="562"/>
        <v>0.49375000000000002</v>
      </c>
      <c r="TR32" s="27">
        <f t="shared" si="562"/>
        <v>0.51875000000000004</v>
      </c>
      <c r="TS32" s="27">
        <f t="shared" si="562"/>
        <v>0.54062500000000002</v>
      </c>
      <c r="TT32" s="27">
        <f t="shared" si="562"/>
        <v>0.546875</v>
      </c>
      <c r="TU32" s="27">
        <f t="shared" si="562"/>
        <v>0.57499999999999996</v>
      </c>
      <c r="TV32" s="27">
        <f t="shared" si="562"/>
        <v>0.58437499999999998</v>
      </c>
      <c r="TW32" s="27">
        <f t="shared" si="562"/>
        <v>0.609375</v>
      </c>
      <c r="TX32" s="27">
        <f t="shared" si="562"/>
        <v>0.609375</v>
      </c>
      <c r="TY32" s="27">
        <f t="shared" si="562"/>
        <v>0.63124999999999998</v>
      </c>
      <c r="TZ32" s="27">
        <f t="shared" si="562"/>
        <v>0.63124999999999998</v>
      </c>
      <c r="UA32" s="27">
        <f t="shared" si="562"/>
        <v>0.65625</v>
      </c>
      <c r="UB32" s="27">
        <f t="shared" si="562"/>
        <v>0.67812499999999998</v>
      </c>
      <c r="UC32" s="27">
        <f t="shared" si="562"/>
        <v>0.68125000000000002</v>
      </c>
      <c r="UD32" s="27">
        <f t="shared" si="562"/>
        <v>0.67500000000000004</v>
      </c>
      <c r="UE32" s="27">
        <f t="shared" si="562"/>
        <v>0.71875</v>
      </c>
      <c r="UF32" s="27">
        <f t="shared" si="562"/>
        <v>0.75624999999999998</v>
      </c>
      <c r="UG32" s="27">
        <f t="shared" si="562"/>
        <v>0.79374999999999996</v>
      </c>
      <c r="UH32" s="27">
        <f t="shared" si="562"/>
        <v>0.80625000000000002</v>
      </c>
      <c r="UI32" s="27">
        <f t="shared" si="562"/>
        <v>0.828125</v>
      </c>
      <c r="UJ32" s="27">
        <f t="shared" si="562"/>
        <v>0.8125</v>
      </c>
      <c r="UK32" s="27">
        <f t="shared" si="562"/>
        <v>0.84687500000000004</v>
      </c>
      <c r="UL32" s="27">
        <f t="shared" si="562"/>
        <v>0.87187499999999996</v>
      </c>
      <c r="UM32" s="27">
        <f t="shared" si="562"/>
        <v>0.89375000000000004</v>
      </c>
      <c r="UN32" s="27">
        <f t="shared" si="562"/>
        <v>0.86875000000000002</v>
      </c>
      <c r="UO32" s="27">
        <f t="shared" si="562"/>
        <v>0.86562499999999998</v>
      </c>
      <c r="UP32" s="27">
        <f t="shared" si="562"/>
        <v>0.84687500000000004</v>
      </c>
      <c r="UQ32" s="27">
        <f t="shared" si="562"/>
        <v>0.82499999999999996</v>
      </c>
      <c r="UR32" s="27">
        <f t="shared" si="562"/>
        <v>0.8</v>
      </c>
      <c r="US32" s="27">
        <f t="shared" si="562"/>
        <v>0.74375000000000002</v>
      </c>
      <c r="UT32" s="27">
        <f t="shared" si="562"/>
        <v>0.7</v>
      </c>
      <c r="UU32" s="27">
        <f t="shared" si="562"/>
        <v>0.68437499999999996</v>
      </c>
      <c r="UV32" s="27">
        <f t="shared" si="562"/>
        <v>0.67500000000000004</v>
      </c>
      <c r="UW32" s="27">
        <f t="shared" si="562"/>
        <v>0.64687499999999998</v>
      </c>
      <c r="UX32" s="27">
        <f t="shared" si="562"/>
        <v>0.63437500000000002</v>
      </c>
      <c r="UY32" s="27">
        <f t="shared" si="562"/>
        <v>0.59687500000000004</v>
      </c>
      <c r="UZ32" s="27">
        <f t="shared" si="562"/>
        <v>0.54062500000000002</v>
      </c>
      <c r="VA32" s="27">
        <f t="shared" si="562"/>
        <v>0.54062500000000002</v>
      </c>
      <c r="VB32" s="27">
        <f t="shared" si="562"/>
        <v>0.52500000000000002</v>
      </c>
      <c r="VC32" s="27">
        <f t="shared" si="562"/>
        <v>0.52812499999999996</v>
      </c>
      <c r="VD32" s="27">
        <f t="shared" si="562"/>
        <v>0.52812499999999996</v>
      </c>
      <c r="VE32" s="27">
        <f t="shared" si="562"/>
        <v>0.47812500000000002</v>
      </c>
      <c r="VF32" s="27">
        <f t="shared" si="562"/>
        <v>0.46562500000000001</v>
      </c>
      <c r="VG32" s="27">
        <f t="shared" si="562"/>
        <v>0.42499999999999999</v>
      </c>
      <c r="VH32" s="27">
        <f t="shared" si="562"/>
        <v>0.39374999999999999</v>
      </c>
      <c r="VI32" s="27">
        <f t="shared" si="562"/>
        <v>0.359375</v>
      </c>
      <c r="VJ32" s="27">
        <f t="shared" si="562"/>
        <v>0.359375</v>
      </c>
      <c r="VK32" s="27">
        <f t="shared" si="562"/>
        <v>0.35625000000000001</v>
      </c>
      <c r="VL32" s="27">
        <f t="shared" ref="VL32:XL32" si="563">VL28/VL31</f>
        <v>0.33437499999999998</v>
      </c>
      <c r="VM32" s="27">
        <f t="shared" si="563"/>
        <v>0.3</v>
      </c>
      <c r="VN32" s="27">
        <f t="shared" si="563"/>
        <v>0.28437499999999999</v>
      </c>
      <c r="VO32" s="27">
        <f t="shared" si="563"/>
        <v>0.26874999999999999</v>
      </c>
      <c r="VP32" s="27">
        <f t="shared" si="563"/>
        <v>0.25</v>
      </c>
      <c r="VQ32" s="27">
        <f t="shared" si="563"/>
        <v>0.24374999999999999</v>
      </c>
      <c r="VR32" s="27">
        <f t="shared" si="563"/>
        <v>0.24374999999999999</v>
      </c>
      <c r="VS32" s="27">
        <f t="shared" si="563"/>
        <v>0.234375</v>
      </c>
      <c r="VT32" s="27">
        <f t="shared" si="563"/>
        <v>0.22500000000000001</v>
      </c>
      <c r="VU32" s="27">
        <f t="shared" si="563"/>
        <v>0.2</v>
      </c>
      <c r="VV32" s="27">
        <f t="shared" si="563"/>
        <v>0.19062499999999999</v>
      </c>
      <c r="VW32" s="27">
        <f t="shared" si="563"/>
        <v>0.18124999999999999</v>
      </c>
      <c r="VX32" s="27">
        <f t="shared" si="563"/>
        <v>0.16562499999999999</v>
      </c>
      <c r="VY32" s="27">
        <f t="shared" si="563"/>
        <v>0.16562499999999999</v>
      </c>
      <c r="VZ32" s="27">
        <f t="shared" si="563"/>
        <v>0.15</v>
      </c>
      <c r="WA32" s="27">
        <f t="shared" si="563"/>
        <v>0.140625</v>
      </c>
      <c r="WB32" s="27">
        <f t="shared" si="563"/>
        <v>0.125</v>
      </c>
      <c r="WC32" s="27">
        <f t="shared" si="563"/>
        <v>0.11562500000000001</v>
      </c>
      <c r="WD32" s="27">
        <f t="shared" si="563"/>
        <v>0.109375</v>
      </c>
      <c r="WE32" s="27">
        <f t="shared" si="563"/>
        <v>0.1</v>
      </c>
      <c r="WF32" s="27">
        <f t="shared" si="563"/>
        <v>9.6875000000000003E-2</v>
      </c>
      <c r="WG32" s="27">
        <f t="shared" si="563"/>
        <v>9.0624999999999997E-2</v>
      </c>
      <c r="WH32" s="27">
        <f t="shared" si="563"/>
        <v>7.4999999999999997E-2</v>
      </c>
      <c r="WI32" s="27">
        <f t="shared" si="563"/>
        <v>7.1874999999999994E-2</v>
      </c>
      <c r="WJ32" s="27">
        <f t="shared" si="563"/>
        <v>7.1874999999999994E-2</v>
      </c>
      <c r="WK32" s="27">
        <f t="shared" si="563"/>
        <v>5.9374999999999997E-2</v>
      </c>
      <c r="WL32" s="27">
        <f t="shared" si="563"/>
        <v>5.9374999999999997E-2</v>
      </c>
      <c r="WM32" s="27">
        <f t="shared" si="563"/>
        <v>5.9374999999999997E-2</v>
      </c>
      <c r="WN32" s="27">
        <f t="shared" si="563"/>
        <v>0.05</v>
      </c>
      <c r="WO32" s="27">
        <f t="shared" si="563"/>
        <v>4.6875E-2</v>
      </c>
      <c r="WP32" s="27">
        <f t="shared" si="563"/>
        <v>4.6875E-2</v>
      </c>
      <c r="WQ32" s="27">
        <f t="shared" si="563"/>
        <v>4.3749999999999997E-2</v>
      </c>
      <c r="WR32" s="27">
        <f t="shared" si="563"/>
        <v>4.3749999999999997E-2</v>
      </c>
      <c r="WS32" s="27">
        <f t="shared" si="563"/>
        <v>4.6875E-2</v>
      </c>
      <c r="WT32" s="27">
        <f t="shared" si="563"/>
        <v>4.6875E-2</v>
      </c>
      <c r="WU32" s="27">
        <f t="shared" si="563"/>
        <v>4.6875E-2</v>
      </c>
      <c r="WV32" s="27">
        <f t="shared" si="563"/>
        <v>4.3749999999999997E-2</v>
      </c>
      <c r="WW32" s="27">
        <f t="shared" si="563"/>
        <v>4.0625000000000001E-2</v>
      </c>
      <c r="WX32" s="27">
        <f t="shared" si="563"/>
        <v>3.7499999999999999E-2</v>
      </c>
      <c r="WY32" s="27">
        <f t="shared" si="563"/>
        <v>3.4375000000000003E-2</v>
      </c>
      <c r="WZ32" s="27">
        <f t="shared" si="563"/>
        <v>3.7499999999999999E-2</v>
      </c>
      <c r="XA32" s="27">
        <f t="shared" si="563"/>
        <v>3.7499999999999999E-2</v>
      </c>
      <c r="XB32" s="27">
        <f t="shared" si="563"/>
        <v>3.125E-2</v>
      </c>
      <c r="XC32" s="27">
        <f t="shared" si="563"/>
        <v>2.8125000000000001E-2</v>
      </c>
      <c r="XD32" s="27">
        <f t="shared" si="563"/>
        <v>2.8125000000000001E-2</v>
      </c>
      <c r="XE32" s="27">
        <f t="shared" si="563"/>
        <v>3.125E-2</v>
      </c>
      <c r="XF32" s="27">
        <f t="shared" si="563"/>
        <v>3.125E-2</v>
      </c>
      <c r="XG32" s="27">
        <f t="shared" si="563"/>
        <v>2.7272727272727271E-2</v>
      </c>
      <c r="XH32" s="27">
        <f t="shared" si="563"/>
        <v>2.7272727272727271E-2</v>
      </c>
      <c r="XI32" s="27">
        <f t="shared" si="563"/>
        <v>2.7272727272727271E-2</v>
      </c>
      <c r="XJ32" s="27">
        <f t="shared" si="563"/>
        <v>2.4242424242424242E-2</v>
      </c>
      <c r="XK32" s="27">
        <f t="shared" si="563"/>
        <v>2.4242424242424242E-2</v>
      </c>
      <c r="XL32" s="27">
        <f t="shared" si="563"/>
        <v>2.1212121212121213E-2</v>
      </c>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row>
    <row r="33" spans="1:1165" s="11" customFormat="1" ht="6" hidden="1" customHeight="1"/>
    <row r="34" spans="1:1165" s="62" customFormat="1" ht="18" customHeight="1">
      <c r="A34" s="89" t="s">
        <v>59</v>
      </c>
      <c r="B34" s="84"/>
      <c r="C34" s="84"/>
      <c r="D34" s="84"/>
      <c r="E34" s="84"/>
      <c r="F34" s="84"/>
      <c r="G34" s="84"/>
      <c r="H34" s="84"/>
      <c r="I34" s="84"/>
      <c r="J34" s="9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5"/>
      <c r="BO34" s="86"/>
      <c r="BP34" s="84"/>
      <c r="BQ34" s="87"/>
      <c r="BR34" s="85"/>
      <c r="BS34" s="85"/>
      <c r="BT34" s="84"/>
      <c r="BU34" s="84"/>
      <c r="BV34" s="84"/>
      <c r="BW34" s="84"/>
      <c r="BX34" s="84"/>
      <c r="BY34" s="87"/>
      <c r="BZ34" s="84"/>
      <c r="CA34" s="87"/>
      <c r="CB34" s="87"/>
      <c r="CC34" s="85"/>
      <c r="CD34" s="85"/>
      <c r="CE34" s="85"/>
      <c r="CF34" s="87"/>
      <c r="CG34" s="85"/>
      <c r="CH34" s="85"/>
      <c r="CI34" s="85"/>
      <c r="CJ34" s="85"/>
      <c r="CK34" s="87"/>
      <c r="CL34" s="85"/>
      <c r="CM34" s="85"/>
      <c r="CN34" s="85"/>
      <c r="CO34" s="85"/>
      <c r="CP34" s="85"/>
      <c r="CQ34" s="84"/>
      <c r="CR34" s="87"/>
      <c r="CS34" s="87"/>
      <c r="CT34" s="87"/>
      <c r="CU34" s="84"/>
      <c r="CV34" s="84"/>
      <c r="CW34" s="84"/>
      <c r="CX34" s="84"/>
      <c r="CY34" s="87"/>
      <c r="CZ34" s="85"/>
      <c r="DA34" s="85"/>
      <c r="DB34" s="84"/>
      <c r="DC34" s="87"/>
      <c r="DD34" s="84"/>
      <c r="DE34" s="87"/>
      <c r="DF34" s="84"/>
      <c r="DG34" s="87"/>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LM34" s="84"/>
      <c r="LN34" s="84"/>
      <c r="LO34" s="84"/>
      <c r="LP34" s="84"/>
      <c r="LQ34" s="84"/>
      <c r="LR34" s="84"/>
      <c r="LS34" s="84"/>
      <c r="LT34" s="84"/>
      <c r="LU34" s="84"/>
      <c r="LV34" s="84"/>
      <c r="LW34" s="84"/>
      <c r="LX34" s="84"/>
      <c r="LY34" s="84"/>
      <c r="LZ34" s="84"/>
      <c r="MA34" s="84"/>
      <c r="MB34" s="84"/>
      <c r="MC34" s="84"/>
      <c r="MD34" s="84"/>
      <c r="ME34" s="84"/>
      <c r="MF34" s="84"/>
      <c r="MG34" s="84"/>
      <c r="MH34" s="84"/>
      <c r="MI34" s="84"/>
      <c r="MJ34" s="84"/>
      <c r="MK34" s="84"/>
      <c r="ML34" s="84"/>
      <c r="MM34" s="84"/>
      <c r="MN34" s="84"/>
      <c r="MO34" s="84"/>
      <c r="MP34" s="84"/>
      <c r="MQ34" s="84"/>
      <c r="MR34" s="84"/>
      <c r="MS34" s="84"/>
      <c r="MT34" s="84"/>
      <c r="MU34" s="84"/>
      <c r="MV34" s="84"/>
      <c r="MW34" s="84"/>
      <c r="MX34" s="84"/>
      <c r="MY34" s="84"/>
      <c r="MZ34" s="84"/>
      <c r="NA34" s="84"/>
      <c r="NB34" s="84"/>
      <c r="NC34" s="84"/>
      <c r="ND34" s="84"/>
      <c r="NE34" s="84"/>
      <c r="NF34" s="84"/>
      <c r="NG34" s="84"/>
      <c r="NH34" s="84"/>
      <c r="NI34" s="84"/>
      <c r="NJ34" s="84"/>
      <c r="NK34" s="84"/>
      <c r="NL34" s="84"/>
      <c r="NM34" s="84"/>
      <c r="NN34" s="84"/>
      <c r="NO34" s="84"/>
      <c r="NP34" s="84"/>
      <c r="NQ34" s="84"/>
      <c r="NR34" s="84"/>
      <c r="NS34" s="84"/>
      <c r="NT34" s="84"/>
      <c r="NU34" s="84"/>
      <c r="NV34" s="84"/>
      <c r="NW34" s="84"/>
      <c r="NX34" s="84"/>
      <c r="NY34" s="84"/>
      <c r="NZ34" s="84"/>
      <c r="OA34" s="84"/>
      <c r="OB34" s="84"/>
      <c r="OC34" s="84"/>
      <c r="OD34" s="84"/>
      <c r="OE34" s="84"/>
      <c r="OF34" s="84"/>
      <c r="OG34" s="84"/>
      <c r="OH34" s="84"/>
      <c r="OI34" s="84"/>
      <c r="OJ34" s="84"/>
      <c r="OK34" s="84"/>
      <c r="OL34" s="84"/>
      <c r="OM34" s="84"/>
      <c r="ON34" s="84"/>
      <c r="OO34" s="84"/>
      <c r="OP34" s="84"/>
      <c r="OQ34" s="84"/>
      <c r="OR34" s="84"/>
      <c r="OS34" s="84"/>
      <c r="OT34" s="84"/>
      <c r="OU34" s="84"/>
      <c r="OV34" s="84"/>
      <c r="OW34" s="84"/>
      <c r="OX34" s="84"/>
      <c r="OY34" s="84"/>
      <c r="OZ34" s="84"/>
      <c r="PA34" s="84"/>
      <c r="PB34" s="84"/>
      <c r="PC34" s="84"/>
      <c r="PD34" s="84"/>
      <c r="PE34" s="84"/>
      <c r="PF34" s="84"/>
      <c r="PG34" s="84"/>
      <c r="PH34" s="84"/>
      <c r="PI34" s="84"/>
      <c r="PJ34" s="84"/>
      <c r="PK34" s="84"/>
      <c r="PL34" s="84"/>
      <c r="PM34" s="84"/>
      <c r="PN34" s="84"/>
      <c r="PO34" s="84"/>
      <c r="PP34" s="84"/>
      <c r="PQ34" s="84"/>
      <c r="PR34" s="84"/>
      <c r="PS34" s="84"/>
      <c r="PT34" s="84"/>
      <c r="PU34" s="84"/>
      <c r="PV34" s="84"/>
      <c r="PW34" s="84"/>
      <c r="PX34" s="84"/>
      <c r="PY34" s="84"/>
      <c r="PZ34" s="84"/>
      <c r="QA34" s="84"/>
      <c r="QB34" s="84"/>
      <c r="QC34" s="84"/>
      <c r="QD34" s="84"/>
      <c r="QE34" s="84"/>
      <c r="QF34" s="84"/>
      <c r="QG34" s="84"/>
      <c r="QH34" s="84"/>
      <c r="QI34" s="84"/>
      <c r="QJ34" s="84"/>
      <c r="QK34" s="84"/>
      <c r="QL34" s="84"/>
      <c r="QM34" s="84"/>
      <c r="QN34" s="84"/>
      <c r="QO34" s="84"/>
      <c r="QP34" s="84"/>
      <c r="QQ34" s="84"/>
      <c r="QR34" s="84"/>
      <c r="QS34" s="84"/>
      <c r="QT34" s="84"/>
      <c r="QU34" s="84"/>
      <c r="QV34" s="84"/>
      <c r="QW34" s="84"/>
      <c r="QX34" s="84"/>
      <c r="QY34" s="84"/>
      <c r="QZ34" s="84"/>
      <c r="RA34" s="84"/>
      <c r="RB34" s="84"/>
      <c r="RC34" s="84"/>
      <c r="RD34" s="84"/>
      <c r="RE34" s="84"/>
      <c r="RF34" s="84"/>
      <c r="RG34" s="84"/>
      <c r="RH34" s="84"/>
      <c r="RI34" s="84"/>
      <c r="RJ34" s="84"/>
      <c r="RK34" s="84"/>
      <c r="RL34" s="84"/>
      <c r="RM34" s="84"/>
      <c r="RN34" s="84"/>
      <c r="RO34" s="84"/>
      <c r="RP34" s="84"/>
      <c r="RQ34" s="84"/>
      <c r="RR34" s="84"/>
      <c r="RS34" s="84"/>
      <c r="RT34" s="84"/>
      <c r="RU34" s="84"/>
      <c r="RV34" s="84"/>
      <c r="RW34" s="84"/>
      <c r="RX34" s="84"/>
      <c r="RY34" s="84"/>
      <c r="RZ34" s="84"/>
      <c r="SA34" s="84"/>
      <c r="SB34" s="84"/>
      <c r="SC34" s="84"/>
      <c r="SD34" s="84"/>
      <c r="SE34" s="84"/>
      <c r="SF34" s="84"/>
      <c r="SG34" s="84"/>
      <c r="SH34" s="84"/>
      <c r="SI34" s="84"/>
      <c r="SJ34" s="84"/>
      <c r="SK34" s="84"/>
      <c r="SL34" s="84"/>
      <c r="SM34" s="84"/>
      <c r="SN34" s="84"/>
      <c r="SO34" s="84"/>
      <c r="SP34" s="84"/>
      <c r="SQ34" s="88"/>
      <c r="SR34" s="88"/>
      <c r="SS34" s="88"/>
      <c r="ST34" s="88"/>
      <c r="SU34" s="88"/>
      <c r="SV34" s="88"/>
      <c r="SW34" s="88"/>
      <c r="SX34" s="88"/>
      <c r="SY34" s="88"/>
      <c r="SZ34" s="88"/>
      <c r="TA34" s="88"/>
      <c r="TB34" s="88"/>
      <c r="TC34" s="88"/>
      <c r="TD34" s="88"/>
      <c r="TE34" s="88"/>
      <c r="TF34" s="88"/>
      <c r="TG34" s="88"/>
      <c r="TH34" s="88"/>
      <c r="TI34" s="88"/>
      <c r="TJ34" s="88"/>
      <c r="TK34" s="88"/>
      <c r="TL34" s="88"/>
      <c r="TM34" s="88"/>
      <c r="TN34" s="88"/>
      <c r="TO34" s="88"/>
      <c r="TP34" s="88"/>
      <c r="TQ34" s="88"/>
      <c r="TR34" s="88"/>
      <c r="TS34" s="88"/>
      <c r="TT34" s="88"/>
      <c r="TU34" s="88"/>
      <c r="TV34" s="88"/>
      <c r="TW34" s="88"/>
      <c r="TX34" s="88"/>
      <c r="TY34" s="88"/>
      <c r="TZ34" s="88"/>
      <c r="UA34" s="88"/>
      <c r="UB34" s="88"/>
      <c r="UC34" s="88"/>
      <c r="UD34" s="88"/>
      <c r="UE34" s="88"/>
      <c r="UF34" s="88"/>
      <c r="UG34" s="88"/>
      <c r="UH34" s="88"/>
      <c r="UI34" s="88"/>
      <c r="UJ34" s="88"/>
      <c r="UK34" s="88"/>
      <c r="UL34" s="88"/>
      <c r="UM34" s="88"/>
      <c r="UN34" s="88"/>
      <c r="UO34" s="88"/>
      <c r="UP34" s="88"/>
      <c r="UQ34" s="88"/>
      <c r="UR34" s="88"/>
      <c r="US34" s="88"/>
      <c r="UT34" s="88"/>
      <c r="UU34" s="88"/>
      <c r="UV34" s="88"/>
      <c r="UW34" s="88"/>
      <c r="UX34" s="88"/>
      <c r="UY34" s="88"/>
      <c r="UZ34" s="88"/>
      <c r="VA34" s="88"/>
      <c r="VB34" s="88"/>
      <c r="VC34" s="88"/>
      <c r="VD34" s="88"/>
      <c r="VE34" s="88"/>
      <c r="VF34" s="88"/>
      <c r="VG34" s="88"/>
      <c r="VH34" s="88"/>
      <c r="VI34" s="88"/>
      <c r="VJ34" s="88"/>
      <c r="VK34" s="88"/>
      <c r="VL34" s="88"/>
      <c r="VM34" s="88"/>
      <c r="VN34" s="88"/>
      <c r="VO34" s="88"/>
      <c r="VP34" s="88"/>
      <c r="VQ34" s="88"/>
      <c r="VR34" s="88"/>
      <c r="VS34" s="88"/>
      <c r="VT34" s="88"/>
      <c r="VU34" s="88"/>
      <c r="VV34" s="88"/>
      <c r="VW34" s="88"/>
      <c r="VX34" s="88"/>
      <c r="VY34" s="88"/>
      <c r="VZ34" s="88"/>
      <c r="WA34" s="88"/>
      <c r="WB34" s="88"/>
      <c r="WC34" s="88"/>
      <c r="WD34" s="88"/>
      <c r="WE34" s="88"/>
      <c r="WF34" s="88"/>
      <c r="WG34" s="88"/>
      <c r="WH34" s="88"/>
      <c r="WI34" s="88"/>
      <c r="WJ34" s="88"/>
      <c r="WK34" s="88"/>
      <c r="WL34" s="88"/>
      <c r="WM34" s="88"/>
      <c r="WN34" s="88"/>
      <c r="WO34" s="88"/>
      <c r="WP34" s="88"/>
      <c r="WQ34" s="88"/>
      <c r="WR34" s="88"/>
      <c r="WS34" s="88"/>
      <c r="WT34" s="88"/>
      <c r="WU34" s="88"/>
      <c r="WV34" s="88"/>
      <c r="WW34" s="88"/>
      <c r="WX34" s="88"/>
      <c r="WY34" s="88"/>
      <c r="WZ34" s="88"/>
      <c r="XA34" s="88"/>
      <c r="XB34" s="88"/>
      <c r="XC34" s="88"/>
      <c r="XD34" s="88"/>
      <c r="XE34" s="88"/>
      <c r="XF34" s="88"/>
      <c r="XG34" s="88"/>
      <c r="XH34" s="88"/>
      <c r="XI34" s="88"/>
      <c r="XJ34" s="88"/>
      <c r="XK34" s="88"/>
      <c r="XL34" s="88"/>
      <c r="XM34" s="88"/>
      <c r="XN34" s="88"/>
      <c r="XO34" s="88"/>
      <c r="XP34" s="88"/>
      <c r="XQ34" s="88"/>
      <c r="XR34" s="88"/>
      <c r="XS34" s="88"/>
      <c r="XT34" s="88"/>
      <c r="XU34" s="88"/>
      <c r="XV34" s="88"/>
      <c r="XW34" s="88"/>
      <c r="XX34" s="88"/>
      <c r="XY34" s="88"/>
      <c r="XZ34" s="88"/>
      <c r="YA34" s="88"/>
      <c r="YB34" s="88"/>
      <c r="YC34" s="88"/>
      <c r="YD34" s="88"/>
      <c r="YE34" s="88"/>
      <c r="YF34" s="88"/>
      <c r="YG34" s="88"/>
      <c r="YH34" s="88"/>
      <c r="YI34" s="88"/>
      <c r="YJ34" s="88"/>
      <c r="YK34" s="88"/>
      <c r="YL34" s="88"/>
      <c r="YM34" s="88"/>
      <c r="YN34" s="88"/>
      <c r="YO34" s="88"/>
      <c r="YP34" s="88"/>
      <c r="YQ34" s="88"/>
      <c r="YR34" s="88"/>
      <c r="YS34" s="88"/>
      <c r="YT34" s="88"/>
      <c r="YU34" s="88"/>
      <c r="YV34" s="88"/>
      <c r="YW34" s="88"/>
      <c r="YX34" s="88"/>
      <c r="YY34" s="88"/>
      <c r="YZ34" s="88"/>
      <c r="ZA34" s="88"/>
      <c r="ZB34" s="88"/>
      <c r="ZC34" s="88"/>
      <c r="ZD34" s="88"/>
      <c r="ZE34" s="88"/>
      <c r="ZF34" s="88"/>
      <c r="ZG34" s="88"/>
      <c r="ZH34" s="88"/>
      <c r="ZI34" s="28">
        <v>0</v>
      </c>
      <c r="ZJ34" s="28">
        <v>10</v>
      </c>
      <c r="ZK34" s="28">
        <v>10</v>
      </c>
      <c r="ZL34" s="28">
        <v>10</v>
      </c>
      <c r="ZM34" s="28">
        <v>12</v>
      </c>
      <c r="ZN34" s="28">
        <v>17</v>
      </c>
      <c r="ZO34" s="28">
        <v>26</v>
      </c>
      <c r="ZP34" s="28">
        <v>28</v>
      </c>
      <c r="ZQ34" s="28">
        <v>32</v>
      </c>
      <c r="ZR34" s="28">
        <v>32</v>
      </c>
      <c r="ZS34" s="28">
        <v>32</v>
      </c>
      <c r="ZT34" s="28">
        <v>46</v>
      </c>
      <c r="ZU34" s="28">
        <v>40</v>
      </c>
      <c r="ZV34" s="14">
        <v>33</v>
      </c>
      <c r="ZW34" s="14">
        <v>47</v>
      </c>
      <c r="ZX34" s="14">
        <v>54</v>
      </c>
      <c r="ZY34" s="14">
        <v>47</v>
      </c>
      <c r="ZZ34" s="14">
        <v>44</v>
      </c>
      <c r="AAA34" s="14">
        <v>34</v>
      </c>
      <c r="AAB34" s="14">
        <v>50</v>
      </c>
      <c r="AAC34" s="14">
        <v>54</v>
      </c>
      <c r="AAD34" s="14">
        <v>50</v>
      </c>
      <c r="AAE34" s="14">
        <v>48</v>
      </c>
      <c r="AAF34" s="14">
        <v>45</v>
      </c>
      <c r="AAG34" s="14">
        <v>36</v>
      </c>
      <c r="AAH34" s="14">
        <v>21</v>
      </c>
      <c r="AAI34" s="14">
        <v>47</v>
      </c>
      <c r="AAJ34" s="14">
        <v>46</v>
      </c>
      <c r="AAK34" s="14">
        <v>41</v>
      </c>
      <c r="AAL34" s="14">
        <v>38</v>
      </c>
      <c r="AAM34" s="14">
        <v>29</v>
      </c>
      <c r="AAN34" s="14">
        <v>31</v>
      </c>
      <c r="AAO34" s="14">
        <v>19</v>
      </c>
      <c r="AAP34" s="14">
        <v>45</v>
      </c>
      <c r="AAQ34" s="14">
        <v>26</v>
      </c>
      <c r="AAR34" s="14">
        <v>18</v>
      </c>
      <c r="AAS34" s="14">
        <v>19</v>
      </c>
      <c r="AAT34" s="14">
        <v>21</v>
      </c>
      <c r="AAU34" s="14">
        <v>20</v>
      </c>
      <c r="AAV34" s="14">
        <v>20</v>
      </c>
      <c r="AAW34" s="14">
        <v>50</v>
      </c>
      <c r="AAX34" s="14">
        <v>55</v>
      </c>
      <c r="AAY34" s="14">
        <v>51</v>
      </c>
      <c r="AAZ34" s="14">
        <v>57</v>
      </c>
      <c r="ABA34" s="14">
        <v>50</v>
      </c>
      <c r="ABB34" s="14">
        <v>50</v>
      </c>
      <c r="ABC34" s="14">
        <v>50</v>
      </c>
      <c r="ABD34" s="14">
        <v>64</v>
      </c>
      <c r="ABE34" s="14">
        <v>70</v>
      </c>
      <c r="ABF34" s="14">
        <v>55</v>
      </c>
      <c r="ABG34" s="14">
        <v>58</v>
      </c>
      <c r="ABH34" s="14">
        <v>53</v>
      </c>
      <c r="ABI34" s="14">
        <v>53</v>
      </c>
      <c r="ABJ34" s="14">
        <v>53</v>
      </c>
      <c r="ABK34" s="14">
        <v>58</v>
      </c>
      <c r="ABL34" s="14">
        <v>67</v>
      </c>
      <c r="ABM34" s="14">
        <v>61</v>
      </c>
      <c r="ABN34" s="14">
        <v>55</v>
      </c>
      <c r="ABO34" s="14">
        <v>58</v>
      </c>
      <c r="ABP34" s="14">
        <v>58</v>
      </c>
      <c r="ABQ34" s="14">
        <v>58</v>
      </c>
      <c r="ABR34" s="14">
        <v>57</v>
      </c>
      <c r="ABS34" s="14">
        <v>41</v>
      </c>
      <c r="ABT34" s="14">
        <v>47</v>
      </c>
      <c r="ABU34" s="14">
        <v>49</v>
      </c>
      <c r="ABV34" s="14">
        <v>42</v>
      </c>
      <c r="ABW34" s="14">
        <v>42</v>
      </c>
      <c r="ABX34" s="14">
        <v>42</v>
      </c>
      <c r="ABY34" s="14">
        <v>42</v>
      </c>
      <c r="ABZ34" s="14">
        <v>38</v>
      </c>
      <c r="ACA34" s="14">
        <v>31</v>
      </c>
      <c r="ACB34" s="14">
        <v>30</v>
      </c>
      <c r="ACC34" s="14">
        <v>29</v>
      </c>
      <c r="ACD34" s="14">
        <v>29</v>
      </c>
      <c r="ACE34" s="14">
        <v>29</v>
      </c>
      <c r="ACF34" s="14">
        <v>21</v>
      </c>
      <c r="ACG34" s="14">
        <v>24</v>
      </c>
      <c r="ACH34" s="14">
        <v>24</v>
      </c>
      <c r="ACI34" s="14">
        <v>21</v>
      </c>
      <c r="ACJ34" s="14">
        <v>21</v>
      </c>
      <c r="ACK34" s="14">
        <v>21</v>
      </c>
      <c r="ACL34" s="14">
        <v>21</v>
      </c>
      <c r="ACM34" s="14">
        <v>19</v>
      </c>
      <c r="ACN34" s="14">
        <v>20</v>
      </c>
      <c r="ACO34" s="14">
        <v>21</v>
      </c>
      <c r="ACP34" s="14">
        <v>23</v>
      </c>
      <c r="ACQ34" s="14">
        <v>23</v>
      </c>
      <c r="ACR34" s="14">
        <v>23</v>
      </c>
      <c r="ACS34" s="14">
        <v>23</v>
      </c>
      <c r="ACT34" s="14">
        <v>30</v>
      </c>
      <c r="ACU34" s="14">
        <v>33</v>
      </c>
      <c r="ACV34" s="14">
        <v>35</v>
      </c>
      <c r="ACW34" s="14">
        <v>35</v>
      </c>
      <c r="ACX34" s="14">
        <v>37</v>
      </c>
      <c r="ACY34" s="14">
        <v>37</v>
      </c>
      <c r="ACZ34" s="14">
        <v>37</v>
      </c>
      <c r="ADA34" s="14">
        <v>39</v>
      </c>
      <c r="ADB34" s="14">
        <v>31</v>
      </c>
      <c r="ADC34" s="14">
        <v>31</v>
      </c>
      <c r="ADD34" s="14">
        <v>31</v>
      </c>
      <c r="ADE34" s="14">
        <v>28</v>
      </c>
      <c r="ADF34" s="14">
        <v>28</v>
      </c>
      <c r="ADG34" s="14">
        <v>28</v>
      </c>
      <c r="ADH34" s="14">
        <v>17</v>
      </c>
      <c r="ADI34" s="14">
        <v>13</v>
      </c>
      <c r="ADJ34" s="14">
        <v>14</v>
      </c>
      <c r="ADK34" s="14">
        <v>13</v>
      </c>
      <c r="ADL34" s="14">
        <v>13</v>
      </c>
      <c r="ADM34" s="14">
        <v>13</v>
      </c>
      <c r="ADN34" s="14">
        <v>11</v>
      </c>
      <c r="ADO34" s="14">
        <v>10</v>
      </c>
      <c r="ADP34" s="14">
        <v>10</v>
      </c>
      <c r="ADQ34" s="14">
        <v>10</v>
      </c>
      <c r="ADR34" s="14">
        <v>10</v>
      </c>
      <c r="ADS34" s="14">
        <v>14</v>
      </c>
      <c r="ADT34" s="14">
        <v>14</v>
      </c>
      <c r="ADU34" s="14">
        <v>14</v>
      </c>
      <c r="ADV34" s="14">
        <v>17</v>
      </c>
      <c r="ADW34" s="14">
        <v>16</v>
      </c>
      <c r="ADX34" s="14">
        <v>17</v>
      </c>
      <c r="ADY34" s="14">
        <v>15</v>
      </c>
      <c r="ADZ34" s="14">
        <v>16</v>
      </c>
      <c r="AEA34" s="14">
        <v>16</v>
      </c>
      <c r="AEB34" s="14">
        <v>16</v>
      </c>
      <c r="AEC34" s="14">
        <v>18</v>
      </c>
      <c r="AED34" s="14">
        <v>18</v>
      </c>
      <c r="AEE34" s="14">
        <v>18</v>
      </c>
      <c r="AEF34" s="14">
        <v>22</v>
      </c>
      <c r="AEG34" s="14">
        <v>23</v>
      </c>
      <c r="AEH34" s="14">
        <v>23</v>
      </c>
      <c r="AEI34" s="14">
        <v>23</v>
      </c>
      <c r="AEJ34" s="14">
        <v>26</v>
      </c>
      <c r="AEK34" s="14">
        <v>27</v>
      </c>
      <c r="AEL34" s="14">
        <v>28</v>
      </c>
      <c r="AEM34" s="14">
        <v>26</v>
      </c>
      <c r="AEN34" s="14">
        <v>21</v>
      </c>
      <c r="AEO34" s="14">
        <v>21</v>
      </c>
      <c r="AEP34" s="14">
        <v>21</v>
      </c>
      <c r="AEQ34" s="14">
        <v>19</v>
      </c>
      <c r="AER34" s="14">
        <v>20</v>
      </c>
      <c r="AES34" s="14">
        <v>18</v>
      </c>
      <c r="AET34" s="14">
        <v>18</v>
      </c>
      <c r="AEU34" s="14">
        <v>24</v>
      </c>
      <c r="AEV34" s="14">
        <v>24</v>
      </c>
      <c r="AEW34" s="14">
        <v>24</v>
      </c>
      <c r="AEX34" s="14">
        <v>25</v>
      </c>
      <c r="AEY34" s="14">
        <v>20</v>
      </c>
      <c r="AEZ34" s="14">
        <v>20</v>
      </c>
      <c r="AFA34" s="14">
        <v>18</v>
      </c>
      <c r="AFB34" s="14">
        <v>16</v>
      </c>
      <c r="AFC34" s="14">
        <v>16</v>
      </c>
      <c r="AFD34" s="14">
        <v>16</v>
      </c>
      <c r="AFE34" s="14">
        <v>15</v>
      </c>
      <c r="AFF34" s="14">
        <v>19</v>
      </c>
      <c r="AFG34" s="14">
        <v>21</v>
      </c>
      <c r="AFH34" s="14">
        <v>22</v>
      </c>
      <c r="AFI34" s="14">
        <v>18</v>
      </c>
      <c r="AFJ34" s="14">
        <v>18</v>
      </c>
      <c r="AFK34" s="14">
        <v>18</v>
      </c>
      <c r="AFL34" s="14">
        <v>18</v>
      </c>
      <c r="AFM34" s="14">
        <v>21</v>
      </c>
      <c r="AFN34" s="14">
        <v>19</v>
      </c>
      <c r="AFO34" s="14">
        <v>18</v>
      </c>
      <c r="AFP34" s="14">
        <v>18</v>
      </c>
      <c r="AFQ34" s="14">
        <v>18</v>
      </c>
      <c r="AFR34" s="14">
        <v>18</v>
      </c>
      <c r="AFS34" s="14">
        <v>18</v>
      </c>
      <c r="AFT34" s="14">
        <v>18</v>
      </c>
      <c r="AFU34" s="14">
        <v>19</v>
      </c>
      <c r="AFV34" s="14">
        <v>18</v>
      </c>
      <c r="AFW34" s="14">
        <v>16</v>
      </c>
      <c r="AFX34" s="14">
        <v>16</v>
      </c>
      <c r="AFY34" s="14">
        <v>17</v>
      </c>
      <c r="AFZ34" s="14">
        <v>20</v>
      </c>
      <c r="AGA34" s="14">
        <v>22</v>
      </c>
      <c r="AGB34" s="14">
        <v>22</v>
      </c>
      <c r="AGC34" s="14">
        <v>21</v>
      </c>
      <c r="AGD34" s="14">
        <v>19</v>
      </c>
      <c r="AGE34" s="14">
        <v>19</v>
      </c>
      <c r="AGF34" s="14">
        <v>19</v>
      </c>
      <c r="AGG34" s="14">
        <v>31</v>
      </c>
      <c r="AGH34" s="14">
        <v>31</v>
      </c>
      <c r="AGI34" s="14">
        <v>28</v>
      </c>
      <c r="AGJ34" s="14">
        <v>35</v>
      </c>
      <c r="AGK34" s="14">
        <v>39</v>
      </c>
      <c r="AGL34" s="14">
        <v>39</v>
      </c>
      <c r="AGM34" s="14">
        <v>39</v>
      </c>
      <c r="AGN34" s="14">
        <v>39</v>
      </c>
      <c r="AGO34" s="14">
        <v>48</v>
      </c>
      <c r="AGP34" s="14">
        <v>56</v>
      </c>
      <c r="AGQ34" s="14">
        <v>60</v>
      </c>
      <c r="AGR34" s="14">
        <v>59</v>
      </c>
      <c r="AGS34" s="14">
        <v>59</v>
      </c>
      <c r="AGT34" s="14">
        <v>63</v>
      </c>
      <c r="AGU34" s="14">
        <v>71</v>
      </c>
      <c r="AGV34" s="14">
        <v>72</v>
      </c>
      <c r="AGW34" s="14">
        <v>81</v>
      </c>
      <c r="AGX34" s="14">
        <v>83</v>
      </c>
      <c r="AGY34" s="14">
        <v>71</v>
      </c>
      <c r="AGZ34" s="14">
        <v>69</v>
      </c>
      <c r="AHA34" s="14">
        <v>69</v>
      </c>
      <c r="AHB34" s="14">
        <v>68</v>
      </c>
      <c r="AHC34" s="14">
        <v>67</v>
      </c>
      <c r="AHD34" s="14">
        <v>71</v>
      </c>
      <c r="AHE34" s="14">
        <v>68</v>
      </c>
      <c r="AHF34" s="14">
        <v>69</v>
      </c>
      <c r="AHG34" s="14">
        <v>65</v>
      </c>
      <c r="AHH34" s="14">
        <v>65</v>
      </c>
      <c r="AHI34" s="14">
        <v>78</v>
      </c>
      <c r="AHJ34" s="14">
        <v>72</v>
      </c>
      <c r="AHK34" s="14">
        <v>75</v>
      </c>
      <c r="AHL34" s="14">
        <v>74</v>
      </c>
      <c r="AHM34" s="14">
        <v>76</v>
      </c>
      <c r="AHN34" s="14">
        <v>85</v>
      </c>
      <c r="AHO34" s="14">
        <v>85</v>
      </c>
      <c r="AHP34" s="14">
        <v>76</v>
      </c>
      <c r="AHQ34" s="14">
        <v>74</v>
      </c>
      <c r="AHR34" s="14">
        <v>82</v>
      </c>
      <c r="AHS34" s="14">
        <v>86</v>
      </c>
      <c r="AHT34" s="14">
        <v>85</v>
      </c>
      <c r="AHU34" s="14">
        <v>82</v>
      </c>
      <c r="AHV34" s="14">
        <v>82</v>
      </c>
      <c r="AHW34" s="14">
        <v>73</v>
      </c>
      <c r="AHX34" s="14">
        <v>73</v>
      </c>
      <c r="AHY34" s="14">
        <v>79</v>
      </c>
      <c r="AHZ34" s="14">
        <v>80</v>
      </c>
      <c r="AIA34" s="14">
        <v>73</v>
      </c>
      <c r="AIB34" s="14">
        <v>74</v>
      </c>
      <c r="AIC34" s="14">
        <v>74</v>
      </c>
      <c r="AID34" s="14">
        <v>55</v>
      </c>
      <c r="AIE34" s="14">
        <v>55</v>
      </c>
      <c r="AIF34" s="14">
        <v>57</v>
      </c>
      <c r="AIG34" s="14">
        <v>54</v>
      </c>
      <c r="AIH34" s="14">
        <v>50</v>
      </c>
      <c r="AII34" s="14">
        <v>50</v>
      </c>
      <c r="AIJ34" s="14">
        <v>50</v>
      </c>
      <c r="AIK34" s="14">
        <v>47</v>
      </c>
      <c r="AIL34" s="14">
        <v>43</v>
      </c>
      <c r="AIM34" s="14">
        <v>44</v>
      </c>
      <c r="AIN34" s="14">
        <v>48</v>
      </c>
      <c r="AIO34" s="14">
        <v>36</v>
      </c>
      <c r="AIP34" s="14">
        <v>36</v>
      </c>
      <c r="AIQ34" s="14">
        <v>36</v>
      </c>
      <c r="AIR34" s="14">
        <v>32</v>
      </c>
      <c r="AIS34" s="14">
        <v>37</v>
      </c>
      <c r="AIT34" s="14">
        <v>34</v>
      </c>
      <c r="AIU34" s="14">
        <v>35</v>
      </c>
      <c r="AIV34" s="14">
        <v>33</v>
      </c>
      <c r="AIW34" s="14">
        <v>33</v>
      </c>
      <c r="AIX34" s="14">
        <v>33</v>
      </c>
      <c r="AIY34" s="14">
        <v>33</v>
      </c>
      <c r="AIZ34" s="14">
        <v>21</v>
      </c>
      <c r="AJA34" s="14">
        <v>21</v>
      </c>
      <c r="AJB34" s="14">
        <v>22</v>
      </c>
      <c r="AJC34" s="14">
        <v>22</v>
      </c>
      <c r="AJD34" s="14">
        <v>22</v>
      </c>
      <c r="AJE34" s="14">
        <v>22</v>
      </c>
      <c r="AJF34" s="14">
        <v>19</v>
      </c>
      <c r="AJG34" s="14">
        <v>24</v>
      </c>
      <c r="AJH34" s="14">
        <v>24</v>
      </c>
      <c r="AJI34" s="14">
        <v>23</v>
      </c>
      <c r="AJJ34" s="14">
        <v>23</v>
      </c>
      <c r="AJK34" s="14">
        <v>23</v>
      </c>
      <c r="AJL34" s="14">
        <v>23</v>
      </c>
      <c r="AJM34" s="14">
        <v>28</v>
      </c>
      <c r="AJN34" s="14">
        <v>22</v>
      </c>
      <c r="AJO34" s="14">
        <v>20</v>
      </c>
      <c r="AJP34" s="14">
        <v>20</v>
      </c>
      <c r="AJQ34" s="14">
        <v>18</v>
      </c>
      <c r="AJR34" s="14">
        <v>18</v>
      </c>
      <c r="AJS34" s="14">
        <v>18</v>
      </c>
      <c r="AJT34" s="14">
        <v>18</v>
      </c>
      <c r="AJU34" s="14">
        <v>21</v>
      </c>
      <c r="AJV34" s="14">
        <v>21</v>
      </c>
      <c r="AJW34" s="14">
        <v>21</v>
      </c>
      <c r="AJX34" s="14">
        <v>18</v>
      </c>
      <c r="AJY34" s="14">
        <v>18</v>
      </c>
      <c r="AJZ34" s="14">
        <v>18</v>
      </c>
      <c r="AKA34" s="14">
        <v>14</v>
      </c>
      <c r="AKB34" s="14">
        <v>13</v>
      </c>
      <c r="AKC34" s="14">
        <v>16</v>
      </c>
      <c r="AKD34" s="14">
        <v>15</v>
      </c>
      <c r="AKE34" s="14">
        <v>16</v>
      </c>
      <c r="AKF34" s="14">
        <v>16</v>
      </c>
      <c r="AKG34" s="14">
        <v>16</v>
      </c>
      <c r="AKH34" s="14">
        <v>16</v>
      </c>
      <c r="AKI34" s="14">
        <v>13</v>
      </c>
      <c r="AKJ34" s="14">
        <v>17</v>
      </c>
      <c r="AKK34" s="14">
        <v>16</v>
      </c>
      <c r="AKL34" s="14">
        <v>16</v>
      </c>
      <c r="AKM34" s="14">
        <v>16</v>
      </c>
      <c r="AKN34" s="14">
        <v>16</v>
      </c>
      <c r="AKO34" s="14">
        <v>20</v>
      </c>
      <c r="AKP34" s="14">
        <v>19</v>
      </c>
      <c r="AKQ34" s="14">
        <v>20</v>
      </c>
      <c r="AKR34" s="14">
        <v>20</v>
      </c>
      <c r="AKS34" s="14">
        <v>20</v>
      </c>
      <c r="AKT34" s="14">
        <v>20</v>
      </c>
      <c r="AKU34" s="14">
        <v>20</v>
      </c>
      <c r="AKV34" s="14">
        <v>20</v>
      </c>
      <c r="AKW34" s="14">
        <v>13</v>
      </c>
      <c r="AKX34" s="14">
        <v>13</v>
      </c>
      <c r="AKY34" s="14">
        <v>15</v>
      </c>
      <c r="AKZ34" s="14">
        <v>17</v>
      </c>
      <c r="ALA34" s="14">
        <v>17</v>
      </c>
      <c r="ALB34" s="14">
        <v>17</v>
      </c>
      <c r="ALC34" s="14">
        <v>17</v>
      </c>
      <c r="ALD34" s="14">
        <v>15</v>
      </c>
      <c r="ALE34" s="14">
        <v>14</v>
      </c>
      <c r="ALF34" s="14">
        <v>17</v>
      </c>
      <c r="ALG34" s="14">
        <v>18</v>
      </c>
      <c r="ALH34" s="14">
        <v>18</v>
      </c>
      <c r="ALI34" s="14">
        <v>18</v>
      </c>
      <c r="ALJ34" s="14">
        <v>19</v>
      </c>
      <c r="ALK34" s="14">
        <v>20</v>
      </c>
      <c r="ALL34" s="14">
        <v>20</v>
      </c>
      <c r="ALM34" s="14">
        <v>23</v>
      </c>
      <c r="ALN34" s="14">
        <v>28</v>
      </c>
      <c r="ALO34" s="14">
        <v>28</v>
      </c>
      <c r="ALP34" s="14">
        <v>28</v>
      </c>
      <c r="ALQ34" s="14">
        <v>28</v>
      </c>
      <c r="ALR34" s="14">
        <v>27</v>
      </c>
      <c r="ALS34" s="14">
        <v>22</v>
      </c>
      <c r="ALT34" s="14">
        <v>23</v>
      </c>
      <c r="ALU34" s="14">
        <v>23</v>
      </c>
      <c r="ALV34" s="14">
        <v>23</v>
      </c>
      <c r="ALW34" s="14">
        <v>23</v>
      </c>
      <c r="ALX34" s="14">
        <v>35</v>
      </c>
      <c r="ALY34" s="14">
        <v>37</v>
      </c>
      <c r="ALZ34" s="14">
        <v>34</v>
      </c>
      <c r="AMA34" s="14">
        <v>35</v>
      </c>
      <c r="AMB34" s="14">
        <v>34</v>
      </c>
      <c r="AMC34" s="14">
        <v>34</v>
      </c>
      <c r="AMD34" s="14">
        <v>34</v>
      </c>
      <c r="AME34" s="14">
        <v>39</v>
      </c>
      <c r="AMF34" s="14">
        <v>42</v>
      </c>
      <c r="AMG34" s="14">
        <v>38</v>
      </c>
      <c r="AMH34" s="14">
        <v>38</v>
      </c>
      <c r="AMI34" s="14">
        <v>41</v>
      </c>
      <c r="AMJ34" s="14">
        <v>41</v>
      </c>
      <c r="AMK34" s="14">
        <v>41</v>
      </c>
      <c r="AML34" s="14">
        <v>55</v>
      </c>
      <c r="AMM34" s="14">
        <v>48</v>
      </c>
      <c r="AMN34" s="14">
        <v>55</v>
      </c>
      <c r="AMO34" s="14">
        <v>47</v>
      </c>
      <c r="AMP34" s="14">
        <v>48</v>
      </c>
      <c r="AMQ34" s="14">
        <v>48</v>
      </c>
      <c r="AMR34" s="14">
        <v>48</v>
      </c>
      <c r="AMS34" s="14">
        <v>58</v>
      </c>
      <c r="AMT34" s="14">
        <v>55</v>
      </c>
      <c r="AMU34" s="14">
        <v>49</v>
      </c>
      <c r="AMV34" s="14">
        <v>49</v>
      </c>
      <c r="AMW34" s="14">
        <v>49</v>
      </c>
      <c r="AMX34" s="14">
        <v>51</v>
      </c>
      <c r="AMY34" s="14">
        <v>51</v>
      </c>
      <c r="AMZ34" s="14">
        <v>51</v>
      </c>
      <c r="ANA34" s="14">
        <v>51</v>
      </c>
      <c r="ANB34" s="14">
        <v>56</v>
      </c>
      <c r="ANC34" s="14">
        <v>54</v>
      </c>
      <c r="AND34" s="14">
        <v>56</v>
      </c>
      <c r="ANE34" s="14">
        <v>56</v>
      </c>
      <c r="ANF34" s="14">
        <v>56</v>
      </c>
      <c r="ANG34" s="14">
        <v>56</v>
      </c>
      <c r="ANH34" s="14">
        <v>51</v>
      </c>
      <c r="ANI34" s="14">
        <v>49</v>
      </c>
      <c r="ANJ34" s="14">
        <v>46</v>
      </c>
      <c r="ANK34" s="14">
        <v>47</v>
      </c>
      <c r="ANL34" s="14">
        <v>47</v>
      </c>
      <c r="ANM34" s="14">
        <v>47</v>
      </c>
      <c r="ANN34" s="14">
        <v>58</v>
      </c>
      <c r="ANO34" s="14">
        <v>47</v>
      </c>
      <c r="ANP34" s="14">
        <v>43</v>
      </c>
      <c r="ANQ34" s="14">
        <v>39</v>
      </c>
      <c r="ANR34" s="14">
        <v>31</v>
      </c>
      <c r="ANS34" s="14">
        <v>31</v>
      </c>
      <c r="ANT34" s="14">
        <v>31</v>
      </c>
      <c r="ANU34" s="14">
        <v>38</v>
      </c>
      <c r="ANV34" s="14">
        <v>30</v>
      </c>
      <c r="ANW34" s="14">
        <v>33</v>
      </c>
      <c r="ANX34" s="14">
        <v>28</v>
      </c>
      <c r="ANY34" s="14">
        <v>32</v>
      </c>
      <c r="ANZ34" s="14">
        <v>32</v>
      </c>
      <c r="AOA34" s="14">
        <v>32</v>
      </c>
      <c r="AOB34" s="14">
        <v>27</v>
      </c>
      <c r="AOC34" s="14">
        <v>24</v>
      </c>
      <c r="AOD34" s="14">
        <v>27</v>
      </c>
      <c r="AOE34" s="14">
        <v>25</v>
      </c>
      <c r="AOF34" s="14">
        <v>30</v>
      </c>
      <c r="AOG34" s="14">
        <v>30</v>
      </c>
      <c r="AOH34" s="14">
        <v>30</v>
      </c>
      <c r="AOI34" s="14">
        <v>24</v>
      </c>
      <c r="AOJ34" s="14">
        <v>25</v>
      </c>
      <c r="AOK34" s="14">
        <v>22</v>
      </c>
      <c r="AOL34" s="14">
        <v>26</v>
      </c>
      <c r="AOM34" s="14">
        <v>29</v>
      </c>
      <c r="AON34" s="14">
        <v>29</v>
      </c>
      <c r="AOO34" s="14">
        <v>29</v>
      </c>
      <c r="AOP34" s="14">
        <v>33</v>
      </c>
      <c r="AOQ34" s="14">
        <v>26</v>
      </c>
      <c r="AOR34" s="14">
        <v>25</v>
      </c>
      <c r="AOS34" s="14">
        <v>22</v>
      </c>
      <c r="AOT34" s="14">
        <v>18</v>
      </c>
      <c r="AOU34" s="14">
        <v>18</v>
      </c>
      <c r="AOV34" s="14">
        <v>18</v>
      </c>
      <c r="AOW34" s="14">
        <v>17</v>
      </c>
      <c r="AOX34" s="14">
        <v>15</v>
      </c>
      <c r="AOY34" s="14">
        <v>16</v>
      </c>
      <c r="AOZ34" s="14">
        <v>16</v>
      </c>
      <c r="APA34" s="14">
        <v>19</v>
      </c>
      <c r="APB34" s="14">
        <v>19</v>
      </c>
      <c r="APC34" s="14">
        <v>19</v>
      </c>
      <c r="APD34" s="14">
        <v>17</v>
      </c>
      <c r="APE34" s="14">
        <v>18</v>
      </c>
      <c r="APF34" s="14">
        <v>16</v>
      </c>
      <c r="APG34" s="14">
        <v>16</v>
      </c>
      <c r="APH34" s="14">
        <v>18</v>
      </c>
      <c r="API34" s="14">
        <v>18</v>
      </c>
      <c r="APJ34" s="14">
        <v>18</v>
      </c>
      <c r="APK34" s="14">
        <v>14</v>
      </c>
      <c r="APL34" s="14">
        <v>14</v>
      </c>
      <c r="APM34" s="14">
        <v>12</v>
      </c>
      <c r="APN34" s="14">
        <v>13</v>
      </c>
      <c r="APO34" s="14">
        <v>13</v>
      </c>
      <c r="APP34" s="14">
        <v>16</v>
      </c>
      <c r="APQ34" s="14">
        <v>16</v>
      </c>
      <c r="APR34" s="14">
        <v>10</v>
      </c>
      <c r="APS34" s="14">
        <v>14</v>
      </c>
      <c r="APT34" s="14">
        <v>15</v>
      </c>
      <c r="APU34" s="14">
        <v>16</v>
      </c>
      <c r="APV34" s="14">
        <v>14</v>
      </c>
      <c r="APW34" s="14">
        <v>14</v>
      </c>
      <c r="APX34" s="14">
        <v>14</v>
      </c>
      <c r="APY34" s="14">
        <v>10</v>
      </c>
      <c r="APZ34" s="14">
        <v>10</v>
      </c>
      <c r="AQA34" s="14">
        <v>8</v>
      </c>
      <c r="AQB34" s="14">
        <v>9</v>
      </c>
      <c r="AQC34" s="14">
        <v>7</v>
      </c>
      <c r="AQD34" s="14">
        <v>7</v>
      </c>
      <c r="AQE34" s="14">
        <v>7</v>
      </c>
      <c r="AQF34" s="14">
        <v>5</v>
      </c>
      <c r="AQG34" s="14">
        <v>7</v>
      </c>
      <c r="AQH34" s="14">
        <v>8</v>
      </c>
      <c r="AQI34" s="14">
        <v>4</v>
      </c>
      <c r="AQJ34" s="14">
        <v>5</v>
      </c>
      <c r="AQK34" s="14">
        <v>5</v>
      </c>
      <c r="AQL34" s="14">
        <v>5</v>
      </c>
      <c r="AQM34" s="14">
        <v>7</v>
      </c>
      <c r="AQN34" s="14">
        <v>6</v>
      </c>
      <c r="AQO34" s="14">
        <v>5</v>
      </c>
      <c r="AQP34" s="14">
        <v>6</v>
      </c>
      <c r="AQQ34" s="14">
        <v>7</v>
      </c>
      <c r="AQR34" s="14">
        <v>7</v>
      </c>
      <c r="AQS34" s="14">
        <v>7</v>
      </c>
      <c r="AQT34" s="14">
        <v>8</v>
      </c>
      <c r="AQU34" s="14">
        <v>8</v>
      </c>
      <c r="AQV34" s="14">
        <v>7</v>
      </c>
      <c r="AQW34" s="14">
        <v>6</v>
      </c>
      <c r="AQX34" s="14">
        <v>6</v>
      </c>
      <c r="AQY34" s="14">
        <v>6</v>
      </c>
      <c r="AQZ34" s="14">
        <v>6</v>
      </c>
      <c r="ARA34" s="14">
        <v>5</v>
      </c>
      <c r="ARB34" s="14">
        <v>7</v>
      </c>
      <c r="ARC34" s="14">
        <v>6</v>
      </c>
      <c r="ARD34" s="14">
        <v>7</v>
      </c>
      <c r="ARE34" s="14">
        <v>7</v>
      </c>
      <c r="ARF34" s="14">
        <v>7</v>
      </c>
      <c r="ARG34" s="14">
        <v>7</v>
      </c>
      <c r="ARH34" s="14">
        <v>6</v>
      </c>
      <c r="ARI34" s="14">
        <v>7</v>
      </c>
      <c r="ARJ34" s="14">
        <v>6</v>
      </c>
      <c r="ARK34" s="14">
        <v>5</v>
      </c>
      <c r="ARL34" s="14">
        <v>9</v>
      </c>
      <c r="ARM34" s="14">
        <v>9</v>
      </c>
      <c r="ARN34" s="14">
        <v>9</v>
      </c>
      <c r="ARO34" s="14">
        <v>6</v>
      </c>
      <c r="ARP34" s="14">
        <v>5</v>
      </c>
      <c r="ARQ34" s="14">
        <v>5</v>
      </c>
      <c r="ARR34" s="14">
        <v>5</v>
      </c>
      <c r="ARS34" s="14">
        <v>5</v>
      </c>
      <c r="ART34" s="14">
        <v>5</v>
      </c>
      <c r="ARU34" s="14">
        <v>5</v>
      </c>
    </row>
    <row r="35" spans="1:1165" s="62" customFormat="1" ht="18" customHeight="1">
      <c r="A35" s="89" t="s">
        <v>36</v>
      </c>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49"/>
      <c r="BO35" s="90"/>
      <c r="BP35" s="14"/>
      <c r="BQ35" s="50"/>
      <c r="BR35" s="49"/>
      <c r="BS35" s="49"/>
      <c r="BT35" s="14"/>
      <c r="BU35" s="14"/>
      <c r="BV35" s="14"/>
      <c r="BW35" s="14"/>
      <c r="BX35" s="14"/>
      <c r="BY35" s="50"/>
      <c r="BZ35" s="14"/>
      <c r="CA35" s="50"/>
      <c r="CB35" s="50"/>
      <c r="CC35" s="49"/>
      <c r="CD35" s="49"/>
      <c r="CE35" s="49"/>
      <c r="CF35" s="50"/>
      <c r="CG35" s="49"/>
      <c r="CH35" s="49"/>
      <c r="CI35" s="49"/>
      <c r="CJ35" s="49"/>
      <c r="CK35" s="50"/>
      <c r="CL35" s="49"/>
      <c r="CM35" s="49"/>
      <c r="CN35" s="49"/>
      <c r="CO35" s="49"/>
      <c r="CP35" s="49"/>
      <c r="CQ35" s="14"/>
      <c r="CR35" s="50"/>
      <c r="CS35" s="50"/>
      <c r="CT35" s="50"/>
      <c r="CU35" s="14"/>
      <c r="CV35" s="14"/>
      <c r="CW35" s="14"/>
      <c r="CX35" s="14"/>
      <c r="CY35" s="50"/>
      <c r="CZ35" s="49"/>
      <c r="DA35" s="49"/>
      <c r="DB35" s="14"/>
      <c r="DC35" s="50"/>
      <c r="DD35" s="14"/>
      <c r="DE35" s="50"/>
      <c r="DF35" s="14"/>
      <c r="DG35" s="50"/>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7">
        <f t="shared" ref="ZI35:AAE35" si="564">(ZI28+ZI34)/ZI26</f>
        <v>9.8039215686274508E-3</v>
      </c>
      <c r="ZJ35" s="27">
        <f t="shared" si="564"/>
        <v>2.7777777777777776E-2</v>
      </c>
      <c r="ZK35" s="27">
        <f t="shared" si="564"/>
        <v>3.1045751633986929E-2</v>
      </c>
      <c r="ZL35" s="27">
        <f t="shared" si="564"/>
        <v>3.1045751633986929E-2</v>
      </c>
      <c r="ZM35" s="27">
        <f t="shared" si="564"/>
        <v>3.7581699346405227E-2</v>
      </c>
      <c r="ZN35" s="27">
        <f t="shared" si="564"/>
        <v>5.0653594771241831E-2</v>
      </c>
      <c r="ZO35" s="27">
        <f t="shared" si="564"/>
        <v>6.3725490196078427E-2</v>
      </c>
      <c r="ZP35" s="27">
        <f t="shared" si="564"/>
        <v>7.3529411764705885E-2</v>
      </c>
      <c r="ZQ35" s="27">
        <f t="shared" si="564"/>
        <v>8.4967320261437912E-2</v>
      </c>
      <c r="ZR35" s="27">
        <f t="shared" si="564"/>
        <v>9.1503267973856203E-2</v>
      </c>
      <c r="ZS35" s="27">
        <f t="shared" si="564"/>
        <v>8.9869281045751634E-2</v>
      </c>
      <c r="ZT35" s="27">
        <f t="shared" si="564"/>
        <v>0.12091503267973856</v>
      </c>
      <c r="ZU35" s="27">
        <f t="shared" si="564"/>
        <v>0.12581699346405228</v>
      </c>
      <c r="ZV35" s="27">
        <f t="shared" si="564"/>
        <v>0.12581699346405228</v>
      </c>
      <c r="ZW35" s="27">
        <f t="shared" si="564"/>
        <v>0.15196078431372548</v>
      </c>
      <c r="ZX35" s="27">
        <f t="shared" si="564"/>
        <v>0.16503267973856209</v>
      </c>
      <c r="ZY35" s="27">
        <f t="shared" si="564"/>
        <v>0.15359477124183007</v>
      </c>
      <c r="ZZ35" s="27">
        <f t="shared" si="564"/>
        <v>0.15359477124183007</v>
      </c>
      <c r="AAA35" s="27">
        <f t="shared" si="564"/>
        <v>0.15359477124183007</v>
      </c>
      <c r="AAB35" s="27">
        <f t="shared" si="564"/>
        <v>0.19934640522875818</v>
      </c>
      <c r="AAC35" s="27">
        <f t="shared" si="564"/>
        <v>0.21405228758169934</v>
      </c>
      <c r="AAD35" s="27">
        <f t="shared" si="564"/>
        <v>0.22385620915032681</v>
      </c>
      <c r="AAE35" s="27">
        <f t="shared" si="564"/>
        <v>0.25163398692810457</v>
      </c>
      <c r="AAF35" s="27">
        <f t="shared" ref="AAF35:ABA35" si="565">(AAF28+AAF34)/(AAF26+AAF27)</f>
        <v>0.25653594771241828</v>
      </c>
      <c r="AAG35" s="27">
        <f t="shared" si="565"/>
        <v>0.25653594771241828</v>
      </c>
      <c r="AAH35" s="27">
        <f t="shared" si="565"/>
        <v>0.25653594771241828</v>
      </c>
      <c r="AAI35" s="27">
        <f t="shared" si="565"/>
        <v>0.31699346405228757</v>
      </c>
      <c r="AAJ35" s="27">
        <f t="shared" si="565"/>
        <v>0.34150326797385622</v>
      </c>
      <c r="AAK35" s="27">
        <f t="shared" si="565"/>
        <v>0.36601307189542481</v>
      </c>
      <c r="AAL35" s="27">
        <f t="shared" si="565"/>
        <v>0.36274509803921567</v>
      </c>
      <c r="AAM35" s="27">
        <f t="shared" si="565"/>
        <v>0.36274509803921567</v>
      </c>
      <c r="AAN35" s="27">
        <f t="shared" si="565"/>
        <v>0.36274509803921567</v>
      </c>
      <c r="AAO35" s="27">
        <f t="shared" si="565"/>
        <v>0.36274509803921567</v>
      </c>
      <c r="AAP35" s="27">
        <f t="shared" si="565"/>
        <v>0.40359477124183007</v>
      </c>
      <c r="AAQ35" s="27">
        <f t="shared" si="565"/>
        <v>0.40680713128038898</v>
      </c>
      <c r="AAR35" s="27">
        <f t="shared" si="565"/>
        <v>0.43086816720257237</v>
      </c>
      <c r="AAS35" s="27">
        <f t="shared" si="565"/>
        <v>0.43130990415335463</v>
      </c>
      <c r="AAT35" s="27">
        <f t="shared" si="565"/>
        <v>0.43789808917197454</v>
      </c>
      <c r="AAU35" s="27">
        <f t="shared" si="565"/>
        <v>0.45339652448657186</v>
      </c>
      <c r="AAV35" s="27">
        <f t="shared" si="565"/>
        <v>0.46761453396524488</v>
      </c>
      <c r="AAW35" s="27">
        <f t="shared" si="565"/>
        <v>0.46467817896389324</v>
      </c>
      <c r="AAX35" s="27">
        <f t="shared" si="565"/>
        <v>0.4609375</v>
      </c>
      <c r="AAY35" s="27">
        <f t="shared" si="565"/>
        <v>0.47812500000000002</v>
      </c>
      <c r="AAZ35" s="27">
        <f t="shared" si="565"/>
        <v>0.46153846153846156</v>
      </c>
      <c r="ABA35" s="27">
        <f t="shared" si="565"/>
        <v>0.4507936507936508</v>
      </c>
      <c r="ABB35" s="27">
        <f t="shared" ref="ABB35:ABC35" si="566">(ABB28+ABB34)/(ABB26+ABB27)</f>
        <v>0.45238095238095238</v>
      </c>
      <c r="ABC35" s="27">
        <f t="shared" si="566"/>
        <v>0.45555555555555555</v>
      </c>
      <c r="ABD35" s="27">
        <f t="shared" ref="ABD35:ABM35" si="567">(ABD28+ABD34)/(ABD26+ABD27)</f>
        <v>0.47709320695102686</v>
      </c>
      <c r="ABE35" s="27">
        <f t="shared" si="567"/>
        <v>0.45497630331753552</v>
      </c>
      <c r="ABF35" s="27">
        <f t="shared" si="567"/>
        <v>0.42607313195548491</v>
      </c>
      <c r="ABG35" s="27">
        <f t="shared" si="567"/>
        <v>0.4098101265822785</v>
      </c>
      <c r="ABH35" s="27">
        <f t="shared" si="567"/>
        <v>0.39082278481012656</v>
      </c>
      <c r="ABI35" s="27">
        <f t="shared" si="567"/>
        <v>0.38291139240506328</v>
      </c>
      <c r="ABJ35" s="27">
        <f t="shared" si="567"/>
        <v>0.38924050632911394</v>
      </c>
      <c r="ABK35" s="27">
        <f t="shared" si="567"/>
        <v>0.40031645569620256</v>
      </c>
      <c r="ABL35" s="27">
        <f t="shared" si="567"/>
        <v>0.40156249999999999</v>
      </c>
      <c r="ABM35" s="27">
        <f t="shared" si="567"/>
        <v>0.38932496075353218</v>
      </c>
      <c r="ABN35" s="27">
        <f t="shared" ref="ABN35:ABO35" si="568">(ABN28+ABN34)/(ABN26+ABN27)</f>
        <v>0.36750788643533122</v>
      </c>
      <c r="ABO35" s="27">
        <f t="shared" si="568"/>
        <v>0.36608557844690964</v>
      </c>
      <c r="ABP35" s="27">
        <f t="shared" ref="ABP35:ABV35" si="569">(ABP28+ABP34)/(ABP26+ABP27)</f>
        <v>0.36450079239302696</v>
      </c>
      <c r="ABQ35" s="27">
        <f t="shared" si="569"/>
        <v>0.36044657097288674</v>
      </c>
      <c r="ABR35" s="27">
        <f t="shared" si="569"/>
        <v>0.3467094703049759</v>
      </c>
      <c r="ABS35" s="27">
        <f t="shared" si="569"/>
        <v>0.29260450160771706</v>
      </c>
      <c r="ABT35" s="27">
        <f t="shared" si="569"/>
        <v>0.28019323671497587</v>
      </c>
      <c r="ABU35" s="27">
        <f t="shared" si="569"/>
        <v>0.28548387096774192</v>
      </c>
      <c r="ABV35" s="27">
        <f t="shared" si="569"/>
        <v>0.2661290322580645</v>
      </c>
      <c r="ABW35" s="27">
        <f t="shared" ref="ABW35:ACA35" si="570">(ABW28+ABW34)/(ABW26+ABW27)</f>
        <v>0.26451612903225807</v>
      </c>
      <c r="ABX35" s="27">
        <f t="shared" si="570"/>
        <v>0.26451612903225807</v>
      </c>
      <c r="ABY35" s="27">
        <f t="shared" si="570"/>
        <v>0.25686591276252019</v>
      </c>
      <c r="ABZ35" s="27">
        <f t="shared" si="570"/>
        <v>0.23289902280130292</v>
      </c>
      <c r="ACA35" s="27">
        <f t="shared" si="570"/>
        <v>0.20880913539967375</v>
      </c>
      <c r="ACB35" s="27">
        <f t="shared" ref="ACB35:ACF35" si="571">(ACB28+ACB34)/(ACB26+ACB27)</f>
        <v>0.20195439739413681</v>
      </c>
      <c r="ACC35" s="27">
        <f t="shared" si="571"/>
        <v>0.1951219512195122</v>
      </c>
      <c r="ACD35" s="27">
        <f t="shared" si="571"/>
        <v>0.1951219512195122</v>
      </c>
      <c r="ACE35" s="27">
        <f t="shared" si="571"/>
        <v>0.18048780487804877</v>
      </c>
      <c r="ACF35" s="27">
        <f t="shared" si="571"/>
        <v>0.16449511400651465</v>
      </c>
      <c r="ACG35" s="27">
        <f t="shared" ref="ACG35:ACI35" si="572">(ACG28+ACG34)/(ACG26+ACG27)</f>
        <v>0.16097560975609757</v>
      </c>
      <c r="ACH35" s="27">
        <f t="shared" si="572"/>
        <v>0.15823817292006526</v>
      </c>
      <c r="ACI35" s="27">
        <f t="shared" si="572"/>
        <v>0.14681892332789559</v>
      </c>
      <c r="ACJ35" s="27">
        <f t="shared" ref="ACJ35:ACP35" si="573">(ACJ28+ACJ34)/(ACJ26+ACJ27)</f>
        <v>0.1437908496732026</v>
      </c>
      <c r="ACK35" s="27">
        <f t="shared" si="573"/>
        <v>0.14052287581699346</v>
      </c>
      <c r="ACL35" s="27">
        <f t="shared" si="573"/>
        <v>0.13725490196078433</v>
      </c>
      <c r="ACM35" s="27">
        <f t="shared" si="573"/>
        <v>0.13235294117647059</v>
      </c>
      <c r="ACN35" s="27">
        <f t="shared" si="573"/>
        <v>0.12091503267973856</v>
      </c>
      <c r="ACO35" s="27">
        <f t="shared" si="573"/>
        <v>0.11764705882352941</v>
      </c>
      <c r="ACP35" s="27">
        <f t="shared" si="573"/>
        <v>0.12091503267973856</v>
      </c>
      <c r="ACQ35" s="27">
        <f t="shared" ref="ACQ35:ADK35" si="574">(ACQ28+ACQ34)/(ACQ26+ACQ27)</f>
        <v>0.11764705882352941</v>
      </c>
      <c r="ACR35" s="27">
        <f t="shared" si="574"/>
        <v>0.11764705882352941</v>
      </c>
      <c r="ACS35" s="27">
        <f t="shared" si="574"/>
        <v>0.11601307189542484</v>
      </c>
      <c r="ACT35" s="27">
        <f t="shared" si="574"/>
        <v>0.12703583061889251</v>
      </c>
      <c r="ACU35" s="27">
        <f t="shared" si="574"/>
        <v>0.12703583061889251</v>
      </c>
      <c r="ACV35" s="27">
        <f t="shared" si="574"/>
        <v>0.12721417069243157</v>
      </c>
      <c r="ACW35" s="27">
        <f t="shared" si="574"/>
        <v>0.11774193548387096</v>
      </c>
      <c r="ACX35" s="27">
        <f t="shared" si="574"/>
        <v>0.11935483870967742</v>
      </c>
      <c r="ACY35" s="27">
        <f t="shared" si="574"/>
        <v>0.12096774193548387</v>
      </c>
      <c r="ACZ35" s="27">
        <f t="shared" si="574"/>
        <v>0.12096774193548387</v>
      </c>
      <c r="ADA35" s="27">
        <f t="shared" si="574"/>
        <v>0.12116316639741519</v>
      </c>
      <c r="ADB35" s="27">
        <f t="shared" si="574"/>
        <v>0.10967741935483871</v>
      </c>
      <c r="ADC35" s="27">
        <f t="shared" si="574"/>
        <v>0.10161290322580645</v>
      </c>
      <c r="ADD35" s="27">
        <f t="shared" si="574"/>
        <v>9.838709677419355E-2</v>
      </c>
      <c r="ADE35" s="27">
        <f t="shared" si="574"/>
        <v>9.1935483870967741E-2</v>
      </c>
      <c r="ADF35" s="27">
        <f t="shared" si="574"/>
        <v>9.3548387096774197E-2</v>
      </c>
      <c r="ADG35" s="27">
        <f t="shared" si="574"/>
        <v>9.6774193548387094E-2</v>
      </c>
      <c r="ADH35" s="27">
        <f t="shared" si="574"/>
        <v>7.0967741935483872E-2</v>
      </c>
      <c r="ADI35" s="27">
        <f t="shared" si="574"/>
        <v>6.623586429725363E-2</v>
      </c>
      <c r="ADJ35" s="27">
        <f t="shared" si="574"/>
        <v>6.3004846526655903E-2</v>
      </c>
      <c r="ADK35" s="27">
        <f t="shared" si="574"/>
        <v>5.9773828756058162E-2</v>
      </c>
      <c r="ADL35" s="27">
        <f t="shared" ref="ADL35:ADN35" si="575">(ADL28+ADL34)/(ADL26+ADL27)</f>
        <v>6.1389337641357025E-2</v>
      </c>
      <c r="ADM35" s="27">
        <f t="shared" si="575"/>
        <v>6.1389337641357025E-2</v>
      </c>
      <c r="ADN35" s="27">
        <f t="shared" si="575"/>
        <v>5.6542810985460421E-2</v>
      </c>
      <c r="ADO35" s="27">
        <f t="shared" ref="ADO35:ADR35" si="576">(ADO28+ADO34)/(ADO26+ADO27)</f>
        <v>5.492730210016155E-2</v>
      </c>
      <c r="ADP35" s="27">
        <f t="shared" si="576"/>
        <v>5.3311793214862679E-2</v>
      </c>
      <c r="ADQ35" s="27">
        <f t="shared" si="576"/>
        <v>5.1696284329563816E-2</v>
      </c>
      <c r="ADR35" s="27">
        <f t="shared" si="576"/>
        <v>5.1696284329563816E-2</v>
      </c>
      <c r="ADS35" s="27">
        <f t="shared" ref="ADS35:ADW35" si="577">(ADS28+ADS34)/(ADS26+ADS27)</f>
        <v>5.8158319870759291E-2</v>
      </c>
      <c r="ADT35" s="27">
        <f t="shared" si="577"/>
        <v>5.9773828756058162E-2</v>
      </c>
      <c r="ADU35" s="27">
        <f t="shared" si="577"/>
        <v>5.6542810985460421E-2</v>
      </c>
      <c r="ADV35" s="27">
        <f t="shared" si="577"/>
        <v>5.9773828756058162E-2</v>
      </c>
      <c r="ADW35" s="27">
        <f t="shared" si="577"/>
        <v>5.9485530546623797E-2</v>
      </c>
      <c r="ADX35" s="27">
        <f t="shared" ref="ADX35:ADY35" si="578">(ADX28+ADX34)/(ADX26+ADX27)</f>
        <v>6.1093247588424437E-2</v>
      </c>
      <c r="ADY35" s="27">
        <f t="shared" si="578"/>
        <v>5.6270096463022508E-2</v>
      </c>
      <c r="ADZ35" s="27">
        <f t="shared" ref="ADZ35:AEA35" si="579">(ADZ28+ADZ34)/(ADZ26+ADZ27)</f>
        <v>5.7877813504823149E-2</v>
      </c>
      <c r="AEA35" s="27">
        <f t="shared" si="579"/>
        <v>5.7877813504823149E-2</v>
      </c>
      <c r="AEB35" s="27">
        <f t="shared" ref="AEB35:AET35" si="580">(AEB28+AEB34)/(AEB26+AEB27)</f>
        <v>5.9485530546623797E-2</v>
      </c>
      <c r="AEC35" s="27">
        <f t="shared" si="580"/>
        <v>6.1093247588424437E-2</v>
      </c>
      <c r="AED35" s="27">
        <f t="shared" si="580"/>
        <v>6.1093247588424437E-2</v>
      </c>
      <c r="AEE35" s="27">
        <f t="shared" si="580"/>
        <v>5.9485530546623797E-2</v>
      </c>
      <c r="AEF35" s="27">
        <f t="shared" si="580"/>
        <v>6.7524115755627015E-2</v>
      </c>
      <c r="AEG35" s="27">
        <f t="shared" si="580"/>
        <v>6.7524115755627015E-2</v>
      </c>
      <c r="AEH35" s="27">
        <f t="shared" si="580"/>
        <v>6.7524115755627015E-2</v>
      </c>
      <c r="AEI35" s="27">
        <f t="shared" si="580"/>
        <v>7.2347266881028938E-2</v>
      </c>
      <c r="AEJ35" s="27">
        <f t="shared" si="580"/>
        <v>7.3836276083467101E-2</v>
      </c>
      <c r="AEK35" s="27">
        <f t="shared" si="580"/>
        <v>7.2231139646869988E-2</v>
      </c>
      <c r="AEL35" s="27">
        <f t="shared" si="580"/>
        <v>7.2231139646869988E-2</v>
      </c>
      <c r="AEM35" s="27">
        <f t="shared" si="580"/>
        <v>6.741573033707865E-2</v>
      </c>
      <c r="AEN35" s="27">
        <f t="shared" si="580"/>
        <v>5.9485530546623797E-2</v>
      </c>
      <c r="AEO35" s="27">
        <f t="shared" si="580"/>
        <v>6.2700964630225078E-2</v>
      </c>
      <c r="AEP35" s="27">
        <f t="shared" si="580"/>
        <v>6.591639871382636E-2</v>
      </c>
      <c r="AEQ35" s="27">
        <f t="shared" si="580"/>
        <v>6.2700964630225078E-2</v>
      </c>
      <c r="AER35" s="27">
        <f t="shared" si="580"/>
        <v>6.4308681672025719E-2</v>
      </c>
      <c r="AES35" s="27">
        <f t="shared" si="580"/>
        <v>5.7877813504823149E-2</v>
      </c>
      <c r="AET35" s="27">
        <f t="shared" si="580"/>
        <v>5.4662379421221867E-2</v>
      </c>
      <c r="AEU35" s="27">
        <f t="shared" ref="AEU35:AFA35" si="581">(AEU28+AEU34)/(AEU26+AEU27)</f>
        <v>6.4308681672025719E-2</v>
      </c>
      <c r="AEV35" s="27">
        <f t="shared" si="581"/>
        <v>6.4308681672025719E-2</v>
      </c>
      <c r="AEW35" s="27">
        <f t="shared" si="581"/>
        <v>6.2700964630225078E-2</v>
      </c>
      <c r="AEX35" s="27">
        <f t="shared" si="581"/>
        <v>6.4308681672025719E-2</v>
      </c>
      <c r="AEY35" s="27">
        <f t="shared" si="581"/>
        <v>5.4662379421221867E-2</v>
      </c>
      <c r="AEZ35" s="27">
        <f t="shared" si="581"/>
        <v>5.6270096463022508E-2</v>
      </c>
      <c r="AFA35" s="27">
        <f t="shared" si="581"/>
        <v>4.9839228295819937E-2</v>
      </c>
      <c r="AFB35" s="27">
        <f t="shared" ref="AFB35:AFD35" si="582">(AFB28+AFB34)/(AFB26+AFB27)</f>
        <v>4.5016077170418008E-2</v>
      </c>
      <c r="AFC35" s="27">
        <f t="shared" si="582"/>
        <v>4.5016077170418008E-2</v>
      </c>
      <c r="AFD35" s="27">
        <f t="shared" si="582"/>
        <v>4.5088566827697261E-2</v>
      </c>
      <c r="AFE35" s="27">
        <f t="shared" ref="AFE35:AFV35" si="583">(AFE28+AFE34)/(AFE26+AFE27)</f>
        <v>3.864734299516908E-2</v>
      </c>
      <c r="AFF35" s="27">
        <f t="shared" si="583"/>
        <v>4.3760129659643439E-2</v>
      </c>
      <c r="AFG35" s="27">
        <f t="shared" si="583"/>
        <v>4.5380875202593193E-2</v>
      </c>
      <c r="AFH35" s="27">
        <f t="shared" si="583"/>
        <v>4.7001620745542948E-2</v>
      </c>
      <c r="AFI35" s="27">
        <f t="shared" si="583"/>
        <v>4.2139384116693678E-2</v>
      </c>
      <c r="AFJ35" s="27">
        <f t="shared" si="583"/>
        <v>4.2139384116693678E-2</v>
      </c>
      <c r="AFK35" s="27">
        <f t="shared" si="583"/>
        <v>4.065040650406504E-2</v>
      </c>
      <c r="AFL35" s="27">
        <f t="shared" si="583"/>
        <v>4.065040650406504E-2</v>
      </c>
      <c r="AFM35" s="27">
        <f t="shared" si="583"/>
        <v>4.5528455284552849E-2</v>
      </c>
      <c r="AFN35" s="27">
        <f t="shared" si="583"/>
        <v>4.065040650406504E-2</v>
      </c>
      <c r="AFO35" s="27">
        <f t="shared" si="583"/>
        <v>4.065040650406504E-2</v>
      </c>
      <c r="AFP35" s="27">
        <f t="shared" si="583"/>
        <v>4.065040650406504E-2</v>
      </c>
      <c r="AFQ35" s="27">
        <f t="shared" si="583"/>
        <v>4.065040650406504E-2</v>
      </c>
      <c r="AFR35" s="27">
        <f t="shared" si="583"/>
        <v>3.9024390243902439E-2</v>
      </c>
      <c r="AFS35" s="27">
        <f t="shared" si="583"/>
        <v>3.9024390243902439E-2</v>
      </c>
      <c r="AFT35" s="27">
        <f t="shared" si="583"/>
        <v>3.9024390243902439E-2</v>
      </c>
      <c r="AFU35" s="27">
        <f t="shared" si="583"/>
        <v>3.9603960396039604E-2</v>
      </c>
      <c r="AFV35" s="27">
        <f t="shared" si="583"/>
        <v>3.4369885433715219E-2</v>
      </c>
      <c r="AFW35" s="27">
        <f t="shared" ref="AFW35:AGQ35" si="584">(AFW28+AFW34)/(AFW26+AFW27)</f>
        <v>3.1096563011456628E-2</v>
      </c>
      <c r="AFX35" s="27">
        <f t="shared" si="584"/>
        <v>3.1096563011456628E-2</v>
      </c>
      <c r="AFY35" s="27">
        <f t="shared" si="584"/>
        <v>3.2733224222585927E-2</v>
      </c>
      <c r="AFZ35" s="27">
        <f t="shared" si="584"/>
        <v>4.1322314049586778E-2</v>
      </c>
      <c r="AGA35" s="27">
        <f t="shared" si="584"/>
        <v>4.2975206611570248E-2</v>
      </c>
      <c r="AGB35" s="27">
        <f t="shared" si="584"/>
        <v>4.4628099173553717E-2</v>
      </c>
      <c r="AGC35" s="27">
        <f t="shared" si="584"/>
        <v>4.817275747508306E-2</v>
      </c>
      <c r="AGD35" s="27">
        <f t="shared" si="584"/>
        <v>4.4850498338870434E-2</v>
      </c>
      <c r="AGE35" s="27">
        <f t="shared" si="584"/>
        <v>4.3189368770764118E-2</v>
      </c>
      <c r="AGF35" s="27">
        <f t="shared" si="584"/>
        <v>3.9867109634551492E-2</v>
      </c>
      <c r="AGG35" s="27">
        <f t="shared" si="584"/>
        <v>6.3122923588039864E-2</v>
      </c>
      <c r="AGH35" s="27">
        <f t="shared" si="584"/>
        <v>6.3439065108514187E-2</v>
      </c>
      <c r="AGI35" s="27">
        <f t="shared" si="584"/>
        <v>5.6761268781302172E-2</v>
      </c>
      <c r="AGJ35" s="27">
        <f t="shared" si="584"/>
        <v>7.3455759599332218E-2</v>
      </c>
      <c r="AGK35" s="27">
        <f t="shared" si="584"/>
        <v>8.347245409015025E-2</v>
      </c>
      <c r="AGL35" s="27">
        <f t="shared" si="584"/>
        <v>8.5141903171953262E-2</v>
      </c>
      <c r="AGM35" s="27">
        <f t="shared" si="584"/>
        <v>8.5141903171953262E-2</v>
      </c>
      <c r="AGN35" s="27">
        <f t="shared" si="584"/>
        <v>9.6828046744574292E-2</v>
      </c>
      <c r="AGO35" s="27">
        <f t="shared" si="584"/>
        <v>0.11833333333333333</v>
      </c>
      <c r="AGP35" s="27">
        <f t="shared" si="584"/>
        <v>0.13445378151260504</v>
      </c>
      <c r="AGQ35" s="27">
        <f t="shared" si="584"/>
        <v>0.13902847571189281</v>
      </c>
      <c r="AGR35" s="27">
        <f t="shared" ref="AGR35:AGW35" si="585">(AGR28+AGR34)/(AGR26+AGR27)</f>
        <v>0.14621848739495799</v>
      </c>
      <c r="AGS35" s="27">
        <f t="shared" si="585"/>
        <v>0.14621848739495799</v>
      </c>
      <c r="AGT35" s="27">
        <f t="shared" si="585"/>
        <v>0.15878378378378377</v>
      </c>
      <c r="AGU35" s="27">
        <f t="shared" si="585"/>
        <v>0.18487394957983194</v>
      </c>
      <c r="AGV35" s="27">
        <f t="shared" si="585"/>
        <v>0.1905564924114671</v>
      </c>
      <c r="AGW35" s="27">
        <f t="shared" si="585"/>
        <v>0.2138047138047138</v>
      </c>
      <c r="AGX35" s="27">
        <f t="shared" ref="AGX35:AHE35" si="586">(AGX28+AGX34)/(AGX26+AGX27)</f>
        <v>0.22147651006711411</v>
      </c>
      <c r="AGY35" s="27">
        <f t="shared" si="586"/>
        <v>0.20469798657718122</v>
      </c>
      <c r="AGZ35" s="27">
        <f t="shared" si="586"/>
        <v>0.19798657718120805</v>
      </c>
      <c r="AHA35" s="27">
        <f t="shared" si="586"/>
        <v>0.2063758389261745</v>
      </c>
      <c r="AHB35" s="27">
        <f t="shared" si="586"/>
        <v>0.21070234113712374</v>
      </c>
      <c r="AHC35" s="27">
        <f t="shared" si="586"/>
        <v>0.21237458193979933</v>
      </c>
      <c r="AHD35" s="27">
        <f t="shared" si="586"/>
        <v>0.22521008403361345</v>
      </c>
      <c r="AHE35" s="27">
        <f t="shared" si="586"/>
        <v>0.23372287145242071</v>
      </c>
      <c r="AHF35" s="27">
        <f t="shared" ref="AHF35:AHM35" si="587">(AHF28+AHF34)/(AHF26+AHF27)</f>
        <v>0.23411371237458195</v>
      </c>
      <c r="AHG35" s="27">
        <f t="shared" si="587"/>
        <v>0.22408026755852842</v>
      </c>
      <c r="AHH35" s="27">
        <f t="shared" si="587"/>
        <v>0.22408026755852842</v>
      </c>
      <c r="AHI35" s="27">
        <f t="shared" si="587"/>
        <v>0.25083612040133779</v>
      </c>
      <c r="AHJ35" s="27">
        <f t="shared" si="587"/>
        <v>0.23539232053422371</v>
      </c>
      <c r="AHK35" s="27">
        <f t="shared" si="587"/>
        <v>0.23421926910299004</v>
      </c>
      <c r="AHL35" s="27">
        <f t="shared" si="587"/>
        <v>0.23754152823920266</v>
      </c>
      <c r="AHM35" s="27">
        <f t="shared" si="587"/>
        <v>0.22500000000000001</v>
      </c>
      <c r="AHN35" s="27">
        <f t="shared" ref="AHN35:AIN35" si="588">(AHN28+AHN34)/(AHN26+AHN27)</f>
        <v>0.24</v>
      </c>
      <c r="AHO35" s="27">
        <f t="shared" si="588"/>
        <v>0.24833333333333332</v>
      </c>
      <c r="AHP35" s="27">
        <f t="shared" si="588"/>
        <v>0.24628099173553719</v>
      </c>
      <c r="AHQ35" s="27">
        <f t="shared" si="588"/>
        <v>0.24833333333333332</v>
      </c>
      <c r="AHR35" s="27">
        <f t="shared" si="588"/>
        <v>0.27272727272727271</v>
      </c>
      <c r="AHS35" s="27">
        <f t="shared" si="588"/>
        <v>0.28476821192052981</v>
      </c>
      <c r="AHT35" s="27">
        <f t="shared" si="588"/>
        <v>0.28877887788778878</v>
      </c>
      <c r="AHU35" s="27">
        <f t="shared" si="588"/>
        <v>0.27887788778877887</v>
      </c>
      <c r="AHV35" s="27">
        <f t="shared" si="588"/>
        <v>0.28712871287128711</v>
      </c>
      <c r="AHW35" s="27">
        <f t="shared" si="588"/>
        <v>0.27759197324414714</v>
      </c>
      <c r="AHX35" s="27">
        <f t="shared" si="588"/>
        <v>0.27545909849749584</v>
      </c>
      <c r="AHY35" s="27">
        <f t="shared" si="588"/>
        <v>0.28452579034941766</v>
      </c>
      <c r="AHZ35" s="27">
        <f t="shared" si="588"/>
        <v>0.28929765886287623</v>
      </c>
      <c r="AIA35" s="27">
        <f t="shared" si="588"/>
        <v>0.26968174204355111</v>
      </c>
      <c r="AIB35" s="27">
        <f t="shared" si="588"/>
        <v>0.26968174204355111</v>
      </c>
      <c r="AIC35" s="27">
        <f t="shared" si="588"/>
        <v>0.25963149078726966</v>
      </c>
      <c r="AID35" s="27">
        <f t="shared" si="588"/>
        <v>0.23025210084033612</v>
      </c>
      <c r="AIE35" s="27">
        <f t="shared" si="588"/>
        <v>0.22651006711409397</v>
      </c>
      <c r="AIF35" s="27">
        <f t="shared" si="588"/>
        <v>0.21979865771812079</v>
      </c>
      <c r="AIG35" s="27">
        <f t="shared" si="588"/>
        <v>0.20067453625632378</v>
      </c>
      <c r="AIH35" s="27">
        <f t="shared" si="588"/>
        <v>0.18887015177065766</v>
      </c>
      <c r="AII35" s="27">
        <f t="shared" si="588"/>
        <v>0.18887015177065766</v>
      </c>
      <c r="AIJ35" s="27">
        <f t="shared" si="588"/>
        <v>0.1905564924114671</v>
      </c>
      <c r="AIK35" s="27">
        <f t="shared" si="588"/>
        <v>0.16835016835016836</v>
      </c>
      <c r="AIL35" s="27">
        <f t="shared" si="588"/>
        <v>0.16694772344013492</v>
      </c>
      <c r="AIM35" s="27">
        <f t="shared" si="588"/>
        <v>0.16188870151770657</v>
      </c>
      <c r="AIN35" s="27">
        <f t="shared" si="588"/>
        <v>0.17369308600337269</v>
      </c>
      <c r="AIO35" s="27">
        <f t="shared" ref="AIO35:AJA35" si="589">(AIO28+AIO34)/(AIO26+AIO27)</f>
        <v>0.15345699831365936</v>
      </c>
      <c r="AIP35" s="27">
        <f t="shared" si="589"/>
        <v>0.15345699831365936</v>
      </c>
      <c r="AIQ35" s="27">
        <f t="shared" si="589"/>
        <v>0.16188870151770657</v>
      </c>
      <c r="AIR35" s="27">
        <f t="shared" si="589"/>
        <v>0.13781512605042018</v>
      </c>
      <c r="AIS35" s="27">
        <f t="shared" si="589"/>
        <v>0.14932885906040269</v>
      </c>
      <c r="AIT35" s="27">
        <f t="shared" si="589"/>
        <v>0.12457912457912458</v>
      </c>
      <c r="AIU35" s="27">
        <f t="shared" si="589"/>
        <v>0.1226890756302521</v>
      </c>
      <c r="AIV35" s="27">
        <f t="shared" si="589"/>
        <v>0.12395309882747069</v>
      </c>
      <c r="AIW35" s="27">
        <f t="shared" si="589"/>
        <v>0.12395309882747069</v>
      </c>
      <c r="AIX35" s="27">
        <f t="shared" si="589"/>
        <v>0.12395309882747069</v>
      </c>
      <c r="AIY35" s="27">
        <f t="shared" si="589"/>
        <v>0.11725293132328309</v>
      </c>
      <c r="AIZ35" s="27">
        <f t="shared" si="589"/>
        <v>9.7152428810720268E-2</v>
      </c>
      <c r="AJA35" s="27">
        <f t="shared" si="589"/>
        <v>9.4276094276094277E-2</v>
      </c>
      <c r="AJB35" s="27">
        <f t="shared" ref="AJB35:AJC35" si="590">(AJB28+AJB34)/(AJB26+AJB27)</f>
        <v>9.4276094276094277E-2</v>
      </c>
      <c r="AJC35" s="27">
        <f t="shared" si="590"/>
        <v>9.2592592592592587E-2</v>
      </c>
      <c r="AJD35" s="27">
        <f t="shared" ref="AJD35:AJE35" si="591">(AJD28+AJD34)/(AJD26+AJD27)</f>
        <v>9.4276094276094277E-2</v>
      </c>
      <c r="AJE35" s="27">
        <f t="shared" si="591"/>
        <v>9.2592592592592587E-2</v>
      </c>
      <c r="AJF35" s="27">
        <f t="shared" ref="AJF35:AJJ35" si="592">(AJF28+AJF34)/(AJF26+AJF27)</f>
        <v>8.2630691399662726E-2</v>
      </c>
      <c r="AJG35" s="27">
        <f t="shared" si="592"/>
        <v>8.2491582491582491E-2</v>
      </c>
      <c r="AJH35" s="27">
        <f t="shared" si="592"/>
        <v>8.067226890756303E-2</v>
      </c>
      <c r="AJI35" s="27">
        <f t="shared" si="592"/>
        <v>7.8991596638655459E-2</v>
      </c>
      <c r="AJJ35" s="27">
        <f t="shared" si="592"/>
        <v>8.4175084175084181E-2</v>
      </c>
      <c r="AJK35" s="27">
        <f t="shared" ref="AJK35:AJR35" si="593">(AJK28+AJK34)/(AJK26+AJK27)</f>
        <v>8.4175084175084181E-2</v>
      </c>
      <c r="AJL35" s="27">
        <f t="shared" si="593"/>
        <v>8.5858585858585856E-2</v>
      </c>
      <c r="AJM35" s="27">
        <f t="shared" si="593"/>
        <v>8.7689713322091065E-2</v>
      </c>
      <c r="AJN35" s="27">
        <f t="shared" si="593"/>
        <v>7.9258010118043842E-2</v>
      </c>
      <c r="AJO35" s="27">
        <f t="shared" si="593"/>
        <v>7.4198988195615517E-2</v>
      </c>
      <c r="AJP35" s="27">
        <f t="shared" si="593"/>
        <v>7.4198988195615517E-2</v>
      </c>
      <c r="AJQ35" s="27">
        <f t="shared" si="593"/>
        <v>6.4080944350758853E-2</v>
      </c>
      <c r="AJR35" s="27">
        <f t="shared" si="593"/>
        <v>6.4080944350758853E-2</v>
      </c>
      <c r="AJS35" s="27">
        <f t="shared" ref="AJS35:AJW35" si="594">(AJS28+AJS34)/(AJS26+AJS27)</f>
        <v>6.4080944350758853E-2</v>
      </c>
      <c r="AJT35" s="27">
        <f t="shared" si="594"/>
        <v>6.4080944350758853E-2</v>
      </c>
      <c r="AJU35" s="27">
        <f t="shared" si="594"/>
        <v>6.4080944350758853E-2</v>
      </c>
      <c r="AJV35" s="27">
        <f t="shared" si="594"/>
        <v>6.0708263069139963E-2</v>
      </c>
      <c r="AJW35" s="27">
        <f t="shared" si="594"/>
        <v>6.2394603709949412E-2</v>
      </c>
      <c r="AJX35" s="27">
        <f t="shared" ref="AJX35:AKQ35" si="595">(AJX28+AJX34)/(AJX26+AJX27)</f>
        <v>6.0708263069139963E-2</v>
      </c>
      <c r="AJY35" s="27">
        <f t="shared" si="595"/>
        <v>6.0708263069139963E-2</v>
      </c>
      <c r="AJZ35" s="27">
        <f t="shared" si="595"/>
        <v>6.0708263069139963E-2</v>
      </c>
      <c r="AKA35" s="27">
        <f t="shared" si="595"/>
        <v>5.2276559865092748E-2</v>
      </c>
      <c r="AKB35" s="27">
        <f t="shared" si="595"/>
        <v>5.0590219224283306E-2</v>
      </c>
      <c r="AKC35" s="27">
        <f t="shared" si="595"/>
        <v>5.3962900505902189E-2</v>
      </c>
      <c r="AKD35" s="27">
        <f t="shared" si="595"/>
        <v>5.7239057239057242E-2</v>
      </c>
      <c r="AKE35" s="27">
        <f t="shared" si="595"/>
        <v>5.8922558922558925E-2</v>
      </c>
      <c r="AKF35" s="27">
        <f t="shared" si="595"/>
        <v>5.8922558922558925E-2</v>
      </c>
      <c r="AKG35" s="27">
        <f t="shared" si="595"/>
        <v>5.8922558922558925E-2</v>
      </c>
      <c r="AKH35" s="27">
        <f t="shared" si="595"/>
        <v>5.2276559865092748E-2</v>
      </c>
      <c r="AKI35" s="27">
        <f t="shared" si="595"/>
        <v>4.2158516020236091E-2</v>
      </c>
      <c r="AKJ35" s="27">
        <f t="shared" si="595"/>
        <v>4.8821548821548821E-2</v>
      </c>
      <c r="AKK35" s="27">
        <f t="shared" si="595"/>
        <v>4.3844856661045532E-2</v>
      </c>
      <c r="AKL35" s="27">
        <f t="shared" si="595"/>
        <v>4.7138047138047139E-2</v>
      </c>
      <c r="AKM35" s="27">
        <f t="shared" si="595"/>
        <v>4.7138047138047139E-2</v>
      </c>
      <c r="AKN35" s="27">
        <f t="shared" si="595"/>
        <v>4.7138047138047139E-2</v>
      </c>
      <c r="AKO35" s="27">
        <f t="shared" si="595"/>
        <v>5.9021922428330521E-2</v>
      </c>
      <c r="AKP35" s="27">
        <f t="shared" si="595"/>
        <v>6.0606060606060608E-2</v>
      </c>
      <c r="AKQ35" s="27">
        <f t="shared" si="595"/>
        <v>7.0826306913996634E-2</v>
      </c>
      <c r="AKR35" s="27">
        <f t="shared" ref="AKR35:ALF35" si="596">(AKR28+AKR34)/(AKR26+AKR27)</f>
        <v>7.0826306913996634E-2</v>
      </c>
      <c r="AKS35" s="27">
        <f t="shared" si="596"/>
        <v>7.0826306913996634E-2</v>
      </c>
      <c r="AKT35" s="27">
        <f t="shared" si="596"/>
        <v>7.0826306913996634E-2</v>
      </c>
      <c r="AKU35" s="27">
        <f t="shared" si="596"/>
        <v>7.0826306913996634E-2</v>
      </c>
      <c r="AKV35" s="27">
        <f t="shared" si="596"/>
        <v>6.9139966273187178E-2</v>
      </c>
      <c r="AKW35" s="27">
        <f t="shared" si="596"/>
        <v>5.9021922428330521E-2</v>
      </c>
      <c r="AKX35" s="27">
        <f t="shared" si="596"/>
        <v>5.9021922428330521E-2</v>
      </c>
      <c r="AKY35" s="27">
        <f t="shared" si="596"/>
        <v>6.3973063973063973E-2</v>
      </c>
      <c r="AKZ35" s="27">
        <f t="shared" si="596"/>
        <v>6.9023569023569029E-2</v>
      </c>
      <c r="ALA35" s="27">
        <f t="shared" si="596"/>
        <v>6.9023569023569029E-2</v>
      </c>
      <c r="ALB35" s="27">
        <f t="shared" si="596"/>
        <v>6.9023569023569029E-2</v>
      </c>
      <c r="ALC35" s="27">
        <f t="shared" si="596"/>
        <v>6.8676716917922945E-2</v>
      </c>
      <c r="ALD35" s="27">
        <f t="shared" si="596"/>
        <v>6.7453625632377737E-2</v>
      </c>
      <c r="ALE35" s="27">
        <f t="shared" si="596"/>
        <v>7.0707070707070704E-2</v>
      </c>
      <c r="ALF35" s="27">
        <f t="shared" si="596"/>
        <v>7.3949579831932774E-2</v>
      </c>
      <c r="ALG35" s="27">
        <f t="shared" ref="ALG35:ALT35" si="597">(ALG28+ALG34)/(ALG26+ALG27)</f>
        <v>7.8991596638655459E-2</v>
      </c>
      <c r="ALH35" s="27">
        <f t="shared" si="597"/>
        <v>7.5630252100840331E-2</v>
      </c>
      <c r="ALI35" s="27">
        <f t="shared" si="597"/>
        <v>7.5630252100840331E-2</v>
      </c>
      <c r="ALJ35" s="27">
        <f t="shared" si="597"/>
        <v>7.5885328836424959E-2</v>
      </c>
      <c r="ALK35" s="27">
        <f t="shared" si="597"/>
        <v>6.9023569023569029E-2</v>
      </c>
      <c r="ALL35" s="27">
        <f t="shared" si="597"/>
        <v>6.9023569023569029E-2</v>
      </c>
      <c r="ALM35" s="27">
        <f t="shared" si="597"/>
        <v>7.575757575757576E-2</v>
      </c>
      <c r="ALN35" s="27">
        <f t="shared" si="597"/>
        <v>8.4033613445378158E-2</v>
      </c>
      <c r="ALO35" s="27">
        <f t="shared" si="597"/>
        <v>8.4033613445378158E-2</v>
      </c>
      <c r="ALP35" s="27">
        <f t="shared" si="597"/>
        <v>8.7394957983193272E-2</v>
      </c>
      <c r="ALQ35" s="27">
        <f t="shared" si="597"/>
        <v>0.10084033613445378</v>
      </c>
      <c r="ALR35" s="27">
        <f t="shared" si="597"/>
        <v>9.7478991596638656E-2</v>
      </c>
      <c r="ALS35" s="27">
        <f t="shared" si="597"/>
        <v>8.4317032040472181E-2</v>
      </c>
      <c r="ALT35" s="27">
        <f t="shared" si="597"/>
        <v>8.7542087542087546E-2</v>
      </c>
      <c r="ALU35" s="27">
        <f t="shared" ref="ALU35:AMX35" si="598">(ALU28+ALU34)/(ALU26+ALU27)</f>
        <v>9.4435075885328831E-2</v>
      </c>
      <c r="ALV35" s="27">
        <f t="shared" si="598"/>
        <v>9.4435075885328831E-2</v>
      </c>
      <c r="ALW35" s="27">
        <f t="shared" si="598"/>
        <v>9.4435075885328831E-2</v>
      </c>
      <c r="ALX35" s="27">
        <f t="shared" si="598"/>
        <v>0.11784511784511785</v>
      </c>
      <c r="ALY35" s="27">
        <f t="shared" si="598"/>
        <v>0.12773109243697478</v>
      </c>
      <c r="ALZ35" s="27">
        <f t="shared" si="598"/>
        <v>0.12542372881355932</v>
      </c>
      <c r="AMA35" s="27">
        <f t="shared" si="598"/>
        <v>0.12121212121212122</v>
      </c>
      <c r="AMB35" s="27">
        <f t="shared" si="598"/>
        <v>0.11864406779661017</v>
      </c>
      <c r="AMC35" s="27">
        <f t="shared" si="598"/>
        <v>0.12033898305084746</v>
      </c>
      <c r="AMD35" s="27">
        <f t="shared" si="598"/>
        <v>0.12033898305084746</v>
      </c>
      <c r="AME35" s="27">
        <f t="shared" si="598"/>
        <v>0.13728813559322034</v>
      </c>
      <c r="AMF35" s="27">
        <f t="shared" si="598"/>
        <v>0.14189189189189189</v>
      </c>
      <c r="AMG35" s="27">
        <f t="shared" si="598"/>
        <v>0.14020270270270271</v>
      </c>
      <c r="AMH35" s="27">
        <f t="shared" si="598"/>
        <v>0.14189189189189189</v>
      </c>
      <c r="AMI35" s="27">
        <f t="shared" si="598"/>
        <v>0.14478114478114479</v>
      </c>
      <c r="AMJ35" s="27">
        <f t="shared" si="598"/>
        <v>0.14478114478114479</v>
      </c>
      <c r="AMK35" s="27">
        <f t="shared" si="598"/>
        <v>0.14646464646464646</v>
      </c>
      <c r="AML35" s="27">
        <f t="shared" si="598"/>
        <v>0.17845117845117844</v>
      </c>
      <c r="AMM35" s="27">
        <f t="shared" si="598"/>
        <v>0.16385135135135134</v>
      </c>
      <c r="AMN35" s="27">
        <f t="shared" si="598"/>
        <v>0.18090452261306533</v>
      </c>
      <c r="AMO35" s="27">
        <f t="shared" si="598"/>
        <v>0.16638655462184873</v>
      </c>
      <c r="AMP35" s="27">
        <f t="shared" si="598"/>
        <v>0.17666666666666667</v>
      </c>
      <c r="AMQ35" s="27">
        <f t="shared" si="598"/>
        <v>0.17499999999999999</v>
      </c>
      <c r="AMR35" s="27">
        <f t="shared" si="598"/>
        <v>0.17666666666666667</v>
      </c>
      <c r="AMS35" s="27">
        <f t="shared" si="598"/>
        <v>0.18780889621087316</v>
      </c>
      <c r="AMT35" s="27">
        <f t="shared" si="598"/>
        <v>0.18739635157545606</v>
      </c>
      <c r="AMU35" s="27">
        <f t="shared" si="598"/>
        <v>0.18739635157545606</v>
      </c>
      <c r="AMV35" s="27">
        <f t="shared" si="598"/>
        <v>0.18739635157545606</v>
      </c>
      <c r="AMW35" s="27">
        <f t="shared" si="598"/>
        <v>0.18739635157545606</v>
      </c>
      <c r="AMX35" s="27">
        <f t="shared" si="598"/>
        <v>0.19467554076539101</v>
      </c>
      <c r="AMY35" s="27">
        <f t="shared" ref="AMY35:ANC35" si="599">(AMY28+AMY34)/(AMY26+AMY27)</f>
        <v>0.19633943427620631</v>
      </c>
      <c r="AMZ35" s="27">
        <f t="shared" si="599"/>
        <v>0.19633943427620631</v>
      </c>
      <c r="ANA35" s="27">
        <f t="shared" si="599"/>
        <v>0.19467554076539101</v>
      </c>
      <c r="ANB35" s="27">
        <f t="shared" si="599"/>
        <v>0.21393034825870647</v>
      </c>
      <c r="ANC35" s="27">
        <f t="shared" si="599"/>
        <v>0.20529801324503311</v>
      </c>
      <c r="AND35" s="27">
        <f t="shared" ref="AND35:ANJ35" si="600">(AND28+AND34)/(AND26+AND27)</f>
        <v>0.20868113522537562</v>
      </c>
      <c r="ANE35" s="27">
        <f t="shared" si="600"/>
        <v>0.21035058430717862</v>
      </c>
      <c r="ANF35" s="27">
        <f t="shared" si="600"/>
        <v>0.21202003338898165</v>
      </c>
      <c r="ANG35" s="27">
        <f t="shared" si="600"/>
        <v>0.21035058430717862</v>
      </c>
      <c r="ANH35" s="27">
        <f t="shared" si="600"/>
        <v>0.22350993377483444</v>
      </c>
      <c r="ANI35" s="27">
        <f t="shared" si="600"/>
        <v>0.22644628099173553</v>
      </c>
      <c r="ANJ35" s="27">
        <f t="shared" si="600"/>
        <v>0.22</v>
      </c>
      <c r="ANK35" s="27">
        <f t="shared" ref="ANK35:AOL35" si="601">(ANK28+ANK34)/(ANK26+ANK27)</f>
        <v>0.22184873949579831</v>
      </c>
      <c r="ANL35" s="27">
        <f t="shared" si="601"/>
        <v>0.22521008403361345</v>
      </c>
      <c r="ANM35" s="27">
        <f t="shared" si="601"/>
        <v>0.22689075630252101</v>
      </c>
      <c r="ANN35" s="27">
        <f t="shared" si="601"/>
        <v>0.24378109452736318</v>
      </c>
      <c r="ANO35" s="27">
        <f t="shared" si="601"/>
        <v>0.23154362416107382</v>
      </c>
      <c r="ANP35" s="27">
        <f t="shared" si="601"/>
        <v>0.22278056951423786</v>
      </c>
      <c r="ANQ35" s="27">
        <f t="shared" si="601"/>
        <v>0.2175379426644182</v>
      </c>
      <c r="ANR35" s="27">
        <f t="shared" si="601"/>
        <v>0.19256756756756757</v>
      </c>
      <c r="ANS35" s="27">
        <f t="shared" si="601"/>
        <v>0.19256756756756757</v>
      </c>
      <c r="ANT35" s="27">
        <f t="shared" si="601"/>
        <v>0.19256756756756757</v>
      </c>
      <c r="ANU35" s="27">
        <f t="shared" si="601"/>
        <v>0.21717171717171718</v>
      </c>
      <c r="ANV35" s="27">
        <f t="shared" si="601"/>
        <v>0.19528619528619529</v>
      </c>
      <c r="ANW35" s="27">
        <f t="shared" si="601"/>
        <v>0.19763513513513514</v>
      </c>
      <c r="ANX35" s="27">
        <f t="shared" si="601"/>
        <v>0.18549747048903878</v>
      </c>
      <c r="ANY35" s="27">
        <f t="shared" si="601"/>
        <v>0.19360269360269361</v>
      </c>
      <c r="ANZ35" s="27">
        <f t="shared" si="601"/>
        <v>0.19528619528619529</v>
      </c>
      <c r="AOA35" s="27">
        <f t="shared" si="601"/>
        <v>0.19528619528619529</v>
      </c>
      <c r="AOB35" s="27">
        <f t="shared" si="601"/>
        <v>0.18381112984822934</v>
      </c>
      <c r="AOC35" s="27">
        <f t="shared" si="601"/>
        <v>0.16835016835016836</v>
      </c>
      <c r="AOD35" s="27">
        <f t="shared" si="601"/>
        <v>0.16722972972972974</v>
      </c>
      <c r="AOE35" s="27">
        <f t="shared" si="601"/>
        <v>0.15423728813559323</v>
      </c>
      <c r="AOF35" s="27">
        <f t="shared" si="601"/>
        <v>0.1554054054054054</v>
      </c>
      <c r="AOG35" s="27">
        <f t="shared" si="601"/>
        <v>0.15371621621621623</v>
      </c>
      <c r="AOH35" s="27">
        <f t="shared" si="601"/>
        <v>0.15371621621621623</v>
      </c>
      <c r="AOI35" s="27">
        <f t="shared" si="601"/>
        <v>0.14601018675721561</v>
      </c>
      <c r="AOJ35" s="27">
        <f t="shared" si="601"/>
        <v>0.13582342954159593</v>
      </c>
      <c r="AOK35" s="27">
        <f t="shared" si="601"/>
        <v>0.12755102040816327</v>
      </c>
      <c r="AOL35" s="27">
        <f t="shared" si="601"/>
        <v>0.12733446519524619</v>
      </c>
      <c r="AOM35" s="27">
        <f t="shared" ref="AOM35:APN35" si="602">(AOM28+AOM34)/(AOM26+AOM27)</f>
        <v>0.12755102040816327</v>
      </c>
      <c r="AON35" s="27">
        <f t="shared" si="602"/>
        <v>0.12755102040816327</v>
      </c>
      <c r="AOO35" s="27">
        <f t="shared" si="602"/>
        <v>0.12755102040816327</v>
      </c>
      <c r="AOP35" s="27">
        <f t="shared" si="602"/>
        <v>0.13095238095238096</v>
      </c>
      <c r="AOQ35" s="27">
        <f t="shared" si="602"/>
        <v>0.11734693877551021</v>
      </c>
      <c r="AOR35" s="27">
        <f t="shared" si="602"/>
        <v>0.11054421768707483</v>
      </c>
      <c r="AOS35" s="27">
        <f t="shared" si="602"/>
        <v>9.8976109215017066E-2</v>
      </c>
      <c r="AOT35" s="27">
        <f t="shared" si="602"/>
        <v>9.540034071550256E-2</v>
      </c>
      <c r="AOU35" s="27">
        <f t="shared" si="602"/>
        <v>9.540034071550256E-2</v>
      </c>
      <c r="AOV35" s="27">
        <f t="shared" si="602"/>
        <v>9.540034071550256E-2</v>
      </c>
      <c r="AOW35" s="27">
        <f t="shared" si="602"/>
        <v>8.5178875638841564E-2</v>
      </c>
      <c r="AOX35" s="27">
        <f t="shared" si="602"/>
        <v>7.4957410562180582E-2</v>
      </c>
      <c r="AOY35" s="27">
        <f t="shared" si="602"/>
        <v>7.4829931972789115E-2</v>
      </c>
      <c r="AOZ35" s="27">
        <f t="shared" si="602"/>
        <v>7.4829931972789115E-2</v>
      </c>
      <c r="APA35" s="27">
        <f t="shared" si="602"/>
        <v>7.979626485568761E-2</v>
      </c>
      <c r="APB35" s="27">
        <f t="shared" si="602"/>
        <v>7.979626485568761E-2</v>
      </c>
      <c r="APC35" s="27">
        <f t="shared" si="602"/>
        <v>7.979626485568761E-2</v>
      </c>
      <c r="APD35" s="27">
        <f t="shared" si="602"/>
        <v>7.4829931972789115E-2</v>
      </c>
      <c r="APE35" s="27">
        <f t="shared" si="602"/>
        <v>7.3253833049403749E-2</v>
      </c>
      <c r="APF35" s="27">
        <f t="shared" si="602"/>
        <v>6.8143100511073251E-2</v>
      </c>
      <c r="APG35" s="27">
        <f t="shared" si="602"/>
        <v>6.4735945485519586E-2</v>
      </c>
      <c r="APH35" s="27">
        <f t="shared" si="602"/>
        <v>6.9846678023850084E-2</v>
      </c>
      <c r="API35" s="27">
        <f t="shared" si="602"/>
        <v>6.9846678023850084E-2</v>
      </c>
      <c r="APJ35" s="27">
        <f t="shared" si="602"/>
        <v>6.9846678023850084E-2</v>
      </c>
      <c r="APK35" s="27">
        <f t="shared" si="602"/>
        <v>5.6218057921635436E-2</v>
      </c>
      <c r="APL35" s="27">
        <f t="shared" si="602"/>
        <v>5.4607508532423209E-2</v>
      </c>
      <c r="APM35" s="27">
        <f t="shared" si="602"/>
        <v>4.5996592844974447E-2</v>
      </c>
      <c r="APN35" s="27">
        <f t="shared" si="602"/>
        <v>4.2589437819420782E-2</v>
      </c>
      <c r="APO35" s="27">
        <f t="shared" ref="APO35:APQ35" si="603">(APO28+APO34)/(APO26+APO27)</f>
        <v>4.4368600682593858E-2</v>
      </c>
      <c r="APP35" s="27">
        <f t="shared" si="603"/>
        <v>4.9488054607508533E-2</v>
      </c>
      <c r="APQ35" s="27">
        <f t="shared" si="603"/>
        <v>4.9488054607508533E-2</v>
      </c>
      <c r="APR35" s="27">
        <f t="shared" ref="APR35:AQI35" si="604">(APR28+APR34)/(APR26+APR27)</f>
        <v>4.0955631399317405E-2</v>
      </c>
      <c r="APS35" s="27">
        <f t="shared" si="604"/>
        <v>5.1194539249146756E-2</v>
      </c>
      <c r="APT35" s="27">
        <f t="shared" si="604"/>
        <v>4.9488054607508533E-2</v>
      </c>
      <c r="APU35" s="27">
        <f t="shared" si="604"/>
        <v>5.2901023890784986E-2</v>
      </c>
      <c r="APV35" s="27">
        <f t="shared" si="604"/>
        <v>4.9488054607508533E-2</v>
      </c>
      <c r="APW35" s="27">
        <f t="shared" si="604"/>
        <v>4.778156996587031E-2</v>
      </c>
      <c r="APX35" s="27">
        <f t="shared" si="604"/>
        <v>4.778156996587031E-2</v>
      </c>
      <c r="APY35" s="27">
        <f t="shared" si="604"/>
        <v>3.7542662116040959E-2</v>
      </c>
      <c r="APZ35" s="27">
        <f t="shared" si="604"/>
        <v>3.7542662116040959E-2</v>
      </c>
      <c r="AQA35" s="27">
        <f t="shared" si="604"/>
        <v>3.2423208191126277E-2</v>
      </c>
      <c r="AQB35" s="27">
        <f t="shared" si="604"/>
        <v>2.9010238907849831E-2</v>
      </c>
      <c r="AQC35" s="27">
        <f t="shared" si="604"/>
        <v>2.2184300341296929E-2</v>
      </c>
      <c r="AQD35" s="27">
        <f t="shared" si="604"/>
        <v>2.2184300341296929E-2</v>
      </c>
      <c r="AQE35" s="27">
        <f t="shared" si="604"/>
        <v>2.2184300341296929E-2</v>
      </c>
      <c r="AQF35" s="27">
        <f t="shared" si="604"/>
        <v>1.877133105802048E-2</v>
      </c>
      <c r="AQG35" s="27">
        <f t="shared" si="604"/>
        <v>2.2184300341296929E-2</v>
      </c>
      <c r="AQH35" s="27">
        <f t="shared" si="604"/>
        <v>2.2184300341296929E-2</v>
      </c>
      <c r="AQI35" s="27">
        <f t="shared" si="604"/>
        <v>1.7064846416382253E-2</v>
      </c>
      <c r="AQJ35" s="27">
        <f t="shared" ref="AQJ35:AQX35" si="605">(AQJ28+AQJ34)/(AQJ26+AQJ27)</f>
        <v>1.7985611510791366E-2</v>
      </c>
      <c r="AQK35" s="27">
        <f t="shared" si="605"/>
        <v>1.7985611510791366E-2</v>
      </c>
      <c r="AQL35" s="27">
        <f t="shared" si="605"/>
        <v>1.7985611510791366E-2</v>
      </c>
      <c r="AQM35" s="27">
        <f t="shared" si="605"/>
        <v>2.5179856115107913E-2</v>
      </c>
      <c r="AQN35" s="27">
        <f t="shared" si="605"/>
        <v>2.3381294964028777E-2</v>
      </c>
      <c r="AQO35" s="27">
        <f t="shared" si="605"/>
        <v>1.9784172661870502E-2</v>
      </c>
      <c r="AQP35" s="27">
        <f t="shared" si="605"/>
        <v>2.1582733812949641E-2</v>
      </c>
      <c r="AQQ35" s="27">
        <f t="shared" si="605"/>
        <v>2.6978417266187049E-2</v>
      </c>
      <c r="AQR35" s="27">
        <f t="shared" si="605"/>
        <v>2.6978417266187049E-2</v>
      </c>
      <c r="AQS35" s="27">
        <f t="shared" si="605"/>
        <v>2.6978417266187049E-2</v>
      </c>
      <c r="AQT35" s="27">
        <f t="shared" si="605"/>
        <v>2.8776978417266189E-2</v>
      </c>
      <c r="AQU35" s="27">
        <f t="shared" si="605"/>
        <v>2.8776978417266189E-2</v>
      </c>
      <c r="AQV35" s="27">
        <f t="shared" si="605"/>
        <v>2.6978417266187049E-2</v>
      </c>
      <c r="AQW35" s="27">
        <f t="shared" si="605"/>
        <v>2.3381294964028777E-2</v>
      </c>
      <c r="AQX35" s="27">
        <f t="shared" si="605"/>
        <v>2.3381294964028777E-2</v>
      </c>
      <c r="AQY35" s="27">
        <f t="shared" ref="AQY35:ARK35" si="606">(AQY28+AQY34)/(AQY26+AQY27)</f>
        <v>2.3381294964028777E-2</v>
      </c>
      <c r="AQZ35" s="27">
        <f t="shared" si="606"/>
        <v>2.3381294964028777E-2</v>
      </c>
      <c r="ARA35" s="27">
        <f t="shared" si="606"/>
        <v>2.3381294964028777E-2</v>
      </c>
      <c r="ARB35" s="27">
        <f t="shared" si="606"/>
        <v>2.5179856115107913E-2</v>
      </c>
      <c r="ARC35" s="27">
        <f t="shared" si="606"/>
        <v>2.3381294964028777E-2</v>
      </c>
      <c r="ARD35" s="27">
        <f t="shared" si="606"/>
        <v>2.5179856115107913E-2</v>
      </c>
      <c r="ARE35" s="27">
        <f t="shared" si="606"/>
        <v>2.5179856115107913E-2</v>
      </c>
      <c r="ARF35" s="27">
        <f t="shared" si="606"/>
        <v>2.5179856115107913E-2</v>
      </c>
      <c r="ARG35" s="27">
        <f t="shared" si="606"/>
        <v>2.6978417266187049E-2</v>
      </c>
      <c r="ARH35" s="27">
        <f t="shared" si="606"/>
        <v>2.3381294964028777E-2</v>
      </c>
      <c r="ARI35" s="27">
        <f t="shared" si="606"/>
        <v>2.3381294964028777E-2</v>
      </c>
      <c r="ARJ35" s="27">
        <f t="shared" si="606"/>
        <v>1.9784172661870502E-2</v>
      </c>
      <c r="ARK35" s="27">
        <f t="shared" si="606"/>
        <v>1.7985611510791366E-2</v>
      </c>
      <c r="ARL35" s="27">
        <f t="shared" ref="ARL35:ARQ35" si="607">(ARL28+ARL34)/(ARL26+ARL27)</f>
        <v>2.5179856115107913E-2</v>
      </c>
      <c r="ARM35" s="27">
        <f t="shared" si="607"/>
        <v>2.5179856115107913E-2</v>
      </c>
      <c r="ARN35" s="27">
        <f t="shared" si="607"/>
        <v>2.5179856115107913E-2</v>
      </c>
      <c r="ARO35" s="27">
        <f t="shared" si="607"/>
        <v>2.3381294964028777E-2</v>
      </c>
      <c r="ARP35" s="27">
        <f t="shared" si="607"/>
        <v>2.1582733812949641E-2</v>
      </c>
      <c r="ARQ35" s="27">
        <f t="shared" si="607"/>
        <v>2.1582733812949641E-2</v>
      </c>
      <c r="ARR35" s="27">
        <f t="shared" ref="ARR35:ARU35" si="608">(ARR28+ARR34)/(ARR26+ARR27)</f>
        <v>2.1582733812949641E-2</v>
      </c>
      <c r="ARS35" s="27">
        <f t="shared" si="608"/>
        <v>2.1621621621621623E-2</v>
      </c>
      <c r="ART35" s="27">
        <f t="shared" si="608"/>
        <v>2.1621621621621623E-2</v>
      </c>
      <c r="ARU35" s="27">
        <f t="shared" si="608"/>
        <v>2.1621621621621623E-2</v>
      </c>
    </row>
    <row r="36" spans="1:1165" s="62" customFormat="1" ht="18" customHeight="1">
      <c r="A36" s="89" t="s">
        <v>80</v>
      </c>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28">
        <v>126</v>
      </c>
      <c r="JL36" s="28">
        <v>127</v>
      </c>
      <c r="JM36" s="28">
        <v>137</v>
      </c>
      <c r="JN36" s="28">
        <v>137</v>
      </c>
      <c r="JO36" s="28">
        <v>137</v>
      </c>
      <c r="JP36" s="28">
        <v>143</v>
      </c>
      <c r="JQ36" s="28">
        <v>161</v>
      </c>
      <c r="JR36" s="28">
        <v>161</v>
      </c>
      <c r="JS36" s="28">
        <v>164</v>
      </c>
      <c r="JT36" s="28">
        <v>164</v>
      </c>
      <c r="JU36" s="28">
        <v>164</v>
      </c>
      <c r="JV36" s="28">
        <v>164</v>
      </c>
      <c r="JW36" s="28">
        <v>174</v>
      </c>
      <c r="JX36" s="28">
        <v>176</v>
      </c>
      <c r="JY36" s="28">
        <v>179</v>
      </c>
      <c r="JZ36" s="28">
        <v>182</v>
      </c>
      <c r="KA36" s="28">
        <v>188</v>
      </c>
      <c r="KB36" s="28">
        <v>188</v>
      </c>
      <c r="KC36" s="28">
        <v>188</v>
      </c>
      <c r="KD36" s="28">
        <v>191</v>
      </c>
      <c r="KE36" s="28">
        <v>196</v>
      </c>
      <c r="KF36" s="28">
        <v>198</v>
      </c>
      <c r="KG36" s="28">
        <v>203</v>
      </c>
      <c r="KH36" s="28">
        <v>203</v>
      </c>
      <c r="KI36" s="28">
        <v>203</v>
      </c>
      <c r="KJ36" s="28">
        <v>203</v>
      </c>
      <c r="KK36" s="28">
        <v>205</v>
      </c>
      <c r="KL36" s="28">
        <v>204</v>
      </c>
      <c r="KM36" s="28">
        <v>206</v>
      </c>
      <c r="KN36" s="28">
        <v>208</v>
      </c>
      <c r="KO36" s="28">
        <v>208</v>
      </c>
      <c r="KP36" s="28">
        <v>208</v>
      </c>
      <c r="KQ36" s="28">
        <v>208</v>
      </c>
      <c r="KR36" s="28">
        <v>208</v>
      </c>
      <c r="KS36" s="28">
        <v>206</v>
      </c>
      <c r="KT36" s="28">
        <v>206</v>
      </c>
      <c r="KU36" s="28">
        <v>206</v>
      </c>
      <c r="KV36" s="28">
        <v>206</v>
      </c>
      <c r="KW36" s="28">
        <v>206</v>
      </c>
      <c r="KX36" s="28">
        <v>206</v>
      </c>
      <c r="KY36" s="28">
        <v>208</v>
      </c>
      <c r="KZ36" s="28">
        <v>208</v>
      </c>
      <c r="LA36" s="28">
        <v>209</v>
      </c>
      <c r="LB36" s="28">
        <v>209</v>
      </c>
      <c r="LC36" s="28">
        <v>210</v>
      </c>
      <c r="LD36" s="28">
        <v>210</v>
      </c>
      <c r="LE36" s="28">
        <v>210</v>
      </c>
      <c r="LF36" s="28">
        <v>210</v>
      </c>
      <c r="LG36" s="28">
        <v>210</v>
      </c>
      <c r="LH36" s="28">
        <v>217</v>
      </c>
      <c r="LI36" s="28">
        <v>217</v>
      </c>
      <c r="LJ36" s="28">
        <v>217</v>
      </c>
      <c r="LK36" s="28">
        <v>214</v>
      </c>
      <c r="LL36" s="28">
        <v>214</v>
      </c>
      <c r="LM36" s="28">
        <v>217</v>
      </c>
      <c r="LN36" s="28">
        <v>217</v>
      </c>
      <c r="LO36" s="28">
        <v>222</v>
      </c>
      <c r="LP36" s="28">
        <v>222</v>
      </c>
      <c r="LQ36" s="28">
        <v>222</v>
      </c>
      <c r="LR36" s="28">
        <v>221</v>
      </c>
      <c r="LS36" s="28">
        <v>221</v>
      </c>
      <c r="LT36" s="28">
        <v>221</v>
      </c>
      <c r="LU36" s="28">
        <v>221</v>
      </c>
      <c r="LV36" s="28">
        <v>223</v>
      </c>
      <c r="LW36" s="28">
        <v>223</v>
      </c>
      <c r="LX36" s="28">
        <v>223</v>
      </c>
      <c r="LY36" s="28">
        <v>223</v>
      </c>
      <c r="LZ36" s="28">
        <v>223</v>
      </c>
      <c r="MA36" s="28">
        <v>215</v>
      </c>
      <c r="MB36" s="28">
        <v>215</v>
      </c>
      <c r="MC36" s="28">
        <v>215</v>
      </c>
      <c r="MD36" s="28">
        <v>215</v>
      </c>
      <c r="ME36" s="28">
        <v>215</v>
      </c>
      <c r="MF36" s="28">
        <v>215</v>
      </c>
      <c r="MG36" s="28">
        <v>215</v>
      </c>
      <c r="MH36" s="28">
        <v>222</v>
      </c>
      <c r="MI36" s="28">
        <v>222</v>
      </c>
      <c r="MJ36" s="28">
        <v>220</v>
      </c>
      <c r="MK36" s="28">
        <v>220</v>
      </c>
      <c r="ML36" s="28">
        <v>220</v>
      </c>
      <c r="MM36" s="28">
        <v>220</v>
      </c>
      <c r="MN36" s="28">
        <v>220</v>
      </c>
      <c r="MO36" s="28">
        <v>220</v>
      </c>
      <c r="MP36" s="28">
        <v>223</v>
      </c>
      <c r="MQ36" s="28">
        <v>223</v>
      </c>
      <c r="MR36" s="28">
        <v>222</v>
      </c>
      <c r="MS36" s="28">
        <v>216</v>
      </c>
      <c r="MT36" s="28">
        <v>216</v>
      </c>
      <c r="MU36" s="28">
        <v>216</v>
      </c>
      <c r="MV36" s="28">
        <v>211</v>
      </c>
      <c r="MW36" s="28">
        <v>211</v>
      </c>
      <c r="MX36" s="28">
        <v>211</v>
      </c>
      <c r="MY36" s="28">
        <v>211</v>
      </c>
      <c r="MZ36" s="28">
        <v>215</v>
      </c>
      <c r="NA36" s="28">
        <v>205</v>
      </c>
      <c r="NB36" s="28">
        <v>205</v>
      </c>
      <c r="NC36" s="28">
        <v>193</v>
      </c>
      <c r="ND36" s="28">
        <v>187</v>
      </c>
      <c r="NE36" s="28">
        <v>185</v>
      </c>
      <c r="NF36" s="28">
        <v>185</v>
      </c>
      <c r="NG36" s="28">
        <v>185</v>
      </c>
      <c r="NH36" s="28">
        <v>185</v>
      </c>
      <c r="NI36" s="28">
        <v>185</v>
      </c>
      <c r="NJ36" s="28">
        <v>177</v>
      </c>
      <c r="NK36" s="28">
        <v>177</v>
      </c>
      <c r="NL36" s="28">
        <v>181</v>
      </c>
      <c r="NM36" s="28">
        <v>181</v>
      </c>
      <c r="NN36" s="28">
        <v>187</v>
      </c>
      <c r="NO36" s="28">
        <v>187</v>
      </c>
      <c r="NP36" s="28">
        <v>187</v>
      </c>
      <c r="NQ36" s="28">
        <v>183</v>
      </c>
      <c r="NR36" s="28">
        <v>181</v>
      </c>
      <c r="NS36" s="28">
        <v>181</v>
      </c>
      <c r="NT36" s="28">
        <v>181</v>
      </c>
      <c r="NU36" s="28">
        <v>181</v>
      </c>
      <c r="NV36" s="28">
        <v>181</v>
      </c>
      <c r="NW36" s="28">
        <v>181</v>
      </c>
      <c r="NX36" s="28">
        <v>172</v>
      </c>
      <c r="NY36" s="28">
        <v>172</v>
      </c>
      <c r="NZ36" s="28">
        <v>172</v>
      </c>
      <c r="OA36" s="28">
        <v>172</v>
      </c>
      <c r="OB36" s="28">
        <v>172</v>
      </c>
      <c r="OC36" s="28">
        <v>172</v>
      </c>
      <c r="OD36" s="28">
        <v>172</v>
      </c>
      <c r="OE36" s="28">
        <v>165</v>
      </c>
      <c r="OF36" s="28">
        <v>165</v>
      </c>
      <c r="OG36" s="28">
        <v>165</v>
      </c>
      <c r="OH36" s="28">
        <v>156</v>
      </c>
      <c r="OI36" s="28">
        <v>162</v>
      </c>
      <c r="OJ36" s="28">
        <v>162</v>
      </c>
      <c r="OK36" s="28">
        <v>162</v>
      </c>
      <c r="OL36" s="28">
        <v>170</v>
      </c>
      <c r="OM36" s="28">
        <v>173</v>
      </c>
      <c r="ON36" s="28">
        <v>174</v>
      </c>
      <c r="OO36" s="28">
        <v>201</v>
      </c>
      <c r="OP36" s="28">
        <v>211</v>
      </c>
      <c r="OQ36" s="28">
        <v>211</v>
      </c>
      <c r="OR36" s="28">
        <v>205</v>
      </c>
      <c r="OS36" s="28">
        <v>219</v>
      </c>
      <c r="OT36" s="28">
        <v>227</v>
      </c>
      <c r="OU36" s="28">
        <v>232</v>
      </c>
      <c r="OV36" s="28">
        <v>241</v>
      </c>
      <c r="OW36" s="28">
        <v>248</v>
      </c>
      <c r="OX36" s="28">
        <v>248</v>
      </c>
      <c r="OY36" s="28">
        <v>248</v>
      </c>
      <c r="OZ36" s="28">
        <v>254</v>
      </c>
      <c r="PA36" s="28">
        <v>259</v>
      </c>
      <c r="PB36" s="28">
        <v>270</v>
      </c>
      <c r="PC36" s="28">
        <v>272</v>
      </c>
      <c r="PD36" s="28">
        <v>284</v>
      </c>
      <c r="PE36" s="28">
        <v>287</v>
      </c>
      <c r="PF36" s="28">
        <v>288</v>
      </c>
      <c r="PG36" s="28">
        <v>313</v>
      </c>
      <c r="PH36" s="28">
        <v>330</v>
      </c>
      <c r="PI36" s="28">
        <v>337</v>
      </c>
      <c r="PJ36" s="28">
        <v>337</v>
      </c>
      <c r="PK36" s="28">
        <v>349</v>
      </c>
      <c r="PL36" s="28">
        <v>359</v>
      </c>
      <c r="PM36" s="28">
        <v>361</v>
      </c>
      <c r="PN36" s="28">
        <v>361</v>
      </c>
      <c r="PO36" s="28">
        <v>361</v>
      </c>
      <c r="PP36" s="28">
        <v>361</v>
      </c>
      <c r="PQ36" s="28">
        <v>364</v>
      </c>
      <c r="PR36" s="28">
        <v>365</v>
      </c>
      <c r="PS36" s="28">
        <v>365</v>
      </c>
      <c r="PT36" s="28">
        <v>365</v>
      </c>
      <c r="PU36" s="28">
        <v>364</v>
      </c>
      <c r="PV36" s="28">
        <v>356</v>
      </c>
      <c r="PW36" s="28">
        <v>354</v>
      </c>
      <c r="PX36" s="28">
        <v>354</v>
      </c>
      <c r="PY36" s="28">
        <v>352</v>
      </c>
      <c r="PZ36" s="28">
        <v>352</v>
      </c>
      <c r="QA36" s="28">
        <v>352</v>
      </c>
      <c r="QB36" s="28">
        <v>352</v>
      </c>
      <c r="QC36" s="28">
        <v>352</v>
      </c>
      <c r="QD36" s="28">
        <v>352</v>
      </c>
      <c r="QE36" s="28">
        <v>348</v>
      </c>
      <c r="QF36" s="28">
        <v>348</v>
      </c>
      <c r="QG36" s="28">
        <v>348</v>
      </c>
      <c r="QH36" s="28">
        <v>348</v>
      </c>
      <c r="QI36" s="28">
        <v>348</v>
      </c>
      <c r="QJ36" s="28">
        <v>348</v>
      </c>
      <c r="QK36" s="28">
        <v>348</v>
      </c>
      <c r="QL36" s="28">
        <v>351</v>
      </c>
      <c r="QM36" s="28">
        <v>351</v>
      </c>
      <c r="QN36" s="28">
        <v>354</v>
      </c>
      <c r="QO36" s="28">
        <v>354</v>
      </c>
      <c r="QP36" s="28">
        <v>354</v>
      </c>
      <c r="QQ36" s="28">
        <v>355</v>
      </c>
      <c r="QR36" s="28">
        <v>356</v>
      </c>
      <c r="QS36" s="28">
        <v>357</v>
      </c>
      <c r="QT36" s="28">
        <v>357</v>
      </c>
      <c r="QU36" s="28">
        <v>357</v>
      </c>
      <c r="QV36" s="28">
        <v>357</v>
      </c>
      <c r="QW36" s="28">
        <v>357</v>
      </c>
      <c r="QX36" s="28">
        <v>357</v>
      </c>
      <c r="QY36" s="28">
        <v>358</v>
      </c>
      <c r="QZ36" s="28">
        <v>358</v>
      </c>
      <c r="RA36" s="28">
        <v>359</v>
      </c>
      <c r="RB36" s="28">
        <v>359</v>
      </c>
      <c r="RC36" s="28">
        <v>359</v>
      </c>
      <c r="RD36" s="28">
        <v>346</v>
      </c>
      <c r="RE36" s="28">
        <v>335</v>
      </c>
      <c r="RF36" s="28">
        <v>335</v>
      </c>
      <c r="RG36" s="28">
        <v>335</v>
      </c>
      <c r="RH36" s="28">
        <v>334</v>
      </c>
      <c r="RI36" s="28">
        <v>334</v>
      </c>
      <c r="RJ36" s="28">
        <v>334</v>
      </c>
      <c r="RK36" s="28">
        <v>322</v>
      </c>
      <c r="RL36" s="28">
        <v>295</v>
      </c>
      <c r="RM36" s="28">
        <v>278</v>
      </c>
      <c r="RN36" s="28">
        <v>278</v>
      </c>
      <c r="RO36" s="28">
        <v>276</v>
      </c>
      <c r="RP36" s="28">
        <v>275</v>
      </c>
      <c r="RQ36" s="28">
        <v>275</v>
      </c>
      <c r="RR36" s="28">
        <v>272</v>
      </c>
      <c r="RS36" s="28">
        <v>283</v>
      </c>
      <c r="RT36" s="28">
        <v>292</v>
      </c>
      <c r="RU36" s="28">
        <v>290</v>
      </c>
      <c r="RV36" s="28">
        <v>290</v>
      </c>
      <c r="RW36" s="28">
        <v>290</v>
      </c>
      <c r="RX36" s="28">
        <v>290</v>
      </c>
      <c r="RY36" s="28">
        <v>292</v>
      </c>
      <c r="RZ36" s="28">
        <v>290</v>
      </c>
      <c r="SA36" s="28">
        <v>287</v>
      </c>
      <c r="SB36" s="28">
        <v>287</v>
      </c>
      <c r="SC36" s="28">
        <v>290</v>
      </c>
      <c r="SD36" s="28">
        <v>290</v>
      </c>
      <c r="SE36" s="28">
        <v>290</v>
      </c>
      <c r="SF36" s="28">
        <v>292</v>
      </c>
      <c r="SG36" s="28">
        <v>292</v>
      </c>
      <c r="SH36" s="28">
        <v>295</v>
      </c>
      <c r="SI36" s="28">
        <v>298</v>
      </c>
      <c r="SJ36" s="28">
        <v>307</v>
      </c>
      <c r="SK36" s="28">
        <v>307</v>
      </c>
      <c r="SL36" s="28">
        <v>307</v>
      </c>
      <c r="SM36" s="28">
        <v>308</v>
      </c>
      <c r="SN36" s="28">
        <v>308</v>
      </c>
      <c r="SO36" s="28">
        <v>308</v>
      </c>
      <c r="SP36" s="28">
        <v>310</v>
      </c>
      <c r="SQ36" s="28">
        <v>310</v>
      </c>
      <c r="SR36" s="28">
        <v>310</v>
      </c>
      <c r="SS36" s="28">
        <v>310</v>
      </c>
      <c r="ST36" s="28">
        <v>312</v>
      </c>
      <c r="SU36" s="28">
        <v>312</v>
      </c>
      <c r="SV36" s="28">
        <v>312</v>
      </c>
      <c r="SW36" s="28">
        <v>311</v>
      </c>
      <c r="SX36" s="28">
        <v>312</v>
      </c>
      <c r="SY36" s="28">
        <v>313</v>
      </c>
      <c r="SZ36" s="28">
        <v>308</v>
      </c>
      <c r="TA36" s="28">
        <v>308</v>
      </c>
      <c r="TB36" s="28">
        <v>308</v>
      </c>
      <c r="TC36" s="28">
        <v>304</v>
      </c>
      <c r="TD36" s="28">
        <v>310</v>
      </c>
      <c r="TE36" s="28">
        <v>309</v>
      </c>
      <c r="TF36" s="28">
        <v>307</v>
      </c>
      <c r="TG36" s="28">
        <v>307</v>
      </c>
      <c r="TH36" s="28">
        <v>307</v>
      </c>
      <c r="TI36" s="28">
        <v>312</v>
      </c>
      <c r="TJ36" s="28">
        <v>315</v>
      </c>
      <c r="TK36" s="28">
        <v>317</v>
      </c>
      <c r="TL36" s="28">
        <v>317</v>
      </c>
      <c r="TM36" s="28">
        <v>318</v>
      </c>
      <c r="TN36" s="28">
        <v>318</v>
      </c>
      <c r="TO36" s="28">
        <v>324</v>
      </c>
      <c r="TP36" s="28">
        <v>325</v>
      </c>
      <c r="TQ36" s="28">
        <v>325</v>
      </c>
      <c r="TR36" s="28">
        <v>331</v>
      </c>
      <c r="TS36" s="28">
        <v>334</v>
      </c>
      <c r="TT36" s="28">
        <v>332</v>
      </c>
      <c r="TU36" s="28">
        <v>332</v>
      </c>
      <c r="TV36" s="28">
        <v>338</v>
      </c>
      <c r="TW36" s="28">
        <v>342</v>
      </c>
      <c r="TX36" s="28">
        <v>364</v>
      </c>
      <c r="TY36" s="28">
        <v>365</v>
      </c>
      <c r="TZ36" s="28">
        <v>377</v>
      </c>
      <c r="UA36" s="28">
        <v>377</v>
      </c>
      <c r="UB36" s="28">
        <v>377</v>
      </c>
      <c r="UC36" s="28">
        <v>383</v>
      </c>
      <c r="UD36" s="28">
        <v>383</v>
      </c>
      <c r="UE36" s="28">
        <v>392</v>
      </c>
      <c r="UF36" s="28">
        <v>394</v>
      </c>
      <c r="UG36" s="28">
        <v>396</v>
      </c>
      <c r="UH36" s="28">
        <v>396</v>
      </c>
      <c r="UI36" s="28">
        <v>396</v>
      </c>
      <c r="UJ36" s="28">
        <v>402</v>
      </c>
      <c r="UK36" s="28">
        <v>402</v>
      </c>
      <c r="UL36" s="28">
        <v>412</v>
      </c>
      <c r="UM36" s="28">
        <v>420</v>
      </c>
      <c r="UN36" s="28">
        <v>421</v>
      </c>
      <c r="UO36" s="28">
        <v>421</v>
      </c>
      <c r="UP36" s="28">
        <v>421</v>
      </c>
      <c r="UQ36" s="28">
        <v>421</v>
      </c>
      <c r="UR36" s="28">
        <v>419</v>
      </c>
      <c r="US36" s="28">
        <v>419</v>
      </c>
      <c r="UT36" s="28">
        <v>435</v>
      </c>
      <c r="UU36" s="28">
        <v>436</v>
      </c>
      <c r="UV36" s="28">
        <v>438</v>
      </c>
      <c r="UW36" s="28">
        <v>438</v>
      </c>
      <c r="UX36" s="28">
        <v>438</v>
      </c>
      <c r="UY36" s="28">
        <v>439</v>
      </c>
      <c r="UZ36" s="28">
        <v>439</v>
      </c>
      <c r="VA36" s="28">
        <v>439</v>
      </c>
      <c r="VB36" s="28">
        <v>439</v>
      </c>
      <c r="VC36" s="28">
        <v>439</v>
      </c>
      <c r="VD36" s="28">
        <v>439</v>
      </c>
      <c r="VE36" s="28">
        <v>439</v>
      </c>
      <c r="VF36" s="28">
        <v>443</v>
      </c>
      <c r="VG36" s="28">
        <v>443</v>
      </c>
      <c r="VH36" s="28">
        <v>443</v>
      </c>
      <c r="VI36" s="28">
        <v>383</v>
      </c>
      <c r="VJ36" s="28">
        <v>378</v>
      </c>
      <c r="VK36" s="28">
        <v>378</v>
      </c>
      <c r="VL36" s="28">
        <v>371</v>
      </c>
      <c r="VM36" s="28">
        <v>365</v>
      </c>
      <c r="VN36" s="28">
        <v>361</v>
      </c>
      <c r="VO36" s="28">
        <v>358</v>
      </c>
      <c r="VP36" s="28">
        <v>358</v>
      </c>
      <c r="VQ36" s="28">
        <v>351</v>
      </c>
      <c r="VR36" s="28">
        <v>351</v>
      </c>
      <c r="VS36" s="28">
        <v>346</v>
      </c>
      <c r="VT36" s="28">
        <v>338</v>
      </c>
      <c r="VU36" s="28">
        <v>323</v>
      </c>
      <c r="VV36" s="28">
        <v>319</v>
      </c>
      <c r="VW36" s="28">
        <v>317</v>
      </c>
      <c r="VX36" s="28">
        <v>314</v>
      </c>
      <c r="VY36" s="28">
        <v>314</v>
      </c>
      <c r="VZ36" s="28">
        <v>307</v>
      </c>
      <c r="WA36" s="28">
        <v>305</v>
      </c>
      <c r="WB36" s="28">
        <v>301</v>
      </c>
      <c r="WC36" s="28">
        <v>301</v>
      </c>
      <c r="WD36" s="28">
        <v>301</v>
      </c>
      <c r="WE36" s="28">
        <v>301</v>
      </c>
      <c r="WF36" s="28">
        <v>301</v>
      </c>
      <c r="WG36" s="28">
        <v>296</v>
      </c>
      <c r="WH36" s="28">
        <v>296</v>
      </c>
      <c r="WI36" s="28">
        <v>292</v>
      </c>
      <c r="WJ36" s="28">
        <v>287</v>
      </c>
      <c r="WK36" s="28">
        <v>264</v>
      </c>
      <c r="WL36" s="28">
        <v>264</v>
      </c>
      <c r="WM36" s="28">
        <v>264</v>
      </c>
      <c r="WN36" s="28">
        <v>242</v>
      </c>
      <c r="WO36" s="28">
        <v>238</v>
      </c>
      <c r="WP36" s="28">
        <v>236</v>
      </c>
      <c r="WQ36" s="28">
        <v>231</v>
      </c>
      <c r="WR36" s="28">
        <v>229</v>
      </c>
      <c r="WS36" s="28">
        <v>229</v>
      </c>
      <c r="WT36" s="28">
        <v>229</v>
      </c>
      <c r="WU36" s="28">
        <v>223</v>
      </c>
      <c r="WV36" s="28">
        <v>222</v>
      </c>
      <c r="WW36" s="28">
        <v>212</v>
      </c>
      <c r="WX36" s="28">
        <v>213</v>
      </c>
      <c r="WY36" s="28">
        <v>213</v>
      </c>
      <c r="WZ36" s="28">
        <v>210</v>
      </c>
      <c r="XA36" s="28">
        <v>210</v>
      </c>
      <c r="XB36" s="28">
        <v>221</v>
      </c>
      <c r="XC36" s="28">
        <v>221</v>
      </c>
      <c r="XD36" s="28">
        <v>221</v>
      </c>
      <c r="XE36" s="28">
        <v>221</v>
      </c>
      <c r="XF36" s="28">
        <v>221</v>
      </c>
      <c r="XG36" s="28">
        <v>221</v>
      </c>
      <c r="XH36" s="28">
        <v>221</v>
      </c>
      <c r="XI36" s="28">
        <v>221</v>
      </c>
      <c r="XJ36" s="28">
        <v>221</v>
      </c>
      <c r="XK36" s="28">
        <v>221</v>
      </c>
      <c r="XL36" s="28">
        <v>221</v>
      </c>
      <c r="XM36" s="28">
        <v>221</v>
      </c>
      <c r="XN36" s="28">
        <v>221</v>
      </c>
      <c r="XO36" s="28">
        <v>221</v>
      </c>
      <c r="XP36" s="28">
        <v>221</v>
      </c>
      <c r="XQ36" s="28">
        <v>221</v>
      </c>
      <c r="XR36" s="28">
        <v>218</v>
      </c>
      <c r="XS36" s="28">
        <v>218</v>
      </c>
      <c r="XT36" s="28">
        <v>218</v>
      </c>
      <c r="XU36" s="28">
        <v>218</v>
      </c>
      <c r="XV36" s="28">
        <v>218</v>
      </c>
      <c r="XW36" s="28">
        <v>218</v>
      </c>
      <c r="XX36" s="28">
        <v>218</v>
      </c>
      <c r="XY36" s="28">
        <v>218</v>
      </c>
      <c r="XZ36" s="28">
        <v>218</v>
      </c>
      <c r="YA36" s="28">
        <v>217</v>
      </c>
      <c r="YB36" s="28">
        <v>217</v>
      </c>
      <c r="YC36" s="28">
        <v>217</v>
      </c>
      <c r="YD36" s="28">
        <v>217</v>
      </c>
      <c r="YE36" s="28">
        <v>217</v>
      </c>
      <c r="YF36" s="28">
        <v>220</v>
      </c>
      <c r="YG36" s="28">
        <v>220</v>
      </c>
      <c r="YH36" s="28">
        <v>220</v>
      </c>
      <c r="YI36" s="28">
        <v>220</v>
      </c>
      <c r="YJ36" s="28">
        <v>220</v>
      </c>
      <c r="YK36" s="28">
        <v>220</v>
      </c>
      <c r="YL36" s="28">
        <v>219</v>
      </c>
      <c r="YM36" s="28">
        <v>219</v>
      </c>
      <c r="YN36" s="28">
        <v>219</v>
      </c>
      <c r="YO36" s="28">
        <v>219</v>
      </c>
      <c r="YP36" s="28">
        <v>219</v>
      </c>
      <c r="YQ36" s="28">
        <v>219</v>
      </c>
      <c r="YR36" s="28">
        <v>219</v>
      </c>
      <c r="YS36" s="28">
        <v>219</v>
      </c>
      <c r="YT36" s="28">
        <v>219</v>
      </c>
      <c r="YU36" s="28">
        <v>219</v>
      </c>
      <c r="YV36" s="28">
        <v>219</v>
      </c>
      <c r="YW36" s="28">
        <v>202</v>
      </c>
      <c r="YX36" s="28">
        <v>202</v>
      </c>
      <c r="YY36" s="28">
        <v>202</v>
      </c>
      <c r="YZ36" s="28">
        <v>200</v>
      </c>
      <c r="ZA36" s="28">
        <v>200</v>
      </c>
      <c r="ZB36" s="28">
        <v>200</v>
      </c>
      <c r="ZC36" s="28">
        <v>201</v>
      </c>
      <c r="ZD36" s="28">
        <v>201</v>
      </c>
      <c r="ZE36" s="28">
        <v>201</v>
      </c>
      <c r="ZF36" s="28">
        <v>201</v>
      </c>
      <c r="ZG36" s="28">
        <v>204</v>
      </c>
      <c r="ZH36" s="28">
        <v>205</v>
      </c>
      <c r="ZI36" s="28">
        <v>210</v>
      </c>
      <c r="ZJ36" s="28">
        <v>210</v>
      </c>
      <c r="ZK36" s="28">
        <v>208</v>
      </c>
      <c r="ZL36" s="28">
        <v>208</v>
      </c>
      <c r="ZM36" s="28">
        <v>209</v>
      </c>
      <c r="ZN36" s="28">
        <v>209</v>
      </c>
      <c r="ZO36" s="28">
        <v>211</v>
      </c>
      <c r="ZP36" s="28">
        <v>214</v>
      </c>
      <c r="ZQ36" s="28">
        <v>217</v>
      </c>
      <c r="ZR36" s="28">
        <v>230</v>
      </c>
      <c r="ZS36" s="28">
        <v>230</v>
      </c>
      <c r="ZT36" s="28">
        <v>235</v>
      </c>
      <c r="ZU36" s="28">
        <v>237</v>
      </c>
      <c r="ZV36" s="28">
        <v>241</v>
      </c>
      <c r="ZW36" s="28">
        <v>250</v>
      </c>
      <c r="ZX36" s="28">
        <v>245</v>
      </c>
      <c r="ZY36" s="28">
        <v>248</v>
      </c>
      <c r="ZZ36" s="28">
        <v>248</v>
      </c>
      <c r="AAA36" s="28">
        <v>262</v>
      </c>
      <c r="AAB36" s="28">
        <v>280</v>
      </c>
      <c r="AAC36" s="28">
        <v>290</v>
      </c>
      <c r="AAD36" s="28">
        <v>290</v>
      </c>
      <c r="AAE36" s="28">
        <v>297</v>
      </c>
      <c r="AAF36" s="28">
        <v>301</v>
      </c>
      <c r="AAG36" s="28">
        <v>302</v>
      </c>
      <c r="AAH36" s="28">
        <v>300</v>
      </c>
      <c r="AAI36" s="28">
        <v>308</v>
      </c>
      <c r="AAJ36" s="28">
        <v>312</v>
      </c>
      <c r="AAK36" s="28">
        <v>320</v>
      </c>
      <c r="AAL36" s="28">
        <v>338</v>
      </c>
      <c r="AAM36" s="28">
        <v>338</v>
      </c>
      <c r="AAN36" s="28">
        <v>338</v>
      </c>
      <c r="AAO36" s="28">
        <v>360</v>
      </c>
      <c r="AAP36" s="28">
        <v>366</v>
      </c>
      <c r="AAQ36" s="28">
        <v>369</v>
      </c>
      <c r="AAR36" s="28">
        <v>369</v>
      </c>
      <c r="AAS36" s="28">
        <v>375</v>
      </c>
      <c r="AAT36" s="28">
        <v>377</v>
      </c>
      <c r="AAU36" s="28">
        <v>377</v>
      </c>
      <c r="AAV36" s="28">
        <v>378</v>
      </c>
      <c r="AAW36" s="28">
        <v>381</v>
      </c>
      <c r="AAX36" s="28">
        <v>382</v>
      </c>
      <c r="AAY36" s="28">
        <v>382</v>
      </c>
      <c r="AAZ36" s="28">
        <v>384</v>
      </c>
      <c r="ABA36" s="28">
        <v>384</v>
      </c>
      <c r="ABB36" s="28">
        <v>384</v>
      </c>
      <c r="ABC36" s="28">
        <v>388</v>
      </c>
      <c r="ABD36" s="28">
        <v>390</v>
      </c>
      <c r="ABE36" s="28">
        <v>391</v>
      </c>
      <c r="ABF36" s="28">
        <v>391</v>
      </c>
      <c r="ABG36" s="28">
        <v>392</v>
      </c>
      <c r="ABH36" s="28">
        <v>392</v>
      </c>
      <c r="ABI36" s="28">
        <v>392</v>
      </c>
      <c r="ABJ36" s="28">
        <v>393</v>
      </c>
      <c r="ABK36" s="28">
        <v>393</v>
      </c>
      <c r="ABL36" s="28">
        <v>393</v>
      </c>
      <c r="ABM36" s="28">
        <v>388</v>
      </c>
      <c r="ABN36" s="28">
        <v>389</v>
      </c>
      <c r="ABO36" s="28">
        <v>389</v>
      </c>
      <c r="ABP36" s="28">
        <v>389</v>
      </c>
      <c r="ABQ36" s="28">
        <v>389</v>
      </c>
      <c r="ABR36" s="28">
        <v>389</v>
      </c>
      <c r="ABS36" s="28">
        <v>389</v>
      </c>
      <c r="ABT36" s="28">
        <v>389</v>
      </c>
      <c r="ABU36" s="28">
        <v>386</v>
      </c>
      <c r="ABV36" s="28">
        <v>386</v>
      </c>
      <c r="ABW36" s="28">
        <v>386</v>
      </c>
      <c r="ABX36" s="28">
        <v>386</v>
      </c>
      <c r="ABY36" s="28">
        <v>386</v>
      </c>
      <c r="ABZ36" s="28">
        <v>385</v>
      </c>
      <c r="ACA36" s="28">
        <v>385</v>
      </c>
      <c r="ACB36" s="28">
        <v>385</v>
      </c>
      <c r="ACC36" s="28">
        <v>385</v>
      </c>
      <c r="ACD36" s="28">
        <v>385</v>
      </c>
      <c r="ACE36" s="28">
        <v>385</v>
      </c>
      <c r="ACF36" s="28">
        <v>386</v>
      </c>
      <c r="ACG36" s="28">
        <v>390</v>
      </c>
      <c r="ACH36" s="28">
        <v>390</v>
      </c>
      <c r="ACI36" s="28">
        <v>390</v>
      </c>
      <c r="ACJ36" s="28">
        <v>385</v>
      </c>
      <c r="ACK36" s="28">
        <v>385</v>
      </c>
      <c r="ACL36" s="28">
        <v>385</v>
      </c>
      <c r="ACM36" s="28">
        <v>385</v>
      </c>
      <c r="ACN36" s="28">
        <v>385</v>
      </c>
      <c r="ACO36" s="28">
        <v>385</v>
      </c>
      <c r="ACP36" s="28">
        <v>385</v>
      </c>
      <c r="ACQ36" s="28">
        <v>385</v>
      </c>
      <c r="ACR36" s="28">
        <v>385</v>
      </c>
      <c r="ACS36" s="28">
        <v>385</v>
      </c>
      <c r="ACT36" s="28">
        <v>386</v>
      </c>
      <c r="ACU36" s="28">
        <v>386</v>
      </c>
      <c r="ACV36" s="28">
        <v>386</v>
      </c>
      <c r="ACW36" s="28">
        <v>366</v>
      </c>
      <c r="ACX36" s="28">
        <v>366</v>
      </c>
      <c r="ACY36" s="28">
        <v>366</v>
      </c>
      <c r="ACZ36" s="28">
        <v>366</v>
      </c>
      <c r="ADA36" s="28">
        <v>366</v>
      </c>
      <c r="ADB36" s="28">
        <v>366</v>
      </c>
      <c r="ADC36" s="28">
        <v>366</v>
      </c>
      <c r="ADD36" s="28">
        <v>366</v>
      </c>
      <c r="ADE36" s="28">
        <v>366</v>
      </c>
      <c r="ADF36" s="28">
        <v>366</v>
      </c>
      <c r="ADG36" s="28">
        <v>366</v>
      </c>
      <c r="ADH36" s="28">
        <v>366</v>
      </c>
      <c r="ADI36" s="28">
        <v>365</v>
      </c>
      <c r="ADJ36" s="28">
        <v>365</v>
      </c>
      <c r="ADK36" s="28">
        <v>365</v>
      </c>
      <c r="ADL36" s="28">
        <v>365</v>
      </c>
      <c r="ADM36" s="28">
        <v>365</v>
      </c>
      <c r="ADN36" s="28">
        <v>365</v>
      </c>
      <c r="ADO36" s="28">
        <v>365</v>
      </c>
      <c r="ADP36" s="28">
        <v>365</v>
      </c>
      <c r="ADQ36" s="28">
        <v>365</v>
      </c>
      <c r="ADR36" s="28">
        <v>365</v>
      </c>
      <c r="ADS36" s="28">
        <v>360</v>
      </c>
      <c r="ADT36" s="28">
        <v>360</v>
      </c>
      <c r="ADU36" s="28">
        <v>360</v>
      </c>
      <c r="ADV36" s="28">
        <v>361</v>
      </c>
      <c r="ADW36" s="28">
        <v>362</v>
      </c>
      <c r="ADX36" s="28">
        <v>356</v>
      </c>
      <c r="ADY36" s="28">
        <v>356</v>
      </c>
      <c r="ADZ36" s="28">
        <v>356</v>
      </c>
      <c r="AEA36" s="28">
        <v>356</v>
      </c>
      <c r="AEB36" s="28">
        <v>345</v>
      </c>
      <c r="AEC36" s="28">
        <v>329</v>
      </c>
      <c r="AED36" s="28">
        <v>309</v>
      </c>
      <c r="AEE36" s="28">
        <v>307</v>
      </c>
      <c r="AEF36" s="28">
        <v>301</v>
      </c>
      <c r="AEG36" s="28">
        <v>299</v>
      </c>
      <c r="AEH36" s="28">
        <v>299</v>
      </c>
      <c r="AEI36" s="28">
        <v>296</v>
      </c>
      <c r="AEJ36" s="28">
        <v>293</v>
      </c>
      <c r="AEK36" s="28">
        <v>292</v>
      </c>
      <c r="AEL36" s="28">
        <v>288</v>
      </c>
      <c r="AEM36" s="28">
        <v>288</v>
      </c>
      <c r="AEN36" s="28">
        <v>288</v>
      </c>
      <c r="AEO36" s="28">
        <v>288</v>
      </c>
      <c r="AEP36" s="28">
        <v>287</v>
      </c>
      <c r="AEQ36" s="28">
        <v>287</v>
      </c>
      <c r="AER36" s="28">
        <v>288</v>
      </c>
      <c r="AES36" s="28">
        <v>288</v>
      </c>
      <c r="AET36" s="28">
        <v>288</v>
      </c>
      <c r="AEU36" s="28">
        <v>288</v>
      </c>
      <c r="AEV36" s="28">
        <v>288</v>
      </c>
      <c r="AEW36" s="28">
        <v>288</v>
      </c>
      <c r="AEX36" s="28">
        <v>287</v>
      </c>
      <c r="AEY36" s="28">
        <v>287</v>
      </c>
      <c r="AEZ36" s="28">
        <v>287</v>
      </c>
      <c r="AFA36" s="28">
        <v>287</v>
      </c>
      <c r="AFB36" s="28">
        <v>287</v>
      </c>
      <c r="AFC36" s="28">
        <v>287</v>
      </c>
      <c r="AFD36" s="28">
        <v>287</v>
      </c>
      <c r="AFE36" s="28">
        <v>287</v>
      </c>
      <c r="AFF36" s="28">
        <v>287</v>
      </c>
      <c r="AFG36" s="28">
        <v>286</v>
      </c>
      <c r="AFH36" s="28">
        <v>286</v>
      </c>
      <c r="AFI36" s="28">
        <v>283</v>
      </c>
      <c r="AFJ36" s="28">
        <v>283</v>
      </c>
      <c r="AFK36" s="28">
        <v>274</v>
      </c>
      <c r="AFL36" s="28">
        <v>263</v>
      </c>
      <c r="AFM36" s="28">
        <v>257</v>
      </c>
      <c r="AFN36" s="126">
        <v>256</v>
      </c>
      <c r="AFO36" s="126">
        <v>243</v>
      </c>
      <c r="AFP36" s="126">
        <v>243</v>
      </c>
      <c r="AFQ36" s="126">
        <v>243</v>
      </c>
      <c r="AFR36" s="126">
        <v>235</v>
      </c>
      <c r="AFS36" s="126">
        <v>230</v>
      </c>
      <c r="AFT36" s="126">
        <v>230</v>
      </c>
      <c r="AFU36" s="126">
        <v>230</v>
      </c>
      <c r="AFV36" s="126">
        <v>220</v>
      </c>
      <c r="AFW36" s="126">
        <v>220</v>
      </c>
      <c r="AFX36" s="126">
        <v>220</v>
      </c>
      <c r="AFY36" s="126">
        <v>219</v>
      </c>
      <c r="AFZ36" s="126">
        <v>220</v>
      </c>
      <c r="AGA36" s="126">
        <v>219</v>
      </c>
      <c r="AGB36" s="126">
        <v>219</v>
      </c>
      <c r="AGC36" s="126">
        <v>218</v>
      </c>
      <c r="AGD36" s="126">
        <v>218</v>
      </c>
      <c r="AGE36" s="126">
        <v>218</v>
      </c>
      <c r="AGF36" s="126">
        <v>218</v>
      </c>
      <c r="AGG36" s="126">
        <v>218</v>
      </c>
      <c r="AGH36" s="126">
        <v>218</v>
      </c>
      <c r="AGI36" s="126">
        <v>220</v>
      </c>
      <c r="AGJ36" s="126">
        <v>219</v>
      </c>
      <c r="AGK36" s="126">
        <v>225</v>
      </c>
      <c r="AGL36" s="126">
        <v>225</v>
      </c>
      <c r="AGM36" s="126">
        <v>225</v>
      </c>
      <c r="AGN36" s="126">
        <v>226</v>
      </c>
      <c r="AGO36" s="126">
        <v>227</v>
      </c>
      <c r="AGP36" s="126">
        <v>227</v>
      </c>
      <c r="AGQ36" s="126">
        <v>229</v>
      </c>
      <c r="AGR36" s="126">
        <v>231</v>
      </c>
      <c r="AGS36" s="126">
        <v>231</v>
      </c>
      <c r="AGT36" s="126">
        <v>230</v>
      </c>
      <c r="AGU36" s="126">
        <v>229</v>
      </c>
      <c r="AGV36" s="126">
        <v>245</v>
      </c>
      <c r="AGW36" s="126">
        <v>248</v>
      </c>
      <c r="AGX36" s="126">
        <v>261</v>
      </c>
      <c r="AGY36" s="126">
        <v>261</v>
      </c>
      <c r="AGZ36" s="126">
        <v>261</v>
      </c>
      <c r="AHA36" s="126">
        <v>293</v>
      </c>
      <c r="AHB36" s="126">
        <v>297</v>
      </c>
      <c r="AHC36" s="126">
        <v>304</v>
      </c>
      <c r="AHD36" s="126">
        <v>313</v>
      </c>
      <c r="AHE36" s="126">
        <v>313</v>
      </c>
      <c r="AHF36" s="126">
        <v>313</v>
      </c>
      <c r="AHG36" s="126">
        <v>313</v>
      </c>
      <c r="AHH36" s="126">
        <v>316</v>
      </c>
      <c r="AHI36" s="126">
        <v>314</v>
      </c>
      <c r="AHJ36" s="126">
        <v>314</v>
      </c>
      <c r="AHK36" s="126">
        <v>314</v>
      </c>
      <c r="AHL36" s="126">
        <v>314</v>
      </c>
      <c r="AHM36" s="126">
        <v>311</v>
      </c>
      <c r="AHN36" s="126">
        <v>311</v>
      </c>
      <c r="AHO36" s="126">
        <v>313</v>
      </c>
      <c r="AHP36" s="126">
        <v>317</v>
      </c>
      <c r="AHQ36" s="126">
        <v>319</v>
      </c>
      <c r="AHR36" s="126">
        <v>319</v>
      </c>
      <c r="AHS36" s="126">
        <v>318</v>
      </c>
      <c r="AHT36" s="126">
        <v>318</v>
      </c>
      <c r="AHU36" s="126">
        <v>318</v>
      </c>
      <c r="AHV36" s="126">
        <v>318</v>
      </c>
      <c r="AHW36" s="126">
        <v>319</v>
      </c>
      <c r="AHX36" s="126">
        <v>319</v>
      </c>
      <c r="AHY36" s="126">
        <v>320</v>
      </c>
      <c r="AHZ36" s="126">
        <v>322</v>
      </c>
      <c r="AIA36" s="126">
        <v>323</v>
      </c>
      <c r="AIB36" s="126">
        <v>323</v>
      </c>
      <c r="AIC36" s="126">
        <v>323</v>
      </c>
      <c r="AID36" s="126">
        <v>323</v>
      </c>
      <c r="AIE36" s="126">
        <v>323</v>
      </c>
      <c r="AIF36" s="126">
        <v>323</v>
      </c>
      <c r="AIG36" s="126">
        <v>323</v>
      </c>
      <c r="AIH36" s="126">
        <v>323</v>
      </c>
      <c r="AII36" s="126">
        <v>323</v>
      </c>
      <c r="AIJ36" s="126">
        <v>323</v>
      </c>
      <c r="AIK36" s="126">
        <v>323</v>
      </c>
      <c r="AIL36" s="126">
        <v>323</v>
      </c>
      <c r="AIM36" s="126">
        <v>321</v>
      </c>
      <c r="AIN36" s="126">
        <v>321</v>
      </c>
      <c r="AIO36" s="126">
        <v>322</v>
      </c>
      <c r="AIP36" s="126">
        <v>322</v>
      </c>
      <c r="AIQ36" s="126">
        <v>322</v>
      </c>
      <c r="AIR36" s="126">
        <v>322</v>
      </c>
      <c r="AIS36" s="126">
        <v>316</v>
      </c>
      <c r="AIT36" s="126">
        <v>316</v>
      </c>
      <c r="AIU36" s="126">
        <v>303</v>
      </c>
      <c r="AIV36" s="126">
        <v>298</v>
      </c>
      <c r="AIW36" s="126">
        <v>298</v>
      </c>
      <c r="AIX36" s="126">
        <v>298</v>
      </c>
      <c r="AIY36" s="126">
        <v>292</v>
      </c>
      <c r="AIZ36" s="126">
        <v>289</v>
      </c>
      <c r="AJA36" s="126">
        <v>289</v>
      </c>
      <c r="AJB36" s="126">
        <v>286</v>
      </c>
      <c r="AJC36" s="126">
        <v>286</v>
      </c>
      <c r="AJD36" s="126">
        <v>286</v>
      </c>
      <c r="AJE36" s="126">
        <v>284</v>
      </c>
      <c r="AJF36" s="28">
        <v>284</v>
      </c>
      <c r="AJG36" s="126">
        <v>279</v>
      </c>
      <c r="AJH36" s="126">
        <v>279</v>
      </c>
      <c r="AJI36" s="126">
        <v>279</v>
      </c>
      <c r="AJJ36" s="126">
        <v>256</v>
      </c>
      <c r="AJK36" s="126">
        <v>256</v>
      </c>
      <c r="AJL36" s="126">
        <v>236</v>
      </c>
      <c r="AJM36" s="126">
        <v>227</v>
      </c>
      <c r="AJN36" s="126">
        <v>220</v>
      </c>
      <c r="AJO36" s="126">
        <v>220</v>
      </c>
      <c r="AJP36" s="126">
        <v>220</v>
      </c>
      <c r="AJQ36" s="126">
        <v>214</v>
      </c>
      <c r="AJR36" s="126">
        <v>214</v>
      </c>
      <c r="AJS36" s="126">
        <v>214</v>
      </c>
      <c r="AJT36" s="126">
        <v>214</v>
      </c>
      <c r="AJU36" s="126">
        <v>213</v>
      </c>
      <c r="AJV36" s="126">
        <v>195</v>
      </c>
      <c r="AJW36" s="126">
        <v>195</v>
      </c>
      <c r="AJX36" s="126">
        <v>193</v>
      </c>
      <c r="AJY36" s="126">
        <v>193</v>
      </c>
      <c r="AJZ36" s="126">
        <v>189</v>
      </c>
      <c r="AKA36" s="126">
        <v>189</v>
      </c>
      <c r="AKB36" s="126">
        <v>189</v>
      </c>
      <c r="AKC36" s="126">
        <v>187</v>
      </c>
      <c r="AKD36" s="126">
        <v>187</v>
      </c>
      <c r="AKE36" s="126">
        <v>187</v>
      </c>
      <c r="AKF36" s="126">
        <v>187</v>
      </c>
      <c r="AKG36" s="126">
        <v>183</v>
      </c>
      <c r="AKH36" s="126">
        <v>183</v>
      </c>
      <c r="AKI36" s="126">
        <v>183</v>
      </c>
      <c r="AKJ36" s="126">
        <v>183</v>
      </c>
      <c r="AKK36" s="126">
        <v>182</v>
      </c>
      <c r="AKL36" s="126">
        <v>182</v>
      </c>
      <c r="AKM36" s="126">
        <v>182</v>
      </c>
      <c r="AKN36" s="126">
        <v>182</v>
      </c>
      <c r="AKO36" s="126">
        <v>182</v>
      </c>
      <c r="AKP36" s="126">
        <v>181</v>
      </c>
      <c r="AKQ36" s="126">
        <v>181</v>
      </c>
      <c r="AKR36" s="126">
        <v>181</v>
      </c>
      <c r="AKS36" s="126">
        <v>181</v>
      </c>
      <c r="AKT36" s="126">
        <v>181</v>
      </c>
      <c r="AKU36" s="126">
        <v>183</v>
      </c>
      <c r="AKV36" s="126">
        <v>183</v>
      </c>
      <c r="AKW36" s="126">
        <v>183</v>
      </c>
      <c r="AKX36" s="126">
        <v>183</v>
      </c>
      <c r="AKY36" s="126">
        <v>183</v>
      </c>
      <c r="AKZ36" s="126">
        <v>183</v>
      </c>
      <c r="ALA36" s="126">
        <v>183</v>
      </c>
      <c r="ALB36" s="126">
        <v>183</v>
      </c>
      <c r="ALC36" s="126">
        <v>184</v>
      </c>
      <c r="ALD36" s="126">
        <v>184</v>
      </c>
      <c r="ALE36" s="126">
        <v>184</v>
      </c>
      <c r="ALF36" s="126">
        <v>184</v>
      </c>
      <c r="ALG36" s="126">
        <v>184</v>
      </c>
      <c r="ALH36" s="126">
        <v>184</v>
      </c>
      <c r="ALI36" s="126">
        <v>184</v>
      </c>
      <c r="ALJ36" s="126">
        <v>184</v>
      </c>
      <c r="ALK36" s="126">
        <v>184</v>
      </c>
      <c r="ALL36" s="126">
        <v>184</v>
      </c>
      <c r="ALM36" s="126">
        <v>184</v>
      </c>
      <c r="ALN36" s="126">
        <v>184</v>
      </c>
      <c r="ALO36" s="126">
        <v>184</v>
      </c>
      <c r="ALP36" s="126">
        <v>184</v>
      </c>
      <c r="ALQ36" s="126">
        <v>184</v>
      </c>
      <c r="ALR36" s="126">
        <v>184</v>
      </c>
      <c r="ALS36" s="126">
        <v>184</v>
      </c>
      <c r="ALT36" s="126">
        <v>184</v>
      </c>
      <c r="ALU36" s="126">
        <v>184</v>
      </c>
      <c r="ALV36" s="126">
        <v>184</v>
      </c>
      <c r="ALW36" s="126">
        <v>184</v>
      </c>
      <c r="ALX36" s="126">
        <v>184</v>
      </c>
      <c r="ALY36" s="126">
        <v>184</v>
      </c>
      <c r="ALZ36" s="126">
        <v>184</v>
      </c>
      <c r="AMA36" s="126">
        <v>186</v>
      </c>
      <c r="AMB36" s="126">
        <v>186</v>
      </c>
      <c r="AMC36" s="126">
        <v>186</v>
      </c>
      <c r="AMD36" s="126">
        <v>186</v>
      </c>
      <c r="AME36" s="126">
        <v>186</v>
      </c>
      <c r="AMF36" s="126">
        <v>188</v>
      </c>
      <c r="AMG36" s="126">
        <v>188</v>
      </c>
      <c r="AMH36" s="126">
        <v>188</v>
      </c>
      <c r="AMI36" s="126">
        <v>191</v>
      </c>
      <c r="AMJ36" s="126">
        <v>191</v>
      </c>
      <c r="AMK36" s="126">
        <v>194</v>
      </c>
      <c r="AML36" s="126">
        <v>194</v>
      </c>
      <c r="AMM36" s="126">
        <v>194</v>
      </c>
      <c r="AMN36" s="126">
        <v>194</v>
      </c>
      <c r="AMO36" s="126">
        <v>194</v>
      </c>
      <c r="AMP36" s="126">
        <v>200</v>
      </c>
      <c r="AMQ36" s="126">
        <v>200</v>
      </c>
      <c r="AMR36" s="126">
        <v>231</v>
      </c>
      <c r="AMS36" s="126">
        <v>247</v>
      </c>
      <c r="AMT36" s="126">
        <v>248</v>
      </c>
      <c r="AMU36" s="126">
        <v>251</v>
      </c>
      <c r="AMV36" s="126">
        <v>255</v>
      </c>
      <c r="AMW36" s="126">
        <v>255</v>
      </c>
      <c r="AMX36" s="126">
        <v>257</v>
      </c>
      <c r="AMY36" s="126">
        <v>257</v>
      </c>
      <c r="AMZ36" s="126">
        <v>257</v>
      </c>
      <c r="ANA36" s="126">
        <v>257</v>
      </c>
      <c r="ANB36" s="126">
        <v>257</v>
      </c>
      <c r="ANC36" s="126">
        <v>257</v>
      </c>
      <c r="AND36" s="126">
        <v>252</v>
      </c>
      <c r="ANE36" s="126">
        <v>252</v>
      </c>
      <c r="ANF36" s="126">
        <v>252</v>
      </c>
      <c r="ANG36" s="126">
        <v>252</v>
      </c>
      <c r="ANH36" s="126">
        <v>252</v>
      </c>
      <c r="ANI36" s="126">
        <v>252</v>
      </c>
      <c r="ANJ36" s="126">
        <v>252</v>
      </c>
      <c r="ANK36" s="126">
        <v>252</v>
      </c>
      <c r="ANL36" s="126">
        <v>251</v>
      </c>
      <c r="ANM36" s="126">
        <v>251</v>
      </c>
      <c r="ANN36" s="126">
        <v>251</v>
      </c>
      <c r="ANO36" s="126">
        <v>251</v>
      </c>
      <c r="ANP36" s="126">
        <v>251</v>
      </c>
      <c r="ANQ36" s="126">
        <v>251</v>
      </c>
      <c r="ANR36" s="126">
        <v>251</v>
      </c>
      <c r="ANS36" s="126">
        <v>251</v>
      </c>
      <c r="ANT36" s="126">
        <v>251</v>
      </c>
      <c r="ANU36" s="126">
        <v>251</v>
      </c>
      <c r="ANV36" s="126">
        <v>251</v>
      </c>
      <c r="ANW36" s="126">
        <v>251</v>
      </c>
      <c r="ANX36" s="126">
        <v>251</v>
      </c>
      <c r="ANY36" s="126">
        <v>251</v>
      </c>
      <c r="ANZ36" s="126">
        <v>251</v>
      </c>
      <c r="AOA36" s="126">
        <v>251</v>
      </c>
      <c r="AOB36" s="126">
        <v>251</v>
      </c>
      <c r="AOC36" s="126">
        <v>250</v>
      </c>
      <c r="AOD36" s="126">
        <v>227</v>
      </c>
      <c r="AOE36" s="126">
        <v>221</v>
      </c>
      <c r="AOF36" s="126">
        <v>221</v>
      </c>
      <c r="AOG36" s="126">
        <v>221</v>
      </c>
      <c r="AOH36" s="126">
        <v>221</v>
      </c>
      <c r="AOI36" s="126">
        <v>216</v>
      </c>
      <c r="AOJ36" s="126">
        <v>212</v>
      </c>
      <c r="AOK36" s="126">
        <v>212</v>
      </c>
      <c r="AOL36" s="126">
        <v>212</v>
      </c>
      <c r="AOM36" s="126">
        <v>212</v>
      </c>
      <c r="AON36" s="126">
        <v>212</v>
      </c>
      <c r="AOO36" s="126">
        <v>212</v>
      </c>
      <c r="AOP36" s="126">
        <v>212</v>
      </c>
      <c r="AOQ36" s="126">
        <v>210</v>
      </c>
      <c r="AOR36" s="126">
        <v>210</v>
      </c>
      <c r="AOS36" s="126">
        <v>210</v>
      </c>
      <c r="AOT36" s="126">
        <v>210</v>
      </c>
      <c r="AOU36" s="126">
        <v>210</v>
      </c>
      <c r="AOV36" s="126">
        <v>209</v>
      </c>
      <c r="AOW36" s="126">
        <v>209</v>
      </c>
      <c r="AOX36" s="126">
        <v>209</v>
      </c>
      <c r="AOY36" s="126">
        <v>209</v>
      </c>
      <c r="AOZ36" s="126">
        <v>209</v>
      </c>
      <c r="APA36" s="126">
        <v>209</v>
      </c>
      <c r="APB36" s="126">
        <v>209</v>
      </c>
      <c r="APC36" s="126">
        <v>209</v>
      </c>
      <c r="APD36" s="126">
        <v>209</v>
      </c>
      <c r="APE36" s="126">
        <v>192</v>
      </c>
      <c r="APF36" s="126">
        <v>192</v>
      </c>
      <c r="APG36" s="126">
        <v>192</v>
      </c>
      <c r="APH36" s="126">
        <v>192</v>
      </c>
      <c r="API36" s="126">
        <v>192</v>
      </c>
      <c r="APJ36" s="126">
        <v>192</v>
      </c>
      <c r="APK36" s="126">
        <v>192</v>
      </c>
      <c r="APL36" s="126">
        <v>192</v>
      </c>
      <c r="APM36" s="126">
        <v>192</v>
      </c>
      <c r="APN36" s="126">
        <v>192</v>
      </c>
      <c r="APO36" s="126">
        <v>192</v>
      </c>
      <c r="APP36" s="126">
        <v>192</v>
      </c>
      <c r="APQ36" s="126">
        <v>192</v>
      </c>
      <c r="APR36" s="126">
        <v>192</v>
      </c>
      <c r="APS36" s="126">
        <v>191</v>
      </c>
      <c r="APT36" s="126">
        <v>191</v>
      </c>
      <c r="APU36" s="126">
        <v>191</v>
      </c>
      <c r="APV36" s="126">
        <v>191</v>
      </c>
      <c r="APW36" s="126">
        <v>191</v>
      </c>
      <c r="APX36" s="126">
        <v>191</v>
      </c>
      <c r="APY36" s="126">
        <v>191</v>
      </c>
      <c r="APZ36" s="126">
        <v>191</v>
      </c>
      <c r="AQA36" s="126">
        <v>191</v>
      </c>
      <c r="AQB36" s="126">
        <v>191</v>
      </c>
      <c r="AQC36" s="126">
        <v>176</v>
      </c>
      <c r="AQD36" s="126">
        <v>176</v>
      </c>
      <c r="AQE36" s="126">
        <v>176</v>
      </c>
      <c r="AQF36" s="126">
        <v>176</v>
      </c>
      <c r="AQG36" s="126">
        <v>176</v>
      </c>
      <c r="AQH36" s="126">
        <v>176</v>
      </c>
      <c r="AQI36" s="126">
        <v>176</v>
      </c>
      <c r="AQJ36" s="126">
        <v>176</v>
      </c>
      <c r="AQK36" s="126">
        <v>176</v>
      </c>
      <c r="AQL36" s="126">
        <v>176</v>
      </c>
      <c r="AQM36" s="126">
        <v>176</v>
      </c>
      <c r="AQN36" s="126">
        <v>176</v>
      </c>
      <c r="AQO36" s="126">
        <v>176</v>
      </c>
      <c r="AQP36" s="126">
        <v>176</v>
      </c>
      <c r="AQQ36" s="126">
        <v>176</v>
      </c>
      <c r="AQR36" s="126">
        <v>176</v>
      </c>
      <c r="AQS36" s="126">
        <v>176</v>
      </c>
      <c r="AQT36" s="126">
        <v>176</v>
      </c>
      <c r="AQU36" s="126">
        <v>176</v>
      </c>
      <c r="AQV36" s="126">
        <v>176</v>
      </c>
      <c r="AQW36" s="126">
        <v>176</v>
      </c>
      <c r="AQX36" s="126">
        <v>176</v>
      </c>
      <c r="AQY36" s="126">
        <v>176</v>
      </c>
      <c r="AQZ36" s="126">
        <v>176</v>
      </c>
      <c r="ARA36" s="126">
        <v>176</v>
      </c>
      <c r="ARB36" s="126">
        <v>176</v>
      </c>
      <c r="ARC36" s="126">
        <v>176</v>
      </c>
      <c r="ARD36" s="126">
        <v>176</v>
      </c>
      <c r="ARE36" s="126">
        <v>176</v>
      </c>
      <c r="ARF36" s="126">
        <v>176</v>
      </c>
      <c r="ARG36" s="126">
        <v>176</v>
      </c>
      <c r="ARH36" s="126">
        <v>176</v>
      </c>
      <c r="ARI36" s="126">
        <v>176</v>
      </c>
      <c r="ARJ36" s="126">
        <v>176</v>
      </c>
      <c r="ARK36" s="126">
        <v>176</v>
      </c>
      <c r="ARL36" s="126">
        <v>176</v>
      </c>
      <c r="ARM36" s="126">
        <v>176</v>
      </c>
      <c r="ARN36" s="126">
        <v>176</v>
      </c>
      <c r="ARO36" s="126">
        <v>176</v>
      </c>
      <c r="ARP36" s="126">
        <v>176</v>
      </c>
      <c r="ARQ36" s="126">
        <v>176</v>
      </c>
      <c r="ARR36" s="126">
        <v>176</v>
      </c>
      <c r="ARS36" s="126">
        <v>176</v>
      </c>
      <c r="ART36" s="126">
        <v>176</v>
      </c>
      <c r="ARU36" s="126">
        <v>176</v>
      </c>
    </row>
    <row r="37" spans="1:1165" s="11" customFormat="1" ht="26.25" customHeight="1">
      <c r="A37" s="186" t="s">
        <v>81</v>
      </c>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I37" s="91"/>
      <c r="KJ37" s="91"/>
      <c r="KK37" s="91"/>
      <c r="KL37" s="91"/>
      <c r="KM37" s="91"/>
      <c r="KN37" s="91"/>
      <c r="KO37" s="91"/>
      <c r="KP37" s="91"/>
      <c r="KQ37" s="91"/>
      <c r="KR37" s="91"/>
      <c r="KS37" s="91"/>
      <c r="KT37" s="91"/>
      <c r="KU37" s="91"/>
      <c r="KV37" s="91"/>
      <c r="KW37" s="91"/>
      <c r="KX37" s="91"/>
      <c r="KY37" s="91"/>
      <c r="KZ37" s="91"/>
      <c r="LA37" s="91"/>
      <c r="LB37" s="91"/>
      <c r="LC37" s="91"/>
      <c r="LD37" s="91"/>
      <c r="LE37" s="91"/>
      <c r="LF37" s="91"/>
      <c r="LG37" s="91"/>
      <c r="LH37" s="91"/>
      <c r="LI37" s="91"/>
      <c r="LJ37" s="91"/>
      <c r="LK37" s="91"/>
      <c r="LL37" s="91"/>
      <c r="LM37" s="91"/>
      <c r="LN37" s="91"/>
      <c r="LO37" s="91"/>
      <c r="LP37" s="91"/>
      <c r="LQ37" s="91"/>
      <c r="LR37" s="91"/>
      <c r="LS37" s="91"/>
      <c r="LT37" s="91"/>
      <c r="LU37" s="91"/>
      <c r="LV37" s="91"/>
      <c r="LW37" s="91"/>
      <c r="LX37" s="91"/>
      <c r="LY37" s="91"/>
      <c r="LZ37" s="91"/>
      <c r="MA37" s="91"/>
      <c r="MB37" s="91"/>
      <c r="MC37" s="91"/>
      <c r="MD37" s="91"/>
      <c r="ME37" s="91"/>
      <c r="MF37" s="91"/>
      <c r="MG37" s="91"/>
      <c r="MH37" s="91"/>
      <c r="MI37" s="91"/>
      <c r="MJ37" s="91"/>
      <c r="MK37" s="91"/>
      <c r="ML37" s="91"/>
      <c r="MM37" s="91"/>
      <c r="MN37" s="91"/>
      <c r="MO37" s="91"/>
      <c r="MP37" s="91"/>
      <c r="MQ37" s="91"/>
      <c r="MR37" s="91"/>
      <c r="MS37" s="91"/>
      <c r="MT37" s="91"/>
      <c r="MU37" s="91"/>
      <c r="MV37" s="91"/>
      <c r="MW37" s="91"/>
      <c r="MX37" s="91"/>
      <c r="MY37" s="91"/>
      <c r="MZ37" s="91"/>
      <c r="NA37" s="91"/>
      <c r="NB37" s="91"/>
      <c r="NC37" s="91"/>
      <c r="ND37" s="91"/>
      <c r="NE37" s="91"/>
      <c r="NF37" s="91"/>
      <c r="NG37" s="91"/>
      <c r="NH37" s="91"/>
      <c r="NI37" s="91"/>
      <c r="NJ37" s="91"/>
      <c r="NK37" s="91"/>
      <c r="NL37" s="91"/>
      <c r="NM37" s="91"/>
      <c r="NN37" s="91"/>
      <c r="NO37" s="91"/>
      <c r="NP37" s="91"/>
      <c r="NQ37" s="91"/>
      <c r="NR37" s="91"/>
      <c r="NS37" s="91"/>
      <c r="NT37" s="91"/>
      <c r="NU37" s="91"/>
      <c r="NV37" s="91"/>
      <c r="NW37" s="91"/>
      <c r="NX37" s="91"/>
      <c r="NY37" s="91"/>
      <c r="NZ37" s="91"/>
      <c r="OA37" s="91"/>
      <c r="OB37" s="91"/>
      <c r="OC37" s="91"/>
      <c r="OD37" s="91"/>
      <c r="OE37" s="91"/>
      <c r="OF37" s="91"/>
      <c r="OG37" s="91"/>
      <c r="OH37" s="91"/>
      <c r="OI37" s="91"/>
      <c r="OJ37" s="91"/>
      <c r="OK37" s="91"/>
      <c r="OL37" s="91"/>
      <c r="OM37" s="91"/>
      <c r="ON37" s="91"/>
      <c r="OO37" s="91"/>
      <c r="OP37" s="91"/>
      <c r="OQ37" s="91"/>
      <c r="OR37" s="91"/>
      <c r="OS37" s="91"/>
      <c r="OT37" s="91"/>
      <c r="OU37" s="91"/>
      <c r="OV37" s="91"/>
      <c r="OW37" s="91"/>
      <c r="OX37" s="91"/>
      <c r="OY37" s="91"/>
      <c r="OZ37" s="91"/>
      <c r="PA37" s="91"/>
      <c r="PB37" s="91"/>
      <c r="PC37" s="91"/>
      <c r="PD37" s="91"/>
      <c r="PE37" s="91"/>
      <c r="PF37" s="91"/>
      <c r="PG37" s="91"/>
      <c r="PH37" s="91"/>
      <c r="PI37" s="91"/>
      <c r="PJ37" s="91"/>
      <c r="PK37" s="91"/>
      <c r="PL37" s="91"/>
      <c r="PM37" s="91"/>
      <c r="PN37" s="91"/>
      <c r="PO37" s="91"/>
      <c r="PP37" s="91"/>
      <c r="PQ37" s="91"/>
      <c r="PR37" s="91"/>
      <c r="PS37" s="91"/>
      <c r="PT37" s="91"/>
      <c r="PU37" s="91"/>
      <c r="PV37" s="91"/>
      <c r="PW37" s="91"/>
      <c r="PX37" s="91"/>
      <c r="PY37" s="91"/>
      <c r="PZ37" s="91"/>
      <c r="QA37" s="91"/>
      <c r="QB37" s="91"/>
      <c r="QC37" s="91"/>
      <c r="QD37" s="91"/>
      <c r="QE37" s="91"/>
      <c r="QF37" s="91"/>
      <c r="QG37" s="91"/>
      <c r="QH37" s="91"/>
      <c r="QI37" s="91"/>
      <c r="QJ37" s="91"/>
      <c r="QK37" s="91"/>
      <c r="QL37" s="91"/>
      <c r="QM37" s="91"/>
      <c r="QN37" s="91"/>
      <c r="QO37" s="91"/>
      <c r="QP37" s="91"/>
      <c r="QQ37" s="91"/>
      <c r="QR37" s="91"/>
      <c r="QS37" s="91"/>
      <c r="QT37" s="91"/>
      <c r="QU37" s="91"/>
      <c r="QV37" s="91"/>
      <c r="QW37" s="91"/>
      <c r="QX37" s="91"/>
      <c r="QY37" s="91"/>
      <c r="QZ37" s="91"/>
      <c r="RA37" s="91"/>
      <c r="RB37" s="91"/>
      <c r="RC37" s="91"/>
      <c r="RD37" s="91"/>
      <c r="RE37" s="91"/>
      <c r="RF37" s="91"/>
      <c r="RG37" s="91"/>
      <c r="RH37" s="91"/>
      <c r="RI37" s="91"/>
      <c r="RJ37" s="91"/>
      <c r="RK37" s="91"/>
      <c r="RL37" s="91"/>
      <c r="RM37" s="91"/>
      <c r="RN37" s="91"/>
      <c r="RO37" s="91"/>
      <c r="RP37" s="91"/>
      <c r="RQ37" s="91"/>
      <c r="RR37" s="91"/>
      <c r="RS37" s="91"/>
      <c r="RT37" s="91"/>
      <c r="RU37" s="91"/>
      <c r="RV37" s="91"/>
      <c r="RW37" s="91"/>
      <c r="RX37" s="91"/>
      <c r="RY37" s="91"/>
      <c r="RZ37" s="91"/>
      <c r="SA37" s="91"/>
      <c r="SB37" s="91"/>
      <c r="SC37" s="91"/>
      <c r="SD37" s="91"/>
      <c r="SE37" s="91"/>
      <c r="SF37" s="91"/>
      <c r="SG37" s="91"/>
      <c r="SH37" s="91"/>
      <c r="SI37" s="91"/>
      <c r="SJ37" s="91"/>
      <c r="SK37" s="91"/>
      <c r="SL37" s="91"/>
      <c r="SM37" s="91"/>
      <c r="SN37" s="91"/>
      <c r="SO37" s="91"/>
      <c r="SP37" s="91"/>
      <c r="SQ37" s="91"/>
      <c r="SR37" s="91"/>
      <c r="SS37" s="91"/>
      <c r="ST37" s="91"/>
      <c r="SU37" s="91"/>
      <c r="SV37" s="91"/>
      <c r="SW37" s="91"/>
      <c r="SX37" s="91"/>
      <c r="SY37" s="91"/>
      <c r="SZ37" s="91"/>
      <c r="TA37" s="91"/>
      <c r="TB37" s="91"/>
      <c r="TC37" s="91"/>
      <c r="TD37" s="91"/>
      <c r="TE37" s="91"/>
      <c r="TF37" s="91"/>
      <c r="TG37" s="91"/>
      <c r="TH37" s="91"/>
      <c r="TI37" s="91"/>
      <c r="TJ37" s="91"/>
      <c r="TK37" s="91"/>
      <c r="TL37" s="91"/>
      <c r="TM37" s="91"/>
      <c r="TN37" s="91"/>
      <c r="TO37" s="91"/>
      <c r="TP37" s="91"/>
      <c r="TQ37" s="91"/>
      <c r="TR37" s="91"/>
      <c r="TS37" s="91"/>
      <c r="TT37" s="91"/>
      <c r="TU37" s="91"/>
      <c r="TV37" s="91"/>
      <c r="TW37" s="91"/>
      <c r="TX37" s="91"/>
      <c r="TY37" s="91"/>
      <c r="TZ37" s="91"/>
      <c r="UA37" s="91"/>
      <c r="UB37" s="91"/>
      <c r="UC37" s="91"/>
      <c r="UD37" s="91"/>
      <c r="UE37" s="91"/>
      <c r="UF37" s="91"/>
      <c r="UG37" s="91"/>
      <c r="UH37" s="91"/>
      <c r="UI37" s="91"/>
      <c r="UJ37" s="91"/>
      <c r="UK37" s="91"/>
      <c r="UL37" s="91"/>
      <c r="UM37" s="91"/>
      <c r="UN37" s="91"/>
      <c r="UO37" s="91"/>
      <c r="UP37" s="91"/>
      <c r="UQ37" s="91"/>
      <c r="UR37" s="91"/>
      <c r="US37" s="91"/>
      <c r="UT37" s="91"/>
      <c r="UU37" s="91"/>
      <c r="UV37" s="91"/>
      <c r="UW37" s="91"/>
      <c r="UX37" s="91"/>
      <c r="UY37" s="91"/>
      <c r="UZ37" s="91"/>
      <c r="VA37" s="91"/>
      <c r="VB37" s="91"/>
      <c r="VC37" s="91"/>
      <c r="VD37" s="91"/>
      <c r="VE37" s="91"/>
      <c r="VF37" s="91"/>
      <c r="VG37" s="91"/>
      <c r="VH37" s="91"/>
      <c r="VI37" s="91"/>
      <c r="VJ37" s="91"/>
      <c r="VK37" s="91"/>
      <c r="VL37" s="91"/>
      <c r="VM37" s="91"/>
      <c r="VN37" s="91"/>
      <c r="VO37" s="91"/>
      <c r="VP37" s="91"/>
      <c r="VQ37" s="91"/>
      <c r="VR37" s="91"/>
      <c r="VS37" s="91"/>
      <c r="VT37" s="91"/>
      <c r="VU37" s="91"/>
      <c r="VV37" s="91"/>
      <c r="VW37" s="91"/>
      <c r="VX37" s="91"/>
      <c r="VY37" s="91"/>
      <c r="VZ37" s="91"/>
      <c r="WA37" s="91"/>
      <c r="WB37" s="91"/>
      <c r="WC37" s="91"/>
      <c r="WD37" s="91"/>
      <c r="WE37" s="91"/>
      <c r="WF37" s="91"/>
      <c r="WG37" s="91"/>
      <c r="WH37" s="91"/>
      <c r="WI37" s="91"/>
      <c r="WJ37" s="91"/>
      <c r="WK37" s="91"/>
      <c r="WL37" s="91"/>
      <c r="WM37" s="91"/>
      <c r="WN37" s="91"/>
      <c r="WO37" s="91"/>
      <c r="WP37" s="91"/>
      <c r="WQ37" s="91"/>
      <c r="WR37" s="91"/>
      <c r="WS37" s="91"/>
      <c r="WT37" s="91"/>
      <c r="WU37" s="91"/>
      <c r="WV37" s="91"/>
      <c r="WW37" s="91"/>
      <c r="WX37" s="91"/>
      <c r="WY37" s="91"/>
      <c r="WZ37" s="91"/>
      <c r="XA37" s="91"/>
      <c r="XB37" s="91"/>
      <c r="XC37" s="91"/>
      <c r="XD37" s="91"/>
      <c r="XE37" s="91"/>
      <c r="XF37" s="91"/>
      <c r="XG37" s="91"/>
      <c r="XH37" s="91"/>
      <c r="XI37" s="91"/>
      <c r="XJ37" s="91"/>
      <c r="XK37" s="91"/>
      <c r="XL37" s="91"/>
      <c r="XM37" s="91"/>
      <c r="XN37" s="91"/>
      <c r="XO37" s="91"/>
      <c r="XP37" s="91"/>
      <c r="XQ37" s="91"/>
      <c r="XR37" s="91"/>
      <c r="XS37" s="91"/>
      <c r="XT37" s="91"/>
      <c r="XU37" s="91"/>
      <c r="XV37" s="91"/>
      <c r="XW37" s="91"/>
      <c r="XX37" s="91"/>
      <c r="XY37" s="91"/>
      <c r="XZ37" s="91"/>
      <c r="YA37" s="91"/>
      <c r="YB37" s="91"/>
      <c r="YC37" s="91"/>
      <c r="YD37" s="91"/>
      <c r="YE37" s="91"/>
      <c r="YF37" s="91"/>
      <c r="YG37" s="91"/>
      <c r="YH37" s="91"/>
      <c r="YI37" s="91"/>
      <c r="YJ37" s="91"/>
      <c r="YK37" s="91"/>
      <c r="YL37" s="91"/>
      <c r="YM37" s="91"/>
      <c r="YN37" s="91"/>
      <c r="YO37" s="91"/>
      <c r="YP37" s="91"/>
      <c r="YQ37" s="91"/>
      <c r="YR37" s="91"/>
      <c r="YS37" s="91"/>
      <c r="YT37" s="91"/>
      <c r="YU37" s="91"/>
      <c r="YV37" s="91"/>
      <c r="YW37" s="91"/>
      <c r="YX37" s="91"/>
      <c r="YY37" s="91"/>
      <c r="YZ37" s="91"/>
      <c r="ZA37" s="91"/>
      <c r="ZB37" s="91"/>
      <c r="ZC37" s="91"/>
      <c r="ZD37" s="91"/>
      <c r="ZE37" s="91"/>
      <c r="ZF37" s="91"/>
      <c r="ZG37" s="91"/>
      <c r="ZH37" s="91"/>
      <c r="ZI37" s="91"/>
      <c r="AFO37" s="127"/>
    </row>
    <row r="38" spans="1:1165" s="48" customFormat="1" ht="18" customHeight="1">
      <c r="A38" s="42" t="s">
        <v>39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49"/>
      <c r="BO38" s="14"/>
      <c r="BP38" s="14"/>
      <c r="BQ38" s="50"/>
      <c r="BR38" s="49"/>
      <c r="BS38" s="49"/>
      <c r="BT38" s="14"/>
      <c r="BU38" s="14"/>
      <c r="BV38" s="14"/>
      <c r="BW38" s="14"/>
      <c r="BX38" s="14"/>
      <c r="BY38" s="50"/>
      <c r="BZ38" s="14"/>
      <c r="CA38" s="14"/>
      <c r="CB38" s="50"/>
      <c r="CC38" s="49"/>
      <c r="CD38" s="49"/>
      <c r="CE38" s="14"/>
      <c r="CF38" s="50"/>
      <c r="CG38" s="49"/>
      <c r="CH38" s="49"/>
      <c r="CI38" s="49"/>
      <c r="CJ38" s="49"/>
      <c r="CK38" s="49"/>
      <c r="CL38" s="49"/>
      <c r="CM38" s="49"/>
      <c r="CN38" s="49"/>
      <c r="CO38" s="49"/>
      <c r="CP38" s="49"/>
      <c r="CQ38" s="14"/>
      <c r="CR38" s="14"/>
      <c r="CS38" s="50"/>
      <c r="CT38" s="49"/>
      <c r="CU38" s="14"/>
      <c r="CV38" s="14"/>
      <c r="CW38" s="14"/>
      <c r="CX38" s="14"/>
      <c r="CY38" s="50"/>
      <c r="CZ38" s="49"/>
      <c r="DA38" s="49"/>
      <c r="DB38" s="14"/>
      <c r="DC38" s="50"/>
      <c r="DD38" s="14"/>
      <c r="DE38" s="50"/>
      <c r="DF38" s="14"/>
      <c r="DG38" s="50"/>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v>3</v>
      </c>
      <c r="ON38" s="14">
        <v>3</v>
      </c>
      <c r="OO38" s="14">
        <v>4</v>
      </c>
      <c r="OP38" s="14">
        <v>3</v>
      </c>
      <c r="OQ38" s="14">
        <v>3</v>
      </c>
      <c r="OR38" s="14">
        <v>15</v>
      </c>
      <c r="OS38" s="14">
        <v>15</v>
      </c>
      <c r="OT38" s="14">
        <v>20</v>
      </c>
      <c r="OU38" s="14">
        <v>20</v>
      </c>
      <c r="OV38" s="14">
        <v>35</v>
      </c>
      <c r="OW38" s="14">
        <v>45</v>
      </c>
      <c r="OX38" s="14">
        <v>45</v>
      </c>
      <c r="OY38" s="14">
        <v>42</v>
      </c>
      <c r="OZ38" s="14">
        <v>54</v>
      </c>
      <c r="PA38" s="14">
        <v>60</v>
      </c>
      <c r="PB38" s="14">
        <v>61</v>
      </c>
      <c r="PC38" s="14">
        <v>56</v>
      </c>
      <c r="PD38" s="14">
        <v>57</v>
      </c>
      <c r="PE38" s="14">
        <v>65</v>
      </c>
      <c r="PF38" s="14">
        <v>77</v>
      </c>
      <c r="PG38" s="14">
        <v>66</v>
      </c>
      <c r="PH38" s="14">
        <v>69</v>
      </c>
      <c r="PI38" s="14">
        <v>62</v>
      </c>
      <c r="PJ38" s="14">
        <v>58</v>
      </c>
      <c r="PK38" s="14">
        <v>68</v>
      </c>
      <c r="PL38" s="14">
        <v>61</v>
      </c>
      <c r="PM38" s="14">
        <v>68</v>
      </c>
      <c r="PN38" s="14">
        <v>68</v>
      </c>
      <c r="PO38" s="14">
        <v>91</v>
      </c>
      <c r="PP38" s="14">
        <v>73</v>
      </c>
      <c r="PQ38" s="14">
        <v>69</v>
      </c>
      <c r="PR38" s="14">
        <v>54</v>
      </c>
      <c r="PS38" s="14">
        <v>52</v>
      </c>
      <c r="PT38" s="14">
        <v>52</v>
      </c>
      <c r="PU38" s="14">
        <v>55</v>
      </c>
      <c r="PV38" s="14">
        <v>46</v>
      </c>
      <c r="PW38" s="14">
        <v>44</v>
      </c>
      <c r="PX38" s="14">
        <v>46</v>
      </c>
      <c r="PY38" s="14">
        <v>46</v>
      </c>
      <c r="PZ38" s="14">
        <v>44</v>
      </c>
      <c r="QA38" s="14">
        <v>45</v>
      </c>
      <c r="QB38" s="14">
        <v>41</v>
      </c>
      <c r="QC38" s="14">
        <v>46</v>
      </c>
      <c r="QD38" s="14">
        <v>40</v>
      </c>
      <c r="QE38" s="14">
        <v>38</v>
      </c>
      <c r="QF38" s="14">
        <v>36</v>
      </c>
      <c r="QG38" s="14">
        <v>29</v>
      </c>
      <c r="QH38" s="14">
        <v>29</v>
      </c>
      <c r="QI38" s="14">
        <v>29</v>
      </c>
      <c r="QJ38" s="14">
        <v>18</v>
      </c>
      <c r="QK38" s="14">
        <v>20</v>
      </c>
      <c r="QL38" s="14">
        <v>19</v>
      </c>
      <c r="QM38" s="14">
        <v>15</v>
      </c>
      <c r="QN38" s="14">
        <v>9</v>
      </c>
      <c r="QO38" s="14">
        <v>7</v>
      </c>
      <c r="QP38" s="14">
        <v>7</v>
      </c>
      <c r="QQ38" s="14">
        <v>7</v>
      </c>
      <c r="QR38" s="14">
        <v>6</v>
      </c>
      <c r="QS38" s="14">
        <v>5</v>
      </c>
      <c r="QT38" s="14">
        <v>3</v>
      </c>
      <c r="QU38" s="14">
        <v>4</v>
      </c>
      <c r="QV38" s="14">
        <v>4</v>
      </c>
      <c r="QW38" s="14">
        <v>4</v>
      </c>
      <c r="QX38" s="14">
        <v>3</v>
      </c>
      <c r="QY38" s="14">
        <v>2</v>
      </c>
      <c r="QZ38" s="14">
        <v>2</v>
      </c>
      <c r="RA38" s="14">
        <v>2</v>
      </c>
      <c r="RB38" s="14">
        <v>2</v>
      </c>
      <c r="RC38" s="14">
        <v>2</v>
      </c>
      <c r="RD38" s="14">
        <v>2</v>
      </c>
      <c r="RE38" s="14">
        <v>1</v>
      </c>
      <c r="RF38" s="14">
        <v>1</v>
      </c>
      <c r="RG38" s="14">
        <v>2</v>
      </c>
      <c r="RH38" s="14">
        <v>2</v>
      </c>
      <c r="RI38" s="14">
        <v>2</v>
      </c>
      <c r="RJ38" s="14">
        <v>2</v>
      </c>
      <c r="RK38" s="14">
        <v>2</v>
      </c>
      <c r="RL38" s="14">
        <v>2</v>
      </c>
      <c r="RM38" s="14">
        <v>2</v>
      </c>
      <c r="RN38" s="14">
        <v>2</v>
      </c>
      <c r="RO38" s="14">
        <v>2</v>
      </c>
      <c r="RP38" s="14">
        <v>2</v>
      </c>
      <c r="RQ38" s="14">
        <v>2</v>
      </c>
      <c r="RR38" s="14">
        <v>2</v>
      </c>
      <c r="RS38" s="14">
        <v>2</v>
      </c>
      <c r="RT38" s="14">
        <v>2</v>
      </c>
      <c r="RU38" s="14">
        <v>1</v>
      </c>
      <c r="RV38" s="14">
        <v>1</v>
      </c>
      <c r="RW38" s="14">
        <v>1</v>
      </c>
      <c r="RX38" s="14">
        <v>1</v>
      </c>
      <c r="RY38" s="14">
        <v>1</v>
      </c>
      <c r="RZ38" s="14">
        <v>1</v>
      </c>
      <c r="SA38" s="14">
        <v>1</v>
      </c>
      <c r="SB38" s="14">
        <v>1</v>
      </c>
      <c r="SC38" s="14">
        <v>1</v>
      </c>
      <c r="SD38" s="14">
        <v>1</v>
      </c>
      <c r="SE38" s="14">
        <v>1</v>
      </c>
      <c r="SF38" s="14">
        <v>1</v>
      </c>
      <c r="SG38" s="14">
        <v>0</v>
      </c>
      <c r="SH38" s="14">
        <v>0</v>
      </c>
      <c r="SI38" s="14">
        <v>0</v>
      </c>
      <c r="SJ38" s="14">
        <v>0</v>
      </c>
      <c r="SK38" s="14">
        <v>0</v>
      </c>
      <c r="SL38" s="14">
        <v>0</v>
      </c>
      <c r="SM38" s="14">
        <v>0</v>
      </c>
      <c r="SN38" s="14">
        <v>0</v>
      </c>
      <c r="SO38" s="14">
        <v>0</v>
      </c>
      <c r="SP38" s="14">
        <v>0</v>
      </c>
      <c r="SQ38" s="14">
        <v>0</v>
      </c>
      <c r="SR38" s="14">
        <v>0</v>
      </c>
      <c r="SS38" s="14">
        <v>0</v>
      </c>
      <c r="ST38" s="14">
        <v>0</v>
      </c>
      <c r="SU38" s="14">
        <v>0</v>
      </c>
      <c r="SV38" s="14">
        <v>0</v>
      </c>
      <c r="SW38" s="14">
        <v>0</v>
      </c>
      <c r="SX38" s="14">
        <v>0</v>
      </c>
      <c r="SY38" s="14">
        <v>0</v>
      </c>
      <c r="SZ38" s="14">
        <v>0</v>
      </c>
      <c r="TA38" s="14">
        <v>0</v>
      </c>
      <c r="TB38" s="14">
        <v>0</v>
      </c>
      <c r="TC38" s="14">
        <v>0</v>
      </c>
      <c r="TD38" s="14">
        <v>0</v>
      </c>
      <c r="TE38" s="14">
        <v>0</v>
      </c>
      <c r="TF38" s="14">
        <v>0</v>
      </c>
      <c r="TG38" s="14">
        <v>0</v>
      </c>
      <c r="TH38" s="14">
        <v>0</v>
      </c>
      <c r="TI38" s="14">
        <v>0</v>
      </c>
      <c r="TJ38" s="14">
        <v>0</v>
      </c>
      <c r="TK38" s="14">
        <v>0</v>
      </c>
      <c r="TL38" s="14">
        <v>0</v>
      </c>
      <c r="TM38" s="14">
        <v>0</v>
      </c>
      <c r="TN38" s="14">
        <v>0</v>
      </c>
      <c r="TO38" s="14">
        <v>0</v>
      </c>
      <c r="TP38" s="14">
        <v>0</v>
      </c>
      <c r="TQ38" s="14">
        <v>0</v>
      </c>
      <c r="TR38" s="14">
        <v>0</v>
      </c>
      <c r="TS38" s="14">
        <v>0</v>
      </c>
      <c r="TT38" s="14">
        <v>0</v>
      </c>
      <c r="TU38" s="14">
        <v>0</v>
      </c>
      <c r="TV38" s="14">
        <v>0</v>
      </c>
      <c r="TW38" s="14">
        <v>0</v>
      </c>
      <c r="TX38" s="14">
        <v>0</v>
      </c>
      <c r="TY38" s="14">
        <v>0</v>
      </c>
      <c r="TZ38" s="14">
        <v>0</v>
      </c>
      <c r="UA38" s="14">
        <v>0</v>
      </c>
      <c r="UB38" s="14">
        <v>0</v>
      </c>
      <c r="UC38" s="14">
        <v>0</v>
      </c>
      <c r="UD38" s="14">
        <v>0</v>
      </c>
      <c r="UE38" s="14">
        <v>0</v>
      </c>
      <c r="UF38" s="14">
        <v>0</v>
      </c>
      <c r="UG38" s="14">
        <v>0</v>
      </c>
      <c r="UH38" s="14">
        <v>0</v>
      </c>
      <c r="UI38" s="14">
        <v>0</v>
      </c>
      <c r="UJ38" s="14">
        <v>0</v>
      </c>
      <c r="UK38" s="14">
        <v>0</v>
      </c>
      <c r="UL38" s="14">
        <v>0</v>
      </c>
      <c r="UM38" s="14">
        <v>0</v>
      </c>
      <c r="UN38" s="14">
        <v>0</v>
      </c>
      <c r="UO38" s="14">
        <v>0</v>
      </c>
      <c r="UP38" s="14">
        <v>0</v>
      </c>
      <c r="UQ38" s="14">
        <v>0</v>
      </c>
      <c r="UR38" s="14">
        <v>0</v>
      </c>
      <c r="US38" s="14">
        <v>0</v>
      </c>
      <c r="UT38" s="14">
        <v>0</v>
      </c>
      <c r="UU38" s="14">
        <v>0</v>
      </c>
      <c r="UV38" s="14">
        <v>0</v>
      </c>
      <c r="UW38" s="14">
        <v>0</v>
      </c>
      <c r="UX38" s="14">
        <v>0</v>
      </c>
      <c r="UY38" s="14">
        <v>0</v>
      </c>
      <c r="UZ38" s="14">
        <v>0</v>
      </c>
      <c r="VA38" s="14">
        <v>0</v>
      </c>
      <c r="VB38" s="14">
        <v>0</v>
      </c>
      <c r="VC38" s="14">
        <v>0</v>
      </c>
      <c r="VD38" s="14">
        <v>0</v>
      </c>
      <c r="VE38" s="14">
        <v>0</v>
      </c>
      <c r="VF38" s="14">
        <v>0</v>
      </c>
      <c r="VG38" s="14">
        <v>0</v>
      </c>
      <c r="VH38" s="14">
        <v>0</v>
      </c>
      <c r="VI38" s="14">
        <v>0</v>
      </c>
      <c r="VJ38" s="14">
        <v>0</v>
      </c>
      <c r="VK38" s="14">
        <v>0</v>
      </c>
      <c r="VL38" s="14">
        <v>0</v>
      </c>
      <c r="VM38" s="14">
        <v>0</v>
      </c>
      <c r="VN38" s="14">
        <v>0</v>
      </c>
      <c r="VO38" s="14">
        <v>0</v>
      </c>
      <c r="VP38" s="14">
        <v>0</v>
      </c>
      <c r="VQ38" s="14">
        <v>0</v>
      </c>
      <c r="VR38" s="14">
        <v>0</v>
      </c>
      <c r="VS38" s="14">
        <v>0</v>
      </c>
      <c r="VT38" s="14">
        <v>0</v>
      </c>
      <c r="VU38" s="14">
        <v>0</v>
      </c>
      <c r="VV38" s="14">
        <v>0</v>
      </c>
      <c r="VW38" s="14">
        <v>0</v>
      </c>
      <c r="VX38" s="14">
        <v>0</v>
      </c>
      <c r="VY38" s="14">
        <v>0</v>
      </c>
      <c r="VZ38" s="14">
        <v>0</v>
      </c>
      <c r="WA38" s="14">
        <v>0</v>
      </c>
      <c r="WB38" s="14">
        <v>0</v>
      </c>
      <c r="WC38" s="14">
        <v>0</v>
      </c>
      <c r="WD38" s="14">
        <v>0</v>
      </c>
      <c r="WE38" s="14">
        <v>0</v>
      </c>
      <c r="WF38" s="14">
        <v>0</v>
      </c>
      <c r="WG38" s="14">
        <v>0</v>
      </c>
      <c r="WH38" s="14">
        <v>0</v>
      </c>
      <c r="WI38" s="14">
        <v>0</v>
      </c>
      <c r="WJ38" s="14">
        <v>0</v>
      </c>
      <c r="WK38" s="14">
        <v>0</v>
      </c>
      <c r="WL38" s="14">
        <v>0</v>
      </c>
      <c r="WM38" s="14">
        <v>0</v>
      </c>
      <c r="WN38" s="14">
        <v>0</v>
      </c>
      <c r="WO38" s="14">
        <v>0</v>
      </c>
      <c r="WP38" s="14">
        <v>0</v>
      </c>
      <c r="WQ38" s="14">
        <v>0</v>
      </c>
      <c r="WR38" s="14">
        <v>0</v>
      </c>
      <c r="WS38" s="14">
        <v>0</v>
      </c>
      <c r="WT38" s="14">
        <v>0</v>
      </c>
      <c r="WU38" s="14">
        <v>0</v>
      </c>
      <c r="WV38" s="14">
        <v>0</v>
      </c>
      <c r="WW38" s="14">
        <v>0</v>
      </c>
      <c r="WX38" s="14">
        <v>0</v>
      </c>
      <c r="WY38" s="14">
        <v>0</v>
      </c>
      <c r="WZ38" s="14">
        <v>0</v>
      </c>
      <c r="XA38" s="14">
        <v>0</v>
      </c>
      <c r="XB38" s="14">
        <v>0</v>
      </c>
      <c r="XC38" s="14">
        <v>0</v>
      </c>
      <c r="XD38" s="14">
        <v>0</v>
      </c>
      <c r="XE38" s="14">
        <v>0</v>
      </c>
      <c r="XF38" s="14">
        <v>0</v>
      </c>
      <c r="XG38" s="14">
        <v>0</v>
      </c>
      <c r="XH38" s="14">
        <v>0</v>
      </c>
      <c r="XI38" s="14">
        <v>0</v>
      </c>
      <c r="XJ38" s="14">
        <v>0</v>
      </c>
      <c r="XK38" s="14">
        <v>0</v>
      </c>
      <c r="XL38" s="14">
        <v>0</v>
      </c>
      <c r="XM38" s="14">
        <v>0</v>
      </c>
      <c r="XN38" s="14">
        <v>0</v>
      </c>
      <c r="XO38" s="14">
        <v>0</v>
      </c>
      <c r="XP38" s="14">
        <v>0</v>
      </c>
      <c r="XQ38" s="14">
        <v>0</v>
      </c>
      <c r="XR38" s="14">
        <v>0</v>
      </c>
      <c r="XS38" s="14">
        <v>0</v>
      </c>
      <c r="XT38" s="14">
        <v>0</v>
      </c>
      <c r="XU38" s="14">
        <v>0</v>
      </c>
      <c r="XV38" s="14">
        <v>0</v>
      </c>
      <c r="XW38" s="14">
        <v>0</v>
      </c>
      <c r="XX38" s="14">
        <v>0</v>
      </c>
      <c r="XY38" s="14">
        <v>0</v>
      </c>
      <c r="XZ38" s="14">
        <v>0</v>
      </c>
      <c r="YA38" s="14">
        <v>0</v>
      </c>
      <c r="YB38" s="14">
        <v>0</v>
      </c>
      <c r="YC38" s="14">
        <v>0</v>
      </c>
      <c r="YD38" s="14">
        <v>0</v>
      </c>
      <c r="YE38" s="14">
        <v>0</v>
      </c>
      <c r="YF38" s="14">
        <v>0</v>
      </c>
      <c r="YG38" s="14">
        <v>0</v>
      </c>
      <c r="YH38" s="14">
        <v>0</v>
      </c>
      <c r="YI38" s="14">
        <v>0</v>
      </c>
      <c r="YJ38" s="14">
        <v>0</v>
      </c>
      <c r="YK38" s="14">
        <v>0</v>
      </c>
      <c r="YL38" s="14">
        <v>0</v>
      </c>
      <c r="YM38" s="14">
        <v>0</v>
      </c>
      <c r="YN38" s="14">
        <v>0</v>
      </c>
      <c r="YO38" s="14">
        <v>0</v>
      </c>
      <c r="YP38" s="14">
        <v>0</v>
      </c>
      <c r="YQ38" s="14">
        <v>0</v>
      </c>
      <c r="YR38" s="14">
        <v>0</v>
      </c>
      <c r="YS38" s="14">
        <v>0</v>
      </c>
      <c r="YT38" s="14">
        <v>0</v>
      </c>
      <c r="YU38" s="14">
        <v>0</v>
      </c>
      <c r="YV38" s="14">
        <v>0</v>
      </c>
      <c r="YW38" s="14">
        <v>0</v>
      </c>
      <c r="YX38" s="14">
        <v>0</v>
      </c>
      <c r="YY38" s="14">
        <v>0</v>
      </c>
      <c r="YZ38" s="14">
        <v>0</v>
      </c>
      <c r="ZA38" s="14">
        <v>0</v>
      </c>
      <c r="ZB38" s="14">
        <v>0</v>
      </c>
      <c r="ZC38" s="14">
        <v>0</v>
      </c>
      <c r="ZD38" s="14">
        <v>0</v>
      </c>
      <c r="ZE38" s="14">
        <v>0</v>
      </c>
      <c r="ZF38" s="14">
        <v>0</v>
      </c>
      <c r="ZG38" s="14">
        <v>0</v>
      </c>
      <c r="ZH38" s="14">
        <v>0</v>
      </c>
      <c r="ZI38" s="14">
        <v>0</v>
      </c>
      <c r="ZJ38" s="3">
        <v>0</v>
      </c>
      <c r="ZK38" s="3">
        <v>0</v>
      </c>
      <c r="ZL38" s="3">
        <v>0</v>
      </c>
      <c r="ZM38" s="3">
        <v>0</v>
      </c>
      <c r="ZN38" s="3">
        <v>0</v>
      </c>
      <c r="ZO38" s="3">
        <v>0</v>
      </c>
      <c r="ZP38" s="3">
        <v>0</v>
      </c>
      <c r="ZQ38" s="3">
        <v>0</v>
      </c>
      <c r="ZR38" s="3">
        <v>0</v>
      </c>
      <c r="ZS38" s="3">
        <v>0</v>
      </c>
      <c r="ZT38" s="3">
        <v>0</v>
      </c>
      <c r="ZU38" s="3">
        <v>0</v>
      </c>
      <c r="ZV38" s="3">
        <v>0</v>
      </c>
      <c r="ZW38" s="3">
        <v>0</v>
      </c>
      <c r="ZX38" s="3">
        <v>0</v>
      </c>
      <c r="ZY38" s="3">
        <v>0</v>
      </c>
      <c r="ZZ38" s="3">
        <v>0</v>
      </c>
      <c r="AAA38" s="3">
        <v>0</v>
      </c>
      <c r="AAB38" s="3">
        <v>0</v>
      </c>
      <c r="AAC38" s="3">
        <v>0</v>
      </c>
      <c r="AAD38" s="3">
        <v>0</v>
      </c>
      <c r="AAE38" s="3">
        <v>0</v>
      </c>
      <c r="AAF38" s="3">
        <v>0</v>
      </c>
      <c r="AAG38" s="3">
        <v>0</v>
      </c>
      <c r="AAH38" s="3">
        <v>0</v>
      </c>
      <c r="AAI38" s="3">
        <v>0</v>
      </c>
      <c r="AAJ38" s="3">
        <v>0</v>
      </c>
      <c r="AAK38" s="3">
        <v>0</v>
      </c>
      <c r="AAL38" s="3">
        <v>0</v>
      </c>
      <c r="AAM38" s="3">
        <v>0</v>
      </c>
      <c r="AAN38" s="3">
        <v>0</v>
      </c>
      <c r="AAO38" s="3">
        <v>0</v>
      </c>
      <c r="AAP38" s="3">
        <v>0</v>
      </c>
      <c r="AAQ38" s="3">
        <v>4</v>
      </c>
      <c r="AAR38" s="3">
        <v>7</v>
      </c>
      <c r="AAS38" s="3">
        <v>14</v>
      </c>
      <c r="AAT38" s="3">
        <v>12</v>
      </c>
      <c r="AAU38" s="3">
        <v>12</v>
      </c>
      <c r="AAV38" s="3">
        <v>9</v>
      </c>
      <c r="AAW38" s="3">
        <v>6</v>
      </c>
      <c r="AAX38" s="3">
        <v>6</v>
      </c>
      <c r="AAY38" s="3">
        <v>5</v>
      </c>
      <c r="AAZ38" s="3">
        <v>6</v>
      </c>
      <c r="ABA38" s="3">
        <v>6</v>
      </c>
      <c r="ABB38" s="3">
        <v>6</v>
      </c>
      <c r="ABC38" s="3">
        <v>6</v>
      </c>
      <c r="ABD38" s="3">
        <v>6</v>
      </c>
      <c r="ABE38" s="3">
        <v>6</v>
      </c>
      <c r="ABF38" s="3">
        <v>6</v>
      </c>
      <c r="ABG38" s="3">
        <v>4</v>
      </c>
      <c r="ABH38" s="3">
        <v>4</v>
      </c>
      <c r="ABI38" s="3">
        <v>4</v>
      </c>
      <c r="ABJ38" s="3">
        <v>4</v>
      </c>
      <c r="ABK38" s="3">
        <v>3</v>
      </c>
      <c r="ABL38" s="3">
        <v>3</v>
      </c>
      <c r="ABM38" s="3">
        <v>3</v>
      </c>
      <c r="ABN38" s="3">
        <v>2</v>
      </c>
      <c r="ABO38" s="3">
        <v>2</v>
      </c>
      <c r="ABP38" s="3">
        <v>2</v>
      </c>
      <c r="ABQ38" s="3">
        <v>2</v>
      </c>
      <c r="ABR38" s="3">
        <v>4</v>
      </c>
      <c r="ABS38" s="3">
        <v>4</v>
      </c>
      <c r="ABT38" s="3">
        <v>4</v>
      </c>
      <c r="ABU38" s="3">
        <v>5</v>
      </c>
      <c r="ABV38" s="3">
        <v>5</v>
      </c>
      <c r="ABW38" s="3">
        <v>5</v>
      </c>
      <c r="ABX38" s="3">
        <v>5</v>
      </c>
      <c r="ABY38" s="3">
        <v>5</v>
      </c>
      <c r="ABZ38" s="3">
        <v>5</v>
      </c>
      <c r="ACA38" s="3">
        <v>5</v>
      </c>
      <c r="ACB38" s="3">
        <v>5</v>
      </c>
      <c r="ACC38" s="3">
        <v>5</v>
      </c>
      <c r="ACD38" s="3">
        <v>5</v>
      </c>
      <c r="ACE38" s="3">
        <v>4</v>
      </c>
      <c r="ACF38" s="3">
        <v>4</v>
      </c>
      <c r="ACG38" s="3">
        <v>4</v>
      </c>
      <c r="ACH38" s="3">
        <v>4</v>
      </c>
      <c r="ACI38" s="3">
        <v>4</v>
      </c>
      <c r="ACJ38" s="3">
        <v>4</v>
      </c>
      <c r="ACK38" s="3">
        <v>4</v>
      </c>
      <c r="ACL38" s="3">
        <v>4</v>
      </c>
      <c r="ACM38" s="3">
        <v>3</v>
      </c>
      <c r="ACN38" s="3">
        <v>3</v>
      </c>
      <c r="ACO38" s="3">
        <v>3</v>
      </c>
      <c r="ACP38" s="3">
        <v>3</v>
      </c>
      <c r="ACQ38" s="3">
        <v>3</v>
      </c>
      <c r="ACR38" s="3">
        <v>3</v>
      </c>
      <c r="ACS38" s="3">
        <v>3</v>
      </c>
      <c r="ACT38" s="3">
        <v>3</v>
      </c>
      <c r="ACU38" s="3">
        <v>0</v>
      </c>
      <c r="ACV38" s="3">
        <v>0</v>
      </c>
      <c r="ACW38" s="3">
        <v>0</v>
      </c>
      <c r="ACX38" s="3">
        <v>0</v>
      </c>
      <c r="ACY38" s="3">
        <v>0</v>
      </c>
      <c r="ACZ38" s="3">
        <v>0</v>
      </c>
      <c r="ADA38" s="3">
        <v>0</v>
      </c>
      <c r="ADB38" s="3">
        <v>0</v>
      </c>
      <c r="ADC38" s="3">
        <v>0</v>
      </c>
      <c r="ADD38" s="3">
        <v>0</v>
      </c>
      <c r="ADE38" s="3">
        <v>0</v>
      </c>
      <c r="ADF38" s="3">
        <v>0</v>
      </c>
      <c r="ADG38" s="3">
        <v>0</v>
      </c>
      <c r="ADH38" s="3">
        <v>0</v>
      </c>
      <c r="ADI38" s="3">
        <v>0</v>
      </c>
      <c r="ADJ38" s="3">
        <v>0</v>
      </c>
      <c r="ADK38" s="3">
        <v>0</v>
      </c>
      <c r="ADL38" s="3">
        <v>0</v>
      </c>
      <c r="ADM38" s="3">
        <v>0</v>
      </c>
      <c r="ADN38" s="3">
        <v>0</v>
      </c>
      <c r="ADO38" s="3">
        <v>0</v>
      </c>
      <c r="ADP38" s="3">
        <v>0</v>
      </c>
      <c r="ADQ38" s="3">
        <v>0</v>
      </c>
      <c r="ADR38" s="3">
        <v>0</v>
      </c>
      <c r="ADS38" s="3">
        <v>0</v>
      </c>
      <c r="ADT38" s="3">
        <v>0</v>
      </c>
      <c r="ADU38" s="3">
        <v>0</v>
      </c>
      <c r="ADV38" s="3">
        <v>0</v>
      </c>
      <c r="ADW38" s="3">
        <v>0</v>
      </c>
      <c r="ADX38" s="3">
        <v>0</v>
      </c>
      <c r="ADY38" s="3">
        <v>0</v>
      </c>
      <c r="ADZ38" s="3">
        <v>0</v>
      </c>
      <c r="AEA38" s="3">
        <v>0</v>
      </c>
      <c r="AEB38" s="3">
        <v>0</v>
      </c>
      <c r="AEC38" s="3">
        <v>0</v>
      </c>
      <c r="AED38" s="3">
        <v>0</v>
      </c>
      <c r="AEE38" s="3">
        <v>0</v>
      </c>
      <c r="AEF38" s="3">
        <v>0</v>
      </c>
      <c r="AEG38" s="3">
        <v>0</v>
      </c>
      <c r="AEH38" s="3">
        <v>0</v>
      </c>
      <c r="AEI38" s="3">
        <v>0</v>
      </c>
      <c r="AEJ38" s="3">
        <v>0</v>
      </c>
      <c r="AEK38" s="3">
        <v>0</v>
      </c>
      <c r="AEL38" s="3">
        <v>0</v>
      </c>
      <c r="AEM38" s="3">
        <v>0</v>
      </c>
      <c r="AEN38" s="3">
        <v>0</v>
      </c>
      <c r="AEO38" s="3">
        <v>0</v>
      </c>
      <c r="AEP38" s="3">
        <v>0</v>
      </c>
      <c r="AEQ38" s="3">
        <v>0</v>
      </c>
      <c r="AER38" s="3">
        <v>0</v>
      </c>
      <c r="AES38" s="3">
        <v>0</v>
      </c>
      <c r="AET38" s="3">
        <v>0</v>
      </c>
      <c r="AEU38" s="3">
        <v>0</v>
      </c>
      <c r="AEV38" s="3">
        <v>0</v>
      </c>
      <c r="AEW38" s="3">
        <v>0</v>
      </c>
      <c r="AEX38" s="3">
        <v>0</v>
      </c>
      <c r="AEY38" s="3">
        <v>0</v>
      </c>
      <c r="AEZ38" s="3">
        <v>0</v>
      </c>
      <c r="AFA38" s="3">
        <v>0</v>
      </c>
      <c r="AFB38" s="3">
        <v>0</v>
      </c>
      <c r="AFC38" s="3">
        <v>0</v>
      </c>
      <c r="AFD38" s="3">
        <v>0</v>
      </c>
      <c r="AFE38" s="3">
        <v>0</v>
      </c>
      <c r="AFF38" s="3">
        <v>0</v>
      </c>
      <c r="AFG38" s="3">
        <v>0</v>
      </c>
      <c r="AFH38" s="3">
        <v>0</v>
      </c>
      <c r="AFI38" s="3">
        <v>0</v>
      </c>
      <c r="AFJ38" s="3">
        <v>0</v>
      </c>
      <c r="AFK38" s="3">
        <v>0</v>
      </c>
      <c r="AFL38" s="3">
        <v>0</v>
      </c>
      <c r="AFM38" s="3">
        <v>0</v>
      </c>
      <c r="AFN38" s="3">
        <v>0</v>
      </c>
      <c r="AFO38" s="3">
        <v>0</v>
      </c>
      <c r="AFP38" s="3">
        <v>0</v>
      </c>
      <c r="AFQ38" s="3">
        <v>0</v>
      </c>
      <c r="AFR38" s="3">
        <v>0</v>
      </c>
      <c r="AFS38" s="3">
        <v>0</v>
      </c>
      <c r="AFT38" s="3">
        <v>0</v>
      </c>
      <c r="AFU38" s="3">
        <v>0</v>
      </c>
      <c r="AFV38" s="3">
        <v>0</v>
      </c>
      <c r="AFW38" s="3">
        <v>0</v>
      </c>
      <c r="AFX38" s="3">
        <v>0</v>
      </c>
      <c r="AFY38" s="3">
        <v>0</v>
      </c>
      <c r="AFZ38" s="3">
        <v>0</v>
      </c>
      <c r="AGA38" s="3">
        <v>0</v>
      </c>
      <c r="AGB38" s="3">
        <v>0</v>
      </c>
      <c r="AGC38" s="3">
        <v>0</v>
      </c>
      <c r="AGD38" s="3">
        <v>0</v>
      </c>
      <c r="AGE38" s="3">
        <v>0</v>
      </c>
      <c r="AGF38" s="3">
        <v>0</v>
      </c>
      <c r="AGG38" s="3">
        <v>0</v>
      </c>
      <c r="AGH38" s="3">
        <v>0</v>
      </c>
      <c r="AGI38" s="3">
        <v>0</v>
      </c>
      <c r="AGJ38" s="3">
        <v>0</v>
      </c>
      <c r="AGK38" s="3">
        <v>0</v>
      </c>
      <c r="AGL38" s="3">
        <v>0</v>
      </c>
      <c r="AGM38" s="3">
        <v>0</v>
      </c>
      <c r="AGN38" s="3">
        <v>0</v>
      </c>
      <c r="AGO38" s="3">
        <v>0</v>
      </c>
      <c r="AGP38" s="3">
        <v>0</v>
      </c>
      <c r="AGQ38" s="3">
        <v>0</v>
      </c>
      <c r="AGR38" s="3">
        <v>0</v>
      </c>
      <c r="AGS38" s="3">
        <v>0</v>
      </c>
      <c r="AGT38" s="3">
        <v>0</v>
      </c>
      <c r="AGU38" s="3">
        <v>0</v>
      </c>
      <c r="AGV38" s="3">
        <v>0</v>
      </c>
      <c r="AGW38" s="3">
        <v>0</v>
      </c>
      <c r="AGX38" s="3">
        <v>0</v>
      </c>
      <c r="AGY38" s="3">
        <v>0</v>
      </c>
      <c r="AGZ38" s="3">
        <v>0</v>
      </c>
      <c r="AHA38" s="3">
        <v>2</v>
      </c>
      <c r="AHB38" s="3">
        <v>2</v>
      </c>
      <c r="AHC38" s="3">
        <v>3</v>
      </c>
      <c r="AHD38" s="3">
        <v>2</v>
      </c>
      <c r="AHE38" s="3">
        <v>2</v>
      </c>
      <c r="AHF38" s="3">
        <v>2</v>
      </c>
      <c r="AHG38" s="3">
        <v>2</v>
      </c>
      <c r="AHH38" s="3">
        <v>2</v>
      </c>
      <c r="AHI38" s="3">
        <v>2</v>
      </c>
      <c r="AHJ38" s="3">
        <v>2</v>
      </c>
      <c r="AHK38" s="3">
        <v>2</v>
      </c>
      <c r="AHL38" s="3">
        <v>1</v>
      </c>
      <c r="AHM38" s="3">
        <v>1</v>
      </c>
      <c r="AHN38" s="3">
        <v>1</v>
      </c>
      <c r="AHO38" s="3">
        <v>1</v>
      </c>
      <c r="AHP38" s="3">
        <v>1</v>
      </c>
      <c r="AHQ38" s="3">
        <v>1</v>
      </c>
      <c r="AHR38" s="3">
        <v>1</v>
      </c>
      <c r="AHS38" s="3">
        <v>1</v>
      </c>
      <c r="AHT38" s="3">
        <v>1</v>
      </c>
      <c r="AHU38" s="3">
        <v>1</v>
      </c>
      <c r="AHV38" s="3">
        <v>1</v>
      </c>
      <c r="AHW38" s="3">
        <v>0</v>
      </c>
      <c r="AHX38" s="3">
        <v>0</v>
      </c>
      <c r="AHY38" s="3">
        <v>0</v>
      </c>
      <c r="AHZ38" s="3">
        <v>0</v>
      </c>
      <c r="AIA38" s="3">
        <v>0</v>
      </c>
      <c r="AIB38" s="3">
        <v>0</v>
      </c>
      <c r="AIC38" s="3">
        <v>0</v>
      </c>
      <c r="AID38" s="3">
        <v>0</v>
      </c>
      <c r="AIE38" s="3">
        <v>0</v>
      </c>
      <c r="AIF38" s="3">
        <v>0</v>
      </c>
      <c r="AIG38" s="3">
        <v>0</v>
      </c>
      <c r="AIH38" s="3">
        <v>0</v>
      </c>
      <c r="AII38" s="3">
        <v>0</v>
      </c>
      <c r="AIJ38" s="3">
        <v>0</v>
      </c>
      <c r="AIK38" s="3">
        <v>0</v>
      </c>
      <c r="AIL38" s="3">
        <v>0</v>
      </c>
      <c r="AIM38" s="3">
        <v>0</v>
      </c>
      <c r="AIN38" s="3">
        <v>0</v>
      </c>
      <c r="AIO38" s="3">
        <v>0</v>
      </c>
      <c r="AIP38" s="3">
        <v>0</v>
      </c>
      <c r="AIQ38" s="3">
        <v>0</v>
      </c>
      <c r="AIR38" s="3">
        <v>0</v>
      </c>
      <c r="AIS38" s="3">
        <v>0</v>
      </c>
      <c r="AIT38" s="3">
        <v>0</v>
      </c>
      <c r="AIU38" s="3">
        <v>0</v>
      </c>
      <c r="AIV38" s="3">
        <v>0</v>
      </c>
      <c r="AIW38" s="3">
        <v>0</v>
      </c>
      <c r="AIX38" s="3">
        <v>0</v>
      </c>
      <c r="AIY38" s="3">
        <v>0</v>
      </c>
      <c r="AIZ38" s="3">
        <v>0</v>
      </c>
      <c r="AJA38" s="3">
        <v>0</v>
      </c>
      <c r="AJB38" s="3">
        <v>0</v>
      </c>
      <c r="AJC38" s="3">
        <v>0</v>
      </c>
      <c r="AJD38" s="3">
        <v>0</v>
      </c>
      <c r="AJE38" s="3">
        <v>0</v>
      </c>
      <c r="AJF38" s="3">
        <v>0</v>
      </c>
      <c r="AJG38" s="3">
        <v>1</v>
      </c>
      <c r="AJH38" s="3">
        <v>1</v>
      </c>
      <c r="AJI38" s="3">
        <v>1</v>
      </c>
      <c r="AJJ38" s="3">
        <v>0</v>
      </c>
      <c r="AJK38" s="3">
        <v>0</v>
      </c>
      <c r="AJL38" s="3">
        <v>0</v>
      </c>
      <c r="AJM38" s="3">
        <v>0</v>
      </c>
      <c r="AJN38" s="3">
        <v>0</v>
      </c>
      <c r="AJO38" s="3">
        <v>0</v>
      </c>
      <c r="AJP38" s="3">
        <v>0</v>
      </c>
      <c r="AJQ38" s="3">
        <v>0</v>
      </c>
      <c r="AJR38" s="3">
        <v>0</v>
      </c>
      <c r="AJS38" s="3">
        <v>0</v>
      </c>
      <c r="AJT38" s="3">
        <v>0</v>
      </c>
      <c r="AJU38" s="3">
        <v>0</v>
      </c>
      <c r="AJV38" s="3">
        <v>0</v>
      </c>
      <c r="AJW38" s="3">
        <v>0</v>
      </c>
      <c r="AJX38" s="3">
        <v>0</v>
      </c>
      <c r="AJY38" s="3">
        <v>0</v>
      </c>
      <c r="AJZ38" s="3">
        <v>0</v>
      </c>
      <c r="AKA38" s="3">
        <v>0</v>
      </c>
      <c r="AKB38" s="3">
        <v>0</v>
      </c>
      <c r="AKC38" s="3">
        <v>0</v>
      </c>
      <c r="AKD38" s="3">
        <v>0</v>
      </c>
      <c r="AKE38" s="3">
        <v>0</v>
      </c>
      <c r="AKF38" s="3">
        <v>0</v>
      </c>
      <c r="AKG38" s="3">
        <v>0</v>
      </c>
      <c r="AKH38" s="3">
        <v>0</v>
      </c>
      <c r="AKI38" s="3">
        <v>0</v>
      </c>
      <c r="AKJ38" s="3">
        <v>0</v>
      </c>
      <c r="AKK38" s="3">
        <v>0</v>
      </c>
      <c r="AKL38" s="3">
        <v>0</v>
      </c>
      <c r="AKM38" s="3">
        <v>0</v>
      </c>
      <c r="AKN38" s="3">
        <v>0</v>
      </c>
      <c r="AKO38" s="3">
        <v>0</v>
      </c>
      <c r="AKP38" s="3">
        <v>0</v>
      </c>
      <c r="AKQ38" s="3">
        <v>0</v>
      </c>
      <c r="AKR38" s="3">
        <v>0</v>
      </c>
      <c r="AKS38" s="3">
        <v>2</v>
      </c>
      <c r="AKT38" s="3">
        <v>2</v>
      </c>
      <c r="AKU38" s="3">
        <v>2</v>
      </c>
      <c r="AKV38" s="3">
        <v>2</v>
      </c>
      <c r="AKW38" s="3">
        <v>2</v>
      </c>
      <c r="AKX38" s="3">
        <v>2</v>
      </c>
      <c r="AKY38" s="3">
        <v>2</v>
      </c>
      <c r="AKZ38" s="3">
        <v>2</v>
      </c>
      <c r="ALA38" s="3">
        <v>2</v>
      </c>
      <c r="ALB38" s="3">
        <v>2</v>
      </c>
      <c r="ALC38" s="3">
        <v>2</v>
      </c>
      <c r="ALD38" s="3">
        <v>1</v>
      </c>
      <c r="ALE38" s="3">
        <v>0</v>
      </c>
      <c r="ALF38" s="3">
        <v>0</v>
      </c>
      <c r="ALG38" s="3">
        <v>0</v>
      </c>
      <c r="ALH38" s="3">
        <v>0</v>
      </c>
      <c r="ALI38" s="3">
        <v>0</v>
      </c>
      <c r="ALJ38" s="3">
        <v>0</v>
      </c>
      <c r="ALK38" s="3">
        <v>0</v>
      </c>
      <c r="ALL38" s="3">
        <v>0</v>
      </c>
      <c r="ALM38" s="3">
        <v>0</v>
      </c>
      <c r="ALN38" s="3">
        <v>0</v>
      </c>
      <c r="ALO38" s="3">
        <v>0</v>
      </c>
      <c r="ALP38" s="3">
        <v>0</v>
      </c>
      <c r="ALQ38" s="3">
        <v>0</v>
      </c>
      <c r="ALR38" s="3">
        <v>0</v>
      </c>
      <c r="ALS38" s="3">
        <v>0</v>
      </c>
      <c r="ALT38" s="3">
        <v>0</v>
      </c>
      <c r="ALU38" s="3">
        <v>0</v>
      </c>
      <c r="ALV38" s="3">
        <v>0</v>
      </c>
      <c r="ALW38" s="3">
        <v>0</v>
      </c>
      <c r="ALX38" s="3">
        <v>1</v>
      </c>
      <c r="ALY38" s="3">
        <v>1</v>
      </c>
      <c r="ALZ38" s="3">
        <v>1</v>
      </c>
      <c r="AMA38" s="3">
        <v>0</v>
      </c>
      <c r="AMB38" s="3">
        <v>0</v>
      </c>
      <c r="AMC38" s="3">
        <v>0</v>
      </c>
      <c r="AMD38" s="3">
        <v>0</v>
      </c>
      <c r="AME38" s="3">
        <v>0</v>
      </c>
      <c r="AMF38" s="3">
        <v>0</v>
      </c>
      <c r="AMG38" s="3">
        <v>1</v>
      </c>
      <c r="AMH38" s="3">
        <v>0</v>
      </c>
      <c r="AMI38" s="3">
        <v>0</v>
      </c>
      <c r="AMJ38" s="3">
        <v>0</v>
      </c>
      <c r="AMK38" s="3">
        <v>0</v>
      </c>
      <c r="AML38" s="3">
        <v>0</v>
      </c>
      <c r="AMM38" s="3">
        <v>2</v>
      </c>
      <c r="AMN38" s="3">
        <v>2</v>
      </c>
      <c r="AMO38" s="3">
        <v>2</v>
      </c>
      <c r="AMP38" s="3">
        <v>3</v>
      </c>
      <c r="AMQ38" s="3">
        <v>3</v>
      </c>
      <c r="AMR38" s="3">
        <v>3</v>
      </c>
      <c r="AMS38" s="3">
        <v>3</v>
      </c>
      <c r="AMT38" s="3">
        <v>3</v>
      </c>
      <c r="AMU38" s="3">
        <v>3</v>
      </c>
      <c r="AMV38" s="3">
        <v>3</v>
      </c>
      <c r="AMW38" s="3">
        <v>3</v>
      </c>
      <c r="AMX38" s="3">
        <v>3</v>
      </c>
      <c r="AMY38" s="3">
        <v>3</v>
      </c>
      <c r="AMZ38" s="3">
        <v>3</v>
      </c>
      <c r="ANA38" s="3">
        <v>3</v>
      </c>
      <c r="ANB38" s="3">
        <v>2</v>
      </c>
      <c r="ANC38" s="3">
        <v>2</v>
      </c>
      <c r="AND38" s="3">
        <v>2</v>
      </c>
      <c r="ANE38" s="3">
        <v>2</v>
      </c>
      <c r="ANF38" s="3">
        <v>2</v>
      </c>
      <c r="ANG38" s="3">
        <v>2</v>
      </c>
      <c r="ANH38" s="3">
        <v>1</v>
      </c>
      <c r="ANI38" s="3">
        <v>0</v>
      </c>
      <c r="ANJ38" s="3">
        <v>1</v>
      </c>
      <c r="ANK38" s="3">
        <v>1</v>
      </c>
      <c r="ANL38" s="3">
        <v>1</v>
      </c>
      <c r="ANM38" s="3">
        <v>1</v>
      </c>
      <c r="ANN38" s="3">
        <v>0</v>
      </c>
      <c r="ANO38" s="3">
        <v>0</v>
      </c>
      <c r="ANP38" s="3">
        <v>0</v>
      </c>
      <c r="ANQ38" s="3">
        <v>0</v>
      </c>
      <c r="ANR38" s="3">
        <v>0</v>
      </c>
      <c r="ANS38" s="3">
        <v>0</v>
      </c>
      <c r="ANT38" s="3">
        <v>0</v>
      </c>
      <c r="ANU38" s="3">
        <v>0</v>
      </c>
      <c r="ANV38" s="3">
        <v>0</v>
      </c>
      <c r="ANW38" s="3">
        <v>2</v>
      </c>
      <c r="ANX38" s="3">
        <v>2</v>
      </c>
      <c r="ANY38" s="3">
        <v>2</v>
      </c>
      <c r="ANZ38" s="3">
        <v>2</v>
      </c>
      <c r="AOA38" s="3">
        <v>2</v>
      </c>
      <c r="AOB38" s="3">
        <v>2</v>
      </c>
      <c r="AOC38" s="3">
        <v>2</v>
      </c>
      <c r="AOD38" s="3">
        <v>2</v>
      </c>
      <c r="AOE38" s="3">
        <v>2</v>
      </c>
      <c r="AOF38" s="3">
        <v>2</v>
      </c>
      <c r="AOG38" s="3">
        <v>2</v>
      </c>
      <c r="AOH38" s="3">
        <v>2</v>
      </c>
      <c r="AOI38" s="3">
        <v>2</v>
      </c>
      <c r="AOJ38" s="3">
        <v>2</v>
      </c>
      <c r="AOK38" s="3">
        <v>1</v>
      </c>
      <c r="AOL38" s="3">
        <v>2</v>
      </c>
      <c r="AOM38" s="3">
        <v>1</v>
      </c>
      <c r="AON38" s="3">
        <v>1</v>
      </c>
      <c r="AOO38" s="3">
        <v>1</v>
      </c>
      <c r="AOP38" s="3">
        <v>1</v>
      </c>
      <c r="AOQ38" s="3">
        <v>1</v>
      </c>
      <c r="AOR38" s="3">
        <v>1</v>
      </c>
      <c r="AOS38" s="3">
        <v>1</v>
      </c>
      <c r="AOT38" s="3">
        <v>1</v>
      </c>
      <c r="AOU38" s="3">
        <v>1</v>
      </c>
      <c r="AOV38" s="3">
        <v>1</v>
      </c>
      <c r="AOW38" s="3">
        <v>1</v>
      </c>
      <c r="AOX38" s="3">
        <v>1</v>
      </c>
      <c r="AOY38" s="3">
        <v>1</v>
      </c>
      <c r="AOZ38" s="3">
        <v>1</v>
      </c>
      <c r="APA38" s="3">
        <v>0</v>
      </c>
      <c r="APB38" s="3">
        <v>0</v>
      </c>
      <c r="APC38" s="3">
        <v>0</v>
      </c>
      <c r="APD38" s="3">
        <v>0</v>
      </c>
      <c r="APE38" s="3">
        <v>0</v>
      </c>
      <c r="APF38" s="3">
        <v>0</v>
      </c>
      <c r="APG38" s="3">
        <v>0</v>
      </c>
      <c r="APH38" s="3">
        <v>0</v>
      </c>
      <c r="API38" s="3">
        <v>0</v>
      </c>
      <c r="APJ38" s="3">
        <v>0</v>
      </c>
      <c r="APK38" s="3">
        <v>0</v>
      </c>
      <c r="APL38" s="3">
        <v>0</v>
      </c>
      <c r="APM38" s="3">
        <v>0</v>
      </c>
      <c r="APN38" s="3">
        <v>1</v>
      </c>
      <c r="APO38" s="3">
        <v>1</v>
      </c>
      <c r="APP38" s="3">
        <v>1</v>
      </c>
      <c r="APQ38" s="3">
        <v>1</v>
      </c>
      <c r="APR38" s="3">
        <v>1</v>
      </c>
      <c r="APS38" s="3">
        <v>1</v>
      </c>
      <c r="APT38" s="3">
        <v>1</v>
      </c>
      <c r="APU38" s="3">
        <v>0</v>
      </c>
      <c r="APV38" s="3">
        <v>0</v>
      </c>
      <c r="APW38" s="3">
        <v>0</v>
      </c>
      <c r="APX38" s="3">
        <v>0</v>
      </c>
      <c r="APY38" s="3">
        <v>0</v>
      </c>
      <c r="APZ38" s="3">
        <v>0</v>
      </c>
      <c r="AQA38" s="3">
        <v>0</v>
      </c>
      <c r="AQB38" s="3">
        <v>0</v>
      </c>
      <c r="AQC38" s="3">
        <v>0</v>
      </c>
      <c r="AQD38" s="3">
        <v>0</v>
      </c>
      <c r="AQE38" s="3">
        <v>0</v>
      </c>
      <c r="AQF38" s="3">
        <v>0</v>
      </c>
      <c r="AQG38" s="3">
        <v>0</v>
      </c>
      <c r="AQH38" s="3">
        <v>0</v>
      </c>
      <c r="AQI38" s="3">
        <v>0</v>
      </c>
      <c r="AQJ38" s="3">
        <v>0</v>
      </c>
      <c r="AQK38" s="3">
        <v>0</v>
      </c>
      <c r="AQL38" s="3">
        <v>0</v>
      </c>
      <c r="AQM38" s="3">
        <v>0</v>
      </c>
      <c r="AQN38" s="3">
        <v>0</v>
      </c>
      <c r="AQO38" s="3">
        <v>0</v>
      </c>
      <c r="AQP38" s="3">
        <v>0</v>
      </c>
      <c r="AQQ38" s="3">
        <v>0</v>
      </c>
      <c r="AQR38" s="3">
        <v>0</v>
      </c>
      <c r="AQS38" s="3">
        <v>0</v>
      </c>
      <c r="AQT38" s="3">
        <v>0</v>
      </c>
      <c r="AQU38" s="3">
        <v>0</v>
      </c>
      <c r="AQV38" s="3">
        <v>1</v>
      </c>
      <c r="AQW38" s="3">
        <v>0</v>
      </c>
      <c r="AQX38" s="3">
        <v>0</v>
      </c>
      <c r="AQY38" s="3">
        <v>0</v>
      </c>
      <c r="AQZ38" s="3">
        <v>0</v>
      </c>
      <c r="ARA38" s="3">
        <v>0</v>
      </c>
      <c r="ARB38" s="3">
        <v>0</v>
      </c>
      <c r="ARC38" s="3">
        <v>0</v>
      </c>
      <c r="ARD38" s="3">
        <v>0</v>
      </c>
      <c r="ARE38" s="3">
        <v>0</v>
      </c>
      <c r="ARF38" s="3">
        <v>0</v>
      </c>
      <c r="ARG38" s="3">
        <v>0</v>
      </c>
      <c r="ARH38" s="3">
        <v>0</v>
      </c>
      <c r="ARI38" s="3">
        <v>0</v>
      </c>
      <c r="ARJ38" s="3">
        <v>0</v>
      </c>
      <c r="ARK38" s="3">
        <v>0</v>
      </c>
      <c r="ARL38" s="3">
        <v>0</v>
      </c>
      <c r="ARM38" s="3">
        <v>0</v>
      </c>
      <c r="ARN38" s="3">
        <v>0</v>
      </c>
      <c r="ARO38" s="3">
        <v>0</v>
      </c>
      <c r="ARP38" s="3">
        <v>0</v>
      </c>
      <c r="ARQ38" s="3">
        <v>0</v>
      </c>
      <c r="ARR38" s="3">
        <v>0</v>
      </c>
      <c r="ARS38" s="3">
        <v>0</v>
      </c>
      <c r="ART38" s="3">
        <v>0</v>
      </c>
      <c r="ARU38" s="3">
        <v>0</v>
      </c>
    </row>
    <row r="39" spans="1:1165" s="48" customFormat="1" ht="18" customHeight="1">
      <c r="A39" s="42" t="s">
        <v>40</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49"/>
      <c r="BO39" s="14"/>
      <c r="BP39" s="14"/>
      <c r="BQ39" s="50"/>
      <c r="BR39" s="49"/>
      <c r="BS39" s="49"/>
      <c r="BT39" s="14"/>
      <c r="BU39" s="14"/>
      <c r="BV39" s="14"/>
      <c r="BW39" s="14"/>
      <c r="BX39" s="14"/>
      <c r="BY39" s="50"/>
      <c r="BZ39" s="14"/>
      <c r="CA39" s="14"/>
      <c r="CB39" s="50"/>
      <c r="CC39" s="49"/>
      <c r="CD39" s="49"/>
      <c r="CE39" s="14"/>
      <c r="CF39" s="50"/>
      <c r="CG39" s="49"/>
      <c r="CH39" s="49"/>
      <c r="CI39" s="49"/>
      <c r="CJ39" s="49"/>
      <c r="CK39" s="49"/>
      <c r="CL39" s="49"/>
      <c r="CM39" s="49"/>
      <c r="CN39" s="49"/>
      <c r="CO39" s="49"/>
      <c r="CP39" s="49"/>
      <c r="CQ39" s="14"/>
      <c r="CR39" s="14"/>
      <c r="CS39" s="50"/>
      <c r="CT39" s="49"/>
      <c r="CU39" s="14"/>
      <c r="CV39" s="14"/>
      <c r="CW39" s="14"/>
      <c r="CX39" s="14"/>
      <c r="CY39" s="50"/>
      <c r="CZ39" s="49"/>
      <c r="DA39" s="49"/>
      <c r="DB39" s="14"/>
      <c r="DC39" s="50"/>
      <c r="DD39" s="14"/>
      <c r="DE39" s="50"/>
      <c r="DF39" s="14"/>
      <c r="DG39" s="50"/>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v>1</v>
      </c>
      <c r="PD39" s="14">
        <v>1</v>
      </c>
      <c r="PE39" s="14">
        <v>1</v>
      </c>
      <c r="PF39" s="14">
        <v>1</v>
      </c>
      <c r="PG39" s="14">
        <v>1</v>
      </c>
      <c r="PH39" s="14">
        <v>1</v>
      </c>
      <c r="PI39" s="14">
        <v>1</v>
      </c>
      <c r="PJ39" s="14">
        <v>1</v>
      </c>
      <c r="PK39" s="14">
        <v>1</v>
      </c>
      <c r="PL39" s="14">
        <v>1</v>
      </c>
      <c r="PM39" s="14">
        <v>1</v>
      </c>
      <c r="PN39" s="14">
        <v>1</v>
      </c>
      <c r="PO39" s="14">
        <v>1</v>
      </c>
      <c r="PP39" s="14">
        <v>1</v>
      </c>
      <c r="PQ39" s="14">
        <v>1</v>
      </c>
      <c r="PR39" s="14">
        <v>1</v>
      </c>
      <c r="PS39" s="14">
        <v>1</v>
      </c>
      <c r="PT39" s="14">
        <v>1</v>
      </c>
      <c r="PU39" s="14">
        <v>1</v>
      </c>
      <c r="PV39" s="14">
        <v>0</v>
      </c>
      <c r="PW39" s="14">
        <v>0</v>
      </c>
      <c r="PX39" s="14">
        <v>0</v>
      </c>
      <c r="PY39" s="14">
        <v>0</v>
      </c>
      <c r="PZ39" s="14">
        <v>0</v>
      </c>
      <c r="QA39" s="14">
        <v>0</v>
      </c>
      <c r="QB39" s="14">
        <v>0</v>
      </c>
      <c r="QC39" s="14">
        <v>0</v>
      </c>
      <c r="QD39" s="14">
        <v>0</v>
      </c>
      <c r="QE39" s="14">
        <v>0</v>
      </c>
      <c r="QF39" s="14">
        <v>0</v>
      </c>
      <c r="QG39" s="14">
        <v>0</v>
      </c>
      <c r="QH39" s="14">
        <v>0</v>
      </c>
      <c r="QI39" s="14">
        <v>0</v>
      </c>
      <c r="QJ39" s="14">
        <v>0</v>
      </c>
      <c r="QK39" s="14">
        <v>0</v>
      </c>
      <c r="QL39" s="14">
        <v>0</v>
      </c>
      <c r="QM39" s="14">
        <v>0</v>
      </c>
      <c r="QN39" s="14">
        <v>0</v>
      </c>
      <c r="QO39" s="14">
        <v>0</v>
      </c>
      <c r="QP39" s="14">
        <v>0</v>
      </c>
      <c r="QQ39" s="14">
        <v>0</v>
      </c>
      <c r="QR39" s="14">
        <v>0</v>
      </c>
      <c r="QS39" s="14">
        <v>0</v>
      </c>
      <c r="QT39" s="14">
        <v>0</v>
      </c>
      <c r="QU39" s="14">
        <v>0</v>
      </c>
      <c r="QV39" s="14">
        <v>0</v>
      </c>
      <c r="QW39" s="14">
        <v>0</v>
      </c>
      <c r="QX39" s="14">
        <v>0</v>
      </c>
      <c r="QY39" s="14">
        <v>0</v>
      </c>
      <c r="QZ39" s="14">
        <v>0</v>
      </c>
      <c r="RA39" s="14">
        <v>0</v>
      </c>
      <c r="RB39" s="14">
        <v>0</v>
      </c>
      <c r="RC39" s="14">
        <v>0</v>
      </c>
      <c r="RD39" s="14">
        <v>0</v>
      </c>
      <c r="RE39" s="14">
        <v>0</v>
      </c>
      <c r="RF39" s="14">
        <v>0</v>
      </c>
      <c r="RG39" s="14">
        <v>0</v>
      </c>
      <c r="RH39" s="14">
        <v>0</v>
      </c>
      <c r="RI39" s="14">
        <v>0</v>
      </c>
      <c r="RJ39" s="14">
        <v>0</v>
      </c>
      <c r="RK39" s="14">
        <v>0</v>
      </c>
      <c r="RL39" s="14">
        <v>0</v>
      </c>
      <c r="RM39" s="14">
        <v>0</v>
      </c>
      <c r="RN39" s="14">
        <v>0</v>
      </c>
      <c r="RO39" s="14">
        <v>0</v>
      </c>
      <c r="RP39" s="14">
        <v>0</v>
      </c>
      <c r="RQ39" s="14">
        <v>0</v>
      </c>
      <c r="RR39" s="14">
        <v>0</v>
      </c>
      <c r="RS39" s="14">
        <v>0</v>
      </c>
      <c r="RT39" s="14">
        <v>0</v>
      </c>
      <c r="RU39" s="14">
        <v>0</v>
      </c>
      <c r="RV39" s="14">
        <v>0</v>
      </c>
      <c r="RW39" s="14">
        <v>0</v>
      </c>
      <c r="RX39" s="14">
        <v>0</v>
      </c>
      <c r="RY39" s="14">
        <v>0</v>
      </c>
      <c r="RZ39" s="14">
        <v>0</v>
      </c>
      <c r="SA39" s="14">
        <v>0</v>
      </c>
      <c r="SB39" s="14">
        <v>0</v>
      </c>
      <c r="SC39" s="14">
        <v>0</v>
      </c>
      <c r="SD39" s="14">
        <v>0</v>
      </c>
      <c r="SE39" s="14">
        <v>0</v>
      </c>
      <c r="SF39" s="14">
        <v>0</v>
      </c>
      <c r="SG39" s="14">
        <v>0</v>
      </c>
      <c r="SH39" s="14">
        <v>0</v>
      </c>
      <c r="SI39" s="14">
        <v>0</v>
      </c>
      <c r="SJ39" s="14">
        <v>0</v>
      </c>
      <c r="SK39" s="14">
        <v>0</v>
      </c>
      <c r="SL39" s="14">
        <v>0</v>
      </c>
      <c r="SM39" s="14">
        <v>0</v>
      </c>
      <c r="SN39" s="14">
        <v>0</v>
      </c>
      <c r="SO39" s="14">
        <v>0</v>
      </c>
      <c r="SP39" s="14">
        <v>0</v>
      </c>
      <c r="SQ39" s="14">
        <v>0</v>
      </c>
      <c r="SR39" s="14">
        <v>0</v>
      </c>
      <c r="SS39" s="14">
        <v>0</v>
      </c>
      <c r="ST39" s="14">
        <v>0</v>
      </c>
      <c r="SU39" s="14">
        <v>0</v>
      </c>
      <c r="SV39" s="14">
        <v>0</v>
      </c>
      <c r="SW39" s="14">
        <v>0</v>
      </c>
      <c r="SX39" s="14">
        <v>0</v>
      </c>
      <c r="SY39" s="14">
        <v>0</v>
      </c>
      <c r="SZ39" s="14">
        <v>0</v>
      </c>
      <c r="TA39" s="14">
        <v>0</v>
      </c>
      <c r="TB39" s="14">
        <v>0</v>
      </c>
      <c r="TC39" s="14">
        <v>0</v>
      </c>
      <c r="TD39" s="14">
        <v>0</v>
      </c>
      <c r="TE39" s="14">
        <v>0</v>
      </c>
      <c r="TF39" s="14">
        <v>0</v>
      </c>
      <c r="TG39" s="14">
        <v>0</v>
      </c>
      <c r="TH39" s="14">
        <v>0</v>
      </c>
      <c r="TI39" s="14">
        <v>0</v>
      </c>
      <c r="TJ39" s="14">
        <v>0</v>
      </c>
      <c r="TK39" s="14">
        <v>0</v>
      </c>
      <c r="TL39" s="14">
        <v>0</v>
      </c>
      <c r="TM39" s="14">
        <v>0</v>
      </c>
      <c r="TN39" s="14">
        <v>0</v>
      </c>
      <c r="TO39" s="14">
        <v>0</v>
      </c>
      <c r="TP39" s="14">
        <v>0</v>
      </c>
      <c r="TQ39" s="14">
        <v>0</v>
      </c>
      <c r="TR39" s="14">
        <v>0</v>
      </c>
      <c r="TS39" s="14">
        <v>0</v>
      </c>
      <c r="TT39" s="14">
        <v>0</v>
      </c>
      <c r="TU39" s="14">
        <v>0</v>
      </c>
      <c r="TV39" s="14">
        <v>0</v>
      </c>
      <c r="TW39" s="14">
        <v>0</v>
      </c>
      <c r="TX39" s="14">
        <v>0</v>
      </c>
      <c r="TY39" s="14">
        <v>0</v>
      </c>
      <c r="TZ39" s="14">
        <v>0</v>
      </c>
      <c r="UA39" s="14">
        <v>0</v>
      </c>
      <c r="UB39" s="14">
        <v>0</v>
      </c>
      <c r="UC39" s="14">
        <v>0</v>
      </c>
      <c r="UD39" s="14">
        <v>0</v>
      </c>
      <c r="UE39" s="14">
        <v>0</v>
      </c>
      <c r="UF39" s="14">
        <v>0</v>
      </c>
      <c r="UG39" s="14">
        <v>0</v>
      </c>
      <c r="UH39" s="14">
        <v>0</v>
      </c>
      <c r="UI39" s="14">
        <v>0</v>
      </c>
      <c r="UJ39" s="14">
        <v>0</v>
      </c>
      <c r="UK39" s="14">
        <v>0</v>
      </c>
      <c r="UL39" s="14">
        <v>0</v>
      </c>
      <c r="UM39" s="14">
        <v>0</v>
      </c>
      <c r="UN39" s="14">
        <v>0</v>
      </c>
      <c r="UO39" s="14">
        <v>0</v>
      </c>
      <c r="UP39" s="14">
        <v>0</v>
      </c>
      <c r="UQ39" s="14">
        <v>0</v>
      </c>
      <c r="UR39" s="14">
        <v>0</v>
      </c>
      <c r="US39" s="14">
        <v>0</v>
      </c>
      <c r="UT39" s="14">
        <v>0</v>
      </c>
      <c r="UU39" s="14">
        <v>0</v>
      </c>
      <c r="UV39" s="14">
        <v>0</v>
      </c>
      <c r="UW39" s="14">
        <v>0</v>
      </c>
      <c r="UX39" s="14">
        <v>0</v>
      </c>
      <c r="UY39" s="14">
        <v>0</v>
      </c>
      <c r="UZ39" s="14">
        <v>0</v>
      </c>
      <c r="VA39" s="14">
        <v>0</v>
      </c>
      <c r="VB39" s="14">
        <v>0</v>
      </c>
      <c r="VC39" s="14">
        <v>0</v>
      </c>
      <c r="VD39" s="14">
        <v>0</v>
      </c>
      <c r="VE39" s="14">
        <v>0</v>
      </c>
      <c r="VF39" s="14">
        <v>0</v>
      </c>
      <c r="VG39" s="14">
        <v>0</v>
      </c>
      <c r="VH39" s="14">
        <v>0</v>
      </c>
      <c r="VI39" s="14">
        <v>0</v>
      </c>
      <c r="VJ39" s="14">
        <v>0</v>
      </c>
      <c r="VK39" s="14">
        <v>0</v>
      </c>
      <c r="VL39" s="14">
        <v>0</v>
      </c>
      <c r="VM39" s="14">
        <v>0</v>
      </c>
      <c r="VN39" s="14">
        <v>0</v>
      </c>
      <c r="VO39" s="14">
        <v>0</v>
      </c>
      <c r="VP39" s="14">
        <v>0</v>
      </c>
      <c r="VQ39" s="14">
        <v>0</v>
      </c>
      <c r="VR39" s="14">
        <v>0</v>
      </c>
      <c r="VS39" s="14">
        <v>0</v>
      </c>
      <c r="VT39" s="14">
        <v>0</v>
      </c>
      <c r="VU39" s="14">
        <v>0</v>
      </c>
      <c r="VV39" s="14">
        <v>0</v>
      </c>
      <c r="VW39" s="14">
        <v>0</v>
      </c>
      <c r="VX39" s="14">
        <v>0</v>
      </c>
      <c r="VY39" s="14">
        <v>0</v>
      </c>
      <c r="VZ39" s="14">
        <v>0</v>
      </c>
      <c r="WA39" s="14">
        <v>0</v>
      </c>
      <c r="WB39" s="14">
        <v>0</v>
      </c>
      <c r="WC39" s="14">
        <v>0</v>
      </c>
      <c r="WD39" s="14">
        <v>0</v>
      </c>
      <c r="WE39" s="14">
        <v>0</v>
      </c>
      <c r="WF39" s="14">
        <v>0</v>
      </c>
      <c r="WG39" s="14">
        <v>0</v>
      </c>
      <c r="WH39" s="14">
        <v>0</v>
      </c>
      <c r="WI39" s="14">
        <v>0</v>
      </c>
      <c r="WJ39" s="14">
        <v>0</v>
      </c>
      <c r="WK39" s="14">
        <v>0</v>
      </c>
      <c r="WL39" s="14">
        <v>0</v>
      </c>
      <c r="WM39" s="14">
        <v>0</v>
      </c>
      <c r="WN39" s="14">
        <v>0</v>
      </c>
      <c r="WO39" s="14">
        <v>0</v>
      </c>
      <c r="WP39" s="14">
        <v>0</v>
      </c>
      <c r="WQ39" s="14">
        <v>0</v>
      </c>
      <c r="WR39" s="14">
        <v>0</v>
      </c>
      <c r="WS39" s="14">
        <v>0</v>
      </c>
      <c r="WT39" s="14">
        <v>0</v>
      </c>
      <c r="WU39" s="14">
        <v>0</v>
      </c>
      <c r="WV39" s="14">
        <v>0</v>
      </c>
      <c r="WW39" s="14">
        <v>0</v>
      </c>
      <c r="WX39" s="14">
        <v>0</v>
      </c>
      <c r="WY39" s="14">
        <v>0</v>
      </c>
      <c r="WZ39" s="14">
        <v>0</v>
      </c>
      <c r="XA39" s="14">
        <v>0</v>
      </c>
      <c r="XB39" s="14">
        <v>0</v>
      </c>
      <c r="XC39" s="14">
        <v>0</v>
      </c>
      <c r="XD39" s="14">
        <v>0</v>
      </c>
      <c r="XE39" s="14">
        <v>0</v>
      </c>
      <c r="XF39" s="14">
        <v>0</v>
      </c>
      <c r="XG39" s="14">
        <v>0</v>
      </c>
      <c r="XH39" s="14">
        <v>0</v>
      </c>
      <c r="XI39" s="14">
        <v>0</v>
      </c>
      <c r="XJ39" s="14">
        <v>0</v>
      </c>
      <c r="XK39" s="14">
        <v>0</v>
      </c>
      <c r="XL39" s="14">
        <v>0</v>
      </c>
      <c r="XM39" s="14">
        <v>0</v>
      </c>
      <c r="XN39" s="14">
        <v>0</v>
      </c>
      <c r="XO39" s="14">
        <v>0</v>
      </c>
      <c r="XP39" s="14">
        <v>0</v>
      </c>
      <c r="XQ39" s="14">
        <v>0</v>
      </c>
      <c r="XR39" s="14">
        <v>0</v>
      </c>
      <c r="XS39" s="14">
        <v>0</v>
      </c>
      <c r="XT39" s="14">
        <v>0</v>
      </c>
      <c r="XU39" s="14">
        <v>0</v>
      </c>
      <c r="XV39" s="14">
        <v>0</v>
      </c>
      <c r="XW39" s="14">
        <v>0</v>
      </c>
      <c r="XX39" s="14">
        <v>0</v>
      </c>
      <c r="XY39" s="14">
        <v>0</v>
      </c>
      <c r="XZ39" s="14">
        <v>0</v>
      </c>
      <c r="YA39" s="14">
        <v>0</v>
      </c>
      <c r="YB39" s="14">
        <v>0</v>
      </c>
      <c r="YC39" s="14">
        <v>0</v>
      </c>
      <c r="YD39" s="14">
        <v>0</v>
      </c>
      <c r="YE39" s="14">
        <v>0</v>
      </c>
      <c r="YF39" s="14">
        <v>0</v>
      </c>
      <c r="YG39" s="14">
        <v>0</v>
      </c>
      <c r="YH39" s="14">
        <v>0</v>
      </c>
      <c r="YI39" s="14">
        <v>0</v>
      </c>
      <c r="YJ39" s="14">
        <v>0</v>
      </c>
      <c r="YK39" s="14">
        <v>0</v>
      </c>
      <c r="YL39" s="14">
        <v>0</v>
      </c>
      <c r="YM39" s="14">
        <v>0</v>
      </c>
      <c r="YN39" s="14">
        <v>0</v>
      </c>
      <c r="YO39" s="14">
        <v>0</v>
      </c>
      <c r="YP39" s="14">
        <v>0</v>
      </c>
      <c r="YQ39" s="14">
        <v>0</v>
      </c>
      <c r="YR39" s="14">
        <v>0</v>
      </c>
      <c r="YS39" s="14">
        <v>0</v>
      </c>
      <c r="YT39" s="14">
        <v>0</v>
      </c>
      <c r="YU39" s="14">
        <v>0</v>
      </c>
      <c r="YV39" s="14">
        <v>0</v>
      </c>
      <c r="YW39" s="14">
        <v>0</v>
      </c>
      <c r="YX39" s="14">
        <v>0</v>
      </c>
      <c r="YY39" s="14">
        <v>0</v>
      </c>
      <c r="YZ39" s="14">
        <v>0</v>
      </c>
      <c r="ZA39" s="14">
        <v>0</v>
      </c>
      <c r="ZB39" s="14">
        <v>0</v>
      </c>
      <c r="ZC39" s="14">
        <v>0</v>
      </c>
      <c r="ZD39" s="14">
        <v>0</v>
      </c>
      <c r="ZE39" s="14">
        <v>0</v>
      </c>
      <c r="ZF39" s="14">
        <v>0</v>
      </c>
      <c r="ZG39" s="14">
        <v>0</v>
      </c>
      <c r="ZH39" s="14">
        <v>0</v>
      </c>
      <c r="ZI39" s="14">
        <v>0</v>
      </c>
      <c r="ZJ39" s="3">
        <v>0</v>
      </c>
      <c r="ZK39" s="3">
        <v>0</v>
      </c>
      <c r="ZL39" s="3">
        <v>0</v>
      </c>
      <c r="ZM39" s="3">
        <v>0</v>
      </c>
      <c r="ZN39" s="3">
        <v>0</v>
      </c>
      <c r="ZO39" s="3">
        <v>0</v>
      </c>
      <c r="ZP39" s="3">
        <v>0</v>
      </c>
      <c r="ZQ39" s="3">
        <v>0</v>
      </c>
      <c r="ZR39" s="3">
        <v>0</v>
      </c>
      <c r="ZS39" s="3">
        <v>0</v>
      </c>
      <c r="ZT39" s="3">
        <v>0</v>
      </c>
      <c r="ZU39" s="3">
        <v>0</v>
      </c>
      <c r="ZV39" s="3">
        <v>0</v>
      </c>
      <c r="ZW39" s="3">
        <v>0</v>
      </c>
      <c r="ZX39" s="3">
        <v>0</v>
      </c>
      <c r="ZY39" s="3">
        <v>0</v>
      </c>
      <c r="ZZ39" s="3">
        <v>0</v>
      </c>
      <c r="AAA39" s="3">
        <v>0</v>
      </c>
      <c r="AAB39" s="3">
        <v>0</v>
      </c>
      <c r="AAC39" s="3">
        <v>0</v>
      </c>
      <c r="AAD39" s="3">
        <v>0</v>
      </c>
      <c r="AAE39" s="3">
        <v>0</v>
      </c>
      <c r="AAF39" s="3">
        <v>0</v>
      </c>
      <c r="AAG39" s="3">
        <v>0</v>
      </c>
      <c r="AAH39" s="3">
        <v>0</v>
      </c>
      <c r="AAI39" s="3">
        <v>0</v>
      </c>
      <c r="AAJ39" s="3">
        <v>0</v>
      </c>
      <c r="AAK39" s="3">
        <v>0</v>
      </c>
      <c r="AAL39" s="3">
        <v>0</v>
      </c>
      <c r="AAM39" s="3">
        <v>0</v>
      </c>
      <c r="AAN39" s="3">
        <v>0</v>
      </c>
      <c r="AAO39" s="3">
        <v>0</v>
      </c>
      <c r="AAP39" s="3">
        <v>0</v>
      </c>
      <c r="AAQ39" s="3">
        <v>0</v>
      </c>
      <c r="AAR39" s="3">
        <v>0</v>
      </c>
      <c r="AAS39" s="3">
        <v>0</v>
      </c>
      <c r="AAT39" s="3">
        <v>0</v>
      </c>
      <c r="AAU39" s="3">
        <v>0</v>
      </c>
      <c r="AAV39" s="3">
        <v>0</v>
      </c>
      <c r="AAW39" s="3">
        <v>0</v>
      </c>
      <c r="AAX39" s="3">
        <v>0</v>
      </c>
      <c r="AAY39" s="3">
        <v>0</v>
      </c>
      <c r="AAZ39" s="3">
        <v>0</v>
      </c>
      <c r="ABA39" s="3">
        <v>0</v>
      </c>
      <c r="ABB39" s="3">
        <v>0</v>
      </c>
      <c r="ABC39" s="3">
        <v>0</v>
      </c>
      <c r="ABD39" s="3">
        <v>0</v>
      </c>
      <c r="ABE39" s="3">
        <v>0</v>
      </c>
      <c r="ABF39" s="3">
        <v>0</v>
      </c>
      <c r="ABG39" s="3">
        <v>0</v>
      </c>
      <c r="ABH39" s="3">
        <v>0</v>
      </c>
      <c r="ABI39" s="3">
        <v>0</v>
      </c>
      <c r="ABJ39" s="3">
        <v>0</v>
      </c>
      <c r="ABK39" s="3">
        <v>0</v>
      </c>
      <c r="ABL39" s="3">
        <v>0</v>
      </c>
      <c r="ABM39" s="3">
        <v>0</v>
      </c>
      <c r="ABN39" s="3">
        <v>0</v>
      </c>
      <c r="ABO39" s="3">
        <v>0</v>
      </c>
      <c r="ABP39" s="3">
        <v>0</v>
      </c>
      <c r="ABQ39" s="3">
        <v>0</v>
      </c>
      <c r="ABR39" s="3">
        <v>0</v>
      </c>
      <c r="ABS39" s="3">
        <v>0</v>
      </c>
      <c r="ABT39" s="3">
        <v>0</v>
      </c>
      <c r="ABU39" s="3">
        <v>0</v>
      </c>
      <c r="ABV39" s="3">
        <v>0</v>
      </c>
      <c r="ABW39" s="3">
        <v>0</v>
      </c>
      <c r="ABX39" s="3">
        <v>0</v>
      </c>
      <c r="ABY39" s="3">
        <v>0</v>
      </c>
      <c r="ABZ39" s="3">
        <v>0</v>
      </c>
      <c r="ACA39" s="3">
        <v>0</v>
      </c>
      <c r="ACB39" s="3">
        <v>0</v>
      </c>
      <c r="ACC39" s="3">
        <v>0</v>
      </c>
      <c r="ACD39" s="3">
        <v>0</v>
      </c>
      <c r="ACE39" s="3">
        <v>0</v>
      </c>
      <c r="ACF39" s="3">
        <v>0</v>
      </c>
      <c r="ACG39" s="3">
        <v>0</v>
      </c>
      <c r="ACH39" s="3">
        <v>0</v>
      </c>
      <c r="ACI39" s="3">
        <v>0</v>
      </c>
      <c r="ACJ39" s="3">
        <v>0</v>
      </c>
      <c r="ACK39" s="3">
        <v>0</v>
      </c>
      <c r="ACL39" s="3">
        <v>0</v>
      </c>
      <c r="ACM39" s="3">
        <v>0</v>
      </c>
      <c r="ACN39" s="3">
        <v>0</v>
      </c>
      <c r="ACO39" s="3">
        <v>0</v>
      </c>
      <c r="ACP39" s="3">
        <v>0</v>
      </c>
      <c r="ACQ39" s="3">
        <v>0</v>
      </c>
      <c r="ACR39" s="3">
        <v>0</v>
      </c>
      <c r="ACS39" s="3">
        <v>0</v>
      </c>
      <c r="ACT39" s="3">
        <v>0</v>
      </c>
      <c r="ACU39" s="3">
        <v>0</v>
      </c>
      <c r="ACV39" s="3">
        <v>0</v>
      </c>
      <c r="ACW39" s="3">
        <v>0</v>
      </c>
      <c r="ACX39" s="3">
        <v>0</v>
      </c>
      <c r="ACY39" s="3">
        <v>0</v>
      </c>
      <c r="ACZ39" s="3">
        <v>0</v>
      </c>
      <c r="ADA39" s="3">
        <v>0</v>
      </c>
      <c r="ADB39" s="3">
        <v>0</v>
      </c>
      <c r="ADC39" s="3">
        <v>0</v>
      </c>
      <c r="ADD39" s="3">
        <v>0</v>
      </c>
      <c r="ADE39" s="3">
        <v>0</v>
      </c>
      <c r="ADF39" s="3">
        <v>0</v>
      </c>
      <c r="ADG39" s="3">
        <v>0</v>
      </c>
      <c r="ADH39" s="3">
        <v>0</v>
      </c>
      <c r="ADI39" s="3">
        <v>0</v>
      </c>
      <c r="ADJ39" s="3">
        <v>0</v>
      </c>
      <c r="ADK39" s="3">
        <v>0</v>
      </c>
      <c r="ADL39" s="3">
        <v>0</v>
      </c>
      <c r="ADM39" s="3">
        <v>0</v>
      </c>
      <c r="ADN39" s="3">
        <v>0</v>
      </c>
      <c r="ADO39" s="3">
        <v>0</v>
      </c>
      <c r="ADP39" s="3">
        <v>0</v>
      </c>
      <c r="ADQ39" s="3">
        <v>0</v>
      </c>
      <c r="ADR39" s="3">
        <v>0</v>
      </c>
      <c r="ADS39" s="3">
        <v>0</v>
      </c>
      <c r="ADT39" s="3">
        <v>0</v>
      </c>
      <c r="ADU39" s="3">
        <v>0</v>
      </c>
      <c r="ADV39" s="3">
        <v>0</v>
      </c>
      <c r="ADW39" s="3">
        <v>0</v>
      </c>
      <c r="ADX39" s="3">
        <v>0</v>
      </c>
      <c r="ADY39" s="3">
        <v>0</v>
      </c>
      <c r="ADZ39" s="3">
        <v>0</v>
      </c>
      <c r="AEA39" s="3">
        <v>0</v>
      </c>
      <c r="AEB39" s="3">
        <v>0</v>
      </c>
      <c r="AEC39" s="3">
        <v>0</v>
      </c>
      <c r="AED39" s="3">
        <v>0</v>
      </c>
      <c r="AEE39" s="3">
        <v>0</v>
      </c>
      <c r="AEF39" s="3">
        <v>0</v>
      </c>
      <c r="AEG39" s="3">
        <v>0</v>
      </c>
      <c r="AEH39" s="3">
        <v>0</v>
      </c>
      <c r="AEI39" s="3">
        <v>0</v>
      </c>
      <c r="AEJ39" s="3">
        <v>0</v>
      </c>
      <c r="AEK39" s="3">
        <v>0</v>
      </c>
      <c r="AEL39" s="3">
        <v>0</v>
      </c>
      <c r="AEM39" s="3">
        <v>0</v>
      </c>
      <c r="AEN39" s="3">
        <v>0</v>
      </c>
      <c r="AEO39" s="3">
        <v>0</v>
      </c>
      <c r="AEP39" s="3">
        <v>0</v>
      </c>
      <c r="AEQ39" s="3">
        <v>0</v>
      </c>
      <c r="AER39" s="3">
        <v>0</v>
      </c>
      <c r="AES39" s="3">
        <v>0</v>
      </c>
      <c r="AET39" s="3">
        <v>0</v>
      </c>
      <c r="AEU39" s="3">
        <v>0</v>
      </c>
      <c r="AEV39" s="3">
        <v>0</v>
      </c>
      <c r="AEW39" s="3">
        <v>0</v>
      </c>
      <c r="AEX39" s="3">
        <v>0</v>
      </c>
      <c r="AEY39" s="3">
        <v>0</v>
      </c>
      <c r="AEZ39" s="3">
        <v>0</v>
      </c>
      <c r="AFA39" s="3">
        <v>0</v>
      </c>
      <c r="AFB39" s="3">
        <v>0</v>
      </c>
      <c r="AFC39" s="3">
        <v>0</v>
      </c>
      <c r="AFD39" s="3">
        <v>0</v>
      </c>
      <c r="AFE39" s="3">
        <v>0</v>
      </c>
      <c r="AFF39" s="3">
        <v>0</v>
      </c>
      <c r="AFG39" s="3">
        <v>0</v>
      </c>
      <c r="AFH39" s="3">
        <v>0</v>
      </c>
      <c r="AFI39" s="3">
        <v>0</v>
      </c>
      <c r="AFJ39" s="3">
        <v>0</v>
      </c>
      <c r="AFK39" s="3">
        <v>0</v>
      </c>
      <c r="AFL39" s="3">
        <v>0</v>
      </c>
      <c r="AFM39" s="3">
        <v>0</v>
      </c>
      <c r="AFN39" s="3">
        <v>0</v>
      </c>
      <c r="AFO39" s="3">
        <v>0</v>
      </c>
      <c r="AFP39" s="3">
        <v>0</v>
      </c>
      <c r="AFQ39" s="3">
        <v>0</v>
      </c>
      <c r="AFR39" s="3">
        <v>0</v>
      </c>
      <c r="AFS39" s="3">
        <v>0</v>
      </c>
      <c r="AFT39" s="3">
        <v>0</v>
      </c>
      <c r="AFU39" s="3">
        <v>0</v>
      </c>
      <c r="AFV39" s="3">
        <v>0</v>
      </c>
      <c r="AFW39" s="3">
        <v>0</v>
      </c>
      <c r="AFX39" s="3">
        <v>0</v>
      </c>
      <c r="AFY39" s="3">
        <v>0</v>
      </c>
      <c r="AFZ39" s="3">
        <v>0</v>
      </c>
      <c r="AGA39" s="3">
        <v>0</v>
      </c>
      <c r="AGB39" s="3">
        <v>0</v>
      </c>
      <c r="AGC39" s="3">
        <v>0</v>
      </c>
      <c r="AGD39" s="3">
        <v>0</v>
      </c>
      <c r="AGE39" s="3">
        <v>0</v>
      </c>
      <c r="AGF39" s="3">
        <v>0</v>
      </c>
      <c r="AGG39" s="3">
        <v>0</v>
      </c>
      <c r="AGH39" s="3">
        <v>0</v>
      </c>
      <c r="AGI39" s="3">
        <v>0</v>
      </c>
      <c r="AGJ39" s="3">
        <v>0</v>
      </c>
      <c r="AGK39" s="3">
        <v>0</v>
      </c>
      <c r="AGL39" s="3">
        <v>0</v>
      </c>
      <c r="AGM39" s="3">
        <v>0</v>
      </c>
      <c r="AGN39" s="3">
        <v>0</v>
      </c>
      <c r="AGO39" s="3">
        <v>0</v>
      </c>
      <c r="AGP39" s="3">
        <v>0</v>
      </c>
      <c r="AGQ39" s="3">
        <v>0</v>
      </c>
      <c r="AGR39" s="3">
        <v>0</v>
      </c>
      <c r="AGS39" s="3">
        <v>0</v>
      </c>
      <c r="AGT39" s="3">
        <v>0</v>
      </c>
      <c r="AGU39" s="3">
        <v>0</v>
      </c>
      <c r="AGV39" s="3">
        <v>0</v>
      </c>
      <c r="AGW39" s="3">
        <v>0</v>
      </c>
      <c r="AGX39" s="3">
        <v>0</v>
      </c>
      <c r="AGY39" s="3">
        <v>0</v>
      </c>
      <c r="AGZ39" s="3">
        <v>0</v>
      </c>
      <c r="AHA39" s="3">
        <v>0</v>
      </c>
      <c r="AHB39" s="3">
        <v>0</v>
      </c>
      <c r="AHC39" s="3">
        <v>0</v>
      </c>
      <c r="AHD39" s="3">
        <v>0</v>
      </c>
      <c r="AHE39" s="3">
        <v>0</v>
      </c>
      <c r="AHF39" s="3">
        <v>0</v>
      </c>
      <c r="AHG39" s="3">
        <v>0</v>
      </c>
      <c r="AHH39" s="3">
        <v>0</v>
      </c>
      <c r="AHI39" s="3">
        <v>0</v>
      </c>
      <c r="AHJ39" s="3">
        <v>0</v>
      </c>
      <c r="AHK39" s="3">
        <v>0</v>
      </c>
      <c r="AHL39" s="3">
        <v>0</v>
      </c>
      <c r="AHM39" s="3">
        <v>0</v>
      </c>
      <c r="AHN39" s="3">
        <v>0</v>
      </c>
      <c r="AHO39" s="3">
        <v>0</v>
      </c>
      <c r="AHP39" s="3">
        <v>0</v>
      </c>
      <c r="AHQ39" s="3">
        <v>0</v>
      </c>
      <c r="AHR39" s="3">
        <v>0</v>
      </c>
      <c r="AHS39" s="3">
        <v>0</v>
      </c>
      <c r="AHT39" s="3">
        <v>0</v>
      </c>
      <c r="AHU39" s="3">
        <v>0</v>
      </c>
      <c r="AHV39" s="3">
        <v>0</v>
      </c>
      <c r="AHW39" s="3">
        <v>0</v>
      </c>
      <c r="AHX39" s="3">
        <v>0</v>
      </c>
      <c r="AHY39" s="3">
        <v>0</v>
      </c>
      <c r="AHZ39" s="3">
        <v>0</v>
      </c>
      <c r="AIA39" s="3">
        <v>0</v>
      </c>
      <c r="AIB39" s="3">
        <v>0</v>
      </c>
      <c r="AIC39" s="3">
        <v>0</v>
      </c>
      <c r="AID39" s="3">
        <v>0</v>
      </c>
      <c r="AIE39" s="3">
        <v>0</v>
      </c>
      <c r="AIF39" s="3">
        <v>0</v>
      </c>
      <c r="AIG39" s="3">
        <v>0</v>
      </c>
      <c r="AIH39" s="3">
        <v>0</v>
      </c>
      <c r="AII39" s="3">
        <v>0</v>
      </c>
      <c r="AIJ39" s="3">
        <v>0</v>
      </c>
      <c r="AIK39" s="3">
        <v>0</v>
      </c>
      <c r="AIL39" s="3">
        <v>0</v>
      </c>
      <c r="AIM39" s="3">
        <v>0</v>
      </c>
      <c r="AIN39" s="3">
        <v>0</v>
      </c>
      <c r="AIO39" s="3">
        <v>0</v>
      </c>
      <c r="AIP39" s="3">
        <v>0</v>
      </c>
      <c r="AIQ39" s="3">
        <v>0</v>
      </c>
      <c r="AIR39" s="3">
        <v>0</v>
      </c>
      <c r="AIS39" s="3">
        <v>0</v>
      </c>
      <c r="AIT39" s="3">
        <v>0</v>
      </c>
      <c r="AIU39" s="3">
        <v>0</v>
      </c>
      <c r="AIV39" s="3">
        <v>0</v>
      </c>
      <c r="AIW39" s="3">
        <v>0</v>
      </c>
      <c r="AIX39" s="3">
        <v>0</v>
      </c>
      <c r="AIY39" s="3">
        <v>0</v>
      </c>
      <c r="AIZ39" s="3">
        <v>0</v>
      </c>
      <c r="AJA39" s="3">
        <v>0</v>
      </c>
      <c r="AJB39" s="3">
        <v>0</v>
      </c>
      <c r="AJC39" s="3">
        <v>0</v>
      </c>
      <c r="AJD39" s="3">
        <v>0</v>
      </c>
      <c r="AJE39" s="3">
        <v>0</v>
      </c>
      <c r="AJF39" s="3">
        <v>0</v>
      </c>
      <c r="AJG39" s="3">
        <v>0</v>
      </c>
      <c r="AJH39" s="3">
        <v>0</v>
      </c>
      <c r="AJI39" s="3">
        <v>0</v>
      </c>
      <c r="AJJ39" s="3">
        <v>0</v>
      </c>
      <c r="AJK39" s="3">
        <v>0</v>
      </c>
      <c r="AJL39" s="3">
        <v>0</v>
      </c>
      <c r="AJM39" s="3">
        <v>0</v>
      </c>
      <c r="AJN39" s="3">
        <v>0</v>
      </c>
      <c r="AJO39" s="3">
        <v>0</v>
      </c>
      <c r="AJP39" s="3">
        <v>0</v>
      </c>
      <c r="AJQ39" s="3">
        <v>0</v>
      </c>
      <c r="AJR39" s="3">
        <v>0</v>
      </c>
      <c r="AJS39" s="3">
        <v>0</v>
      </c>
      <c r="AJT39" s="3">
        <v>0</v>
      </c>
      <c r="AJU39" s="3">
        <v>0</v>
      </c>
      <c r="AJV39" s="3">
        <v>0</v>
      </c>
      <c r="AJW39" s="3">
        <v>0</v>
      </c>
      <c r="AJX39" s="3">
        <v>0</v>
      </c>
      <c r="AJY39" s="3">
        <v>0</v>
      </c>
      <c r="AJZ39" s="3">
        <v>0</v>
      </c>
      <c r="AKA39" s="3">
        <v>0</v>
      </c>
      <c r="AKB39" s="3">
        <v>0</v>
      </c>
      <c r="AKC39" s="3">
        <v>0</v>
      </c>
      <c r="AKD39" s="3">
        <v>0</v>
      </c>
      <c r="AKE39" s="3">
        <v>0</v>
      </c>
      <c r="AKF39" s="3">
        <v>0</v>
      </c>
      <c r="AKG39" s="3">
        <v>0</v>
      </c>
      <c r="AKH39" s="3">
        <v>0</v>
      </c>
      <c r="AKI39" s="3">
        <v>0</v>
      </c>
      <c r="AKJ39" s="3">
        <v>0</v>
      </c>
      <c r="AKK39" s="3">
        <v>0</v>
      </c>
      <c r="AKL39" s="3">
        <v>0</v>
      </c>
      <c r="AKM39" s="3">
        <v>0</v>
      </c>
      <c r="AKN39" s="3">
        <v>0</v>
      </c>
      <c r="AKO39" s="3">
        <v>0</v>
      </c>
      <c r="AKP39" s="3">
        <v>0</v>
      </c>
      <c r="AKQ39" s="3">
        <v>0</v>
      </c>
      <c r="AKR39" s="3">
        <v>0</v>
      </c>
      <c r="AKS39" s="3">
        <v>0</v>
      </c>
      <c r="AKT39" s="3">
        <v>0</v>
      </c>
      <c r="AKU39" s="3">
        <v>0</v>
      </c>
      <c r="AKV39" s="3">
        <v>0</v>
      </c>
      <c r="AKW39" s="3">
        <v>0</v>
      </c>
      <c r="AKX39" s="3">
        <v>0</v>
      </c>
      <c r="AKY39" s="3">
        <v>0</v>
      </c>
      <c r="AKZ39" s="3">
        <v>0</v>
      </c>
      <c r="ALA39" s="3">
        <v>0</v>
      </c>
      <c r="ALB39" s="3">
        <v>0</v>
      </c>
      <c r="ALC39" s="3">
        <v>0</v>
      </c>
      <c r="ALD39" s="3">
        <v>0</v>
      </c>
      <c r="ALE39" s="3">
        <v>0</v>
      </c>
      <c r="ALF39" s="3">
        <v>0</v>
      </c>
      <c r="ALG39" s="3">
        <v>0</v>
      </c>
      <c r="ALH39" s="3">
        <v>0</v>
      </c>
      <c r="ALI39" s="3">
        <v>0</v>
      </c>
      <c r="ALJ39" s="3">
        <v>0</v>
      </c>
      <c r="ALK39" s="3">
        <v>0</v>
      </c>
      <c r="ALL39" s="3">
        <v>0</v>
      </c>
      <c r="ALM39" s="3">
        <v>0</v>
      </c>
      <c r="ALN39" s="3">
        <v>0</v>
      </c>
      <c r="ALO39" s="3">
        <v>0</v>
      </c>
      <c r="ALP39" s="3">
        <v>0</v>
      </c>
      <c r="ALQ39" s="3">
        <v>0</v>
      </c>
      <c r="ALR39" s="3">
        <v>0</v>
      </c>
      <c r="ALS39" s="3">
        <v>0</v>
      </c>
      <c r="ALT39" s="3">
        <v>0</v>
      </c>
      <c r="ALU39" s="3">
        <v>0</v>
      </c>
      <c r="ALV39" s="3">
        <v>0</v>
      </c>
      <c r="ALW39" s="3">
        <v>0</v>
      </c>
      <c r="ALX39" s="3">
        <v>0</v>
      </c>
      <c r="ALY39" s="3">
        <v>0</v>
      </c>
      <c r="ALZ39" s="3">
        <v>0</v>
      </c>
      <c r="AMA39" s="3">
        <v>0</v>
      </c>
      <c r="AMB39" s="3">
        <v>0</v>
      </c>
      <c r="AMC39" s="3">
        <v>0</v>
      </c>
      <c r="AMD39" s="3">
        <v>0</v>
      </c>
      <c r="AME39" s="3">
        <v>0</v>
      </c>
      <c r="AMF39" s="3">
        <v>0</v>
      </c>
      <c r="AMG39" s="3">
        <v>0</v>
      </c>
      <c r="AMH39" s="3">
        <v>0</v>
      </c>
      <c r="AMI39" s="3">
        <v>0</v>
      </c>
      <c r="AMJ39" s="3">
        <v>0</v>
      </c>
      <c r="AMK39" s="3">
        <v>0</v>
      </c>
      <c r="AML39" s="3">
        <v>0</v>
      </c>
      <c r="AMM39" s="3">
        <v>0</v>
      </c>
      <c r="AMN39" s="3">
        <v>0</v>
      </c>
      <c r="AMO39" s="3">
        <v>0</v>
      </c>
      <c r="AMP39" s="3">
        <v>0</v>
      </c>
      <c r="AMQ39" s="3">
        <v>0</v>
      </c>
      <c r="AMR39" s="3">
        <v>0</v>
      </c>
      <c r="AMS39" s="3">
        <v>0</v>
      </c>
      <c r="AMT39" s="3">
        <v>0</v>
      </c>
      <c r="AMU39" s="3">
        <v>0</v>
      </c>
      <c r="AMV39" s="3">
        <v>0</v>
      </c>
      <c r="AMW39" s="3">
        <v>0</v>
      </c>
      <c r="AMX39" s="3">
        <v>0</v>
      </c>
      <c r="AMY39" s="3">
        <v>0</v>
      </c>
      <c r="AMZ39" s="3">
        <v>0</v>
      </c>
      <c r="ANA39" s="3">
        <v>0</v>
      </c>
      <c r="ANB39" s="3">
        <v>0</v>
      </c>
      <c r="ANC39" s="3">
        <v>0</v>
      </c>
      <c r="AND39" s="3">
        <v>0</v>
      </c>
      <c r="ANE39" s="3">
        <v>0</v>
      </c>
      <c r="ANF39" s="3">
        <v>0</v>
      </c>
      <c r="ANG39" s="3">
        <v>0</v>
      </c>
      <c r="ANH39" s="3">
        <v>0</v>
      </c>
      <c r="ANI39" s="3">
        <v>0</v>
      </c>
      <c r="ANJ39" s="3">
        <v>0</v>
      </c>
      <c r="ANK39" s="3">
        <v>0</v>
      </c>
      <c r="ANL39" s="3">
        <v>0</v>
      </c>
      <c r="ANM39" s="3">
        <v>0</v>
      </c>
      <c r="ANN39" s="3">
        <v>0</v>
      </c>
      <c r="ANO39" s="3">
        <v>0</v>
      </c>
      <c r="ANP39" s="3">
        <v>0</v>
      </c>
      <c r="ANQ39" s="3">
        <v>0</v>
      </c>
      <c r="ANR39" s="3">
        <v>0</v>
      </c>
      <c r="ANS39" s="3">
        <v>0</v>
      </c>
      <c r="ANT39" s="3">
        <v>0</v>
      </c>
      <c r="ANU39" s="3">
        <v>0</v>
      </c>
      <c r="ANV39" s="3">
        <v>0</v>
      </c>
      <c r="ANW39" s="3">
        <v>0</v>
      </c>
      <c r="ANX39" s="3">
        <v>0</v>
      </c>
      <c r="ANY39" s="3">
        <v>0</v>
      </c>
      <c r="ANZ39" s="3">
        <v>0</v>
      </c>
      <c r="AOA39" s="3">
        <v>0</v>
      </c>
      <c r="AOB39" s="3">
        <v>0</v>
      </c>
      <c r="AOC39" s="3">
        <v>0</v>
      </c>
      <c r="AOD39" s="3">
        <v>0</v>
      </c>
      <c r="AOE39" s="3">
        <v>0</v>
      </c>
      <c r="AOF39" s="3">
        <v>0</v>
      </c>
      <c r="AOG39" s="3">
        <v>0</v>
      </c>
      <c r="AOH39" s="3">
        <v>0</v>
      </c>
      <c r="AOI39" s="3">
        <v>0</v>
      </c>
      <c r="AOJ39" s="3">
        <v>0</v>
      </c>
      <c r="AOK39" s="3">
        <v>0</v>
      </c>
      <c r="AOL39" s="3">
        <v>0</v>
      </c>
      <c r="AOM39" s="3">
        <v>0</v>
      </c>
      <c r="AON39" s="3">
        <v>0</v>
      </c>
      <c r="AOO39" s="3">
        <v>0</v>
      </c>
      <c r="AOP39" s="3">
        <v>0</v>
      </c>
      <c r="AOQ39" s="3">
        <v>0</v>
      </c>
      <c r="AOR39" s="3">
        <v>0</v>
      </c>
      <c r="AOS39" s="3">
        <v>0</v>
      </c>
      <c r="AOT39" s="3">
        <v>0</v>
      </c>
      <c r="AOU39" s="3">
        <v>0</v>
      </c>
      <c r="AOV39" s="3">
        <v>0</v>
      </c>
      <c r="AOW39" s="3">
        <v>0</v>
      </c>
      <c r="AOX39" s="3">
        <v>0</v>
      </c>
      <c r="AOY39" s="3">
        <v>0</v>
      </c>
      <c r="AOZ39" s="3">
        <v>0</v>
      </c>
      <c r="APA39" s="3">
        <v>0</v>
      </c>
      <c r="APB39" s="3">
        <v>0</v>
      </c>
      <c r="APC39" s="3">
        <v>0</v>
      </c>
      <c r="APD39" s="3">
        <v>0</v>
      </c>
      <c r="APE39" s="3">
        <v>0</v>
      </c>
      <c r="APF39" s="3">
        <v>0</v>
      </c>
      <c r="APG39" s="3">
        <v>0</v>
      </c>
      <c r="APH39" s="3">
        <v>0</v>
      </c>
      <c r="API39" s="3">
        <v>0</v>
      </c>
      <c r="APJ39" s="3">
        <v>0</v>
      </c>
      <c r="APK39" s="3">
        <v>0</v>
      </c>
      <c r="APL39" s="3">
        <v>0</v>
      </c>
      <c r="APM39" s="3">
        <v>0</v>
      </c>
      <c r="APN39" s="3">
        <v>0</v>
      </c>
      <c r="APO39" s="3">
        <v>0</v>
      </c>
      <c r="APP39" s="3">
        <v>0</v>
      </c>
      <c r="APQ39" s="3">
        <v>0</v>
      </c>
      <c r="APR39" s="3">
        <v>0</v>
      </c>
      <c r="APS39" s="3">
        <v>0</v>
      </c>
      <c r="APT39" s="3">
        <v>0</v>
      </c>
      <c r="APU39" s="3">
        <v>0</v>
      </c>
      <c r="APV39" s="3">
        <v>0</v>
      </c>
      <c r="APW39" s="3">
        <v>0</v>
      </c>
      <c r="APX39" s="3">
        <v>0</v>
      </c>
      <c r="APY39" s="3">
        <v>0</v>
      </c>
      <c r="APZ39" s="3">
        <v>0</v>
      </c>
      <c r="AQA39" s="3">
        <v>0</v>
      </c>
      <c r="AQB39" s="3">
        <v>0</v>
      </c>
      <c r="AQC39" s="3">
        <v>0</v>
      </c>
      <c r="AQD39" s="3">
        <v>0</v>
      </c>
      <c r="AQE39" s="3">
        <v>0</v>
      </c>
      <c r="AQF39" s="3">
        <v>0</v>
      </c>
      <c r="AQG39" s="3">
        <v>0</v>
      </c>
      <c r="AQH39" s="3">
        <v>0</v>
      </c>
      <c r="AQI39" s="3">
        <v>0</v>
      </c>
      <c r="AQJ39" s="3">
        <v>0</v>
      </c>
      <c r="AQK39" s="3">
        <v>0</v>
      </c>
      <c r="AQL39" s="3">
        <v>0</v>
      </c>
      <c r="AQM39" s="3">
        <v>0</v>
      </c>
      <c r="AQN39" s="3">
        <v>0</v>
      </c>
      <c r="AQO39" s="3">
        <v>0</v>
      </c>
      <c r="AQP39" s="3">
        <v>0</v>
      </c>
      <c r="AQQ39" s="3">
        <v>0</v>
      </c>
      <c r="AQR39" s="3">
        <v>0</v>
      </c>
      <c r="AQS39" s="3">
        <v>0</v>
      </c>
      <c r="AQT39" s="3">
        <v>0</v>
      </c>
      <c r="AQU39" s="3">
        <v>0</v>
      </c>
      <c r="AQV39" s="3">
        <v>0</v>
      </c>
      <c r="AQW39" s="3">
        <v>0</v>
      </c>
      <c r="AQX39" s="3">
        <v>0</v>
      </c>
      <c r="AQY39" s="3">
        <v>0</v>
      </c>
      <c r="AQZ39" s="3">
        <v>0</v>
      </c>
      <c r="ARA39" s="3">
        <v>0</v>
      </c>
      <c r="ARB39" s="3">
        <v>0</v>
      </c>
      <c r="ARC39" s="3">
        <v>0</v>
      </c>
      <c r="ARD39" s="3">
        <v>0</v>
      </c>
      <c r="ARE39" s="3">
        <v>0</v>
      </c>
      <c r="ARF39" s="3">
        <v>0</v>
      </c>
      <c r="ARG39" s="3">
        <v>0</v>
      </c>
      <c r="ARH39" s="3">
        <v>0</v>
      </c>
      <c r="ARI39" s="3">
        <v>0</v>
      </c>
      <c r="ARJ39" s="3">
        <v>0</v>
      </c>
      <c r="ARK39" s="3">
        <v>0</v>
      </c>
      <c r="ARL39" s="3">
        <v>0</v>
      </c>
      <c r="ARM39" s="3">
        <v>0</v>
      </c>
      <c r="ARN39" s="3">
        <v>0</v>
      </c>
      <c r="ARO39" s="3">
        <v>0</v>
      </c>
      <c r="ARP39" s="3">
        <v>0</v>
      </c>
      <c r="ARQ39" s="3">
        <v>0</v>
      </c>
      <c r="ARR39" s="3">
        <v>0</v>
      </c>
      <c r="ARS39" s="3">
        <v>0</v>
      </c>
      <c r="ART39" s="3">
        <v>0</v>
      </c>
      <c r="ARU39" s="3">
        <v>0</v>
      </c>
    </row>
    <row r="40" spans="1:1165" s="48" customFormat="1" ht="18" customHeight="1">
      <c r="A40" s="42" t="s">
        <v>29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49"/>
      <c r="BO40" s="14"/>
      <c r="BP40" s="14"/>
      <c r="BQ40" s="50"/>
      <c r="BR40" s="49"/>
      <c r="BS40" s="49"/>
      <c r="BT40" s="14"/>
      <c r="BU40" s="14"/>
      <c r="BV40" s="14"/>
      <c r="BW40" s="14"/>
      <c r="BX40" s="14"/>
      <c r="BY40" s="50"/>
      <c r="BZ40" s="14"/>
      <c r="CA40" s="14"/>
      <c r="CB40" s="50"/>
      <c r="CC40" s="49"/>
      <c r="CD40" s="49"/>
      <c r="CE40" s="14"/>
      <c r="CF40" s="50"/>
      <c r="CG40" s="49"/>
      <c r="CH40" s="49"/>
      <c r="CI40" s="49"/>
      <c r="CJ40" s="49"/>
      <c r="CK40" s="49"/>
      <c r="CL40" s="49"/>
      <c r="CM40" s="49"/>
      <c r="CN40" s="49"/>
      <c r="CO40" s="49"/>
      <c r="CP40" s="49"/>
      <c r="CQ40" s="14"/>
      <c r="CR40" s="14"/>
      <c r="CS40" s="50"/>
      <c r="CT40" s="49"/>
      <c r="CU40" s="14"/>
      <c r="CV40" s="14"/>
      <c r="CW40" s="14"/>
      <c r="CX40" s="14"/>
      <c r="CY40" s="50"/>
      <c r="CZ40" s="49"/>
      <c r="DA40" s="49"/>
      <c r="DB40" s="14"/>
      <c r="DC40" s="50"/>
      <c r="DD40" s="14"/>
      <c r="DE40" s="50"/>
      <c r="DF40" s="14"/>
      <c r="DG40" s="50"/>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v>149</v>
      </c>
      <c r="ON40" s="14">
        <v>158</v>
      </c>
      <c r="OO40" s="14">
        <v>167</v>
      </c>
      <c r="OP40" s="14">
        <v>174</v>
      </c>
      <c r="OQ40" s="14">
        <v>185</v>
      </c>
      <c r="OR40" s="14">
        <v>203</v>
      </c>
      <c r="OS40" s="14">
        <v>218</v>
      </c>
      <c r="OT40" s="14">
        <v>233</v>
      </c>
      <c r="OU40" s="14">
        <v>239</v>
      </c>
      <c r="OV40" s="14">
        <v>261</v>
      </c>
      <c r="OW40" s="14">
        <v>274</v>
      </c>
      <c r="OX40" s="14">
        <v>281</v>
      </c>
      <c r="OY40" s="14">
        <v>286</v>
      </c>
      <c r="OZ40" s="14">
        <v>302</v>
      </c>
      <c r="PA40" s="14">
        <v>317</v>
      </c>
      <c r="PB40" s="14">
        <v>322</v>
      </c>
      <c r="PC40" s="14">
        <v>328</v>
      </c>
      <c r="PD40" s="14">
        <v>334</v>
      </c>
      <c r="PE40" s="14">
        <v>348</v>
      </c>
      <c r="PF40" s="14">
        <v>362</v>
      </c>
      <c r="PG40" s="14">
        <v>369</v>
      </c>
      <c r="PH40" s="14">
        <v>376</v>
      </c>
      <c r="PI40" s="14">
        <v>379</v>
      </c>
      <c r="PJ40" s="14">
        <v>390</v>
      </c>
      <c r="PK40" s="14">
        <v>412</v>
      </c>
      <c r="PL40" s="14">
        <v>415</v>
      </c>
      <c r="PM40" s="14">
        <v>425</v>
      </c>
      <c r="PN40" s="14">
        <v>429</v>
      </c>
      <c r="PO40" s="14">
        <v>449</v>
      </c>
      <c r="PP40" s="14">
        <v>446</v>
      </c>
      <c r="PQ40" s="14">
        <v>440</v>
      </c>
      <c r="PR40" s="14">
        <v>412</v>
      </c>
      <c r="PS40" s="14">
        <v>406</v>
      </c>
      <c r="PT40" s="14">
        <v>403</v>
      </c>
      <c r="PU40" s="14">
        <v>407</v>
      </c>
      <c r="PV40" s="14">
        <v>401</v>
      </c>
      <c r="PW40" s="14">
        <v>389</v>
      </c>
      <c r="PX40" s="14">
        <v>381</v>
      </c>
      <c r="PY40" s="14">
        <v>375</v>
      </c>
      <c r="PZ40" s="14">
        <v>380</v>
      </c>
      <c r="QA40" s="14">
        <v>372</v>
      </c>
      <c r="QB40" s="14">
        <v>369</v>
      </c>
      <c r="QC40" s="14">
        <v>370</v>
      </c>
      <c r="QD40" s="14">
        <v>375</v>
      </c>
      <c r="QE40" s="14">
        <v>372</v>
      </c>
      <c r="QF40" s="14">
        <v>352</v>
      </c>
      <c r="QG40" s="14">
        <v>344</v>
      </c>
      <c r="QH40" s="14">
        <v>337</v>
      </c>
      <c r="QI40" s="14">
        <v>318</v>
      </c>
      <c r="QJ40" s="14">
        <v>304</v>
      </c>
      <c r="QK40" s="14">
        <v>288</v>
      </c>
      <c r="QL40" s="14">
        <v>274</v>
      </c>
      <c r="QM40" s="14">
        <v>268</v>
      </c>
      <c r="QN40" s="14">
        <v>258</v>
      </c>
      <c r="QO40" s="14">
        <v>261</v>
      </c>
      <c r="QP40" s="14">
        <v>258</v>
      </c>
      <c r="QQ40" s="14">
        <v>230</v>
      </c>
      <c r="QR40" s="14">
        <v>219</v>
      </c>
      <c r="QS40" s="14">
        <v>203</v>
      </c>
      <c r="QT40" s="14">
        <v>197</v>
      </c>
      <c r="QU40" s="14">
        <v>193</v>
      </c>
      <c r="QV40" s="14">
        <v>195</v>
      </c>
      <c r="QW40" s="14">
        <v>193</v>
      </c>
      <c r="QX40" s="14">
        <v>189</v>
      </c>
      <c r="QY40" s="14">
        <v>181</v>
      </c>
      <c r="QZ40" s="14">
        <v>157</v>
      </c>
      <c r="RA40" s="14">
        <v>151</v>
      </c>
      <c r="RB40" s="14">
        <v>145</v>
      </c>
      <c r="RC40" s="14">
        <v>144</v>
      </c>
      <c r="RD40" s="14">
        <v>138</v>
      </c>
      <c r="RE40" s="14">
        <v>134</v>
      </c>
      <c r="RF40" s="14">
        <v>125</v>
      </c>
      <c r="RG40" s="14">
        <v>122</v>
      </c>
      <c r="RH40" s="14">
        <v>110</v>
      </c>
      <c r="RI40" s="14">
        <v>109</v>
      </c>
      <c r="RJ40" s="14">
        <v>112</v>
      </c>
      <c r="RK40" s="14">
        <v>112</v>
      </c>
      <c r="RL40" s="14">
        <v>105</v>
      </c>
      <c r="RM40" s="14">
        <v>98</v>
      </c>
      <c r="RN40" s="14">
        <v>87</v>
      </c>
      <c r="RO40" s="14">
        <v>82</v>
      </c>
      <c r="RP40" s="14">
        <v>81</v>
      </c>
      <c r="RQ40" s="14">
        <v>81</v>
      </c>
      <c r="RR40" s="14">
        <v>78</v>
      </c>
      <c r="RS40" s="14">
        <v>64</v>
      </c>
      <c r="RT40" s="14">
        <v>61</v>
      </c>
      <c r="RU40" s="14">
        <v>58</v>
      </c>
      <c r="RV40" s="14">
        <v>57</v>
      </c>
      <c r="RW40" s="14">
        <v>58</v>
      </c>
      <c r="RX40" s="14">
        <v>62</v>
      </c>
      <c r="RY40" s="14">
        <v>61</v>
      </c>
      <c r="RZ40" s="14">
        <v>64</v>
      </c>
      <c r="SA40" s="14">
        <v>60</v>
      </c>
      <c r="SB40" s="14">
        <v>55</v>
      </c>
      <c r="SC40" s="14">
        <v>52</v>
      </c>
      <c r="SD40" s="14">
        <v>52</v>
      </c>
      <c r="SE40" s="14">
        <v>51</v>
      </c>
      <c r="SF40" s="14">
        <v>48</v>
      </c>
      <c r="SG40" s="14">
        <v>44</v>
      </c>
      <c r="SH40" s="14">
        <v>45</v>
      </c>
      <c r="SI40" s="14">
        <v>44</v>
      </c>
      <c r="SJ40" s="14">
        <v>45</v>
      </c>
      <c r="SK40" s="14">
        <v>44</v>
      </c>
      <c r="SL40" s="14">
        <v>46</v>
      </c>
      <c r="SM40" s="14">
        <v>46</v>
      </c>
      <c r="SN40" s="14">
        <v>42</v>
      </c>
      <c r="SO40" s="14">
        <v>45</v>
      </c>
      <c r="SP40" s="14">
        <v>45</v>
      </c>
      <c r="SQ40" s="14">
        <v>49</v>
      </c>
      <c r="SR40" s="14">
        <v>54</v>
      </c>
      <c r="SS40" s="14">
        <v>57</v>
      </c>
      <c r="ST40" s="14">
        <v>65</v>
      </c>
      <c r="SU40" s="14">
        <v>62</v>
      </c>
      <c r="SV40" s="14">
        <v>67</v>
      </c>
      <c r="SW40" s="14">
        <v>73</v>
      </c>
      <c r="SX40" s="14">
        <v>76</v>
      </c>
      <c r="SY40" s="14">
        <v>76</v>
      </c>
      <c r="SZ40" s="14">
        <v>77</v>
      </c>
      <c r="TA40" s="14">
        <v>72</v>
      </c>
      <c r="TB40" s="14">
        <v>74</v>
      </c>
      <c r="TC40" s="14">
        <v>83</v>
      </c>
      <c r="TD40" s="14">
        <v>96</v>
      </c>
      <c r="TE40" s="14">
        <v>101</v>
      </c>
      <c r="TF40" s="14">
        <v>100</v>
      </c>
      <c r="TG40" s="14">
        <v>108</v>
      </c>
      <c r="TH40" s="14">
        <v>112</v>
      </c>
      <c r="TI40" s="14">
        <v>121</v>
      </c>
      <c r="TJ40" s="14">
        <v>134</v>
      </c>
      <c r="TK40" s="14">
        <v>129</v>
      </c>
      <c r="TL40" s="14">
        <v>135</v>
      </c>
      <c r="TM40" s="14">
        <v>138</v>
      </c>
      <c r="TN40" s="14">
        <v>149</v>
      </c>
      <c r="TO40" s="14">
        <v>152</v>
      </c>
      <c r="TP40" s="14">
        <v>157</v>
      </c>
      <c r="TQ40" s="14">
        <v>158</v>
      </c>
      <c r="TR40" s="14">
        <v>166</v>
      </c>
      <c r="TS40" s="14">
        <v>173</v>
      </c>
      <c r="TT40" s="14">
        <v>175</v>
      </c>
      <c r="TU40" s="14">
        <v>184</v>
      </c>
      <c r="TV40" s="14">
        <v>187</v>
      </c>
      <c r="TW40" s="14">
        <v>195</v>
      </c>
      <c r="TX40" s="14">
        <v>195</v>
      </c>
      <c r="TY40" s="14">
        <v>202</v>
      </c>
      <c r="TZ40" s="14">
        <v>202</v>
      </c>
      <c r="UA40" s="14">
        <v>210</v>
      </c>
      <c r="UB40" s="14">
        <v>217</v>
      </c>
      <c r="UC40" s="14">
        <v>218</v>
      </c>
      <c r="UD40" s="14">
        <v>216</v>
      </c>
      <c r="UE40" s="14">
        <v>230</v>
      </c>
      <c r="UF40" s="14">
        <v>242</v>
      </c>
      <c r="UG40" s="14">
        <v>254</v>
      </c>
      <c r="UH40" s="14">
        <v>258</v>
      </c>
      <c r="UI40" s="14">
        <v>265</v>
      </c>
      <c r="UJ40" s="14">
        <v>260</v>
      </c>
      <c r="UK40" s="14">
        <v>271</v>
      </c>
      <c r="UL40" s="14">
        <v>279</v>
      </c>
      <c r="UM40" s="14">
        <v>286</v>
      </c>
      <c r="UN40" s="14">
        <v>278</v>
      </c>
      <c r="UO40" s="14">
        <v>277</v>
      </c>
      <c r="UP40" s="14">
        <v>271</v>
      </c>
      <c r="UQ40" s="14">
        <v>264</v>
      </c>
      <c r="UR40" s="14">
        <v>256</v>
      </c>
      <c r="US40" s="14">
        <v>238</v>
      </c>
      <c r="UT40" s="14">
        <v>224</v>
      </c>
      <c r="UU40" s="14">
        <v>219</v>
      </c>
      <c r="UV40" s="14">
        <v>216</v>
      </c>
      <c r="UW40" s="14">
        <v>207</v>
      </c>
      <c r="UX40" s="14">
        <v>203</v>
      </c>
      <c r="UY40" s="14">
        <v>191</v>
      </c>
      <c r="UZ40" s="14">
        <v>173</v>
      </c>
      <c r="VA40" s="14">
        <v>173</v>
      </c>
      <c r="VB40" s="14">
        <v>168</v>
      </c>
      <c r="VC40" s="14">
        <v>169</v>
      </c>
      <c r="VD40" s="14">
        <v>169</v>
      </c>
      <c r="VE40" s="14">
        <v>153</v>
      </c>
      <c r="VF40" s="14">
        <v>149</v>
      </c>
      <c r="VG40" s="14">
        <v>136</v>
      </c>
      <c r="VH40" s="14">
        <v>126</v>
      </c>
      <c r="VI40" s="14">
        <v>115</v>
      </c>
      <c r="VJ40" s="14">
        <v>115</v>
      </c>
      <c r="VK40" s="14">
        <v>114</v>
      </c>
      <c r="VL40" s="14">
        <v>107</v>
      </c>
      <c r="VM40" s="14">
        <v>96</v>
      </c>
      <c r="VN40" s="14">
        <v>91</v>
      </c>
      <c r="VO40" s="14">
        <v>86</v>
      </c>
      <c r="VP40" s="14">
        <v>80</v>
      </c>
      <c r="VQ40" s="14">
        <v>78</v>
      </c>
      <c r="VR40" s="14">
        <v>78</v>
      </c>
      <c r="VS40" s="14">
        <v>75</v>
      </c>
      <c r="VT40" s="14">
        <v>72</v>
      </c>
      <c r="VU40" s="14">
        <v>64</v>
      </c>
      <c r="VV40" s="14">
        <v>61</v>
      </c>
      <c r="VW40" s="14">
        <v>58</v>
      </c>
      <c r="VX40" s="14">
        <v>53</v>
      </c>
      <c r="VY40" s="14">
        <v>53</v>
      </c>
      <c r="VZ40" s="14">
        <v>48</v>
      </c>
      <c r="WA40" s="14">
        <v>45</v>
      </c>
      <c r="WB40" s="14">
        <v>40</v>
      </c>
      <c r="WC40" s="14">
        <v>37</v>
      </c>
      <c r="WD40" s="14">
        <v>35</v>
      </c>
      <c r="WE40" s="14">
        <v>32</v>
      </c>
      <c r="WF40" s="14">
        <v>31</v>
      </c>
      <c r="WG40" s="14">
        <v>29</v>
      </c>
      <c r="WH40" s="14">
        <v>24</v>
      </c>
      <c r="WI40" s="14">
        <v>23</v>
      </c>
      <c r="WJ40" s="14">
        <v>23</v>
      </c>
      <c r="WK40" s="14">
        <v>19</v>
      </c>
      <c r="WL40" s="14">
        <v>19</v>
      </c>
      <c r="WM40" s="14">
        <v>19</v>
      </c>
      <c r="WN40" s="14">
        <v>16</v>
      </c>
      <c r="WO40" s="14">
        <v>15</v>
      </c>
      <c r="WP40" s="14">
        <v>15</v>
      </c>
      <c r="WQ40" s="14">
        <v>14</v>
      </c>
      <c r="WR40" s="14">
        <v>14</v>
      </c>
      <c r="WS40" s="14">
        <v>15</v>
      </c>
      <c r="WT40" s="14">
        <v>15</v>
      </c>
      <c r="WU40" s="14">
        <v>15</v>
      </c>
      <c r="WV40" s="14">
        <v>14</v>
      </c>
      <c r="WW40" s="14">
        <v>13</v>
      </c>
      <c r="WX40" s="14">
        <v>12</v>
      </c>
      <c r="WY40" s="14">
        <v>11</v>
      </c>
      <c r="WZ40" s="14">
        <v>12</v>
      </c>
      <c r="XA40" s="14">
        <v>12</v>
      </c>
      <c r="XB40" s="14">
        <v>10</v>
      </c>
      <c r="XC40" s="14">
        <v>9</v>
      </c>
      <c r="XD40" s="14">
        <v>9</v>
      </c>
      <c r="XE40" s="14">
        <v>10</v>
      </c>
      <c r="XF40" s="14">
        <v>10</v>
      </c>
      <c r="XG40" s="14">
        <v>9</v>
      </c>
      <c r="XH40" s="14">
        <v>9</v>
      </c>
      <c r="XI40" s="14">
        <v>9</v>
      </c>
      <c r="XJ40" s="14">
        <v>8</v>
      </c>
      <c r="XK40" s="14">
        <v>8</v>
      </c>
      <c r="XL40" s="14">
        <v>7</v>
      </c>
      <c r="XM40" s="14">
        <v>2</v>
      </c>
      <c r="XN40" s="14">
        <v>2</v>
      </c>
      <c r="XO40" s="14">
        <v>2</v>
      </c>
      <c r="XP40" s="14">
        <v>1</v>
      </c>
      <c r="XQ40" s="14">
        <v>1</v>
      </c>
      <c r="XR40" s="14">
        <v>1</v>
      </c>
      <c r="XS40" s="14">
        <v>1</v>
      </c>
      <c r="XT40" s="14">
        <v>1</v>
      </c>
      <c r="XU40" s="14">
        <v>1</v>
      </c>
      <c r="XV40" s="14">
        <v>1</v>
      </c>
      <c r="XW40" s="14">
        <v>1</v>
      </c>
      <c r="XX40" s="14">
        <v>1</v>
      </c>
      <c r="XY40" s="14">
        <v>1</v>
      </c>
      <c r="XZ40" s="14">
        <v>1</v>
      </c>
      <c r="YA40" s="14">
        <v>1</v>
      </c>
      <c r="YB40" s="14">
        <v>1</v>
      </c>
      <c r="YC40" s="14">
        <v>1</v>
      </c>
      <c r="YD40" s="14">
        <v>1</v>
      </c>
      <c r="YE40" s="14">
        <v>1</v>
      </c>
      <c r="YF40" s="14">
        <v>1</v>
      </c>
      <c r="YG40" s="14">
        <v>1</v>
      </c>
      <c r="YH40" s="14">
        <v>1</v>
      </c>
      <c r="YI40" s="14">
        <v>1</v>
      </c>
      <c r="YJ40" s="14">
        <v>1</v>
      </c>
      <c r="YK40" s="14">
        <v>2</v>
      </c>
      <c r="YL40" s="14">
        <v>2</v>
      </c>
      <c r="YM40" s="14">
        <v>2</v>
      </c>
      <c r="YN40" s="14">
        <v>2</v>
      </c>
      <c r="YO40" s="14">
        <v>2</v>
      </c>
      <c r="YP40" s="14">
        <v>2</v>
      </c>
      <c r="YQ40" s="14">
        <v>2</v>
      </c>
      <c r="YR40" s="14">
        <v>2</v>
      </c>
      <c r="YS40" s="14">
        <v>2</v>
      </c>
      <c r="YT40" s="14">
        <v>2</v>
      </c>
      <c r="YU40" s="14">
        <v>2</v>
      </c>
      <c r="YV40" s="14">
        <v>2</v>
      </c>
      <c r="YW40" s="14">
        <v>2</v>
      </c>
      <c r="YX40" s="14">
        <v>2</v>
      </c>
      <c r="YY40" s="14">
        <v>2</v>
      </c>
      <c r="YZ40" s="14">
        <v>2</v>
      </c>
      <c r="ZA40" s="14">
        <v>2</v>
      </c>
      <c r="ZB40" s="14">
        <v>1</v>
      </c>
      <c r="ZC40" s="14">
        <v>1</v>
      </c>
      <c r="ZD40" s="14">
        <v>2</v>
      </c>
      <c r="ZE40" s="14">
        <v>2</v>
      </c>
      <c r="ZF40" s="14">
        <v>2</v>
      </c>
      <c r="ZG40" s="14">
        <v>5</v>
      </c>
      <c r="ZH40" s="14">
        <v>6</v>
      </c>
      <c r="ZI40" s="14">
        <v>6</v>
      </c>
      <c r="ZJ40" s="3">
        <v>7</v>
      </c>
      <c r="ZK40" s="3">
        <v>9</v>
      </c>
      <c r="ZL40" s="3">
        <v>9</v>
      </c>
      <c r="ZM40" s="3">
        <v>11</v>
      </c>
      <c r="ZN40" s="3">
        <v>14</v>
      </c>
      <c r="ZO40" s="3">
        <v>13</v>
      </c>
      <c r="ZP40" s="3">
        <v>17</v>
      </c>
      <c r="ZQ40" s="3">
        <v>20</v>
      </c>
      <c r="ZR40" s="3">
        <v>24</v>
      </c>
      <c r="ZS40" s="3">
        <v>23</v>
      </c>
      <c r="ZT40" s="3">
        <v>28</v>
      </c>
      <c r="ZU40" s="3">
        <v>37</v>
      </c>
      <c r="ZV40" s="3">
        <v>44</v>
      </c>
      <c r="ZW40" s="3">
        <v>46</v>
      </c>
      <c r="ZX40" s="3">
        <v>47</v>
      </c>
      <c r="ZY40" s="3">
        <v>47</v>
      </c>
      <c r="ZZ40" s="3">
        <v>50</v>
      </c>
      <c r="AAA40" s="3">
        <v>60</v>
      </c>
      <c r="AAB40" s="3">
        <v>72</v>
      </c>
      <c r="AAC40" s="3">
        <v>77</v>
      </c>
      <c r="AAD40" s="3">
        <v>87</v>
      </c>
      <c r="AAE40" s="3">
        <v>106</v>
      </c>
      <c r="AAF40" s="3">
        <v>112</v>
      </c>
      <c r="AAG40" s="3">
        <v>121</v>
      </c>
      <c r="AAH40" s="3">
        <v>136</v>
      </c>
      <c r="AAI40" s="3">
        <v>147</v>
      </c>
      <c r="AAJ40" s="3">
        <v>163</v>
      </c>
      <c r="AAK40" s="3">
        <v>183</v>
      </c>
      <c r="AAL40" s="3">
        <v>184</v>
      </c>
      <c r="AAM40" s="3">
        <v>193</v>
      </c>
      <c r="AAN40" s="3">
        <v>191</v>
      </c>
      <c r="AAO40" s="3">
        <v>203</v>
      </c>
      <c r="AAP40" s="3">
        <v>202</v>
      </c>
      <c r="AAQ40" s="3">
        <v>229</v>
      </c>
      <c r="AAR40" s="3">
        <v>257</v>
      </c>
      <c r="AAS40" s="3">
        <v>265</v>
      </c>
      <c r="AAT40" s="3">
        <v>266</v>
      </c>
      <c r="AAU40" s="3">
        <v>279</v>
      </c>
      <c r="AAV40" s="3">
        <v>285</v>
      </c>
      <c r="AAW40" s="3">
        <v>252</v>
      </c>
      <c r="AAX40" s="3">
        <v>246</v>
      </c>
      <c r="AAY40" s="3">
        <v>260</v>
      </c>
      <c r="AAZ40" s="3">
        <v>243</v>
      </c>
      <c r="ABA40" s="3">
        <v>240</v>
      </c>
      <c r="ABB40" s="3">
        <v>241</v>
      </c>
      <c r="ABC40" s="3">
        <v>243</v>
      </c>
      <c r="ABD40" s="3">
        <v>244</v>
      </c>
      <c r="ABE40" s="3">
        <v>224</v>
      </c>
      <c r="ABF40" s="3">
        <v>219</v>
      </c>
      <c r="ABG40" s="3">
        <v>205</v>
      </c>
      <c r="ABH40" s="3">
        <v>198</v>
      </c>
      <c r="ABI40" s="3">
        <v>193</v>
      </c>
      <c r="ABJ40" s="3">
        <v>197</v>
      </c>
      <c r="ABK40" s="3">
        <v>198</v>
      </c>
      <c r="ABL40" s="3">
        <v>193</v>
      </c>
      <c r="ABM40" s="3">
        <v>190</v>
      </c>
      <c r="ABN40" s="3">
        <v>180</v>
      </c>
      <c r="ABO40" s="3">
        <v>175</v>
      </c>
      <c r="ABP40" s="3">
        <v>174</v>
      </c>
      <c r="ABQ40" s="3">
        <v>170</v>
      </c>
      <c r="ABR40" s="3">
        <v>163</v>
      </c>
      <c r="ABS40" s="3">
        <v>145</v>
      </c>
      <c r="ABT40" s="3">
        <v>131</v>
      </c>
      <c r="ABU40" s="3">
        <v>133</v>
      </c>
      <c r="ABV40" s="3">
        <v>128</v>
      </c>
      <c r="ABW40" s="3">
        <v>127</v>
      </c>
      <c r="ABX40" s="3">
        <v>127</v>
      </c>
      <c r="ABY40" s="3">
        <v>122</v>
      </c>
      <c r="ABZ40" s="3">
        <v>110</v>
      </c>
      <c r="ACA40" s="3">
        <v>102</v>
      </c>
      <c r="ACB40" s="3">
        <v>99</v>
      </c>
      <c r="ACC40" s="3">
        <v>96</v>
      </c>
      <c r="ACD40" s="3">
        <v>96</v>
      </c>
      <c r="ACE40" s="3">
        <v>86</v>
      </c>
      <c r="ACF40" s="3">
        <v>84</v>
      </c>
      <c r="ACG40" s="3">
        <v>79</v>
      </c>
      <c r="ACH40" s="3">
        <v>77</v>
      </c>
      <c r="ACI40" s="3">
        <v>73</v>
      </c>
      <c r="ACJ40" s="3">
        <v>71</v>
      </c>
      <c r="ACK40" s="3">
        <v>69</v>
      </c>
      <c r="ACL40" s="3">
        <v>67</v>
      </c>
      <c r="ACM40" s="3">
        <v>65</v>
      </c>
      <c r="ACN40" s="3">
        <v>57</v>
      </c>
      <c r="ACO40" s="3">
        <v>54</v>
      </c>
      <c r="ACP40" s="3">
        <v>54</v>
      </c>
      <c r="ACQ40" s="3">
        <v>52</v>
      </c>
      <c r="ACR40" s="3">
        <v>52</v>
      </c>
      <c r="ACS40" s="3">
        <v>51</v>
      </c>
      <c r="ACT40" s="3">
        <v>51</v>
      </c>
      <c r="ACU40" s="3">
        <v>45</v>
      </c>
      <c r="ACV40" s="3">
        <v>44</v>
      </c>
      <c r="ACW40" s="3">
        <v>38</v>
      </c>
      <c r="ACX40" s="3">
        <v>37</v>
      </c>
      <c r="ACY40" s="3">
        <v>38</v>
      </c>
      <c r="ACZ40" s="3">
        <v>38</v>
      </c>
      <c r="ADA40" s="3">
        <v>36</v>
      </c>
      <c r="ADB40" s="3">
        <v>37</v>
      </c>
      <c r="ADC40" s="3">
        <v>32</v>
      </c>
      <c r="ADD40" s="3">
        <v>30</v>
      </c>
      <c r="ADE40" s="3">
        <v>29</v>
      </c>
      <c r="ADF40" s="3">
        <v>30</v>
      </c>
      <c r="ADG40" s="3">
        <v>32</v>
      </c>
      <c r="ADH40" s="3">
        <v>27</v>
      </c>
      <c r="ADI40" s="3">
        <v>28</v>
      </c>
      <c r="ADJ40" s="3">
        <v>25</v>
      </c>
      <c r="ADK40" s="3">
        <v>24</v>
      </c>
      <c r="ADL40" s="3">
        <v>25</v>
      </c>
      <c r="ADM40" s="3">
        <v>25</v>
      </c>
      <c r="ADN40" s="3">
        <v>24</v>
      </c>
      <c r="ADO40" s="3">
        <v>24</v>
      </c>
      <c r="ADP40" s="3">
        <v>23</v>
      </c>
      <c r="ADQ40" s="3">
        <v>22</v>
      </c>
      <c r="ADR40" s="3">
        <v>22</v>
      </c>
      <c r="ADS40" s="3">
        <v>22</v>
      </c>
      <c r="ADT40" s="3">
        <v>23</v>
      </c>
      <c r="ADU40" s="3">
        <v>21</v>
      </c>
      <c r="ADV40" s="3">
        <v>20</v>
      </c>
      <c r="ADW40" s="3">
        <v>21</v>
      </c>
      <c r="ADX40" s="3">
        <v>21</v>
      </c>
      <c r="ADY40" s="3">
        <v>20</v>
      </c>
      <c r="ADZ40" s="3">
        <v>20</v>
      </c>
      <c r="AEA40" s="3">
        <v>20</v>
      </c>
      <c r="AEB40" s="3">
        <v>21</v>
      </c>
      <c r="AEC40" s="3">
        <v>20</v>
      </c>
      <c r="AED40" s="3">
        <v>20</v>
      </c>
      <c r="AEE40" s="3">
        <v>19</v>
      </c>
      <c r="AEF40" s="3">
        <v>20</v>
      </c>
      <c r="AEG40" s="3">
        <v>19</v>
      </c>
      <c r="AEH40" s="3">
        <v>19</v>
      </c>
      <c r="AEI40" s="3">
        <v>22</v>
      </c>
      <c r="AEJ40" s="3">
        <v>20</v>
      </c>
      <c r="AEK40" s="3">
        <v>18</v>
      </c>
      <c r="AEL40" s="3">
        <v>17</v>
      </c>
      <c r="AEM40" s="3">
        <v>16</v>
      </c>
      <c r="AEN40" s="3">
        <v>16</v>
      </c>
      <c r="AEO40" s="3">
        <v>18</v>
      </c>
      <c r="AEP40" s="3">
        <v>20</v>
      </c>
      <c r="AEQ40" s="3">
        <v>20</v>
      </c>
      <c r="AER40" s="3">
        <v>20</v>
      </c>
      <c r="AES40" s="3">
        <v>18</v>
      </c>
      <c r="AET40" s="3">
        <v>16</v>
      </c>
      <c r="AEU40" s="3">
        <v>16</v>
      </c>
      <c r="AEV40" s="3">
        <v>16</v>
      </c>
      <c r="AEW40" s="3">
        <v>15</v>
      </c>
      <c r="AEX40" s="3">
        <v>15</v>
      </c>
      <c r="AEY40" s="3">
        <v>14</v>
      </c>
      <c r="AEZ40" s="3">
        <v>15</v>
      </c>
      <c r="AFA40" s="3">
        <v>13</v>
      </c>
      <c r="AFB40" s="3">
        <v>12</v>
      </c>
      <c r="AFC40" s="3">
        <v>12</v>
      </c>
      <c r="AFD40" s="3">
        <v>12</v>
      </c>
      <c r="AFE40" s="3">
        <v>9</v>
      </c>
      <c r="AFF40" s="3">
        <v>8</v>
      </c>
      <c r="AFG40" s="3">
        <v>7</v>
      </c>
      <c r="AFH40" s="3">
        <v>7</v>
      </c>
      <c r="AFI40" s="3">
        <v>8</v>
      </c>
      <c r="AFJ40" s="3">
        <v>8</v>
      </c>
      <c r="AFK40" s="3">
        <v>7</v>
      </c>
      <c r="AFL40" s="3">
        <v>7</v>
      </c>
      <c r="AFM40" s="3">
        <v>7</v>
      </c>
      <c r="AFN40" s="3">
        <v>6</v>
      </c>
      <c r="AFO40" s="3">
        <v>7</v>
      </c>
      <c r="AFP40" s="3">
        <v>7</v>
      </c>
      <c r="AFQ40" s="3">
        <v>7</v>
      </c>
      <c r="AFR40" s="3">
        <v>6</v>
      </c>
      <c r="AFS40" s="3">
        <v>6</v>
      </c>
      <c r="AFT40" s="3">
        <v>6</v>
      </c>
      <c r="AFU40" s="3">
        <v>5</v>
      </c>
      <c r="AFV40" s="3">
        <v>3</v>
      </c>
      <c r="AFW40" s="3">
        <v>3</v>
      </c>
      <c r="AFX40" s="3">
        <v>3</v>
      </c>
      <c r="AFY40" s="3">
        <v>3</v>
      </c>
      <c r="AFZ40" s="3">
        <v>5</v>
      </c>
      <c r="AGA40" s="3">
        <v>4</v>
      </c>
      <c r="AGB40" s="3">
        <v>5</v>
      </c>
      <c r="AGC40" s="3">
        <v>8</v>
      </c>
      <c r="AGD40" s="3">
        <v>8</v>
      </c>
      <c r="AGE40" s="3">
        <v>7</v>
      </c>
      <c r="AGF40" s="3">
        <v>5</v>
      </c>
      <c r="AGG40" s="3">
        <v>7</v>
      </c>
      <c r="AGH40" s="3">
        <v>7</v>
      </c>
      <c r="AGI40" s="3">
        <v>6</v>
      </c>
      <c r="AGJ40" s="3">
        <v>9</v>
      </c>
      <c r="AGK40" s="3">
        <v>11</v>
      </c>
      <c r="AGL40" s="3">
        <v>12</v>
      </c>
      <c r="AGM40" s="3">
        <v>12</v>
      </c>
      <c r="AGN40" s="3">
        <v>19</v>
      </c>
      <c r="AGO40" s="3">
        <v>23</v>
      </c>
      <c r="AGP40" s="3">
        <v>24</v>
      </c>
      <c r="AGQ40" s="3">
        <v>23</v>
      </c>
      <c r="AGR40" s="3">
        <v>28</v>
      </c>
      <c r="AGS40" s="3">
        <v>28</v>
      </c>
      <c r="AGT40" s="3">
        <v>31</v>
      </c>
      <c r="AGU40" s="3">
        <v>39</v>
      </c>
      <c r="AGV40" s="3">
        <v>41</v>
      </c>
      <c r="AGW40" s="3">
        <v>46</v>
      </c>
      <c r="AGX40" s="3">
        <v>49</v>
      </c>
      <c r="AGY40" s="3">
        <v>51</v>
      </c>
      <c r="AGZ40" s="3">
        <v>49</v>
      </c>
      <c r="AHA40" s="3">
        <v>56</v>
      </c>
      <c r="AHB40" s="3">
        <v>60</v>
      </c>
      <c r="AHC40" s="3">
        <v>63</v>
      </c>
      <c r="AHD40" s="3">
        <v>65</v>
      </c>
      <c r="AHE40" s="3">
        <v>74</v>
      </c>
      <c r="AHF40" s="3">
        <v>73</v>
      </c>
      <c r="AHG40" s="3">
        <v>71</v>
      </c>
      <c r="AHH40" s="3">
        <v>71</v>
      </c>
      <c r="AHI40" s="3">
        <v>74</v>
      </c>
      <c r="AHJ40" s="3">
        <v>71</v>
      </c>
      <c r="AHK40" s="3">
        <v>68</v>
      </c>
      <c r="AHL40" s="3">
        <v>70</v>
      </c>
      <c r="AHM40" s="3">
        <v>60</v>
      </c>
      <c r="AHN40" s="3">
        <v>60</v>
      </c>
      <c r="AHO40" s="3">
        <v>65</v>
      </c>
      <c r="AHP40" s="3">
        <v>74</v>
      </c>
      <c r="AHQ40" s="3">
        <v>76</v>
      </c>
      <c r="AHR40" s="3">
        <v>84</v>
      </c>
      <c r="AHS40" s="3">
        <v>87</v>
      </c>
      <c r="AHT40" s="3">
        <v>91</v>
      </c>
      <c r="AHU40" s="3">
        <v>88</v>
      </c>
      <c r="AHV40" s="3">
        <v>93</v>
      </c>
      <c r="AHW40" s="3">
        <v>93</v>
      </c>
      <c r="AHX40" s="3">
        <v>92</v>
      </c>
      <c r="AHY40" s="3">
        <v>92</v>
      </c>
      <c r="AHZ40" s="3">
        <v>93</v>
      </c>
      <c r="AIA40" s="3">
        <v>88</v>
      </c>
      <c r="AIB40" s="3">
        <v>87</v>
      </c>
      <c r="AIC40" s="3">
        <v>81</v>
      </c>
      <c r="AID40" s="3">
        <v>82</v>
      </c>
      <c r="AIE40" s="3">
        <v>80</v>
      </c>
      <c r="AIF40" s="3">
        <v>74</v>
      </c>
      <c r="AIG40" s="3">
        <v>65</v>
      </c>
      <c r="AIH40" s="3">
        <v>62</v>
      </c>
      <c r="AII40" s="3">
        <v>62</v>
      </c>
      <c r="AIJ40" s="3">
        <v>63</v>
      </c>
      <c r="AIK40" s="3">
        <v>53</v>
      </c>
      <c r="AIL40" s="3">
        <v>56</v>
      </c>
      <c r="AIM40" s="3">
        <v>52</v>
      </c>
      <c r="AIN40" s="3">
        <v>55</v>
      </c>
      <c r="AIO40" s="3">
        <v>55</v>
      </c>
      <c r="AIP40" s="3">
        <v>55</v>
      </c>
      <c r="AIQ40" s="3">
        <v>60</v>
      </c>
      <c r="AIR40" s="3">
        <v>50</v>
      </c>
      <c r="AIS40" s="3">
        <v>52</v>
      </c>
      <c r="AIT40" s="3">
        <v>40</v>
      </c>
      <c r="AIU40" s="3">
        <v>38</v>
      </c>
      <c r="AIV40" s="3">
        <v>41</v>
      </c>
      <c r="AIW40" s="3">
        <v>41</v>
      </c>
      <c r="AIX40" s="3">
        <v>41</v>
      </c>
      <c r="AIY40" s="3">
        <v>37</v>
      </c>
      <c r="AIZ40" s="3">
        <v>37</v>
      </c>
      <c r="AJA40" s="3">
        <v>35</v>
      </c>
      <c r="AJB40" s="3">
        <v>34</v>
      </c>
      <c r="AJC40" s="3">
        <v>33</v>
      </c>
      <c r="AJD40" s="3">
        <v>34</v>
      </c>
      <c r="AJE40" s="3">
        <v>33</v>
      </c>
      <c r="AJF40" s="3">
        <v>30</v>
      </c>
      <c r="AJG40" s="3">
        <v>26</v>
      </c>
      <c r="AJH40" s="3">
        <v>25</v>
      </c>
      <c r="AJI40" s="3">
        <v>25</v>
      </c>
      <c r="AJJ40" s="3">
        <v>27</v>
      </c>
      <c r="AJK40" s="3">
        <v>27</v>
      </c>
      <c r="AJL40" s="3">
        <v>28</v>
      </c>
      <c r="AJM40" s="3">
        <v>24</v>
      </c>
      <c r="AJN40" s="3">
        <v>25</v>
      </c>
      <c r="AJO40" s="3">
        <v>24</v>
      </c>
      <c r="AJP40" s="3">
        <v>24</v>
      </c>
      <c r="AJQ40" s="3">
        <v>20</v>
      </c>
      <c r="AJR40" s="3">
        <v>20</v>
      </c>
      <c r="AJS40" s="3">
        <v>20</v>
      </c>
      <c r="AJT40" s="3">
        <v>20</v>
      </c>
      <c r="AJU40" s="3">
        <v>17</v>
      </c>
      <c r="AJV40" s="3">
        <v>15</v>
      </c>
      <c r="AJW40" s="3">
        <v>16</v>
      </c>
      <c r="AJX40" s="3">
        <v>18</v>
      </c>
      <c r="AJY40" s="3">
        <v>18</v>
      </c>
      <c r="AJZ40" s="3">
        <v>18</v>
      </c>
      <c r="AKA40" s="3">
        <v>17</v>
      </c>
      <c r="AKB40" s="3">
        <v>17</v>
      </c>
      <c r="AKC40" s="3">
        <v>16</v>
      </c>
      <c r="AKD40" s="3">
        <v>19</v>
      </c>
      <c r="AKE40" s="3">
        <v>19</v>
      </c>
      <c r="AKF40" s="3">
        <v>19</v>
      </c>
      <c r="AKG40" s="3">
        <v>19</v>
      </c>
      <c r="AKH40" s="3">
        <v>15</v>
      </c>
      <c r="AKI40" s="3">
        <v>12</v>
      </c>
      <c r="AKJ40" s="3">
        <v>12</v>
      </c>
      <c r="AKK40" s="3">
        <v>10</v>
      </c>
      <c r="AKL40" s="3">
        <v>12</v>
      </c>
      <c r="AKM40" s="3">
        <v>12</v>
      </c>
      <c r="AKN40" s="3">
        <v>12</v>
      </c>
      <c r="AKO40" s="3">
        <v>15</v>
      </c>
      <c r="AKP40" s="3">
        <v>17</v>
      </c>
      <c r="AKQ40" s="3">
        <v>22</v>
      </c>
      <c r="AKR40" s="3">
        <v>22</v>
      </c>
      <c r="AKS40" s="3">
        <v>24</v>
      </c>
      <c r="AKT40" s="3">
        <v>24</v>
      </c>
      <c r="AKU40" s="3">
        <v>24</v>
      </c>
      <c r="AKV40" s="3">
        <v>23</v>
      </c>
      <c r="AKW40" s="3">
        <v>24</v>
      </c>
      <c r="AKX40" s="3">
        <v>24</v>
      </c>
      <c r="AKY40" s="3">
        <v>25</v>
      </c>
      <c r="AKZ40" s="3">
        <v>26</v>
      </c>
      <c r="ALA40" s="3">
        <v>26</v>
      </c>
      <c r="ALB40" s="3">
        <v>26</v>
      </c>
      <c r="ALC40" s="3">
        <v>26</v>
      </c>
      <c r="ALD40" s="3">
        <v>26</v>
      </c>
      <c r="ALE40" s="3">
        <v>28</v>
      </c>
      <c r="ALF40" s="3">
        <v>27</v>
      </c>
      <c r="ALG40" s="3">
        <v>29</v>
      </c>
      <c r="ALH40" s="3">
        <v>27</v>
      </c>
      <c r="ALI40" s="3">
        <v>27</v>
      </c>
      <c r="ALJ40" s="3">
        <v>26</v>
      </c>
      <c r="ALK40" s="3">
        <v>21</v>
      </c>
      <c r="ALL40" s="3">
        <v>21</v>
      </c>
      <c r="ALM40" s="3">
        <v>22</v>
      </c>
      <c r="ALN40" s="3">
        <v>22</v>
      </c>
      <c r="ALO40" s="3">
        <v>22</v>
      </c>
      <c r="ALP40" s="3">
        <v>24</v>
      </c>
      <c r="ALQ40" s="3">
        <v>32</v>
      </c>
      <c r="ALR40" s="3">
        <v>31</v>
      </c>
      <c r="ALS40" s="3">
        <v>28</v>
      </c>
      <c r="ALT40" s="3">
        <v>29</v>
      </c>
      <c r="ALU40" s="3">
        <v>33</v>
      </c>
      <c r="ALV40" s="3">
        <v>33</v>
      </c>
      <c r="ALW40" s="3">
        <v>33</v>
      </c>
      <c r="ALX40" s="3">
        <v>36</v>
      </c>
      <c r="ALY40" s="3">
        <v>40</v>
      </c>
      <c r="ALZ40" s="3">
        <v>41</v>
      </c>
      <c r="AMA40" s="3">
        <v>37</v>
      </c>
      <c r="AMB40" s="3">
        <v>36</v>
      </c>
      <c r="AMC40" s="3">
        <v>37</v>
      </c>
      <c r="AMD40" s="3">
        <v>37</v>
      </c>
      <c r="AME40" s="3">
        <v>42</v>
      </c>
      <c r="AMF40" s="3">
        <v>42</v>
      </c>
      <c r="AMG40" s="3">
        <v>46</v>
      </c>
      <c r="AMH40" s="3">
        <v>46</v>
      </c>
      <c r="AMI40" s="3">
        <v>45</v>
      </c>
      <c r="AMJ40" s="3">
        <v>45</v>
      </c>
      <c r="AMK40" s="3">
        <v>46</v>
      </c>
      <c r="AML40" s="3">
        <v>51</v>
      </c>
      <c r="AMM40" s="3">
        <v>51</v>
      </c>
      <c r="AMN40" s="3">
        <v>55</v>
      </c>
      <c r="AMO40" s="3">
        <v>54</v>
      </c>
      <c r="AMP40" s="3">
        <v>61</v>
      </c>
      <c r="AMQ40" s="3">
        <v>60</v>
      </c>
      <c r="AMR40" s="3">
        <v>61</v>
      </c>
      <c r="AMS40" s="3">
        <v>59</v>
      </c>
      <c r="AMT40" s="3">
        <v>61</v>
      </c>
      <c r="AMU40" s="3">
        <v>67</v>
      </c>
      <c r="AMV40" s="3">
        <v>67</v>
      </c>
      <c r="AMW40" s="3">
        <v>67</v>
      </c>
      <c r="AMX40" s="3">
        <v>69</v>
      </c>
      <c r="AMY40" s="3">
        <v>70</v>
      </c>
      <c r="AMZ40" s="3">
        <v>70</v>
      </c>
      <c r="ANA40" s="3">
        <v>69</v>
      </c>
      <c r="ANB40" s="3">
        <v>75</v>
      </c>
      <c r="ANC40" s="3">
        <v>72</v>
      </c>
      <c r="AND40" s="3">
        <v>71</v>
      </c>
      <c r="ANE40" s="3">
        <v>72</v>
      </c>
      <c r="ANF40" s="3">
        <v>73</v>
      </c>
      <c r="ANG40" s="3">
        <v>72</v>
      </c>
      <c r="ANH40" s="3">
        <v>85</v>
      </c>
      <c r="ANI40" s="3">
        <v>88</v>
      </c>
      <c r="ANJ40" s="3">
        <v>87</v>
      </c>
      <c r="ANK40" s="3">
        <v>86</v>
      </c>
      <c r="ANL40" s="3">
        <v>88</v>
      </c>
      <c r="ANM40" s="3">
        <v>89</v>
      </c>
      <c r="ANN40" s="3">
        <v>89</v>
      </c>
      <c r="ANO40" s="3">
        <v>91</v>
      </c>
      <c r="ANP40" s="3">
        <v>90</v>
      </c>
      <c r="ANQ40" s="3">
        <v>90</v>
      </c>
      <c r="ANR40" s="3">
        <v>83</v>
      </c>
      <c r="ANS40" s="3">
        <v>83</v>
      </c>
      <c r="ANT40" s="3">
        <v>83</v>
      </c>
      <c r="ANU40" s="3">
        <v>91</v>
      </c>
      <c r="ANV40" s="3">
        <v>86</v>
      </c>
      <c r="ANW40" s="3">
        <v>86</v>
      </c>
      <c r="ANX40" s="3">
        <v>84</v>
      </c>
      <c r="ANY40" s="3">
        <v>85</v>
      </c>
      <c r="ANZ40" s="3">
        <v>86</v>
      </c>
      <c r="AOA40" s="3">
        <v>86</v>
      </c>
      <c r="AOB40" s="3">
        <v>84</v>
      </c>
      <c r="AOC40" s="3">
        <v>78</v>
      </c>
      <c r="AOD40" s="3">
        <v>74</v>
      </c>
      <c r="AOE40" s="3">
        <v>68</v>
      </c>
      <c r="AOF40" s="3">
        <v>64</v>
      </c>
      <c r="AOG40" s="3">
        <v>63</v>
      </c>
      <c r="AOH40" s="3">
        <v>63</v>
      </c>
      <c r="AOI40" s="3">
        <v>64</v>
      </c>
      <c r="AOJ40" s="3">
        <v>57</v>
      </c>
      <c r="AOK40" s="3">
        <v>54</v>
      </c>
      <c r="AOL40" s="3">
        <v>51</v>
      </c>
      <c r="AOM40" s="3">
        <v>47</v>
      </c>
      <c r="AON40" s="3">
        <v>47</v>
      </c>
      <c r="AOO40" s="3">
        <v>47</v>
      </c>
      <c r="AOP40" s="3">
        <v>45</v>
      </c>
      <c r="AOQ40" s="3">
        <v>44</v>
      </c>
      <c r="AOR40" s="3">
        <v>41</v>
      </c>
      <c r="AOS40" s="3">
        <v>37</v>
      </c>
      <c r="AOT40" s="3">
        <v>39</v>
      </c>
      <c r="AOU40" s="3">
        <v>39</v>
      </c>
      <c r="AOV40" s="3">
        <v>39</v>
      </c>
      <c r="AOW40" s="3">
        <v>34</v>
      </c>
      <c r="AOX40" s="3">
        <v>30</v>
      </c>
      <c r="AOY40" s="3">
        <v>29</v>
      </c>
      <c r="AOZ40" s="3">
        <v>29</v>
      </c>
      <c r="APA40" s="3">
        <v>28</v>
      </c>
      <c r="APB40" s="3">
        <v>28</v>
      </c>
      <c r="APC40" s="3">
        <v>28</v>
      </c>
      <c r="APD40" s="3">
        <v>27</v>
      </c>
      <c r="APE40" s="3">
        <v>25</v>
      </c>
      <c r="APF40" s="3">
        <v>24</v>
      </c>
      <c r="APG40" s="3">
        <v>22</v>
      </c>
      <c r="APH40" s="3">
        <v>23</v>
      </c>
      <c r="API40" s="3">
        <v>23</v>
      </c>
      <c r="APJ40" s="3">
        <v>23</v>
      </c>
      <c r="APK40" s="3">
        <v>19</v>
      </c>
      <c r="APL40" s="3">
        <v>18</v>
      </c>
      <c r="APM40" s="3">
        <v>15</v>
      </c>
      <c r="APN40" s="3">
        <v>13</v>
      </c>
      <c r="APO40" s="3">
        <v>14</v>
      </c>
      <c r="APP40" s="3">
        <v>14</v>
      </c>
      <c r="APQ40" s="3">
        <v>14</v>
      </c>
      <c r="APR40" s="3">
        <v>15</v>
      </c>
      <c r="APS40" s="3">
        <v>17</v>
      </c>
      <c r="APT40" s="3">
        <v>15</v>
      </c>
      <c r="APU40" s="3">
        <v>15</v>
      </c>
      <c r="APV40" s="3">
        <v>15</v>
      </c>
      <c r="APW40" s="3">
        <v>14</v>
      </c>
      <c r="APX40" s="3">
        <v>14</v>
      </c>
      <c r="APY40" s="3">
        <v>12</v>
      </c>
      <c r="APZ40" s="3">
        <v>12</v>
      </c>
      <c r="AQA40" s="3">
        <v>11</v>
      </c>
      <c r="AQB40" s="3">
        <v>8</v>
      </c>
      <c r="AQC40" s="3">
        <v>6</v>
      </c>
      <c r="AQD40" s="3">
        <v>6</v>
      </c>
      <c r="AQE40" s="3">
        <v>6</v>
      </c>
      <c r="AQF40" s="3">
        <v>6</v>
      </c>
      <c r="AQG40" s="3">
        <v>6</v>
      </c>
      <c r="AQH40" s="3">
        <v>5</v>
      </c>
      <c r="AQI40" s="3">
        <v>6</v>
      </c>
      <c r="AQJ40" s="3">
        <v>5</v>
      </c>
      <c r="AQK40" s="3">
        <v>5</v>
      </c>
      <c r="AQL40" s="3">
        <v>5</v>
      </c>
      <c r="AQM40" s="3">
        <v>7</v>
      </c>
      <c r="AQN40" s="3">
        <v>7</v>
      </c>
      <c r="AQO40" s="3">
        <v>6</v>
      </c>
      <c r="AQP40" s="3">
        <v>6</v>
      </c>
      <c r="AQQ40" s="3">
        <v>8</v>
      </c>
      <c r="AQR40" s="3">
        <v>8</v>
      </c>
      <c r="AQS40" s="3">
        <v>8</v>
      </c>
      <c r="AQT40" s="3">
        <v>8</v>
      </c>
      <c r="AQU40" s="3">
        <v>8</v>
      </c>
      <c r="AQV40" s="3">
        <v>9</v>
      </c>
      <c r="AQW40" s="3">
        <v>7</v>
      </c>
      <c r="AQX40" s="3">
        <v>7</v>
      </c>
      <c r="AQY40" s="3">
        <v>7</v>
      </c>
      <c r="AQZ40" s="3">
        <v>7</v>
      </c>
      <c r="ARA40" s="3">
        <v>8</v>
      </c>
      <c r="ARB40" s="3">
        <v>7</v>
      </c>
      <c r="ARC40" s="3">
        <v>7</v>
      </c>
      <c r="ARD40" s="3">
        <v>7</v>
      </c>
      <c r="ARE40" s="3">
        <v>7</v>
      </c>
      <c r="ARF40" s="3">
        <v>7</v>
      </c>
      <c r="ARG40" s="3">
        <v>8</v>
      </c>
      <c r="ARH40" s="3">
        <v>7</v>
      </c>
      <c r="ARI40" s="3">
        <v>6</v>
      </c>
      <c r="ARJ40" s="3">
        <v>5</v>
      </c>
      <c r="ARK40" s="3">
        <v>5</v>
      </c>
      <c r="ARL40" s="3">
        <v>5</v>
      </c>
      <c r="ARM40" s="3">
        <v>5</v>
      </c>
      <c r="ARN40" s="3">
        <v>5</v>
      </c>
      <c r="ARO40" s="3">
        <v>7</v>
      </c>
      <c r="ARP40" s="3">
        <v>7</v>
      </c>
      <c r="ARQ40" s="3">
        <v>7</v>
      </c>
      <c r="ARR40" s="3">
        <v>7</v>
      </c>
      <c r="ARS40" s="3">
        <v>7</v>
      </c>
      <c r="ART40" s="3">
        <v>7</v>
      </c>
      <c r="ARU40" s="3">
        <v>7</v>
      </c>
    </row>
    <row r="41" spans="1:1165" s="62" customFormat="1" ht="18" customHeight="1">
      <c r="A41" s="42" t="s">
        <v>33</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49"/>
      <c r="BO41" s="14"/>
      <c r="BP41" s="14"/>
      <c r="BQ41" s="50"/>
      <c r="BR41" s="49"/>
      <c r="BS41" s="49"/>
      <c r="BT41" s="14"/>
      <c r="BU41" s="14"/>
      <c r="BV41" s="14"/>
      <c r="BW41" s="14"/>
      <c r="BX41" s="14"/>
      <c r="BY41" s="50"/>
      <c r="BZ41" s="14"/>
      <c r="CA41" s="14"/>
      <c r="CB41" s="50"/>
      <c r="CC41" s="49"/>
      <c r="CD41" s="49"/>
      <c r="CE41" s="14"/>
      <c r="CF41" s="50"/>
      <c r="CG41" s="49"/>
      <c r="CH41" s="49"/>
      <c r="CI41" s="49"/>
      <c r="CJ41" s="49"/>
      <c r="CK41" s="49"/>
      <c r="CL41" s="49"/>
      <c r="CM41" s="49"/>
      <c r="CN41" s="49"/>
      <c r="CO41" s="49"/>
      <c r="CP41" s="49"/>
      <c r="CQ41" s="14"/>
      <c r="CR41" s="14"/>
      <c r="CS41" s="50"/>
      <c r="CT41" s="49"/>
      <c r="CU41" s="14"/>
      <c r="CV41" s="14"/>
      <c r="CW41" s="14"/>
      <c r="CX41" s="14"/>
      <c r="CY41" s="50"/>
      <c r="CZ41" s="49"/>
      <c r="DA41" s="49"/>
      <c r="DB41" s="14"/>
      <c r="DC41" s="50"/>
      <c r="DD41" s="14"/>
      <c r="DE41" s="50"/>
      <c r="DF41" s="14"/>
      <c r="DG41" s="50"/>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28">
        <f t="shared" ref="OM41:QX41" si="609">OM20-OM40</f>
        <v>864</v>
      </c>
      <c r="ON41" s="28">
        <f t="shared" si="609"/>
        <v>879</v>
      </c>
      <c r="OO41" s="28">
        <f t="shared" si="609"/>
        <v>907</v>
      </c>
      <c r="OP41" s="28">
        <f t="shared" si="609"/>
        <v>951</v>
      </c>
      <c r="OQ41" s="28">
        <f t="shared" si="609"/>
        <v>1012</v>
      </c>
      <c r="OR41" s="28">
        <f t="shared" si="609"/>
        <v>1056</v>
      </c>
      <c r="OS41" s="28">
        <f t="shared" si="609"/>
        <v>1084</v>
      </c>
      <c r="OT41" s="28">
        <f t="shared" si="609"/>
        <v>1105</v>
      </c>
      <c r="OU41" s="28">
        <f t="shared" si="609"/>
        <v>1112</v>
      </c>
      <c r="OV41" s="28">
        <f t="shared" si="609"/>
        <v>1161</v>
      </c>
      <c r="OW41" s="28">
        <f t="shared" si="609"/>
        <v>1196</v>
      </c>
      <c r="OX41" s="28">
        <f t="shared" si="609"/>
        <v>1244</v>
      </c>
      <c r="OY41" s="28">
        <f t="shared" si="609"/>
        <v>1345</v>
      </c>
      <c r="OZ41" s="28">
        <f t="shared" si="609"/>
        <v>1355</v>
      </c>
      <c r="PA41" s="28">
        <f t="shared" si="609"/>
        <v>1347</v>
      </c>
      <c r="PB41" s="28">
        <f t="shared" si="609"/>
        <v>1361</v>
      </c>
      <c r="PC41" s="28">
        <f t="shared" si="609"/>
        <v>1380</v>
      </c>
      <c r="PD41" s="28">
        <f t="shared" si="609"/>
        <v>1417</v>
      </c>
      <c r="PE41" s="28">
        <f t="shared" si="609"/>
        <v>1466</v>
      </c>
      <c r="PF41" s="28">
        <f t="shared" si="609"/>
        <v>1520</v>
      </c>
      <c r="PG41" s="28">
        <f t="shared" si="609"/>
        <v>1445</v>
      </c>
      <c r="PH41" s="28">
        <f t="shared" si="609"/>
        <v>1484</v>
      </c>
      <c r="PI41" s="28">
        <f t="shared" si="609"/>
        <v>1531</v>
      </c>
      <c r="PJ41" s="28">
        <f t="shared" si="609"/>
        <v>1528</v>
      </c>
      <c r="PK41" s="28">
        <f t="shared" si="609"/>
        <v>1562</v>
      </c>
      <c r="PL41" s="28">
        <f t="shared" si="609"/>
        <v>1553</v>
      </c>
      <c r="PM41" s="28">
        <f t="shared" si="609"/>
        <v>1569</v>
      </c>
      <c r="PN41" s="28">
        <f t="shared" si="609"/>
        <v>1539</v>
      </c>
      <c r="PO41" s="28">
        <f t="shared" si="609"/>
        <v>1602</v>
      </c>
      <c r="PP41" s="28">
        <f t="shared" si="609"/>
        <v>1662</v>
      </c>
      <c r="PQ41" s="28">
        <f t="shared" si="609"/>
        <v>1648</v>
      </c>
      <c r="PR41" s="28">
        <f t="shared" si="609"/>
        <v>1701</v>
      </c>
      <c r="PS41" s="28">
        <f t="shared" si="609"/>
        <v>1716</v>
      </c>
      <c r="PT41" s="28">
        <f t="shared" si="609"/>
        <v>1707</v>
      </c>
      <c r="PU41" s="28">
        <f t="shared" si="609"/>
        <v>1738</v>
      </c>
      <c r="PV41" s="28">
        <f t="shared" si="609"/>
        <v>1743</v>
      </c>
      <c r="PW41" s="28">
        <f t="shared" si="609"/>
        <v>1698</v>
      </c>
      <c r="PX41" s="28">
        <f t="shared" si="609"/>
        <v>1719</v>
      </c>
      <c r="PY41" s="28">
        <f t="shared" si="609"/>
        <v>1658</v>
      </c>
      <c r="PZ41" s="28">
        <f t="shared" si="609"/>
        <v>1625</v>
      </c>
      <c r="QA41" s="28">
        <f t="shared" si="609"/>
        <v>1689</v>
      </c>
      <c r="QB41" s="28">
        <f t="shared" si="609"/>
        <v>1689</v>
      </c>
      <c r="QC41" s="28">
        <f t="shared" si="609"/>
        <v>1615</v>
      </c>
      <c r="QD41" s="28">
        <f t="shared" si="609"/>
        <v>1588</v>
      </c>
      <c r="QE41" s="28">
        <f t="shared" si="609"/>
        <v>1563</v>
      </c>
      <c r="QF41" s="28">
        <f t="shared" si="609"/>
        <v>1542</v>
      </c>
      <c r="QG41" s="28">
        <f t="shared" si="609"/>
        <v>1507</v>
      </c>
      <c r="QH41" s="28">
        <f t="shared" si="609"/>
        <v>1459</v>
      </c>
      <c r="QI41" s="28">
        <f t="shared" si="609"/>
        <v>1502</v>
      </c>
      <c r="QJ41" s="28">
        <f t="shared" si="609"/>
        <v>1472</v>
      </c>
      <c r="QK41" s="28">
        <f t="shared" si="609"/>
        <v>1451</v>
      </c>
      <c r="QL41" s="28">
        <f t="shared" si="609"/>
        <v>1376</v>
      </c>
      <c r="QM41" s="28">
        <f t="shared" si="609"/>
        <v>1322</v>
      </c>
      <c r="QN41" s="28">
        <f t="shared" si="609"/>
        <v>1277</v>
      </c>
      <c r="QO41" s="28">
        <f t="shared" si="609"/>
        <v>1249</v>
      </c>
      <c r="QP41" s="28">
        <f t="shared" si="609"/>
        <v>1229</v>
      </c>
      <c r="QQ41" s="28">
        <f t="shared" si="609"/>
        <v>1180</v>
      </c>
      <c r="QR41" s="28">
        <f t="shared" si="609"/>
        <v>1103</v>
      </c>
      <c r="QS41" s="28">
        <f t="shared" si="609"/>
        <v>1023</v>
      </c>
      <c r="QT41" s="28">
        <f t="shared" si="609"/>
        <v>1002</v>
      </c>
      <c r="QU41" s="28">
        <f t="shared" si="609"/>
        <v>956</v>
      </c>
      <c r="QV41" s="28">
        <f t="shared" si="609"/>
        <v>971</v>
      </c>
      <c r="QW41" s="28">
        <f t="shared" si="609"/>
        <v>978</v>
      </c>
      <c r="QX41" s="28">
        <f t="shared" si="609"/>
        <v>878</v>
      </c>
      <c r="QY41" s="28">
        <f t="shared" ref="QY41:TJ41" si="610">QY20-QY40</f>
        <v>809</v>
      </c>
      <c r="QZ41" s="28">
        <f t="shared" si="610"/>
        <v>798</v>
      </c>
      <c r="RA41" s="28">
        <f t="shared" si="610"/>
        <v>772</v>
      </c>
      <c r="RB41" s="28">
        <f t="shared" si="610"/>
        <v>744</v>
      </c>
      <c r="RC41" s="28">
        <f t="shared" si="610"/>
        <v>754</v>
      </c>
      <c r="RD41" s="28">
        <f t="shared" si="610"/>
        <v>774</v>
      </c>
      <c r="RE41" s="28">
        <f t="shared" si="610"/>
        <v>674</v>
      </c>
      <c r="RF41" s="28">
        <f t="shared" si="610"/>
        <v>643</v>
      </c>
      <c r="RG41" s="28">
        <f t="shared" si="610"/>
        <v>591</v>
      </c>
      <c r="RH41" s="28">
        <f t="shared" si="610"/>
        <v>565</v>
      </c>
      <c r="RI41" s="28">
        <f t="shared" si="610"/>
        <v>535</v>
      </c>
      <c r="RJ41" s="28">
        <f t="shared" si="610"/>
        <v>541</v>
      </c>
      <c r="RK41" s="28">
        <f t="shared" si="610"/>
        <v>552</v>
      </c>
      <c r="RL41" s="28">
        <f t="shared" si="610"/>
        <v>492</v>
      </c>
      <c r="RM41" s="28">
        <f t="shared" si="610"/>
        <v>449</v>
      </c>
      <c r="RN41" s="28">
        <f t="shared" si="610"/>
        <v>424</v>
      </c>
      <c r="RO41" s="28">
        <f t="shared" si="610"/>
        <v>403</v>
      </c>
      <c r="RP41" s="28">
        <f t="shared" si="610"/>
        <v>386</v>
      </c>
      <c r="RQ41" s="28">
        <f t="shared" si="610"/>
        <v>386</v>
      </c>
      <c r="RR41" s="28">
        <f t="shared" si="610"/>
        <v>403</v>
      </c>
      <c r="RS41" s="28">
        <f t="shared" si="610"/>
        <v>386</v>
      </c>
      <c r="RT41" s="28">
        <f t="shared" si="610"/>
        <v>370</v>
      </c>
      <c r="RU41" s="28">
        <f t="shared" si="610"/>
        <v>365</v>
      </c>
      <c r="RV41" s="28">
        <f t="shared" si="610"/>
        <v>358</v>
      </c>
      <c r="RW41" s="28">
        <f t="shared" si="610"/>
        <v>369</v>
      </c>
      <c r="RX41" s="28">
        <f t="shared" si="610"/>
        <v>407</v>
      </c>
      <c r="RY41" s="28">
        <f t="shared" si="610"/>
        <v>442</v>
      </c>
      <c r="RZ41" s="28">
        <f t="shared" si="610"/>
        <v>373</v>
      </c>
      <c r="SA41" s="28">
        <f t="shared" si="610"/>
        <v>408</v>
      </c>
      <c r="SB41" s="28">
        <f t="shared" si="610"/>
        <v>383</v>
      </c>
      <c r="SC41" s="28">
        <f t="shared" si="610"/>
        <v>380</v>
      </c>
      <c r="SD41" s="28">
        <f t="shared" si="610"/>
        <v>397</v>
      </c>
      <c r="SE41" s="28">
        <f t="shared" si="610"/>
        <v>426</v>
      </c>
      <c r="SF41" s="28">
        <f t="shared" si="610"/>
        <v>459</v>
      </c>
      <c r="SG41" s="28">
        <f t="shared" si="610"/>
        <v>427</v>
      </c>
      <c r="SH41" s="28">
        <f t="shared" si="610"/>
        <v>429</v>
      </c>
      <c r="SI41" s="28">
        <f t="shared" si="610"/>
        <v>457</v>
      </c>
      <c r="SJ41" s="28">
        <f t="shared" si="610"/>
        <v>475</v>
      </c>
      <c r="SK41" s="28">
        <f t="shared" si="610"/>
        <v>502</v>
      </c>
      <c r="SL41" s="28">
        <f t="shared" si="610"/>
        <v>544</v>
      </c>
      <c r="SM41" s="28">
        <f t="shared" si="610"/>
        <v>581</v>
      </c>
      <c r="SN41" s="28">
        <f t="shared" si="610"/>
        <v>586</v>
      </c>
      <c r="SO41" s="28">
        <f t="shared" si="610"/>
        <v>583</v>
      </c>
      <c r="SP41" s="28">
        <f t="shared" si="610"/>
        <v>608</v>
      </c>
      <c r="SQ41" s="28">
        <f t="shared" si="610"/>
        <v>670</v>
      </c>
      <c r="SR41" s="28">
        <f t="shared" si="610"/>
        <v>718</v>
      </c>
      <c r="SS41" s="28">
        <f t="shared" si="610"/>
        <v>774</v>
      </c>
      <c r="ST41" s="28">
        <f t="shared" si="610"/>
        <v>836</v>
      </c>
      <c r="SU41" s="28">
        <f t="shared" si="610"/>
        <v>745</v>
      </c>
      <c r="SV41" s="28">
        <f t="shared" si="610"/>
        <v>750</v>
      </c>
      <c r="SW41" s="28">
        <f t="shared" si="610"/>
        <v>781</v>
      </c>
      <c r="SX41" s="28">
        <f t="shared" si="610"/>
        <v>891</v>
      </c>
      <c r="SY41" s="28">
        <f t="shared" si="610"/>
        <v>887</v>
      </c>
      <c r="SZ41" s="28">
        <f t="shared" si="610"/>
        <v>1028</v>
      </c>
      <c r="TA41" s="28">
        <f t="shared" si="610"/>
        <v>1140</v>
      </c>
      <c r="TB41" s="28">
        <f t="shared" si="610"/>
        <v>1160</v>
      </c>
      <c r="TC41" s="28">
        <f t="shared" si="610"/>
        <v>1187</v>
      </c>
      <c r="TD41" s="28">
        <f t="shared" si="610"/>
        <v>1279</v>
      </c>
      <c r="TE41" s="28">
        <f t="shared" si="610"/>
        <v>1309</v>
      </c>
      <c r="TF41" s="28">
        <f t="shared" si="610"/>
        <v>1405</v>
      </c>
      <c r="TG41" s="28">
        <f t="shared" si="610"/>
        <v>1551</v>
      </c>
      <c r="TH41" s="28">
        <f t="shared" si="610"/>
        <v>1677</v>
      </c>
      <c r="TI41" s="28">
        <f t="shared" si="610"/>
        <v>1783</v>
      </c>
      <c r="TJ41" s="28">
        <f t="shared" si="610"/>
        <v>1569</v>
      </c>
      <c r="TK41" s="28">
        <f t="shared" ref="TK41:VV41" si="611">TK20-TK40</f>
        <v>1623</v>
      </c>
      <c r="TL41" s="28">
        <f t="shared" si="611"/>
        <v>1638</v>
      </c>
      <c r="TM41" s="28">
        <f t="shared" si="611"/>
        <v>1706</v>
      </c>
      <c r="TN41" s="28">
        <f t="shared" si="611"/>
        <v>1855</v>
      </c>
      <c r="TO41" s="28">
        <f t="shared" si="611"/>
        <v>1997</v>
      </c>
      <c r="TP41" s="28">
        <f t="shared" si="611"/>
        <v>1789</v>
      </c>
      <c r="TQ41" s="28">
        <f t="shared" si="611"/>
        <v>1757</v>
      </c>
      <c r="TR41" s="28">
        <f t="shared" si="611"/>
        <v>1793</v>
      </c>
      <c r="TS41" s="28">
        <f t="shared" si="611"/>
        <v>1840</v>
      </c>
      <c r="TT41" s="28">
        <f t="shared" si="611"/>
        <v>1844</v>
      </c>
      <c r="TU41" s="28">
        <f t="shared" si="611"/>
        <v>2011</v>
      </c>
      <c r="TV41" s="28">
        <f t="shared" si="611"/>
        <v>2164</v>
      </c>
      <c r="TW41" s="28">
        <f t="shared" si="611"/>
        <v>1933</v>
      </c>
      <c r="TX41" s="28">
        <f t="shared" si="611"/>
        <v>1931</v>
      </c>
      <c r="TY41" s="28">
        <f t="shared" si="611"/>
        <v>1892</v>
      </c>
      <c r="TZ41" s="28">
        <f t="shared" si="611"/>
        <v>1943</v>
      </c>
      <c r="UA41" s="28">
        <f t="shared" si="611"/>
        <v>1988</v>
      </c>
      <c r="UB41" s="28">
        <f t="shared" si="611"/>
        <v>2175</v>
      </c>
      <c r="UC41" s="28">
        <f t="shared" si="611"/>
        <v>2326</v>
      </c>
      <c r="UD41" s="28">
        <f t="shared" si="611"/>
        <v>2047</v>
      </c>
      <c r="UE41" s="28">
        <f t="shared" si="611"/>
        <v>2031</v>
      </c>
      <c r="UF41" s="28">
        <f t="shared" si="611"/>
        <v>2010</v>
      </c>
      <c r="UG41" s="28">
        <f t="shared" si="611"/>
        <v>2007</v>
      </c>
      <c r="UH41" s="28">
        <f t="shared" si="611"/>
        <v>2053</v>
      </c>
      <c r="UI41" s="28">
        <f t="shared" si="611"/>
        <v>2222</v>
      </c>
      <c r="UJ41" s="28">
        <f t="shared" si="611"/>
        <v>2368</v>
      </c>
      <c r="UK41" s="28">
        <f t="shared" si="611"/>
        <v>2032</v>
      </c>
      <c r="UL41" s="28">
        <f t="shared" si="611"/>
        <v>1973</v>
      </c>
      <c r="UM41" s="28">
        <f t="shared" si="611"/>
        <v>1917</v>
      </c>
      <c r="UN41" s="28">
        <f t="shared" si="611"/>
        <v>1920</v>
      </c>
      <c r="UO41" s="28">
        <f t="shared" si="611"/>
        <v>1861</v>
      </c>
      <c r="UP41" s="28">
        <f t="shared" si="611"/>
        <v>2005</v>
      </c>
      <c r="UQ41" s="28">
        <f t="shared" si="611"/>
        <v>2104</v>
      </c>
      <c r="UR41" s="28">
        <f t="shared" si="611"/>
        <v>1761</v>
      </c>
      <c r="US41" s="28">
        <f t="shared" si="611"/>
        <v>1650</v>
      </c>
      <c r="UT41" s="28">
        <f t="shared" si="611"/>
        <v>1589</v>
      </c>
      <c r="UU41" s="28">
        <f t="shared" si="611"/>
        <v>1539</v>
      </c>
      <c r="UV41" s="28">
        <f t="shared" si="611"/>
        <v>1475</v>
      </c>
      <c r="UW41" s="28">
        <f t="shared" si="611"/>
        <v>1559</v>
      </c>
      <c r="UX41" s="28">
        <f t="shared" si="611"/>
        <v>1626</v>
      </c>
      <c r="UY41" s="28">
        <f t="shared" si="611"/>
        <v>1685</v>
      </c>
      <c r="UZ41" s="28">
        <f t="shared" si="611"/>
        <v>1237</v>
      </c>
      <c r="VA41" s="28">
        <f t="shared" si="611"/>
        <v>1131</v>
      </c>
      <c r="VB41" s="28">
        <f t="shared" si="611"/>
        <v>1192</v>
      </c>
      <c r="VC41" s="28">
        <f t="shared" si="611"/>
        <v>987</v>
      </c>
      <c r="VD41" s="28">
        <f t="shared" si="611"/>
        <v>1028</v>
      </c>
      <c r="VE41" s="28">
        <f t="shared" si="611"/>
        <v>1076</v>
      </c>
      <c r="VF41" s="28">
        <f t="shared" si="611"/>
        <v>798</v>
      </c>
      <c r="VG41" s="28">
        <f t="shared" si="611"/>
        <v>595</v>
      </c>
      <c r="VH41" s="28">
        <f t="shared" si="611"/>
        <v>662</v>
      </c>
      <c r="VI41" s="28">
        <f t="shared" si="611"/>
        <v>626</v>
      </c>
      <c r="VJ41" s="28">
        <f t="shared" si="611"/>
        <v>578</v>
      </c>
      <c r="VK41" s="28">
        <f t="shared" si="611"/>
        <v>606</v>
      </c>
      <c r="VL41" s="28">
        <f t="shared" si="611"/>
        <v>631</v>
      </c>
      <c r="VM41" s="28">
        <f t="shared" si="611"/>
        <v>506</v>
      </c>
      <c r="VN41" s="28">
        <f t="shared" si="611"/>
        <v>474</v>
      </c>
      <c r="VO41" s="28">
        <f t="shared" si="611"/>
        <v>440</v>
      </c>
      <c r="VP41" s="28">
        <f t="shared" si="611"/>
        <v>435</v>
      </c>
      <c r="VQ41" s="28">
        <f t="shared" si="611"/>
        <v>425</v>
      </c>
      <c r="VR41" s="28">
        <f t="shared" si="611"/>
        <v>447</v>
      </c>
      <c r="VS41" s="28">
        <f t="shared" si="611"/>
        <v>470</v>
      </c>
      <c r="VT41" s="28">
        <f t="shared" si="611"/>
        <v>390</v>
      </c>
      <c r="VU41" s="28">
        <f t="shared" si="611"/>
        <v>379</v>
      </c>
      <c r="VV41" s="28">
        <f t="shared" si="611"/>
        <v>356</v>
      </c>
      <c r="VW41" s="28">
        <f t="shared" ref="VW41:YH41" si="612">VW20-VW40</f>
        <v>340</v>
      </c>
      <c r="VX41" s="28">
        <f t="shared" si="612"/>
        <v>305</v>
      </c>
      <c r="VY41" s="28">
        <f t="shared" si="612"/>
        <v>312</v>
      </c>
      <c r="VZ41" s="28">
        <f t="shared" si="612"/>
        <v>321</v>
      </c>
      <c r="WA41" s="28">
        <f t="shared" si="612"/>
        <v>240</v>
      </c>
      <c r="WB41" s="28">
        <f t="shared" si="612"/>
        <v>215</v>
      </c>
      <c r="WC41" s="28">
        <f t="shared" si="612"/>
        <v>206</v>
      </c>
      <c r="WD41" s="28">
        <f t="shared" si="612"/>
        <v>179</v>
      </c>
      <c r="WE41" s="28">
        <f t="shared" si="612"/>
        <v>171</v>
      </c>
      <c r="WF41" s="28">
        <f t="shared" si="612"/>
        <v>180</v>
      </c>
      <c r="WG41" s="28">
        <f t="shared" si="612"/>
        <v>186</v>
      </c>
      <c r="WH41" s="28">
        <f t="shared" si="612"/>
        <v>148</v>
      </c>
      <c r="WI41" s="28">
        <f t="shared" si="612"/>
        <v>128</v>
      </c>
      <c r="WJ41" s="28">
        <f t="shared" si="612"/>
        <v>112</v>
      </c>
      <c r="WK41" s="28">
        <f t="shared" si="612"/>
        <v>117</v>
      </c>
      <c r="WL41" s="28">
        <f t="shared" si="612"/>
        <v>116</v>
      </c>
      <c r="WM41" s="28">
        <f t="shared" si="612"/>
        <v>132</v>
      </c>
      <c r="WN41" s="28">
        <f t="shared" si="612"/>
        <v>134</v>
      </c>
      <c r="WO41" s="28">
        <f t="shared" si="612"/>
        <v>118</v>
      </c>
      <c r="WP41" s="28">
        <f t="shared" si="612"/>
        <v>115</v>
      </c>
      <c r="WQ41" s="28">
        <f t="shared" si="612"/>
        <v>126</v>
      </c>
      <c r="WR41" s="28">
        <f t="shared" si="612"/>
        <v>110</v>
      </c>
      <c r="WS41" s="28">
        <f t="shared" si="612"/>
        <v>108</v>
      </c>
      <c r="WT41" s="28">
        <f t="shared" si="612"/>
        <v>123</v>
      </c>
      <c r="WU41" s="28">
        <f t="shared" si="612"/>
        <v>135</v>
      </c>
      <c r="WV41" s="28">
        <f t="shared" si="612"/>
        <v>129</v>
      </c>
      <c r="WW41" s="28">
        <f t="shared" si="612"/>
        <v>132</v>
      </c>
      <c r="WX41" s="28">
        <f t="shared" si="612"/>
        <v>121</v>
      </c>
      <c r="WY41" s="28">
        <f t="shared" si="612"/>
        <v>127</v>
      </c>
      <c r="WZ41" s="28">
        <f t="shared" si="612"/>
        <v>127</v>
      </c>
      <c r="XA41" s="28">
        <f t="shared" si="612"/>
        <v>129</v>
      </c>
      <c r="XB41" s="28">
        <f t="shared" si="612"/>
        <v>136</v>
      </c>
      <c r="XC41" s="28">
        <f t="shared" si="612"/>
        <v>109</v>
      </c>
      <c r="XD41" s="28">
        <f t="shared" si="612"/>
        <v>103</v>
      </c>
      <c r="XE41" s="28">
        <f t="shared" si="612"/>
        <v>87</v>
      </c>
      <c r="XF41" s="28">
        <f t="shared" si="612"/>
        <v>89</v>
      </c>
      <c r="XG41" s="28">
        <f t="shared" si="612"/>
        <v>84</v>
      </c>
      <c r="XH41" s="28">
        <f t="shared" si="612"/>
        <v>91</v>
      </c>
      <c r="XI41" s="28">
        <f t="shared" si="612"/>
        <v>97</v>
      </c>
      <c r="XJ41" s="28">
        <f t="shared" si="612"/>
        <v>70</v>
      </c>
      <c r="XK41" s="28">
        <f t="shared" si="612"/>
        <v>72</v>
      </c>
      <c r="XL41" s="28">
        <f t="shared" si="612"/>
        <v>66</v>
      </c>
      <c r="XM41" s="28">
        <f t="shared" si="612"/>
        <v>62</v>
      </c>
      <c r="XN41" s="28">
        <f t="shared" si="612"/>
        <v>62</v>
      </c>
      <c r="XO41" s="28">
        <f t="shared" si="612"/>
        <v>64</v>
      </c>
      <c r="XP41" s="28">
        <f t="shared" si="612"/>
        <v>67</v>
      </c>
      <c r="XQ41" s="28">
        <f t="shared" si="612"/>
        <v>57</v>
      </c>
      <c r="XR41" s="28">
        <f t="shared" si="612"/>
        <v>50</v>
      </c>
      <c r="XS41" s="28">
        <f t="shared" si="612"/>
        <v>43</v>
      </c>
      <c r="XT41" s="28">
        <f t="shared" si="612"/>
        <v>47</v>
      </c>
      <c r="XU41" s="28">
        <f t="shared" si="612"/>
        <v>41</v>
      </c>
      <c r="XV41" s="28">
        <f t="shared" si="612"/>
        <v>42</v>
      </c>
      <c r="XW41" s="28">
        <f t="shared" si="612"/>
        <v>45</v>
      </c>
      <c r="XX41" s="28">
        <f t="shared" si="612"/>
        <v>33</v>
      </c>
      <c r="XY41" s="28">
        <f t="shared" si="612"/>
        <v>30</v>
      </c>
      <c r="XZ41" s="28">
        <f t="shared" si="612"/>
        <v>31</v>
      </c>
      <c r="YA41" s="28">
        <f t="shared" si="612"/>
        <v>36</v>
      </c>
      <c r="YB41" s="28">
        <f t="shared" si="612"/>
        <v>37</v>
      </c>
      <c r="YC41" s="28">
        <f t="shared" si="612"/>
        <v>38</v>
      </c>
      <c r="YD41" s="28">
        <f t="shared" si="612"/>
        <v>40</v>
      </c>
      <c r="YE41" s="28">
        <f t="shared" si="612"/>
        <v>34</v>
      </c>
      <c r="YF41" s="28">
        <f t="shared" si="612"/>
        <v>36</v>
      </c>
      <c r="YG41" s="28">
        <f t="shared" si="612"/>
        <v>41</v>
      </c>
      <c r="YH41" s="28">
        <f t="shared" si="612"/>
        <v>43</v>
      </c>
      <c r="YI41" s="28">
        <f t="shared" ref="YI41:AAP41" si="613">YI20-YI40</f>
        <v>47</v>
      </c>
      <c r="YJ41" s="28">
        <f t="shared" si="613"/>
        <v>53</v>
      </c>
      <c r="YK41" s="28">
        <f t="shared" si="613"/>
        <v>52</v>
      </c>
      <c r="YL41" s="28">
        <f t="shared" si="613"/>
        <v>46</v>
      </c>
      <c r="YM41" s="28">
        <f t="shared" si="613"/>
        <v>54</v>
      </c>
      <c r="YN41" s="28">
        <f t="shared" si="613"/>
        <v>62</v>
      </c>
      <c r="YO41" s="28">
        <f t="shared" si="613"/>
        <v>72</v>
      </c>
      <c r="YP41" s="28">
        <f t="shared" si="613"/>
        <v>81</v>
      </c>
      <c r="YQ41" s="28">
        <f t="shared" si="613"/>
        <v>93</v>
      </c>
      <c r="YR41" s="28">
        <f t="shared" si="613"/>
        <v>102</v>
      </c>
      <c r="YS41" s="28">
        <f t="shared" si="613"/>
        <v>118</v>
      </c>
      <c r="YT41" s="28">
        <f t="shared" si="613"/>
        <v>139</v>
      </c>
      <c r="YU41" s="28">
        <f t="shared" si="613"/>
        <v>162</v>
      </c>
      <c r="YV41" s="28">
        <f t="shared" si="613"/>
        <v>186</v>
      </c>
      <c r="YW41" s="28">
        <f t="shared" si="613"/>
        <v>221</v>
      </c>
      <c r="YX41" s="28">
        <f t="shared" si="613"/>
        <v>266</v>
      </c>
      <c r="YY41" s="28">
        <f t="shared" si="613"/>
        <v>295</v>
      </c>
      <c r="YZ41" s="28">
        <f t="shared" si="613"/>
        <v>336</v>
      </c>
      <c r="ZA41" s="28">
        <f t="shared" si="613"/>
        <v>315</v>
      </c>
      <c r="ZB41" s="28">
        <f t="shared" si="613"/>
        <v>362</v>
      </c>
      <c r="ZC41" s="28">
        <f t="shared" si="613"/>
        <v>432</v>
      </c>
      <c r="ZD41" s="28">
        <f t="shared" si="613"/>
        <v>488</v>
      </c>
      <c r="ZE41" s="28">
        <f t="shared" si="613"/>
        <v>559</v>
      </c>
      <c r="ZF41" s="28">
        <f t="shared" si="613"/>
        <v>608</v>
      </c>
      <c r="ZG41" s="28">
        <f t="shared" si="613"/>
        <v>670</v>
      </c>
      <c r="ZH41" s="28">
        <f t="shared" si="613"/>
        <v>616</v>
      </c>
      <c r="ZI41" s="28">
        <f t="shared" si="613"/>
        <v>706</v>
      </c>
      <c r="ZJ41" s="28">
        <f t="shared" si="613"/>
        <v>794</v>
      </c>
      <c r="ZK41" s="28">
        <f t="shared" si="613"/>
        <v>888</v>
      </c>
      <c r="ZL41" s="28">
        <f t="shared" si="613"/>
        <v>998</v>
      </c>
      <c r="ZM41" s="28">
        <f t="shared" si="613"/>
        <v>1067</v>
      </c>
      <c r="ZN41" s="28">
        <f t="shared" si="613"/>
        <v>1070</v>
      </c>
      <c r="ZO41" s="28">
        <f t="shared" si="613"/>
        <v>1156</v>
      </c>
      <c r="ZP41" s="28">
        <f t="shared" si="613"/>
        <v>1321</v>
      </c>
      <c r="ZQ41" s="28">
        <f t="shared" si="613"/>
        <v>1494</v>
      </c>
      <c r="ZR41" s="28">
        <f t="shared" si="613"/>
        <v>1635</v>
      </c>
      <c r="ZS41" s="28">
        <f t="shared" si="613"/>
        <v>1762</v>
      </c>
      <c r="ZT41" s="28">
        <f t="shared" si="613"/>
        <v>1900</v>
      </c>
      <c r="ZU41" s="28">
        <f t="shared" si="613"/>
        <v>1860</v>
      </c>
      <c r="ZV41" s="28">
        <f t="shared" si="613"/>
        <v>1978</v>
      </c>
      <c r="ZW41" s="28">
        <f t="shared" si="613"/>
        <v>2104</v>
      </c>
      <c r="ZX41" s="28">
        <f t="shared" si="613"/>
        <v>2227</v>
      </c>
      <c r="ZY41" s="28">
        <f t="shared" si="613"/>
        <v>2265</v>
      </c>
      <c r="ZZ41" s="28">
        <f t="shared" si="613"/>
        <v>2478</v>
      </c>
      <c r="AAA41" s="28">
        <f t="shared" si="613"/>
        <v>2702</v>
      </c>
      <c r="AAB41" s="28">
        <f t="shared" si="613"/>
        <v>2516</v>
      </c>
      <c r="AAC41" s="28">
        <f t="shared" si="613"/>
        <v>2565</v>
      </c>
      <c r="AAD41" s="28">
        <f t="shared" si="613"/>
        <v>2647</v>
      </c>
      <c r="AAE41" s="28">
        <f t="shared" si="613"/>
        <v>2698</v>
      </c>
      <c r="AAF41" s="28">
        <f t="shared" si="613"/>
        <v>2812</v>
      </c>
      <c r="AAG41" s="28">
        <f t="shared" si="613"/>
        <v>3049</v>
      </c>
      <c r="AAH41" s="28">
        <f t="shared" si="613"/>
        <v>3295</v>
      </c>
      <c r="AAI41" s="28">
        <f t="shared" si="613"/>
        <v>2943</v>
      </c>
      <c r="AAJ41" s="28">
        <f t="shared" si="613"/>
        <v>2953</v>
      </c>
      <c r="AAK41" s="28">
        <f t="shared" si="613"/>
        <v>2961</v>
      </c>
      <c r="AAL41" s="28">
        <f t="shared" si="613"/>
        <v>2979</v>
      </c>
      <c r="AAM41" s="28">
        <f t="shared" si="613"/>
        <v>3351</v>
      </c>
      <c r="AAN41" s="28">
        <f t="shared" si="613"/>
        <v>3734</v>
      </c>
      <c r="AAO41" s="28">
        <f t="shared" si="613"/>
        <v>3785</v>
      </c>
      <c r="AAP41" s="28">
        <f t="shared" si="613"/>
        <v>3036</v>
      </c>
      <c r="AAQ41" s="28">
        <f t="shared" ref="AAQ41:ABA41" si="614">AAQ20-AAQ40</f>
        <v>2927</v>
      </c>
      <c r="AAR41" s="28">
        <f t="shared" si="614"/>
        <v>2906</v>
      </c>
      <c r="AAS41" s="28">
        <f t="shared" si="614"/>
        <v>2913</v>
      </c>
      <c r="AAT41" s="28">
        <f t="shared" si="614"/>
        <v>2876</v>
      </c>
      <c r="AAU41" s="28">
        <f t="shared" si="614"/>
        <v>2970</v>
      </c>
      <c r="AAV41" s="28">
        <f t="shared" si="614"/>
        <v>3036</v>
      </c>
      <c r="AAW41" s="28">
        <f t="shared" si="614"/>
        <v>2875</v>
      </c>
      <c r="AAX41" s="28">
        <f t="shared" si="614"/>
        <v>2840</v>
      </c>
      <c r="AAY41" s="28">
        <f t="shared" si="614"/>
        <v>2935</v>
      </c>
      <c r="AAZ41" s="28">
        <f t="shared" si="614"/>
        <v>2799</v>
      </c>
      <c r="ABA41" s="28">
        <f t="shared" si="614"/>
        <v>2777</v>
      </c>
      <c r="ABB41" s="28">
        <f t="shared" ref="ABB41:ABD41" si="615">ABB20-ABB40</f>
        <v>2898</v>
      </c>
      <c r="ABC41" s="28">
        <f t="shared" si="615"/>
        <v>2983</v>
      </c>
      <c r="ABD41" s="28">
        <f t="shared" si="615"/>
        <v>2698</v>
      </c>
      <c r="ABE41" s="28">
        <f t="shared" ref="ABE41:ABM41" si="616">ABE20-ABE40</f>
        <v>2698</v>
      </c>
      <c r="ABF41" s="28">
        <f t="shared" si="616"/>
        <v>2648</v>
      </c>
      <c r="ABG41" s="28">
        <f t="shared" si="616"/>
        <v>2658</v>
      </c>
      <c r="ABH41" s="28">
        <f t="shared" si="616"/>
        <v>2655</v>
      </c>
      <c r="ABI41" s="28">
        <f t="shared" si="616"/>
        <v>2749</v>
      </c>
      <c r="ABJ41" s="28">
        <f t="shared" si="616"/>
        <v>2811</v>
      </c>
      <c r="ABK41" s="28">
        <f t="shared" si="616"/>
        <v>2593</v>
      </c>
      <c r="ABL41" s="28">
        <f t="shared" si="616"/>
        <v>2483</v>
      </c>
      <c r="ABM41" s="28">
        <f t="shared" si="616"/>
        <v>2352</v>
      </c>
      <c r="ABN41" s="28">
        <f t="shared" ref="ABN41:ABO41" si="617">ABN20-ABN40</f>
        <v>2281</v>
      </c>
      <c r="ABO41" s="28">
        <f t="shared" si="617"/>
        <v>2245</v>
      </c>
      <c r="ABP41" s="28">
        <f t="shared" ref="ABP41:ABV41" si="618">ABP20-ABP40</f>
        <v>2321</v>
      </c>
      <c r="ABQ41" s="28">
        <f t="shared" si="618"/>
        <v>2362</v>
      </c>
      <c r="ABR41" s="28">
        <f t="shared" si="618"/>
        <v>2198</v>
      </c>
      <c r="ABS41" s="28">
        <f t="shared" si="618"/>
        <v>2079</v>
      </c>
      <c r="ABT41" s="28">
        <f t="shared" si="618"/>
        <v>2037</v>
      </c>
      <c r="ABU41" s="28">
        <f t="shared" si="618"/>
        <v>1935</v>
      </c>
      <c r="ABV41" s="28">
        <f t="shared" si="618"/>
        <v>1841</v>
      </c>
      <c r="ABW41" s="28">
        <f t="shared" ref="ABW41:ABX41" si="619">ABW20-ABW40</f>
        <v>1884</v>
      </c>
      <c r="ABX41" s="28">
        <f t="shared" si="619"/>
        <v>1919</v>
      </c>
      <c r="ABY41" s="28">
        <f t="shared" ref="ABY41:ACF41" si="620">ABY20-ABY40</f>
        <v>1962</v>
      </c>
      <c r="ABZ41" s="28">
        <f t="shared" si="620"/>
        <v>1611</v>
      </c>
      <c r="ACA41" s="28">
        <f t="shared" si="620"/>
        <v>1465</v>
      </c>
      <c r="ACB41" s="28">
        <f t="shared" si="620"/>
        <v>1332</v>
      </c>
      <c r="ACC41" s="28">
        <f t="shared" si="620"/>
        <v>1247</v>
      </c>
      <c r="ACD41" s="28">
        <f t="shared" si="620"/>
        <v>1283</v>
      </c>
      <c r="ACE41" s="28">
        <f t="shared" si="620"/>
        <v>1319</v>
      </c>
      <c r="ACF41" s="28">
        <f t="shared" si="620"/>
        <v>1144</v>
      </c>
      <c r="ACG41" s="28">
        <f t="shared" ref="ACG41:ACI41" si="621">ACG20-ACG40</f>
        <v>1044</v>
      </c>
      <c r="ACH41" s="28">
        <f t="shared" si="621"/>
        <v>1007</v>
      </c>
      <c r="ACI41" s="28">
        <f t="shared" si="621"/>
        <v>1005</v>
      </c>
      <c r="ACJ41" s="28">
        <f t="shared" ref="ACJ41:ACP41" si="622">ACJ20-ACJ40</f>
        <v>956</v>
      </c>
      <c r="ACK41" s="28">
        <f t="shared" si="622"/>
        <v>998</v>
      </c>
      <c r="ACL41" s="28">
        <f t="shared" si="622"/>
        <v>1028</v>
      </c>
      <c r="ACM41" s="28">
        <f t="shared" si="622"/>
        <v>944</v>
      </c>
      <c r="ACN41" s="28">
        <f t="shared" si="622"/>
        <v>917</v>
      </c>
      <c r="ACO41" s="28">
        <f t="shared" si="622"/>
        <v>930</v>
      </c>
      <c r="ACP41" s="28">
        <f t="shared" si="622"/>
        <v>925</v>
      </c>
      <c r="ACQ41" s="28">
        <f t="shared" ref="ACQ41:ADD41" si="623">ACQ20-ACQ40</f>
        <v>956</v>
      </c>
      <c r="ACR41" s="28">
        <f t="shared" si="623"/>
        <v>995</v>
      </c>
      <c r="ACS41" s="28">
        <f t="shared" si="623"/>
        <v>1023</v>
      </c>
      <c r="ACT41" s="28">
        <f t="shared" si="623"/>
        <v>1036</v>
      </c>
      <c r="ACU41" s="28">
        <f t="shared" si="623"/>
        <v>1063</v>
      </c>
      <c r="ACV41" s="28">
        <f t="shared" si="623"/>
        <v>1096</v>
      </c>
      <c r="ACW41" s="28">
        <f t="shared" si="623"/>
        <v>1096</v>
      </c>
      <c r="ACX41" s="28">
        <f t="shared" si="623"/>
        <v>1096</v>
      </c>
      <c r="ACY41" s="28">
        <f t="shared" si="623"/>
        <v>1144</v>
      </c>
      <c r="ACZ41" s="28">
        <f t="shared" si="623"/>
        <v>1163</v>
      </c>
      <c r="ADA41" s="28">
        <f t="shared" si="623"/>
        <v>1062</v>
      </c>
      <c r="ADB41" s="28">
        <f t="shared" si="623"/>
        <v>989</v>
      </c>
      <c r="ADC41" s="28">
        <f t="shared" si="623"/>
        <v>965</v>
      </c>
      <c r="ADD41" s="28">
        <f t="shared" si="623"/>
        <v>926</v>
      </c>
      <c r="ADE41" s="28">
        <f t="shared" ref="ADE41:ADK41" si="624">ADE20-ADE40</f>
        <v>901</v>
      </c>
      <c r="ADF41" s="28">
        <f t="shared" si="624"/>
        <v>935</v>
      </c>
      <c r="ADG41" s="28">
        <f t="shared" si="624"/>
        <v>953</v>
      </c>
      <c r="ADH41" s="28">
        <f t="shared" si="624"/>
        <v>826</v>
      </c>
      <c r="ADI41" s="28">
        <f t="shared" si="624"/>
        <v>774</v>
      </c>
      <c r="ADJ41" s="28">
        <f t="shared" si="624"/>
        <v>759</v>
      </c>
      <c r="ADK41" s="28">
        <f t="shared" si="624"/>
        <v>745</v>
      </c>
      <c r="ADL41" s="28">
        <f t="shared" ref="ADL41:ADN41" si="625">ADL20-ADL40</f>
        <v>762</v>
      </c>
      <c r="ADM41" s="28">
        <f t="shared" si="625"/>
        <v>790</v>
      </c>
      <c r="ADN41" s="28">
        <f t="shared" si="625"/>
        <v>808</v>
      </c>
      <c r="ADO41" s="28">
        <f t="shared" ref="ADO41:ADR41" si="626">ADO20-ADO40</f>
        <v>692</v>
      </c>
      <c r="ADP41" s="28">
        <f t="shared" si="626"/>
        <v>710</v>
      </c>
      <c r="ADQ41" s="28">
        <f t="shared" si="626"/>
        <v>730</v>
      </c>
      <c r="ADR41" s="28">
        <f t="shared" si="626"/>
        <v>748</v>
      </c>
      <c r="ADS41" s="28">
        <f t="shared" ref="ADS41:ADW41" si="627">ADS20-ADS40</f>
        <v>642</v>
      </c>
      <c r="ADT41" s="28">
        <f t="shared" si="627"/>
        <v>683</v>
      </c>
      <c r="ADU41" s="28">
        <f t="shared" si="627"/>
        <v>706</v>
      </c>
      <c r="ADV41" s="28">
        <f t="shared" si="627"/>
        <v>658</v>
      </c>
      <c r="ADW41" s="28">
        <f t="shared" si="627"/>
        <v>638</v>
      </c>
      <c r="ADX41" s="28">
        <f t="shared" ref="ADX41:ADY41" si="628">ADX20-ADX40</f>
        <v>660</v>
      </c>
      <c r="ADY41" s="28">
        <f t="shared" si="628"/>
        <v>680</v>
      </c>
      <c r="ADZ41" s="28">
        <f t="shared" ref="ADZ41:AET41" si="629">ADZ20-ADZ40</f>
        <v>703</v>
      </c>
      <c r="AEA41" s="28">
        <f t="shared" si="629"/>
        <v>735</v>
      </c>
      <c r="AEB41" s="28">
        <f t="shared" si="629"/>
        <v>752</v>
      </c>
      <c r="AEC41" s="28">
        <f t="shared" si="629"/>
        <v>763</v>
      </c>
      <c r="AED41" s="28">
        <f t="shared" si="629"/>
        <v>758</v>
      </c>
      <c r="AEE41" s="28">
        <f t="shared" si="629"/>
        <v>775</v>
      </c>
      <c r="AEF41" s="28">
        <f t="shared" si="629"/>
        <v>780</v>
      </c>
      <c r="AEG41" s="28">
        <f t="shared" si="629"/>
        <v>801</v>
      </c>
      <c r="AEH41" s="28">
        <f t="shared" si="629"/>
        <v>845</v>
      </c>
      <c r="AEI41" s="28">
        <f t="shared" si="629"/>
        <v>855</v>
      </c>
      <c r="AEJ41" s="28">
        <f t="shared" si="629"/>
        <v>817</v>
      </c>
      <c r="AEK41" s="28">
        <f t="shared" si="629"/>
        <v>783</v>
      </c>
      <c r="AEL41" s="28">
        <f t="shared" si="629"/>
        <v>802</v>
      </c>
      <c r="AEM41" s="28">
        <f t="shared" si="629"/>
        <v>799</v>
      </c>
      <c r="AEN41" s="28">
        <f t="shared" si="629"/>
        <v>765</v>
      </c>
      <c r="AEO41" s="28">
        <f t="shared" si="629"/>
        <v>787</v>
      </c>
      <c r="AEP41" s="28">
        <f t="shared" si="629"/>
        <v>805</v>
      </c>
      <c r="AEQ41" s="28">
        <f t="shared" si="629"/>
        <v>687</v>
      </c>
      <c r="AER41" s="28">
        <f t="shared" si="629"/>
        <v>638</v>
      </c>
      <c r="AES41" s="28">
        <f t="shared" si="629"/>
        <v>599</v>
      </c>
      <c r="AET41" s="28">
        <f t="shared" si="629"/>
        <v>605</v>
      </c>
      <c r="AEU41" s="28">
        <f t="shared" ref="AEU41:AFA41" si="630">AEU20-AEU40</f>
        <v>591</v>
      </c>
      <c r="AEV41" s="28">
        <f t="shared" si="630"/>
        <v>616</v>
      </c>
      <c r="AEW41" s="28">
        <f t="shared" si="630"/>
        <v>633</v>
      </c>
      <c r="AEX41" s="28">
        <f t="shared" si="630"/>
        <v>558</v>
      </c>
      <c r="AEY41" s="28">
        <f t="shared" si="630"/>
        <v>542</v>
      </c>
      <c r="AEZ41" s="28">
        <f t="shared" si="630"/>
        <v>545</v>
      </c>
      <c r="AFA41" s="28">
        <f t="shared" si="630"/>
        <v>543</v>
      </c>
      <c r="AFB41" s="28">
        <f t="shared" ref="AFB41:AFD41" si="631">AFB20-AFB40</f>
        <v>543</v>
      </c>
      <c r="AFC41" s="28">
        <f t="shared" si="631"/>
        <v>572</v>
      </c>
      <c r="AFD41" s="28">
        <f t="shared" si="631"/>
        <v>593</v>
      </c>
      <c r="AFE41" s="28">
        <f t="shared" ref="AFE41:AFV41" si="632">AFE20-AFE40</f>
        <v>587</v>
      </c>
      <c r="AFF41" s="28">
        <f t="shared" si="632"/>
        <v>546</v>
      </c>
      <c r="AFG41" s="28">
        <f t="shared" si="632"/>
        <v>539</v>
      </c>
      <c r="AFH41" s="28">
        <f t="shared" si="632"/>
        <v>546</v>
      </c>
      <c r="AFI41" s="28">
        <f t="shared" si="632"/>
        <v>557</v>
      </c>
      <c r="AFJ41" s="28">
        <f t="shared" si="632"/>
        <v>575</v>
      </c>
      <c r="AFK41" s="28">
        <f t="shared" si="632"/>
        <v>586</v>
      </c>
      <c r="AFL41" s="28">
        <f t="shared" si="632"/>
        <v>524</v>
      </c>
      <c r="AFM41" s="28">
        <f t="shared" si="632"/>
        <v>505</v>
      </c>
      <c r="AFN41" s="28">
        <f t="shared" si="632"/>
        <v>464</v>
      </c>
      <c r="AFO41" s="28">
        <f t="shared" si="632"/>
        <v>464</v>
      </c>
      <c r="AFP41" s="28">
        <f t="shared" si="632"/>
        <v>467</v>
      </c>
      <c r="AFQ41" s="28">
        <f t="shared" si="632"/>
        <v>490</v>
      </c>
      <c r="AFR41" s="28">
        <f t="shared" si="632"/>
        <v>503</v>
      </c>
      <c r="AFS41" s="28">
        <f t="shared" si="632"/>
        <v>504</v>
      </c>
      <c r="AFT41" s="28">
        <f t="shared" si="632"/>
        <v>519</v>
      </c>
      <c r="AFU41" s="28">
        <f t="shared" si="632"/>
        <v>517</v>
      </c>
      <c r="AFV41" s="28">
        <f t="shared" si="632"/>
        <v>550</v>
      </c>
      <c r="AFW41" s="28">
        <f t="shared" ref="AFW41:AGQ41" si="633">AFW20-AFW40</f>
        <v>567</v>
      </c>
      <c r="AFX41" s="28">
        <f t="shared" si="633"/>
        <v>598</v>
      </c>
      <c r="AFY41" s="28">
        <f t="shared" si="633"/>
        <v>622</v>
      </c>
      <c r="AFZ41" s="28">
        <f t="shared" si="633"/>
        <v>660</v>
      </c>
      <c r="AGA41" s="28">
        <f t="shared" si="633"/>
        <v>680</v>
      </c>
      <c r="AGB41" s="28">
        <f t="shared" si="633"/>
        <v>720</v>
      </c>
      <c r="AGC41" s="28">
        <f t="shared" si="633"/>
        <v>817</v>
      </c>
      <c r="AGD41" s="28">
        <f t="shared" si="633"/>
        <v>847</v>
      </c>
      <c r="AGE41" s="28">
        <f t="shared" si="633"/>
        <v>902</v>
      </c>
      <c r="AGF41" s="28">
        <f t="shared" si="633"/>
        <v>947</v>
      </c>
      <c r="AGG41" s="28">
        <f t="shared" si="633"/>
        <v>1078</v>
      </c>
      <c r="AGH41" s="28">
        <f t="shared" si="633"/>
        <v>1177</v>
      </c>
      <c r="AGI41" s="28">
        <f t="shared" si="633"/>
        <v>1262</v>
      </c>
      <c r="AGJ41" s="28">
        <f t="shared" si="633"/>
        <v>1366</v>
      </c>
      <c r="AGK41" s="28">
        <f t="shared" si="633"/>
        <v>1553</v>
      </c>
      <c r="AGL41" s="28">
        <f t="shared" si="633"/>
        <v>1606</v>
      </c>
      <c r="AGM41" s="28">
        <f t="shared" si="633"/>
        <v>1666</v>
      </c>
      <c r="AGN41" s="28">
        <f t="shared" si="633"/>
        <v>1705</v>
      </c>
      <c r="AGO41" s="28">
        <f t="shared" si="633"/>
        <v>1835</v>
      </c>
      <c r="AGP41" s="28">
        <f t="shared" si="633"/>
        <v>1930</v>
      </c>
      <c r="AGQ41" s="28">
        <f t="shared" si="633"/>
        <v>2036</v>
      </c>
      <c r="AGR41" s="28">
        <f t="shared" ref="AGR41:AHE41" si="634">AGR20-AGR40</f>
        <v>2064</v>
      </c>
      <c r="AGS41" s="28">
        <f t="shared" si="634"/>
        <v>2166</v>
      </c>
      <c r="AGT41" s="28">
        <f t="shared" si="634"/>
        <v>2243</v>
      </c>
      <c r="AGU41" s="28">
        <f t="shared" si="634"/>
        <v>2338</v>
      </c>
      <c r="AGV41" s="28">
        <f t="shared" si="634"/>
        <v>2432</v>
      </c>
      <c r="AGW41" s="28">
        <f t="shared" si="634"/>
        <v>2512</v>
      </c>
      <c r="AGX41" s="28">
        <f t="shared" si="634"/>
        <v>2588</v>
      </c>
      <c r="AGY41" s="28">
        <f t="shared" si="634"/>
        <v>2631</v>
      </c>
      <c r="AGZ41" s="28">
        <f t="shared" si="634"/>
        <v>2738</v>
      </c>
      <c r="AHA41" s="28">
        <f t="shared" si="634"/>
        <v>2816</v>
      </c>
      <c r="AHB41" s="28">
        <f t="shared" si="634"/>
        <v>2751</v>
      </c>
      <c r="AHC41" s="28">
        <f t="shared" si="634"/>
        <v>2797</v>
      </c>
      <c r="AHD41" s="28">
        <f t="shared" si="634"/>
        <v>2837</v>
      </c>
      <c r="AHE41" s="28">
        <f t="shared" si="634"/>
        <v>2912</v>
      </c>
      <c r="AHF41" s="28">
        <f t="shared" ref="AHF41:AHM41" si="635">AHF20-AHF40</f>
        <v>3034</v>
      </c>
      <c r="AHG41" s="28">
        <f t="shared" si="635"/>
        <v>3136</v>
      </c>
      <c r="AHH41" s="28">
        <f t="shared" si="635"/>
        <v>3217</v>
      </c>
      <c r="AHI41" s="28">
        <f t="shared" si="635"/>
        <v>3136</v>
      </c>
      <c r="AHJ41" s="28">
        <f t="shared" si="635"/>
        <v>3111</v>
      </c>
      <c r="AHK41" s="28">
        <f t="shared" si="635"/>
        <v>3134</v>
      </c>
      <c r="AHL41" s="28">
        <f t="shared" si="635"/>
        <v>3216</v>
      </c>
      <c r="AHM41" s="28">
        <f t="shared" si="635"/>
        <v>3120</v>
      </c>
      <c r="AHN41" s="28">
        <f t="shared" ref="AHN41:AIN41" si="636">AHN20-AHN40</f>
        <v>3221</v>
      </c>
      <c r="AHO41" s="28">
        <f t="shared" si="636"/>
        <v>3292</v>
      </c>
      <c r="AHP41" s="28">
        <f t="shared" si="636"/>
        <v>3102</v>
      </c>
      <c r="AHQ41" s="28">
        <f t="shared" si="636"/>
        <v>3107</v>
      </c>
      <c r="AHR41" s="28">
        <f t="shared" si="636"/>
        <v>3103</v>
      </c>
      <c r="AHS41" s="28">
        <f t="shared" si="636"/>
        <v>3100</v>
      </c>
      <c r="AHT41" s="28">
        <f t="shared" si="636"/>
        <v>3093</v>
      </c>
      <c r="AHU41" s="28">
        <f t="shared" si="636"/>
        <v>3212</v>
      </c>
      <c r="AHV41" s="28">
        <f t="shared" si="636"/>
        <v>3279</v>
      </c>
      <c r="AHW41" s="28">
        <f t="shared" si="636"/>
        <v>3118</v>
      </c>
      <c r="AHX41" s="28">
        <f t="shared" si="636"/>
        <v>3036</v>
      </c>
      <c r="AHY41" s="28">
        <f t="shared" si="636"/>
        <v>2983</v>
      </c>
      <c r="AHZ41" s="28">
        <f t="shared" si="636"/>
        <v>2913</v>
      </c>
      <c r="AIA41" s="28">
        <f t="shared" si="636"/>
        <v>2813</v>
      </c>
      <c r="AIB41" s="28">
        <f t="shared" si="636"/>
        <v>2911</v>
      </c>
      <c r="AIC41" s="28">
        <f t="shared" si="636"/>
        <v>2978</v>
      </c>
      <c r="AID41" s="28">
        <f t="shared" si="636"/>
        <v>2732</v>
      </c>
      <c r="AIE41" s="28">
        <f t="shared" si="636"/>
        <v>2679</v>
      </c>
      <c r="AIF41" s="28">
        <f t="shared" si="636"/>
        <v>2541</v>
      </c>
      <c r="AIG41" s="28">
        <f t="shared" si="636"/>
        <v>2485</v>
      </c>
      <c r="AIH41" s="28">
        <f t="shared" si="636"/>
        <v>2454</v>
      </c>
      <c r="AII41" s="28">
        <f t="shared" si="636"/>
        <v>2529</v>
      </c>
      <c r="AIJ41" s="28">
        <f t="shared" si="636"/>
        <v>2583</v>
      </c>
      <c r="AIK41" s="28">
        <f t="shared" si="636"/>
        <v>2355</v>
      </c>
      <c r="AIL41" s="28">
        <f t="shared" si="636"/>
        <v>2257</v>
      </c>
      <c r="AIM41" s="28">
        <f t="shared" si="636"/>
        <v>2136</v>
      </c>
      <c r="AIN41" s="28">
        <f t="shared" si="636"/>
        <v>2080</v>
      </c>
      <c r="AIO41" s="28">
        <f t="shared" ref="AIO41:AJA41" si="637">AIO20-AIO40</f>
        <v>1971</v>
      </c>
      <c r="AIP41" s="28">
        <f t="shared" si="637"/>
        <v>2013</v>
      </c>
      <c r="AIQ41" s="28">
        <f t="shared" si="637"/>
        <v>2039</v>
      </c>
      <c r="AIR41" s="28">
        <f t="shared" si="637"/>
        <v>1827</v>
      </c>
      <c r="AIS41" s="28">
        <f t="shared" si="637"/>
        <v>1727</v>
      </c>
      <c r="AIT41" s="28">
        <f t="shared" si="637"/>
        <v>1656</v>
      </c>
      <c r="AIU41" s="28">
        <f t="shared" si="637"/>
        <v>1604</v>
      </c>
      <c r="AIV41" s="28">
        <f t="shared" si="637"/>
        <v>1561</v>
      </c>
      <c r="AIW41" s="28">
        <f t="shared" si="637"/>
        <v>1597</v>
      </c>
      <c r="AIX41" s="28">
        <f t="shared" si="637"/>
        <v>1624</v>
      </c>
      <c r="AIY41" s="28">
        <f t="shared" si="637"/>
        <v>1638</v>
      </c>
      <c r="AIZ41" s="28">
        <f t="shared" si="637"/>
        <v>1420</v>
      </c>
      <c r="AJA41" s="28">
        <f t="shared" si="637"/>
        <v>1299</v>
      </c>
      <c r="AJB41" s="28">
        <f t="shared" ref="AJB41:AJC41" si="638">AJB20-AJB40</f>
        <v>1181</v>
      </c>
      <c r="AJC41" s="28">
        <f t="shared" si="638"/>
        <v>1210</v>
      </c>
      <c r="AJD41" s="28">
        <f t="shared" ref="AJD41:AJE41" si="639">AJD20-AJD40</f>
        <v>1246</v>
      </c>
      <c r="AJE41" s="28">
        <f t="shared" si="639"/>
        <v>1262</v>
      </c>
      <c r="AJF41" s="28">
        <f t="shared" ref="AJF41:AJR41" si="640">AJF20-AJF40</f>
        <v>1082</v>
      </c>
      <c r="AJG41" s="28">
        <f t="shared" si="640"/>
        <v>1014</v>
      </c>
      <c r="AJH41" s="28">
        <f t="shared" si="640"/>
        <v>982</v>
      </c>
      <c r="AJI41" s="28">
        <f t="shared" si="640"/>
        <v>962</v>
      </c>
      <c r="AJJ41" s="28">
        <f t="shared" si="640"/>
        <v>945</v>
      </c>
      <c r="AJK41" s="28">
        <f t="shared" si="640"/>
        <v>964</v>
      </c>
      <c r="AJL41" s="28">
        <f t="shared" si="640"/>
        <v>976</v>
      </c>
      <c r="AJM41" s="28">
        <f t="shared" si="640"/>
        <v>922</v>
      </c>
      <c r="AJN41" s="28">
        <f t="shared" si="640"/>
        <v>887</v>
      </c>
      <c r="AJO41" s="28">
        <f t="shared" si="640"/>
        <v>861</v>
      </c>
      <c r="AJP41" s="28">
        <f t="shared" si="640"/>
        <v>824</v>
      </c>
      <c r="AJQ41" s="28">
        <f t="shared" si="640"/>
        <v>783</v>
      </c>
      <c r="AJR41" s="28">
        <f t="shared" si="640"/>
        <v>801</v>
      </c>
      <c r="AJS41" s="28">
        <f t="shared" ref="AJS41:AJW41" si="641">AJS20-AJS40</f>
        <v>808</v>
      </c>
      <c r="AJT41" s="28">
        <f t="shared" si="641"/>
        <v>815</v>
      </c>
      <c r="AJU41" s="28">
        <f t="shared" si="641"/>
        <v>802</v>
      </c>
      <c r="AJV41" s="28">
        <f t="shared" si="641"/>
        <v>760</v>
      </c>
      <c r="AJW41" s="28">
        <f t="shared" si="641"/>
        <v>759</v>
      </c>
      <c r="AJX41" s="28">
        <f t="shared" ref="AJX41:ALF41" si="642">AJX20-AJX40</f>
        <v>760</v>
      </c>
      <c r="AJY41" s="28">
        <f t="shared" si="642"/>
        <v>783</v>
      </c>
      <c r="AJZ41" s="28">
        <f t="shared" si="642"/>
        <v>796</v>
      </c>
      <c r="AKA41" s="28">
        <f t="shared" si="642"/>
        <v>740</v>
      </c>
      <c r="AKB41" s="28">
        <f t="shared" si="642"/>
        <v>736</v>
      </c>
      <c r="AKC41" s="28">
        <f t="shared" si="642"/>
        <v>733</v>
      </c>
      <c r="AKD41" s="28">
        <f t="shared" si="642"/>
        <v>683</v>
      </c>
      <c r="AKE41" s="28">
        <f t="shared" si="642"/>
        <v>699</v>
      </c>
      <c r="AKF41" s="28">
        <f t="shared" si="642"/>
        <v>719</v>
      </c>
      <c r="AKG41" s="28">
        <f t="shared" si="642"/>
        <v>737</v>
      </c>
      <c r="AKH41" s="28">
        <f t="shared" si="642"/>
        <v>740</v>
      </c>
      <c r="AKI41" s="28">
        <f t="shared" si="642"/>
        <v>742</v>
      </c>
      <c r="AKJ41" s="28">
        <f t="shared" si="642"/>
        <v>772</v>
      </c>
      <c r="AKK41" s="28">
        <f t="shared" si="642"/>
        <v>776</v>
      </c>
      <c r="AKL41" s="28">
        <f t="shared" si="642"/>
        <v>792</v>
      </c>
      <c r="AKM41" s="28">
        <f t="shared" si="642"/>
        <v>823</v>
      </c>
      <c r="AKN41" s="28">
        <f t="shared" si="642"/>
        <v>833</v>
      </c>
      <c r="AKO41" s="28">
        <f t="shared" si="642"/>
        <v>842</v>
      </c>
      <c r="AKP41" s="28">
        <f t="shared" si="642"/>
        <v>870</v>
      </c>
      <c r="AKQ41" s="28">
        <f t="shared" si="642"/>
        <v>867</v>
      </c>
      <c r="AKR41" s="28">
        <f t="shared" si="642"/>
        <v>911</v>
      </c>
      <c r="AKS41" s="28">
        <f t="shared" si="642"/>
        <v>927</v>
      </c>
      <c r="AKT41" s="28">
        <f t="shared" si="642"/>
        <v>963</v>
      </c>
      <c r="AKU41" s="28">
        <f t="shared" si="642"/>
        <v>976</v>
      </c>
      <c r="AKV41" s="28">
        <f t="shared" si="642"/>
        <v>943</v>
      </c>
      <c r="AKW41" s="28">
        <f t="shared" si="642"/>
        <v>964</v>
      </c>
      <c r="AKX41" s="28">
        <f t="shared" si="642"/>
        <v>969</v>
      </c>
      <c r="AKY41" s="28">
        <f t="shared" si="642"/>
        <v>999</v>
      </c>
      <c r="AKZ41" s="28">
        <f t="shared" si="642"/>
        <v>1032</v>
      </c>
      <c r="ALA41" s="28">
        <f t="shared" si="642"/>
        <v>1064</v>
      </c>
      <c r="ALB41" s="28">
        <f t="shared" si="642"/>
        <v>1097</v>
      </c>
      <c r="ALC41" s="28">
        <f t="shared" si="642"/>
        <v>1111</v>
      </c>
      <c r="ALD41" s="28">
        <f t="shared" si="642"/>
        <v>1115</v>
      </c>
      <c r="ALE41" s="28">
        <f t="shared" si="642"/>
        <v>1096</v>
      </c>
      <c r="ALF41" s="28">
        <f t="shared" si="642"/>
        <v>1084</v>
      </c>
      <c r="ALG41" s="28">
        <f t="shared" ref="ALG41:ALJ41" si="643">ALG20-ALG40</f>
        <v>1106</v>
      </c>
      <c r="ALH41" s="28">
        <f t="shared" si="643"/>
        <v>1139</v>
      </c>
      <c r="ALI41" s="28">
        <f t="shared" si="643"/>
        <v>1183</v>
      </c>
      <c r="ALJ41" s="28">
        <f t="shared" si="643"/>
        <v>1257</v>
      </c>
      <c r="ALK41" s="28">
        <f t="shared" ref="ALK41:AMI41" si="644">ALK20-ALK40</f>
        <v>1277</v>
      </c>
      <c r="ALL41" s="28">
        <f t="shared" si="644"/>
        <v>1309</v>
      </c>
      <c r="ALM41" s="28">
        <f t="shared" si="644"/>
        <v>1311</v>
      </c>
      <c r="ALN41" s="28">
        <f t="shared" si="644"/>
        <v>1347</v>
      </c>
      <c r="ALO41" s="28">
        <f t="shared" si="644"/>
        <v>1395</v>
      </c>
      <c r="ALP41" s="28">
        <f t="shared" si="644"/>
        <v>1416</v>
      </c>
      <c r="ALQ41" s="28">
        <f t="shared" si="644"/>
        <v>1380</v>
      </c>
      <c r="ALR41" s="28">
        <f t="shared" si="644"/>
        <v>1384</v>
      </c>
      <c r="ALS41" s="28">
        <f t="shared" si="644"/>
        <v>1401</v>
      </c>
      <c r="ALT41" s="28">
        <f t="shared" si="644"/>
        <v>1444</v>
      </c>
      <c r="ALU41" s="28">
        <f t="shared" si="644"/>
        <v>1467</v>
      </c>
      <c r="ALV41" s="28">
        <f t="shared" si="644"/>
        <v>1504</v>
      </c>
      <c r="ALW41" s="28">
        <f t="shared" si="644"/>
        <v>1543</v>
      </c>
      <c r="ALX41" s="28">
        <f t="shared" si="644"/>
        <v>1591</v>
      </c>
      <c r="ALY41" s="28">
        <f t="shared" si="644"/>
        <v>1622</v>
      </c>
      <c r="ALZ41" s="28">
        <f t="shared" si="644"/>
        <v>1675</v>
      </c>
      <c r="AMA41" s="28">
        <f t="shared" si="644"/>
        <v>1743</v>
      </c>
      <c r="AMB41" s="28">
        <f t="shared" si="644"/>
        <v>1805</v>
      </c>
      <c r="AMC41" s="28">
        <f t="shared" si="644"/>
        <v>1887</v>
      </c>
      <c r="AMD41" s="28">
        <f t="shared" si="644"/>
        <v>1943</v>
      </c>
      <c r="AME41" s="28">
        <f t="shared" si="644"/>
        <v>1986</v>
      </c>
      <c r="AMF41" s="28">
        <f t="shared" si="644"/>
        <v>2047</v>
      </c>
      <c r="AMG41" s="28">
        <f t="shared" si="644"/>
        <v>2087</v>
      </c>
      <c r="AMH41" s="28">
        <f t="shared" si="644"/>
        <v>2175</v>
      </c>
      <c r="AMI41" s="28">
        <f t="shared" si="644"/>
        <v>2215</v>
      </c>
      <c r="AMJ41" s="28">
        <f t="shared" ref="AMJ41:AMX41" si="645">AMJ20-AMJ40</f>
        <v>2286</v>
      </c>
      <c r="AMK41" s="28">
        <f t="shared" si="645"/>
        <v>2351</v>
      </c>
      <c r="AML41" s="28">
        <f t="shared" si="645"/>
        <v>2334</v>
      </c>
      <c r="AMM41" s="28">
        <f t="shared" si="645"/>
        <v>2377</v>
      </c>
      <c r="AMN41" s="28">
        <f t="shared" si="645"/>
        <v>2377</v>
      </c>
      <c r="AMO41" s="28">
        <f t="shared" si="645"/>
        <v>2421</v>
      </c>
      <c r="AMP41" s="28">
        <f t="shared" si="645"/>
        <v>2518</v>
      </c>
      <c r="AMQ41" s="28">
        <f t="shared" si="645"/>
        <v>2604</v>
      </c>
      <c r="AMR41" s="28">
        <f t="shared" si="645"/>
        <v>2669</v>
      </c>
      <c r="AMS41" s="28">
        <f t="shared" si="645"/>
        <v>2595</v>
      </c>
      <c r="AMT41" s="28">
        <f t="shared" si="645"/>
        <v>2636</v>
      </c>
      <c r="AMU41" s="28">
        <f t="shared" si="645"/>
        <v>2638</v>
      </c>
      <c r="AMV41" s="28">
        <f t="shared" si="645"/>
        <v>2724</v>
      </c>
      <c r="AMW41" s="28">
        <f t="shared" si="645"/>
        <v>2790</v>
      </c>
      <c r="AMX41" s="28">
        <f t="shared" si="645"/>
        <v>2587</v>
      </c>
      <c r="AMY41" s="28">
        <f t="shared" ref="AMY41:ANC41" si="646">AMY20-AMY40</f>
        <v>2646</v>
      </c>
      <c r="AMZ41" s="28">
        <f t="shared" si="646"/>
        <v>2700</v>
      </c>
      <c r="ANA41" s="28">
        <f t="shared" si="646"/>
        <v>2750</v>
      </c>
      <c r="ANB41" s="28">
        <f t="shared" si="646"/>
        <v>2664</v>
      </c>
      <c r="ANC41" s="28">
        <f t="shared" si="646"/>
        <v>2694</v>
      </c>
      <c r="AND41" s="28">
        <f t="shared" ref="AND41:AOL41" si="647">AND20-AND40</f>
        <v>2712</v>
      </c>
      <c r="ANE41" s="28">
        <f t="shared" si="647"/>
        <v>2798</v>
      </c>
      <c r="ANF41" s="28">
        <f t="shared" si="647"/>
        <v>2872</v>
      </c>
      <c r="ANG41" s="28">
        <f t="shared" si="647"/>
        <v>2933</v>
      </c>
      <c r="ANH41" s="28">
        <f t="shared" si="647"/>
        <v>2830</v>
      </c>
      <c r="ANI41" s="28">
        <f t="shared" si="647"/>
        <v>2801</v>
      </c>
      <c r="ANJ41" s="28">
        <f t="shared" si="647"/>
        <v>2738</v>
      </c>
      <c r="ANK41" s="28">
        <f t="shared" si="647"/>
        <v>2731</v>
      </c>
      <c r="ANL41" s="28">
        <f t="shared" si="647"/>
        <v>2814</v>
      </c>
      <c r="ANM41" s="28">
        <f t="shared" si="647"/>
        <v>2867</v>
      </c>
      <c r="ANN41" s="28">
        <f t="shared" si="647"/>
        <v>2784</v>
      </c>
      <c r="ANO41" s="28">
        <f t="shared" si="647"/>
        <v>2763</v>
      </c>
      <c r="ANP41" s="28">
        <f t="shared" si="647"/>
        <v>2648</v>
      </c>
      <c r="ANQ41" s="28">
        <f t="shared" si="647"/>
        <v>2585</v>
      </c>
      <c r="ANR41" s="28">
        <f t="shared" si="647"/>
        <v>2544</v>
      </c>
      <c r="ANS41" s="28">
        <f t="shared" si="647"/>
        <v>2593</v>
      </c>
      <c r="ANT41" s="28">
        <f t="shared" si="647"/>
        <v>2621</v>
      </c>
      <c r="ANU41" s="28">
        <f t="shared" si="647"/>
        <v>2361</v>
      </c>
      <c r="ANV41" s="28">
        <f t="shared" si="647"/>
        <v>2283</v>
      </c>
      <c r="ANW41" s="28">
        <f t="shared" si="647"/>
        <v>2179</v>
      </c>
      <c r="ANX41" s="28">
        <f t="shared" si="647"/>
        <v>2108</v>
      </c>
      <c r="ANY41" s="28">
        <f t="shared" si="647"/>
        <v>2014</v>
      </c>
      <c r="ANZ41" s="28">
        <f t="shared" si="647"/>
        <v>2038</v>
      </c>
      <c r="AOA41" s="28">
        <f t="shared" si="647"/>
        <v>2056</v>
      </c>
      <c r="AOB41" s="28">
        <f t="shared" si="647"/>
        <v>1842</v>
      </c>
      <c r="AOC41" s="28">
        <f t="shared" si="647"/>
        <v>1706</v>
      </c>
      <c r="AOD41" s="28">
        <f t="shared" si="647"/>
        <v>1616</v>
      </c>
      <c r="AOE41" s="28">
        <f t="shared" si="647"/>
        <v>1510</v>
      </c>
      <c r="AOF41" s="28">
        <f t="shared" si="647"/>
        <v>1434</v>
      </c>
      <c r="AOG41" s="28">
        <f t="shared" si="647"/>
        <v>1455</v>
      </c>
      <c r="AOH41" s="28">
        <f t="shared" si="647"/>
        <v>1474</v>
      </c>
      <c r="AOI41" s="28">
        <f t="shared" si="647"/>
        <v>1312</v>
      </c>
      <c r="AOJ41" s="28">
        <f t="shared" si="647"/>
        <v>1235</v>
      </c>
      <c r="AOK41" s="28">
        <f t="shared" si="647"/>
        <v>1171</v>
      </c>
      <c r="AOL41" s="28">
        <f t="shared" si="647"/>
        <v>1139</v>
      </c>
      <c r="AOM41" s="28">
        <f t="shared" ref="AOM41:APN41" si="648">AOM20-AOM40</f>
        <v>1106</v>
      </c>
      <c r="AON41" s="28">
        <f t="shared" si="648"/>
        <v>1121</v>
      </c>
      <c r="AOO41" s="28">
        <f t="shared" si="648"/>
        <v>1132</v>
      </c>
      <c r="AOP41" s="28">
        <f t="shared" si="648"/>
        <v>1087</v>
      </c>
      <c r="AOQ41" s="28">
        <f t="shared" si="648"/>
        <v>1002</v>
      </c>
      <c r="AOR41" s="28">
        <f t="shared" si="648"/>
        <v>949</v>
      </c>
      <c r="AOS41" s="28">
        <f t="shared" si="648"/>
        <v>893</v>
      </c>
      <c r="AOT41" s="28">
        <f t="shared" si="648"/>
        <v>859</v>
      </c>
      <c r="AOU41" s="28">
        <f t="shared" si="648"/>
        <v>873</v>
      </c>
      <c r="AOV41" s="28">
        <f t="shared" si="648"/>
        <v>879</v>
      </c>
      <c r="AOW41" s="28">
        <f t="shared" si="648"/>
        <v>765</v>
      </c>
      <c r="AOX41" s="28">
        <f t="shared" si="648"/>
        <v>694</v>
      </c>
      <c r="AOY41" s="28">
        <f t="shared" si="648"/>
        <v>641</v>
      </c>
      <c r="AOZ41" s="28">
        <f t="shared" si="648"/>
        <v>650</v>
      </c>
      <c r="APA41" s="28">
        <f t="shared" si="648"/>
        <v>614</v>
      </c>
      <c r="APB41" s="28">
        <f t="shared" si="648"/>
        <v>622</v>
      </c>
      <c r="APC41" s="28">
        <f t="shared" si="648"/>
        <v>629</v>
      </c>
      <c r="APD41" s="28">
        <f t="shared" si="648"/>
        <v>578</v>
      </c>
      <c r="APE41" s="28">
        <f t="shared" si="648"/>
        <v>542</v>
      </c>
      <c r="APF41" s="28">
        <f t="shared" si="648"/>
        <v>538</v>
      </c>
      <c r="APG41" s="28">
        <f t="shared" si="648"/>
        <v>527</v>
      </c>
      <c r="APH41" s="28">
        <f t="shared" si="648"/>
        <v>514</v>
      </c>
      <c r="API41" s="28">
        <f t="shared" si="648"/>
        <v>524</v>
      </c>
      <c r="APJ41" s="28">
        <f t="shared" si="648"/>
        <v>525</v>
      </c>
      <c r="APK41" s="28">
        <f t="shared" si="648"/>
        <v>468</v>
      </c>
      <c r="APL41" s="28">
        <f t="shared" si="648"/>
        <v>454</v>
      </c>
      <c r="APM41" s="28">
        <f t="shared" si="648"/>
        <v>435</v>
      </c>
      <c r="APN41" s="28">
        <f t="shared" si="648"/>
        <v>412</v>
      </c>
      <c r="APO41" s="28">
        <f t="shared" ref="APO41:AQI41" si="649">APO20-APO40</f>
        <v>403</v>
      </c>
      <c r="APP41" s="28">
        <f t="shared" si="649"/>
        <v>406</v>
      </c>
      <c r="APQ41" s="28">
        <f t="shared" si="649"/>
        <v>414</v>
      </c>
      <c r="APR41" s="28">
        <f t="shared" si="649"/>
        <v>364</v>
      </c>
      <c r="APS41" s="28">
        <f t="shared" si="649"/>
        <v>358</v>
      </c>
      <c r="APT41" s="28">
        <f t="shared" si="649"/>
        <v>355</v>
      </c>
      <c r="APU41" s="28">
        <f t="shared" si="649"/>
        <v>362</v>
      </c>
      <c r="APV41" s="28">
        <f t="shared" si="649"/>
        <v>351</v>
      </c>
      <c r="APW41" s="28">
        <f t="shared" si="649"/>
        <v>359</v>
      </c>
      <c r="APX41" s="28">
        <f t="shared" si="649"/>
        <v>362</v>
      </c>
      <c r="APY41" s="28">
        <f t="shared" si="649"/>
        <v>337</v>
      </c>
      <c r="APZ41" s="28">
        <f t="shared" si="649"/>
        <v>344</v>
      </c>
      <c r="AQA41" s="28">
        <f t="shared" si="649"/>
        <v>319</v>
      </c>
      <c r="AQB41" s="28">
        <f t="shared" si="649"/>
        <v>314</v>
      </c>
      <c r="AQC41" s="28">
        <f t="shared" si="649"/>
        <v>298</v>
      </c>
      <c r="AQD41" s="28">
        <f t="shared" si="649"/>
        <v>302</v>
      </c>
      <c r="AQE41" s="28">
        <f t="shared" si="649"/>
        <v>306</v>
      </c>
      <c r="AQF41" s="28">
        <f t="shared" si="649"/>
        <v>306</v>
      </c>
      <c r="AQG41" s="28">
        <f t="shared" si="649"/>
        <v>300</v>
      </c>
      <c r="AQH41" s="28">
        <f t="shared" si="649"/>
        <v>283</v>
      </c>
      <c r="AQI41" s="28">
        <f t="shared" si="649"/>
        <v>263</v>
      </c>
      <c r="AQJ41" s="28">
        <f t="shared" ref="AQJ41:ARK41" si="650">AQJ20-AQJ40</f>
        <v>258</v>
      </c>
      <c r="AQK41" s="28">
        <f t="shared" si="650"/>
        <v>261</v>
      </c>
      <c r="AQL41" s="28">
        <f t="shared" si="650"/>
        <v>266</v>
      </c>
      <c r="AQM41" s="28">
        <f t="shared" si="650"/>
        <v>255</v>
      </c>
      <c r="AQN41" s="28">
        <f t="shared" si="650"/>
        <v>252</v>
      </c>
      <c r="AQO41" s="28">
        <f t="shared" si="650"/>
        <v>237</v>
      </c>
      <c r="AQP41" s="28">
        <f t="shared" si="650"/>
        <v>247</v>
      </c>
      <c r="AQQ41" s="28">
        <f t="shared" si="650"/>
        <v>238</v>
      </c>
      <c r="AQR41" s="28">
        <f t="shared" si="650"/>
        <v>239</v>
      </c>
      <c r="AQS41" s="28">
        <f t="shared" si="650"/>
        <v>239</v>
      </c>
      <c r="AQT41" s="28">
        <f t="shared" si="650"/>
        <v>231</v>
      </c>
      <c r="AQU41" s="28">
        <f t="shared" si="650"/>
        <v>218</v>
      </c>
      <c r="AQV41" s="28">
        <f t="shared" si="650"/>
        <v>215</v>
      </c>
      <c r="AQW41" s="28">
        <f t="shared" si="650"/>
        <v>226</v>
      </c>
      <c r="AQX41" s="28">
        <f t="shared" si="650"/>
        <v>220</v>
      </c>
      <c r="AQY41" s="28">
        <f t="shared" si="650"/>
        <v>226</v>
      </c>
      <c r="AQZ41" s="28">
        <f t="shared" si="650"/>
        <v>227</v>
      </c>
      <c r="ARA41" s="28">
        <f t="shared" si="650"/>
        <v>236</v>
      </c>
      <c r="ARB41" s="28">
        <f t="shared" si="650"/>
        <v>235</v>
      </c>
      <c r="ARC41" s="28">
        <f t="shared" si="650"/>
        <v>256</v>
      </c>
      <c r="ARD41" s="28">
        <f t="shared" si="650"/>
        <v>258</v>
      </c>
      <c r="ARE41" s="28">
        <f t="shared" si="650"/>
        <v>284</v>
      </c>
      <c r="ARF41" s="28">
        <f t="shared" si="650"/>
        <v>287</v>
      </c>
      <c r="ARG41" s="28">
        <f t="shared" si="650"/>
        <v>288</v>
      </c>
      <c r="ARH41" s="28">
        <f t="shared" si="650"/>
        <v>299</v>
      </c>
      <c r="ARI41" s="28">
        <f t="shared" si="650"/>
        <v>313</v>
      </c>
      <c r="ARJ41" s="28">
        <f t="shared" si="650"/>
        <v>303</v>
      </c>
      <c r="ARK41" s="28">
        <f t="shared" si="650"/>
        <v>318</v>
      </c>
      <c r="ARL41" s="28">
        <f t="shared" ref="ARL41:ARQ41" si="651">ARL20-ARL40</f>
        <v>330</v>
      </c>
      <c r="ARM41" s="28">
        <f t="shared" si="651"/>
        <v>335</v>
      </c>
      <c r="ARN41" s="28">
        <f t="shared" si="651"/>
        <v>336</v>
      </c>
      <c r="ARO41" s="28">
        <f t="shared" si="651"/>
        <v>360</v>
      </c>
      <c r="ARP41" s="28">
        <f t="shared" si="651"/>
        <v>355</v>
      </c>
      <c r="ARQ41" s="28">
        <f t="shared" si="651"/>
        <v>359</v>
      </c>
      <c r="ARR41" s="28">
        <f t="shared" ref="ARR41:ARU41" si="652">ARR20-ARR40</f>
        <v>359</v>
      </c>
      <c r="ARS41" s="28">
        <f t="shared" si="652"/>
        <v>363</v>
      </c>
      <c r="ART41" s="28">
        <f t="shared" si="652"/>
        <v>371</v>
      </c>
      <c r="ARU41" s="28">
        <f t="shared" si="652"/>
        <v>373</v>
      </c>
    </row>
    <row r="42" spans="1:1165" s="16" customFormat="1" ht="18" customHeight="1">
      <c r="A42" s="54"/>
      <c r="B42" s="55"/>
      <c r="C42" s="55"/>
      <c r="D42" s="55"/>
      <c r="E42" s="55"/>
      <c r="F42" s="55"/>
      <c r="G42" s="55"/>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row>
    <row r="43" spans="1:1165" ht="18" customHeight="1">
      <c r="A43" s="7" t="s">
        <v>17</v>
      </c>
    </row>
    <row r="44" spans="1:1165" s="48" customFormat="1" ht="18" customHeight="1">
      <c r="A44" s="1"/>
      <c r="B44" s="1">
        <v>43891</v>
      </c>
      <c r="C44" s="1">
        <v>43892</v>
      </c>
      <c r="D44" s="1">
        <v>43893</v>
      </c>
      <c r="E44" s="1">
        <v>43894</v>
      </c>
      <c r="F44" s="1">
        <v>43895</v>
      </c>
      <c r="G44" s="1">
        <v>43896</v>
      </c>
      <c r="H44" s="1">
        <v>43897</v>
      </c>
      <c r="I44" s="1">
        <v>43898</v>
      </c>
      <c r="J44" s="1">
        <v>43899</v>
      </c>
      <c r="K44" s="1">
        <v>43900</v>
      </c>
      <c r="L44" s="1">
        <v>43901</v>
      </c>
      <c r="M44" s="1">
        <v>43902</v>
      </c>
      <c r="N44" s="1">
        <v>43903</v>
      </c>
      <c r="O44" s="1">
        <v>43904</v>
      </c>
      <c r="P44" s="1">
        <v>43905</v>
      </c>
      <c r="Q44" s="1">
        <v>43906</v>
      </c>
      <c r="R44" s="1">
        <v>43907</v>
      </c>
      <c r="S44" s="1">
        <v>43908</v>
      </c>
      <c r="T44" s="1">
        <v>43909</v>
      </c>
      <c r="U44" s="1">
        <v>43910</v>
      </c>
      <c r="V44" s="1">
        <v>43911</v>
      </c>
      <c r="W44" s="1">
        <v>43912</v>
      </c>
      <c r="X44" s="1">
        <v>43913</v>
      </c>
      <c r="Y44" s="1">
        <v>43914</v>
      </c>
      <c r="Z44" s="1">
        <v>43915</v>
      </c>
      <c r="AA44" s="1">
        <v>43916</v>
      </c>
      <c r="AB44" s="1">
        <v>43917</v>
      </c>
      <c r="AC44" s="1">
        <v>43918</v>
      </c>
      <c r="AD44" s="1">
        <v>43919</v>
      </c>
      <c r="AE44" s="1">
        <v>43920</v>
      </c>
      <c r="AF44" s="1">
        <v>43921</v>
      </c>
      <c r="AG44" s="1">
        <v>43922</v>
      </c>
      <c r="AH44" s="1">
        <v>43923</v>
      </c>
      <c r="AI44" s="1">
        <v>43924</v>
      </c>
      <c r="AJ44" s="1">
        <v>43925</v>
      </c>
      <c r="AK44" s="1">
        <v>43926</v>
      </c>
      <c r="AL44" s="1">
        <v>43927</v>
      </c>
      <c r="AM44" s="1">
        <v>43928</v>
      </c>
      <c r="AN44" s="1">
        <v>43929</v>
      </c>
      <c r="AO44" s="1">
        <v>43930</v>
      </c>
      <c r="AP44" s="1">
        <v>43931</v>
      </c>
      <c r="AQ44" s="1">
        <v>43932</v>
      </c>
      <c r="AR44" s="1">
        <v>43933</v>
      </c>
      <c r="AS44" s="1">
        <v>43934</v>
      </c>
      <c r="AT44" s="1">
        <v>43935</v>
      </c>
      <c r="AU44" s="1">
        <v>43936</v>
      </c>
      <c r="AV44" s="1">
        <v>43937</v>
      </c>
      <c r="AW44" s="1">
        <v>43938</v>
      </c>
      <c r="AX44" s="1">
        <v>43939</v>
      </c>
      <c r="AY44" s="1">
        <v>43940</v>
      </c>
      <c r="AZ44" s="1">
        <v>43941</v>
      </c>
      <c r="BA44" s="1">
        <v>43942</v>
      </c>
      <c r="BB44" s="1">
        <v>43943</v>
      </c>
      <c r="BC44" s="1">
        <v>43944</v>
      </c>
      <c r="BD44" s="1">
        <v>43945</v>
      </c>
      <c r="BE44" s="1">
        <v>43946</v>
      </c>
      <c r="BF44" s="1">
        <v>43947</v>
      </c>
      <c r="BG44" s="1">
        <v>43948</v>
      </c>
      <c r="BH44" s="1">
        <v>43949</v>
      </c>
      <c r="BI44" s="1">
        <v>43950</v>
      </c>
      <c r="BJ44" s="1">
        <v>43951</v>
      </c>
      <c r="BK44" s="1">
        <v>43952</v>
      </c>
      <c r="BL44" s="1">
        <v>43953</v>
      </c>
      <c r="BM44" s="32">
        <v>43954</v>
      </c>
      <c r="BN44" s="32">
        <v>43955</v>
      </c>
      <c r="BO44" s="1">
        <v>43956</v>
      </c>
      <c r="BP44" s="1">
        <v>43957</v>
      </c>
      <c r="BQ44" s="33">
        <v>43958</v>
      </c>
      <c r="BR44" s="32">
        <v>43959</v>
      </c>
      <c r="BS44" s="32">
        <v>43960</v>
      </c>
      <c r="BT44" s="1">
        <v>43961</v>
      </c>
      <c r="BU44" s="1">
        <v>43962</v>
      </c>
      <c r="BV44" s="1">
        <v>43963</v>
      </c>
      <c r="BW44" s="1">
        <v>43964</v>
      </c>
      <c r="BX44" s="1">
        <v>43965</v>
      </c>
      <c r="BY44" s="33">
        <v>43966</v>
      </c>
      <c r="BZ44" s="1">
        <v>43967</v>
      </c>
      <c r="CA44" s="33">
        <v>43968</v>
      </c>
      <c r="CB44" s="32">
        <v>43969</v>
      </c>
      <c r="CC44" s="32">
        <v>43970</v>
      </c>
      <c r="CD44" s="32">
        <v>43971</v>
      </c>
      <c r="CE44" s="1">
        <v>43972</v>
      </c>
      <c r="CF44" s="33">
        <v>43973</v>
      </c>
      <c r="CG44" s="32">
        <v>43974</v>
      </c>
      <c r="CH44" s="32">
        <v>43975</v>
      </c>
      <c r="CI44" s="32">
        <v>43976</v>
      </c>
      <c r="CJ44" s="32">
        <v>43977</v>
      </c>
      <c r="CK44" s="32">
        <v>43978</v>
      </c>
      <c r="CL44" s="32">
        <v>43979</v>
      </c>
      <c r="CM44" s="32">
        <v>43980</v>
      </c>
      <c r="CN44" s="32">
        <v>43981</v>
      </c>
      <c r="CO44" s="32">
        <v>43982</v>
      </c>
      <c r="CP44" s="1">
        <v>43983</v>
      </c>
      <c r="CQ44" s="1">
        <v>43984</v>
      </c>
      <c r="CR44" s="33">
        <v>43985</v>
      </c>
      <c r="CS44" s="1">
        <v>43986</v>
      </c>
      <c r="CT44" s="33">
        <v>43987</v>
      </c>
      <c r="CU44" s="1">
        <v>43988</v>
      </c>
      <c r="CV44" s="1">
        <v>43989</v>
      </c>
      <c r="CW44" s="33">
        <v>43990</v>
      </c>
      <c r="CX44" s="32">
        <v>43991</v>
      </c>
      <c r="CY44" s="32">
        <v>43992</v>
      </c>
      <c r="CZ44" s="32">
        <v>43993</v>
      </c>
      <c r="DA44" s="32">
        <v>43994</v>
      </c>
      <c r="DB44" s="1">
        <v>43995</v>
      </c>
      <c r="DC44" s="33">
        <v>43996</v>
      </c>
      <c r="DD44" s="32">
        <v>43997</v>
      </c>
      <c r="DE44" s="1">
        <v>43998</v>
      </c>
      <c r="DF44" s="1">
        <v>43999</v>
      </c>
      <c r="DG44" s="33">
        <v>44000</v>
      </c>
      <c r="DH44" s="1">
        <v>44001</v>
      </c>
      <c r="DI44" s="1">
        <v>44002</v>
      </c>
      <c r="DJ44" s="1">
        <v>44003</v>
      </c>
      <c r="DK44" s="1">
        <v>44004</v>
      </c>
      <c r="DL44" s="1">
        <v>44005</v>
      </c>
      <c r="DM44" s="1">
        <v>44006</v>
      </c>
      <c r="DN44" s="1">
        <v>44007</v>
      </c>
      <c r="DO44" s="1">
        <v>44008</v>
      </c>
      <c r="DP44" s="1">
        <v>44009</v>
      </c>
      <c r="DQ44" s="1">
        <v>44010</v>
      </c>
      <c r="DR44" s="1">
        <v>44011</v>
      </c>
      <c r="DS44" s="1">
        <v>44012</v>
      </c>
      <c r="DT44" s="1">
        <v>44013</v>
      </c>
      <c r="DU44" s="1">
        <v>44014</v>
      </c>
      <c r="DV44" s="1">
        <v>44015</v>
      </c>
      <c r="DW44" s="1">
        <v>44016</v>
      </c>
      <c r="DX44" s="1">
        <v>44017</v>
      </c>
      <c r="DY44" s="1">
        <v>44018</v>
      </c>
      <c r="DZ44" s="1">
        <v>44019</v>
      </c>
      <c r="EA44" s="1">
        <v>44020</v>
      </c>
      <c r="EB44" s="1">
        <v>44021</v>
      </c>
      <c r="EC44" s="1">
        <v>44022</v>
      </c>
      <c r="ED44" s="1">
        <v>44023</v>
      </c>
      <c r="EE44" s="1">
        <v>44024</v>
      </c>
      <c r="EF44" s="1">
        <v>44025</v>
      </c>
      <c r="EG44" s="1">
        <v>44026</v>
      </c>
      <c r="EH44" s="1">
        <v>44027</v>
      </c>
      <c r="EI44" s="1">
        <v>44028</v>
      </c>
      <c r="EJ44" s="1">
        <v>44029</v>
      </c>
      <c r="EK44" s="1">
        <v>44030</v>
      </c>
      <c r="EL44" s="1">
        <v>44031</v>
      </c>
      <c r="EM44" s="1">
        <v>44032</v>
      </c>
      <c r="EN44" s="1">
        <v>44033</v>
      </c>
      <c r="EO44" s="1">
        <v>44034</v>
      </c>
      <c r="EP44" s="1">
        <v>44035</v>
      </c>
      <c r="EQ44" s="1">
        <v>44036</v>
      </c>
      <c r="ER44" s="1">
        <v>44037</v>
      </c>
      <c r="ES44" s="1">
        <v>44038</v>
      </c>
      <c r="ET44" s="1">
        <v>44039</v>
      </c>
      <c r="EU44" s="1">
        <v>44040</v>
      </c>
      <c r="EV44" s="1">
        <v>44041</v>
      </c>
      <c r="EW44" s="1">
        <v>44042</v>
      </c>
      <c r="EX44" s="1">
        <v>44043</v>
      </c>
      <c r="EY44" s="1">
        <v>44044</v>
      </c>
      <c r="EZ44" s="1">
        <v>44045</v>
      </c>
      <c r="FA44" s="1">
        <v>44046</v>
      </c>
      <c r="FB44" s="1">
        <v>44047</v>
      </c>
      <c r="FC44" s="1">
        <v>44048</v>
      </c>
      <c r="FD44" s="1">
        <v>44049</v>
      </c>
      <c r="FE44" s="1">
        <v>44050</v>
      </c>
      <c r="FF44" s="1">
        <v>44051</v>
      </c>
      <c r="FG44" s="1">
        <v>44052</v>
      </c>
      <c r="FH44" s="1">
        <v>44053</v>
      </c>
      <c r="FI44" s="1">
        <v>44054</v>
      </c>
      <c r="FJ44" s="1">
        <v>44055</v>
      </c>
      <c r="FK44" s="1">
        <v>44056</v>
      </c>
      <c r="FL44" s="1">
        <v>44057</v>
      </c>
      <c r="FM44" s="1">
        <v>44058</v>
      </c>
      <c r="FN44" s="1">
        <v>44059</v>
      </c>
      <c r="FO44" s="1">
        <v>44060</v>
      </c>
      <c r="FP44" s="1">
        <v>44061</v>
      </c>
      <c r="FQ44" s="1">
        <v>44062</v>
      </c>
      <c r="FR44" s="1">
        <v>44063</v>
      </c>
      <c r="FS44" s="1">
        <v>44064</v>
      </c>
      <c r="FT44" s="1">
        <v>44065</v>
      </c>
      <c r="FU44" s="1">
        <v>44066</v>
      </c>
      <c r="FV44" s="1">
        <v>44067</v>
      </c>
      <c r="FW44" s="1">
        <v>44068</v>
      </c>
      <c r="FX44" s="1">
        <v>44069</v>
      </c>
      <c r="FY44" s="1">
        <v>44070</v>
      </c>
      <c r="FZ44" s="1">
        <v>44071</v>
      </c>
      <c r="GA44" s="1">
        <v>44072</v>
      </c>
      <c r="GB44" s="1">
        <v>44073</v>
      </c>
      <c r="GC44" s="1">
        <v>44074</v>
      </c>
      <c r="GD44" s="1">
        <v>44075</v>
      </c>
      <c r="GE44" s="1">
        <v>44076</v>
      </c>
      <c r="GF44" s="1">
        <v>44077</v>
      </c>
      <c r="GG44" s="1">
        <v>44078</v>
      </c>
      <c r="GH44" s="1">
        <v>44079</v>
      </c>
      <c r="GI44" s="1">
        <v>44080</v>
      </c>
      <c r="GJ44" s="1">
        <v>44081</v>
      </c>
      <c r="GK44" s="1">
        <v>44082</v>
      </c>
      <c r="GL44" s="1">
        <v>44083</v>
      </c>
      <c r="GM44" s="1">
        <v>44084</v>
      </c>
      <c r="GN44" s="1">
        <v>44085</v>
      </c>
      <c r="GO44" s="1">
        <v>44086</v>
      </c>
      <c r="GP44" s="1">
        <v>44087</v>
      </c>
      <c r="GQ44" s="1">
        <v>44088</v>
      </c>
      <c r="GR44" s="1">
        <v>44089</v>
      </c>
      <c r="GS44" s="1">
        <v>44090</v>
      </c>
      <c r="GT44" s="1">
        <v>44091</v>
      </c>
      <c r="GU44" s="1">
        <v>44092</v>
      </c>
      <c r="GV44" s="1">
        <v>44093</v>
      </c>
      <c r="GW44" s="1">
        <v>44094</v>
      </c>
      <c r="GX44" s="1">
        <v>44095</v>
      </c>
      <c r="GY44" s="1">
        <v>44096</v>
      </c>
      <c r="GZ44" s="1">
        <v>44097</v>
      </c>
      <c r="HA44" s="1">
        <v>44098</v>
      </c>
      <c r="HB44" s="1">
        <v>44099</v>
      </c>
      <c r="HC44" s="1">
        <v>44100</v>
      </c>
      <c r="HD44" s="1">
        <v>44101</v>
      </c>
      <c r="HE44" s="1">
        <v>44102</v>
      </c>
      <c r="HF44" s="1">
        <v>44103</v>
      </c>
      <c r="HG44" s="1">
        <v>44104</v>
      </c>
      <c r="HH44" s="1">
        <v>44105</v>
      </c>
      <c r="HI44" s="1">
        <v>44106</v>
      </c>
      <c r="HJ44" s="1">
        <v>44107</v>
      </c>
      <c r="HK44" s="1">
        <v>44108</v>
      </c>
      <c r="HL44" s="1">
        <v>44109</v>
      </c>
      <c r="HM44" s="1">
        <v>44110</v>
      </c>
      <c r="HN44" s="1">
        <v>44111</v>
      </c>
      <c r="HO44" s="1">
        <v>44112</v>
      </c>
      <c r="HP44" s="1">
        <v>44113</v>
      </c>
      <c r="HQ44" s="1">
        <v>44114</v>
      </c>
      <c r="HR44" s="1">
        <v>44115</v>
      </c>
      <c r="HS44" s="1">
        <v>44116</v>
      </c>
      <c r="HT44" s="1">
        <v>44117</v>
      </c>
      <c r="HU44" s="1">
        <v>44118</v>
      </c>
      <c r="HV44" s="1">
        <v>44119</v>
      </c>
      <c r="HW44" s="1">
        <v>44120</v>
      </c>
      <c r="HX44" s="1">
        <v>44121</v>
      </c>
      <c r="HY44" s="1">
        <v>44122</v>
      </c>
      <c r="HZ44" s="1">
        <v>44123</v>
      </c>
      <c r="IA44" s="1">
        <v>44124</v>
      </c>
      <c r="IB44" s="1">
        <v>44125</v>
      </c>
      <c r="IC44" s="1">
        <v>44126</v>
      </c>
      <c r="ID44" s="1">
        <v>44127</v>
      </c>
      <c r="IE44" s="1">
        <v>44128</v>
      </c>
      <c r="IF44" s="1">
        <v>44129</v>
      </c>
      <c r="IG44" s="1">
        <v>44130</v>
      </c>
      <c r="IH44" s="1">
        <v>44131</v>
      </c>
      <c r="II44" s="1">
        <v>44132</v>
      </c>
      <c r="IJ44" s="1">
        <v>44133</v>
      </c>
      <c r="IK44" s="1">
        <v>44134</v>
      </c>
      <c r="IL44" s="1">
        <v>44135</v>
      </c>
      <c r="IM44" s="1">
        <v>44136</v>
      </c>
      <c r="IN44" s="1">
        <v>44137</v>
      </c>
      <c r="IO44" s="1">
        <v>44138</v>
      </c>
      <c r="IP44" s="1">
        <v>44139</v>
      </c>
      <c r="IQ44" s="1">
        <v>44140</v>
      </c>
      <c r="IR44" s="1">
        <v>44141</v>
      </c>
      <c r="IS44" s="1">
        <v>44142</v>
      </c>
      <c r="IT44" s="1">
        <v>44143</v>
      </c>
      <c r="IU44" s="1">
        <v>44144</v>
      </c>
      <c r="IV44" s="1">
        <v>44145</v>
      </c>
      <c r="IW44" s="1">
        <v>44146</v>
      </c>
      <c r="IX44" s="1">
        <v>44147</v>
      </c>
      <c r="IY44" s="1">
        <v>44148</v>
      </c>
      <c r="IZ44" s="1">
        <v>44149</v>
      </c>
      <c r="JA44" s="1">
        <v>44150</v>
      </c>
      <c r="JB44" s="1">
        <v>44151</v>
      </c>
      <c r="JC44" s="1">
        <v>44152</v>
      </c>
      <c r="JD44" s="1">
        <v>44153</v>
      </c>
      <c r="JE44" s="1">
        <v>44154</v>
      </c>
      <c r="JF44" s="1">
        <v>44155</v>
      </c>
      <c r="JG44" s="1">
        <v>44156</v>
      </c>
      <c r="JH44" s="1">
        <v>44157</v>
      </c>
      <c r="JI44" s="1">
        <v>44158</v>
      </c>
      <c r="JJ44" s="1">
        <v>44159</v>
      </c>
      <c r="JK44" s="1">
        <v>44160</v>
      </c>
      <c r="JL44" s="1">
        <v>44161</v>
      </c>
      <c r="JM44" s="1">
        <v>44162</v>
      </c>
      <c r="JN44" s="1">
        <v>44163</v>
      </c>
      <c r="JO44" s="1">
        <v>44164</v>
      </c>
      <c r="JP44" s="1">
        <v>44165</v>
      </c>
      <c r="JQ44" s="1">
        <v>44166</v>
      </c>
      <c r="JR44" s="1">
        <v>44167</v>
      </c>
      <c r="JS44" s="1">
        <v>44168</v>
      </c>
      <c r="JT44" s="1">
        <v>44169</v>
      </c>
      <c r="JU44" s="1">
        <v>44170</v>
      </c>
      <c r="JV44" s="1">
        <v>44171</v>
      </c>
      <c r="JW44" s="1">
        <v>44172</v>
      </c>
      <c r="JX44" s="1">
        <v>44173</v>
      </c>
      <c r="JY44" s="1">
        <v>44174</v>
      </c>
      <c r="JZ44" s="1">
        <v>44175</v>
      </c>
      <c r="KA44" s="1">
        <v>44176</v>
      </c>
      <c r="KB44" s="1">
        <v>44177</v>
      </c>
      <c r="KC44" s="1">
        <v>44178</v>
      </c>
      <c r="KD44" s="1">
        <v>44179</v>
      </c>
      <c r="KE44" s="1">
        <v>44180</v>
      </c>
      <c r="KF44" s="1">
        <v>44181</v>
      </c>
      <c r="KG44" s="1">
        <v>44182</v>
      </c>
      <c r="KH44" s="1">
        <v>44183</v>
      </c>
      <c r="KI44" s="1">
        <v>44184</v>
      </c>
      <c r="KJ44" s="1">
        <v>44185</v>
      </c>
      <c r="KK44" s="1">
        <v>44186</v>
      </c>
      <c r="KL44" s="1">
        <v>44187</v>
      </c>
      <c r="KM44" s="1">
        <v>44188</v>
      </c>
      <c r="KN44" s="1">
        <v>44189</v>
      </c>
      <c r="KO44" s="1">
        <v>44190</v>
      </c>
      <c r="KP44" s="1">
        <v>44191</v>
      </c>
      <c r="KQ44" s="1">
        <v>44192</v>
      </c>
      <c r="KR44" s="1">
        <v>44193</v>
      </c>
      <c r="KS44" s="1">
        <v>44194</v>
      </c>
      <c r="KT44" s="1">
        <v>44195</v>
      </c>
      <c r="KU44" s="1">
        <v>44196</v>
      </c>
      <c r="KV44" s="1">
        <v>44197</v>
      </c>
      <c r="KW44" s="1">
        <v>44198</v>
      </c>
      <c r="KX44" s="1">
        <v>44199</v>
      </c>
      <c r="KY44" s="1">
        <v>44200</v>
      </c>
      <c r="KZ44" s="1">
        <v>44201</v>
      </c>
      <c r="LA44" s="1">
        <v>44202</v>
      </c>
      <c r="LB44" s="1">
        <v>44203</v>
      </c>
      <c r="LC44" s="1">
        <v>44204</v>
      </c>
      <c r="LD44" s="1">
        <v>44205</v>
      </c>
      <c r="LE44" s="1">
        <v>44206</v>
      </c>
      <c r="LF44" s="1">
        <v>44207</v>
      </c>
      <c r="LG44" s="1">
        <v>44208</v>
      </c>
      <c r="LH44" s="1">
        <v>44209</v>
      </c>
      <c r="LI44" s="1">
        <v>44210</v>
      </c>
      <c r="LJ44" s="1">
        <v>44211</v>
      </c>
      <c r="LK44" s="1">
        <v>44212</v>
      </c>
      <c r="LL44" s="1">
        <v>44213</v>
      </c>
      <c r="LM44" s="1">
        <v>44214</v>
      </c>
      <c r="LN44" s="1">
        <v>44215</v>
      </c>
      <c r="LO44" s="1">
        <v>44216</v>
      </c>
      <c r="LP44" s="1">
        <v>44217</v>
      </c>
      <c r="LQ44" s="1">
        <v>44218</v>
      </c>
      <c r="LR44" s="1">
        <v>44219</v>
      </c>
      <c r="LS44" s="1">
        <v>44220</v>
      </c>
      <c r="LT44" s="1">
        <v>44221</v>
      </c>
      <c r="LU44" s="1">
        <v>44222</v>
      </c>
      <c r="LV44" s="1">
        <v>44223</v>
      </c>
      <c r="LW44" s="1">
        <v>44224</v>
      </c>
      <c r="LX44" s="1">
        <v>44225</v>
      </c>
      <c r="LY44" s="1">
        <v>44226</v>
      </c>
      <c r="LZ44" s="1">
        <v>44227</v>
      </c>
      <c r="MA44" s="1">
        <v>44228</v>
      </c>
      <c r="MB44" s="1">
        <v>44229</v>
      </c>
      <c r="MC44" s="1">
        <v>44230</v>
      </c>
      <c r="MD44" s="1">
        <v>44231</v>
      </c>
      <c r="ME44" s="1">
        <v>44232</v>
      </c>
      <c r="MF44" s="1">
        <v>44233</v>
      </c>
      <c r="MG44" s="1">
        <v>44234</v>
      </c>
      <c r="MH44" s="1">
        <v>44235</v>
      </c>
      <c r="MI44" s="1">
        <v>44236</v>
      </c>
      <c r="MJ44" s="1">
        <v>44237</v>
      </c>
      <c r="MK44" s="1">
        <v>44238</v>
      </c>
      <c r="ML44" s="1">
        <v>44239</v>
      </c>
      <c r="MM44" s="1">
        <v>44240</v>
      </c>
      <c r="MN44" s="1">
        <v>44241</v>
      </c>
      <c r="MO44" s="1">
        <v>44242</v>
      </c>
      <c r="MP44" s="1">
        <v>44243</v>
      </c>
      <c r="MQ44" s="1">
        <v>44244</v>
      </c>
      <c r="MR44" s="1">
        <v>44245</v>
      </c>
      <c r="MS44" s="1">
        <v>44246</v>
      </c>
      <c r="MT44" s="1">
        <v>44247</v>
      </c>
      <c r="MU44" s="1">
        <v>44248</v>
      </c>
      <c r="MV44" s="1">
        <v>44249</v>
      </c>
      <c r="MW44" s="1">
        <v>44250</v>
      </c>
      <c r="MX44" s="1">
        <v>44251</v>
      </c>
      <c r="MY44" s="1">
        <v>44252</v>
      </c>
      <c r="MZ44" s="1">
        <v>44253</v>
      </c>
      <c r="NA44" s="1">
        <v>44254</v>
      </c>
      <c r="NB44" s="1">
        <v>44255</v>
      </c>
      <c r="NC44" s="1">
        <v>44256</v>
      </c>
      <c r="ND44" s="1">
        <v>44257</v>
      </c>
      <c r="NE44" s="1">
        <v>44258</v>
      </c>
      <c r="NF44" s="1">
        <v>44259</v>
      </c>
      <c r="NG44" s="1">
        <v>44260</v>
      </c>
      <c r="NH44" s="1">
        <v>44261</v>
      </c>
      <c r="NI44" s="1">
        <v>44262</v>
      </c>
      <c r="NJ44" s="1">
        <v>44263</v>
      </c>
      <c r="NK44" s="1">
        <v>44264</v>
      </c>
      <c r="NL44" s="1">
        <v>44265</v>
      </c>
      <c r="NM44" s="1">
        <v>44266</v>
      </c>
      <c r="NN44" s="1">
        <v>44267</v>
      </c>
      <c r="NO44" s="1">
        <v>44268</v>
      </c>
      <c r="NP44" s="1">
        <v>44269</v>
      </c>
      <c r="NQ44" s="1">
        <v>44270</v>
      </c>
      <c r="NR44" s="1">
        <v>44271</v>
      </c>
      <c r="NS44" s="1">
        <v>44272</v>
      </c>
      <c r="NT44" s="1">
        <v>44273</v>
      </c>
      <c r="NU44" s="1">
        <v>44274</v>
      </c>
      <c r="NV44" s="1">
        <v>44275</v>
      </c>
      <c r="NW44" s="1">
        <v>44276</v>
      </c>
      <c r="NX44" s="1">
        <v>44277</v>
      </c>
      <c r="NY44" s="1">
        <v>44278</v>
      </c>
      <c r="NZ44" s="1">
        <v>44279</v>
      </c>
      <c r="OA44" s="1">
        <v>44280</v>
      </c>
      <c r="OB44" s="1">
        <v>44281</v>
      </c>
      <c r="OC44" s="1">
        <v>44282</v>
      </c>
      <c r="OD44" s="1">
        <v>44283</v>
      </c>
      <c r="OE44" s="1">
        <v>44284</v>
      </c>
      <c r="OF44" s="1">
        <v>44285</v>
      </c>
      <c r="OG44" s="1">
        <v>44286</v>
      </c>
      <c r="OH44" s="1">
        <v>44287</v>
      </c>
      <c r="OI44" s="1">
        <v>44288</v>
      </c>
      <c r="OJ44" s="1">
        <v>44289</v>
      </c>
      <c r="OK44" s="1">
        <v>44290</v>
      </c>
      <c r="OL44" s="1">
        <v>44291</v>
      </c>
      <c r="OM44" s="1">
        <v>44292</v>
      </c>
      <c r="ON44" s="1">
        <v>44293</v>
      </c>
      <c r="OO44" s="1">
        <v>44294</v>
      </c>
      <c r="OP44" s="1">
        <v>44295</v>
      </c>
      <c r="OQ44" s="1">
        <v>44296</v>
      </c>
      <c r="OR44" s="1">
        <v>44297</v>
      </c>
      <c r="OS44" s="1">
        <v>44298</v>
      </c>
      <c r="OT44" s="1">
        <v>44299</v>
      </c>
      <c r="OU44" s="1">
        <v>44300</v>
      </c>
      <c r="OV44" s="1">
        <v>44301</v>
      </c>
      <c r="OW44" s="1">
        <v>44302</v>
      </c>
      <c r="OX44" s="1">
        <v>44303</v>
      </c>
      <c r="OY44" s="1">
        <v>44304</v>
      </c>
      <c r="OZ44" s="1">
        <v>44305</v>
      </c>
      <c r="PA44" s="1">
        <v>44306</v>
      </c>
      <c r="PB44" s="1">
        <v>44307</v>
      </c>
      <c r="PC44" s="1">
        <v>44308</v>
      </c>
      <c r="PD44" s="1">
        <v>44309</v>
      </c>
      <c r="PE44" s="1">
        <v>44310</v>
      </c>
      <c r="PF44" s="1">
        <v>44311</v>
      </c>
      <c r="PG44" s="1">
        <v>44312</v>
      </c>
      <c r="PH44" s="1">
        <v>44313</v>
      </c>
      <c r="PI44" s="1">
        <v>44314</v>
      </c>
      <c r="PJ44" s="1">
        <v>44315</v>
      </c>
      <c r="PK44" s="1">
        <v>44316</v>
      </c>
      <c r="PL44" s="1">
        <v>44317</v>
      </c>
      <c r="PM44" s="1">
        <v>44318</v>
      </c>
      <c r="PN44" s="1">
        <v>44319</v>
      </c>
      <c r="PO44" s="1">
        <v>44320</v>
      </c>
      <c r="PP44" s="1">
        <v>44321</v>
      </c>
      <c r="PQ44" s="1">
        <v>44322</v>
      </c>
      <c r="PR44" s="1">
        <v>44323</v>
      </c>
      <c r="PS44" s="1">
        <v>44324</v>
      </c>
      <c r="PT44" s="1">
        <v>44325</v>
      </c>
      <c r="PU44" s="1">
        <v>44326</v>
      </c>
      <c r="PV44" s="1">
        <v>44327</v>
      </c>
      <c r="PW44" s="1">
        <v>44328</v>
      </c>
      <c r="PX44" s="1">
        <v>44329</v>
      </c>
      <c r="PY44" s="1">
        <v>44330</v>
      </c>
      <c r="PZ44" s="1">
        <v>44331</v>
      </c>
      <c r="QA44" s="1">
        <v>44332</v>
      </c>
      <c r="QB44" s="1">
        <v>44333</v>
      </c>
      <c r="QC44" s="1">
        <v>44334</v>
      </c>
      <c r="QD44" s="1">
        <v>44335</v>
      </c>
      <c r="QE44" s="1">
        <v>44336</v>
      </c>
      <c r="QF44" s="1">
        <v>44337</v>
      </c>
      <c r="QG44" s="1">
        <v>44338</v>
      </c>
      <c r="QH44" s="1">
        <v>44339</v>
      </c>
      <c r="QI44" s="1">
        <v>44340</v>
      </c>
      <c r="QJ44" s="1">
        <v>44341</v>
      </c>
      <c r="QK44" s="1">
        <v>44342</v>
      </c>
      <c r="QL44" s="1">
        <v>44343</v>
      </c>
      <c r="QM44" s="1">
        <v>44344</v>
      </c>
      <c r="QN44" s="1">
        <v>44345</v>
      </c>
      <c r="QO44" s="1">
        <v>44346</v>
      </c>
      <c r="QP44" s="1">
        <v>44347</v>
      </c>
      <c r="QQ44" s="1">
        <v>44348</v>
      </c>
      <c r="QR44" s="1">
        <v>44349</v>
      </c>
      <c r="QS44" s="1">
        <v>44350</v>
      </c>
      <c r="QT44" s="1">
        <v>44351</v>
      </c>
      <c r="QU44" s="1">
        <v>44352</v>
      </c>
      <c r="QV44" s="1">
        <v>44353</v>
      </c>
      <c r="QW44" s="1">
        <v>44354</v>
      </c>
      <c r="QX44" s="1">
        <v>44355</v>
      </c>
      <c r="QY44" s="1">
        <v>44356</v>
      </c>
      <c r="QZ44" s="1">
        <v>44357</v>
      </c>
      <c r="RA44" s="1">
        <v>44358</v>
      </c>
      <c r="RB44" s="1">
        <v>44359</v>
      </c>
      <c r="RC44" s="1">
        <v>44360</v>
      </c>
      <c r="RD44" s="1">
        <v>44361</v>
      </c>
      <c r="RE44" s="1">
        <v>44362</v>
      </c>
      <c r="RF44" s="1">
        <v>44363</v>
      </c>
      <c r="RG44" s="1">
        <v>44364</v>
      </c>
      <c r="RH44" s="1">
        <v>44365</v>
      </c>
      <c r="RI44" s="1">
        <v>44366</v>
      </c>
      <c r="RJ44" s="1">
        <v>44367</v>
      </c>
      <c r="RK44" s="1">
        <v>44368</v>
      </c>
      <c r="RL44" s="1">
        <v>44369</v>
      </c>
      <c r="RM44" s="1">
        <v>44370</v>
      </c>
      <c r="RN44" s="1">
        <v>44371</v>
      </c>
      <c r="RO44" s="1">
        <v>44372</v>
      </c>
      <c r="RP44" s="1">
        <v>44373</v>
      </c>
      <c r="RQ44" s="1">
        <v>44374</v>
      </c>
      <c r="RR44" s="1">
        <v>44375</v>
      </c>
      <c r="RS44" s="1">
        <v>44376</v>
      </c>
      <c r="RT44" s="1">
        <v>44377</v>
      </c>
      <c r="RU44" s="1">
        <v>44378</v>
      </c>
      <c r="RV44" s="1">
        <v>44379</v>
      </c>
      <c r="RW44" s="1">
        <v>44380</v>
      </c>
      <c r="RX44" s="1">
        <v>44381</v>
      </c>
      <c r="RY44" s="1">
        <v>44382</v>
      </c>
      <c r="RZ44" s="1">
        <v>44383</v>
      </c>
      <c r="SA44" s="1">
        <v>44384</v>
      </c>
      <c r="SB44" s="1">
        <v>44385</v>
      </c>
      <c r="SC44" s="1">
        <v>44386</v>
      </c>
      <c r="SD44" s="1">
        <v>44387</v>
      </c>
      <c r="SE44" s="1">
        <v>44388</v>
      </c>
      <c r="SF44" s="1">
        <v>44389</v>
      </c>
      <c r="SG44" s="1">
        <v>44390</v>
      </c>
      <c r="SH44" s="1">
        <v>44391</v>
      </c>
      <c r="SI44" s="1">
        <v>44392</v>
      </c>
      <c r="SJ44" s="1">
        <v>44393</v>
      </c>
      <c r="SK44" s="1">
        <v>44394</v>
      </c>
      <c r="SL44" s="1">
        <v>44395</v>
      </c>
      <c r="SM44" s="1">
        <v>44396</v>
      </c>
      <c r="SN44" s="1">
        <v>44397</v>
      </c>
      <c r="SO44" s="1">
        <v>44398</v>
      </c>
      <c r="SP44" s="1">
        <v>44399</v>
      </c>
      <c r="SQ44" s="1">
        <v>44400</v>
      </c>
      <c r="SR44" s="1">
        <v>44401</v>
      </c>
      <c r="SS44" s="1">
        <v>44402</v>
      </c>
      <c r="ST44" s="1">
        <v>44403</v>
      </c>
      <c r="SU44" s="1">
        <v>44404</v>
      </c>
      <c r="SV44" s="1">
        <v>44405</v>
      </c>
      <c r="SW44" s="1">
        <v>44406</v>
      </c>
      <c r="SX44" s="1">
        <v>44407</v>
      </c>
      <c r="SY44" s="1">
        <v>44408</v>
      </c>
      <c r="SZ44" s="1">
        <v>44409</v>
      </c>
      <c r="TA44" s="1">
        <v>44410</v>
      </c>
      <c r="TB44" s="1">
        <v>44411</v>
      </c>
      <c r="TC44" s="1">
        <v>44412</v>
      </c>
      <c r="TD44" s="1">
        <v>44413</v>
      </c>
      <c r="TE44" s="1">
        <v>44414</v>
      </c>
      <c r="TF44" s="1">
        <v>44415</v>
      </c>
      <c r="TG44" s="1">
        <v>44416</v>
      </c>
      <c r="TH44" s="1">
        <v>44417</v>
      </c>
      <c r="TI44" s="1">
        <v>44418</v>
      </c>
      <c r="TJ44" s="1">
        <v>44419</v>
      </c>
      <c r="TK44" s="1">
        <v>44420</v>
      </c>
      <c r="TL44" s="1">
        <v>44421</v>
      </c>
      <c r="TM44" s="1">
        <v>44422</v>
      </c>
      <c r="TN44" s="1">
        <v>44423</v>
      </c>
      <c r="TO44" s="1">
        <v>44424</v>
      </c>
      <c r="TP44" s="1">
        <v>44425</v>
      </c>
      <c r="TQ44" s="1">
        <v>44426</v>
      </c>
      <c r="TR44" s="1">
        <v>44427</v>
      </c>
      <c r="TS44" s="1">
        <v>44428</v>
      </c>
      <c r="TT44" s="1">
        <v>44429</v>
      </c>
      <c r="TU44" s="1">
        <v>44430</v>
      </c>
      <c r="TV44" s="1">
        <v>44431</v>
      </c>
      <c r="TW44" s="1">
        <v>44432</v>
      </c>
      <c r="TX44" s="1">
        <v>44433</v>
      </c>
      <c r="TY44" s="1">
        <v>44434</v>
      </c>
      <c r="TZ44" s="1">
        <v>44435</v>
      </c>
      <c r="UA44" s="1">
        <v>44436</v>
      </c>
      <c r="UB44" s="1">
        <v>44437</v>
      </c>
      <c r="UC44" s="1">
        <v>44438</v>
      </c>
      <c r="UD44" s="1">
        <v>44439</v>
      </c>
      <c r="UE44" s="1">
        <v>44440</v>
      </c>
      <c r="UF44" s="1">
        <v>44441</v>
      </c>
      <c r="UG44" s="1">
        <v>44442</v>
      </c>
      <c r="UH44" s="1">
        <v>44443</v>
      </c>
      <c r="UI44" s="1">
        <v>44444</v>
      </c>
      <c r="UJ44" s="1">
        <v>44445</v>
      </c>
      <c r="UK44" s="1">
        <v>44446</v>
      </c>
      <c r="UL44" s="1">
        <v>44447</v>
      </c>
      <c r="UM44" s="1">
        <v>44448</v>
      </c>
      <c r="UN44" s="1">
        <v>44449</v>
      </c>
      <c r="UO44" s="1">
        <v>44450</v>
      </c>
      <c r="UP44" s="1">
        <v>44451</v>
      </c>
      <c r="UQ44" s="1">
        <v>44452</v>
      </c>
      <c r="UR44" s="1">
        <v>44453</v>
      </c>
      <c r="US44" s="1">
        <v>44454</v>
      </c>
      <c r="UT44" s="1">
        <v>44455</v>
      </c>
      <c r="UU44" s="1">
        <v>44456</v>
      </c>
      <c r="UV44" s="1">
        <v>44457</v>
      </c>
      <c r="UW44" s="1">
        <v>44458</v>
      </c>
      <c r="UX44" s="1">
        <v>44459</v>
      </c>
      <c r="UY44" s="1">
        <v>44460</v>
      </c>
      <c r="UZ44" s="1">
        <v>44461</v>
      </c>
      <c r="VA44" s="1">
        <v>44462</v>
      </c>
      <c r="VB44" s="1">
        <v>44463</v>
      </c>
      <c r="VC44" s="1">
        <v>44464</v>
      </c>
      <c r="VD44" s="1">
        <v>44465</v>
      </c>
      <c r="VE44" s="1">
        <v>44466</v>
      </c>
      <c r="VF44" s="1">
        <v>44467</v>
      </c>
      <c r="VG44" s="1">
        <v>44468</v>
      </c>
      <c r="VH44" s="1">
        <v>44469</v>
      </c>
      <c r="VI44" s="1">
        <v>44470</v>
      </c>
      <c r="VJ44" s="1">
        <v>44471</v>
      </c>
      <c r="VK44" s="1">
        <v>44472</v>
      </c>
      <c r="VL44" s="1">
        <v>44473</v>
      </c>
      <c r="VM44" s="1">
        <v>44474</v>
      </c>
      <c r="VN44" s="1">
        <v>44475</v>
      </c>
      <c r="VO44" s="1">
        <v>44476</v>
      </c>
      <c r="VP44" s="1">
        <v>44477</v>
      </c>
      <c r="VQ44" s="1">
        <v>44478</v>
      </c>
      <c r="VR44" s="1">
        <v>44479</v>
      </c>
      <c r="VS44" s="1">
        <v>44480</v>
      </c>
      <c r="VT44" s="1">
        <v>44481</v>
      </c>
      <c r="VU44" s="1">
        <v>44482</v>
      </c>
      <c r="VV44" s="1">
        <v>44483</v>
      </c>
      <c r="VW44" s="1">
        <v>44484</v>
      </c>
      <c r="VX44" s="1">
        <v>44485</v>
      </c>
      <c r="VY44" s="1">
        <v>44486</v>
      </c>
      <c r="VZ44" s="1">
        <v>44487</v>
      </c>
      <c r="WA44" s="1">
        <v>44488</v>
      </c>
      <c r="WB44" s="1">
        <v>44489</v>
      </c>
      <c r="WC44" s="1">
        <v>44490</v>
      </c>
      <c r="WD44" s="1">
        <v>44491</v>
      </c>
      <c r="WE44" s="1">
        <v>44492</v>
      </c>
      <c r="WF44" s="1">
        <v>44493</v>
      </c>
      <c r="WG44" s="1">
        <v>44494</v>
      </c>
      <c r="WH44" s="1">
        <v>44495</v>
      </c>
      <c r="WI44" s="1">
        <v>44496</v>
      </c>
      <c r="WJ44" s="1">
        <v>44497</v>
      </c>
      <c r="WK44" s="1">
        <v>44498</v>
      </c>
      <c r="WL44" s="1">
        <v>44499</v>
      </c>
      <c r="WM44" s="1">
        <v>44500</v>
      </c>
      <c r="WN44" s="1">
        <v>44501</v>
      </c>
      <c r="WO44" s="1">
        <v>44502</v>
      </c>
      <c r="WP44" s="1">
        <v>44503</v>
      </c>
      <c r="WQ44" s="1">
        <v>44504</v>
      </c>
      <c r="WR44" s="1">
        <v>44505</v>
      </c>
      <c r="WS44" s="1">
        <v>44506</v>
      </c>
      <c r="WT44" s="1">
        <v>44507</v>
      </c>
      <c r="WU44" s="1">
        <v>44508</v>
      </c>
      <c r="WV44" s="1">
        <v>44509</v>
      </c>
      <c r="WW44" s="1">
        <v>44510</v>
      </c>
      <c r="WX44" s="1">
        <v>44511</v>
      </c>
      <c r="WY44" s="1">
        <v>44512</v>
      </c>
      <c r="WZ44" s="1">
        <v>44513</v>
      </c>
      <c r="XA44" s="1">
        <v>44514</v>
      </c>
      <c r="XB44" s="1">
        <v>44515</v>
      </c>
      <c r="XC44" s="1">
        <v>44516</v>
      </c>
      <c r="XD44" s="1">
        <v>44517</v>
      </c>
      <c r="XE44" s="1">
        <v>44518</v>
      </c>
      <c r="XF44" s="1">
        <v>44519</v>
      </c>
      <c r="XG44" s="1">
        <v>44520</v>
      </c>
      <c r="XH44" s="1">
        <v>44521</v>
      </c>
      <c r="XI44" s="1">
        <v>44522</v>
      </c>
      <c r="XJ44" s="1">
        <v>44523</v>
      </c>
      <c r="XK44" s="1">
        <v>44524</v>
      </c>
      <c r="XL44" s="1">
        <v>44525</v>
      </c>
      <c r="XM44" s="1">
        <v>44526</v>
      </c>
      <c r="XN44" s="1">
        <v>44527</v>
      </c>
      <c r="XO44" s="1">
        <v>44528</v>
      </c>
      <c r="XP44" s="1">
        <v>44529</v>
      </c>
      <c r="XQ44" s="1">
        <v>44530</v>
      </c>
      <c r="XR44" s="1">
        <v>44531</v>
      </c>
      <c r="XS44" s="1">
        <v>44532</v>
      </c>
      <c r="XT44" s="1">
        <v>44533</v>
      </c>
      <c r="XU44" s="1">
        <v>44534</v>
      </c>
      <c r="XV44" s="1">
        <v>44535</v>
      </c>
      <c r="XW44" s="1">
        <v>44536</v>
      </c>
      <c r="XX44" s="1">
        <v>44537</v>
      </c>
      <c r="XY44" s="1">
        <v>44538</v>
      </c>
      <c r="XZ44" s="1">
        <v>44539</v>
      </c>
      <c r="YA44" s="1">
        <v>44540</v>
      </c>
      <c r="YB44" s="1">
        <v>44541</v>
      </c>
      <c r="YC44" s="1">
        <v>44542</v>
      </c>
      <c r="YD44" s="1">
        <v>44543</v>
      </c>
      <c r="YE44" s="1">
        <v>44544</v>
      </c>
      <c r="YF44" s="1">
        <v>44545</v>
      </c>
      <c r="YG44" s="1">
        <v>44546</v>
      </c>
      <c r="YH44" s="1">
        <v>44547</v>
      </c>
      <c r="YI44" s="1">
        <v>44548</v>
      </c>
      <c r="YJ44" s="1">
        <v>44549</v>
      </c>
      <c r="YK44" s="1">
        <v>44550</v>
      </c>
      <c r="YL44" s="1">
        <v>44551</v>
      </c>
      <c r="YM44" s="1">
        <v>44552</v>
      </c>
      <c r="YN44" s="1">
        <v>44553</v>
      </c>
      <c r="YO44" s="1">
        <v>44554</v>
      </c>
      <c r="YP44" s="1">
        <v>44555</v>
      </c>
      <c r="YQ44" s="1">
        <v>44556</v>
      </c>
      <c r="YR44" s="1">
        <v>44557</v>
      </c>
      <c r="YS44" s="1">
        <v>44558</v>
      </c>
      <c r="YT44" s="1">
        <v>44559</v>
      </c>
      <c r="YU44" s="1">
        <v>44560</v>
      </c>
      <c r="YV44" s="1">
        <v>44561</v>
      </c>
      <c r="YW44" s="1">
        <v>44562</v>
      </c>
      <c r="YX44" s="1">
        <v>44563</v>
      </c>
      <c r="YY44" s="1">
        <v>44564</v>
      </c>
      <c r="YZ44" s="1">
        <v>44565</v>
      </c>
      <c r="ZA44" s="1">
        <v>44566</v>
      </c>
      <c r="ZB44" s="1">
        <v>44567</v>
      </c>
      <c r="ZC44" s="1">
        <v>44568</v>
      </c>
      <c r="ZD44" s="1">
        <v>44569</v>
      </c>
      <c r="ZE44" s="1">
        <v>44570</v>
      </c>
      <c r="ZF44" s="1">
        <v>44571</v>
      </c>
      <c r="ZG44" s="1">
        <v>44572</v>
      </c>
      <c r="ZH44" s="1">
        <v>44573</v>
      </c>
      <c r="ZI44" s="1">
        <v>44574</v>
      </c>
      <c r="ZJ44" s="1">
        <v>44575</v>
      </c>
      <c r="ZK44" s="1">
        <v>44576</v>
      </c>
      <c r="ZL44" s="1">
        <v>44577</v>
      </c>
      <c r="ZM44" s="1">
        <v>44578</v>
      </c>
      <c r="ZN44" s="1">
        <v>44579</v>
      </c>
      <c r="ZO44" s="1">
        <v>44580</v>
      </c>
      <c r="ZP44" s="1">
        <v>44581</v>
      </c>
      <c r="ZQ44" s="1">
        <v>44582</v>
      </c>
      <c r="ZR44" s="1">
        <v>44583</v>
      </c>
      <c r="ZS44" s="1">
        <v>44584</v>
      </c>
      <c r="ZT44" s="1">
        <v>44585</v>
      </c>
      <c r="ZU44" s="1">
        <v>44586</v>
      </c>
      <c r="ZV44" s="1">
        <v>44587</v>
      </c>
      <c r="ZW44" s="1">
        <v>44588</v>
      </c>
      <c r="ZX44" s="1">
        <v>44589</v>
      </c>
      <c r="ZY44" s="1">
        <v>44590</v>
      </c>
      <c r="ZZ44" s="1">
        <v>44591</v>
      </c>
      <c r="AAA44" s="1">
        <v>44592</v>
      </c>
      <c r="AAB44" s="1">
        <v>44593</v>
      </c>
      <c r="AAC44" s="1">
        <v>44594</v>
      </c>
      <c r="AAD44" s="1">
        <v>44595</v>
      </c>
      <c r="AAE44" s="1">
        <v>44596</v>
      </c>
      <c r="AAF44" s="1">
        <v>44597</v>
      </c>
      <c r="AAG44" s="1">
        <v>44598</v>
      </c>
      <c r="AAH44" s="1">
        <v>44599</v>
      </c>
      <c r="AAI44" s="1">
        <v>44600</v>
      </c>
      <c r="AAJ44" s="1">
        <v>44601</v>
      </c>
      <c r="AAK44" s="1">
        <v>44602</v>
      </c>
      <c r="AAL44" s="1">
        <v>44603</v>
      </c>
      <c r="AAM44" s="1">
        <v>44604</v>
      </c>
      <c r="AAN44" s="1">
        <v>44605</v>
      </c>
      <c r="AAO44" s="1">
        <v>44606</v>
      </c>
      <c r="AAP44" s="1">
        <v>44607</v>
      </c>
      <c r="AAQ44" s="1">
        <v>44608</v>
      </c>
      <c r="AAR44" s="1">
        <v>44609</v>
      </c>
      <c r="AAS44" s="1">
        <v>44610</v>
      </c>
      <c r="AAT44" s="1">
        <v>44611</v>
      </c>
      <c r="AAU44" s="1">
        <v>44612</v>
      </c>
      <c r="AAV44" s="1">
        <v>44613</v>
      </c>
      <c r="AAW44" s="1">
        <v>44614</v>
      </c>
      <c r="AAX44" s="1">
        <v>44615</v>
      </c>
      <c r="AAY44" s="1">
        <v>44616</v>
      </c>
      <c r="AAZ44" s="1">
        <v>44617</v>
      </c>
      <c r="ABA44" s="1">
        <v>44618</v>
      </c>
      <c r="ABB44" s="1">
        <v>44619</v>
      </c>
      <c r="ABC44" s="1">
        <v>44620</v>
      </c>
      <c r="ABD44" s="1">
        <v>44621</v>
      </c>
      <c r="ABE44" s="1">
        <v>44622</v>
      </c>
      <c r="ABF44" s="1">
        <v>44623</v>
      </c>
      <c r="ABG44" s="1">
        <v>44624</v>
      </c>
      <c r="ABH44" s="1">
        <v>44625</v>
      </c>
      <c r="ABI44" s="1">
        <v>44626</v>
      </c>
      <c r="ABJ44" s="1">
        <v>44627</v>
      </c>
      <c r="ABK44" s="1">
        <v>44628</v>
      </c>
      <c r="ABL44" s="1">
        <v>44629</v>
      </c>
      <c r="ABM44" s="1">
        <v>44630</v>
      </c>
      <c r="ABN44" s="1">
        <v>44631</v>
      </c>
      <c r="ABO44" s="1">
        <v>44632</v>
      </c>
      <c r="ABP44" s="1">
        <v>44633</v>
      </c>
      <c r="ABQ44" s="1">
        <v>44634</v>
      </c>
      <c r="ABR44" s="1">
        <v>44635</v>
      </c>
      <c r="ABS44" s="1">
        <v>44636</v>
      </c>
      <c r="ABT44" s="1">
        <v>44637</v>
      </c>
      <c r="ABU44" s="1">
        <v>44638</v>
      </c>
      <c r="ABV44" s="1">
        <v>44639</v>
      </c>
      <c r="ABW44" s="1">
        <v>44640</v>
      </c>
      <c r="ABX44" s="1">
        <v>44641</v>
      </c>
      <c r="ABY44" s="1">
        <v>44642</v>
      </c>
      <c r="ABZ44" s="1">
        <v>44643</v>
      </c>
      <c r="ACA44" s="1">
        <v>44644</v>
      </c>
      <c r="ACB44" s="1">
        <v>44645</v>
      </c>
      <c r="ACC44" s="1">
        <v>44646</v>
      </c>
      <c r="ACD44" s="1">
        <v>44647</v>
      </c>
      <c r="ACE44" s="1">
        <v>44648</v>
      </c>
      <c r="ACF44" s="1">
        <v>44649</v>
      </c>
      <c r="ACG44" s="1">
        <v>44650</v>
      </c>
      <c r="ACH44" s="1">
        <v>44651</v>
      </c>
      <c r="ACI44" s="1">
        <v>44652</v>
      </c>
      <c r="ACJ44" s="1">
        <v>44653</v>
      </c>
      <c r="ACK44" s="1">
        <v>44654</v>
      </c>
      <c r="ACL44" s="1">
        <v>44655</v>
      </c>
      <c r="ACM44" s="1">
        <v>44656</v>
      </c>
      <c r="ACN44" s="1">
        <v>44657</v>
      </c>
      <c r="ACO44" s="1">
        <v>44658</v>
      </c>
      <c r="ACP44" s="1">
        <v>44659</v>
      </c>
      <c r="ACQ44" s="1">
        <v>44660</v>
      </c>
      <c r="ACR44" s="1">
        <v>44661</v>
      </c>
      <c r="ACS44" s="1">
        <v>44662</v>
      </c>
      <c r="ACT44" s="1">
        <v>44663</v>
      </c>
      <c r="ACU44" s="1">
        <v>44664</v>
      </c>
      <c r="ACV44" s="1">
        <v>44665</v>
      </c>
      <c r="ACW44" s="1">
        <v>44666</v>
      </c>
      <c r="ACX44" s="1">
        <v>44667</v>
      </c>
      <c r="ACY44" s="1">
        <v>44668</v>
      </c>
      <c r="ACZ44" s="1">
        <v>44669</v>
      </c>
      <c r="ADA44" s="1">
        <v>44670</v>
      </c>
      <c r="ADB44" s="1">
        <v>44671</v>
      </c>
      <c r="ADC44" s="1">
        <v>44672</v>
      </c>
      <c r="ADD44" s="1">
        <v>44673</v>
      </c>
      <c r="ADE44" s="1">
        <v>44674</v>
      </c>
      <c r="ADF44" s="1">
        <v>44675</v>
      </c>
      <c r="ADG44" s="1">
        <v>44676</v>
      </c>
      <c r="ADH44" s="1">
        <v>44677</v>
      </c>
      <c r="ADI44" s="1">
        <v>44678</v>
      </c>
      <c r="ADJ44" s="1">
        <v>44679</v>
      </c>
      <c r="ADK44" s="1">
        <v>44680</v>
      </c>
      <c r="ADL44" s="1">
        <v>44681</v>
      </c>
      <c r="ADM44" s="1">
        <v>44682</v>
      </c>
      <c r="ADN44" s="1">
        <v>44683</v>
      </c>
      <c r="ADO44" s="1">
        <v>44684</v>
      </c>
      <c r="ADP44" s="1">
        <v>44685</v>
      </c>
      <c r="ADQ44" s="1">
        <v>44686</v>
      </c>
      <c r="ADR44" s="1">
        <v>44687</v>
      </c>
      <c r="ADS44" s="1">
        <v>44688</v>
      </c>
      <c r="ADT44" s="1">
        <v>44689</v>
      </c>
      <c r="ADU44" s="1">
        <v>44690</v>
      </c>
      <c r="ADV44" s="1">
        <v>44691</v>
      </c>
      <c r="ADW44" s="1">
        <v>44692</v>
      </c>
      <c r="ADX44" s="1">
        <v>44693</v>
      </c>
      <c r="ADY44" s="1">
        <v>44694</v>
      </c>
      <c r="ADZ44" s="1">
        <v>44695</v>
      </c>
      <c r="AEA44" s="1">
        <v>44696</v>
      </c>
      <c r="AEB44" s="1">
        <v>44697</v>
      </c>
      <c r="AEC44" s="1">
        <v>44698</v>
      </c>
      <c r="AED44" s="1">
        <v>44699</v>
      </c>
      <c r="AEE44" s="1">
        <v>44700</v>
      </c>
      <c r="AEF44" s="1">
        <v>44701</v>
      </c>
      <c r="AEG44" s="1">
        <v>44702</v>
      </c>
      <c r="AEH44" s="1">
        <v>44703</v>
      </c>
      <c r="AEI44" s="1">
        <v>44704</v>
      </c>
      <c r="AEJ44" s="1">
        <v>44705</v>
      </c>
      <c r="AEK44" s="1">
        <v>44706</v>
      </c>
      <c r="AEL44" s="1">
        <v>44707</v>
      </c>
      <c r="AEM44" s="1">
        <v>44708</v>
      </c>
      <c r="AEN44" s="1">
        <v>44709</v>
      </c>
      <c r="AEO44" s="1">
        <v>44710</v>
      </c>
      <c r="AEP44" s="1">
        <v>44711</v>
      </c>
      <c r="AEQ44" s="1">
        <v>44712</v>
      </c>
      <c r="AER44" s="1">
        <v>44713</v>
      </c>
      <c r="AES44" s="1">
        <v>44714</v>
      </c>
      <c r="AET44" s="1">
        <v>44715</v>
      </c>
      <c r="AEU44" s="1">
        <v>44716</v>
      </c>
      <c r="AEV44" s="1">
        <v>44717</v>
      </c>
      <c r="AEW44" s="1">
        <v>44718</v>
      </c>
      <c r="AEX44" s="1">
        <v>44719</v>
      </c>
      <c r="AEY44" s="1">
        <v>44720</v>
      </c>
      <c r="AEZ44" s="1">
        <v>44721</v>
      </c>
      <c r="AFA44" s="1">
        <v>44722</v>
      </c>
      <c r="AFB44" s="1">
        <v>44723</v>
      </c>
      <c r="AFC44" s="1">
        <v>44724</v>
      </c>
      <c r="AFD44" s="1">
        <v>44725</v>
      </c>
      <c r="AFE44" s="1">
        <v>44726</v>
      </c>
      <c r="AFF44" s="1">
        <v>44727</v>
      </c>
      <c r="AFG44" s="1">
        <v>44728</v>
      </c>
      <c r="AFH44" s="1">
        <v>44729</v>
      </c>
      <c r="AFI44" s="1">
        <v>44730</v>
      </c>
      <c r="AFJ44" s="1">
        <v>44731</v>
      </c>
      <c r="AFK44" s="1">
        <v>44732</v>
      </c>
      <c r="AFL44" s="1">
        <v>44733</v>
      </c>
      <c r="AFM44" s="1">
        <v>44734</v>
      </c>
      <c r="AFN44" s="1">
        <v>44735</v>
      </c>
      <c r="AFO44" s="1">
        <v>44736</v>
      </c>
      <c r="AFP44" s="1">
        <v>44737</v>
      </c>
      <c r="AFQ44" s="1">
        <v>44738</v>
      </c>
      <c r="AFR44" s="1">
        <v>44739</v>
      </c>
      <c r="AFS44" s="1">
        <v>44740</v>
      </c>
      <c r="AFT44" s="1">
        <v>44741</v>
      </c>
      <c r="AFU44" s="1">
        <v>44742</v>
      </c>
      <c r="AFV44" s="1">
        <v>44743</v>
      </c>
      <c r="AFW44" s="1">
        <v>44744</v>
      </c>
      <c r="AFX44" s="1">
        <v>44745</v>
      </c>
      <c r="AFY44" s="1">
        <v>44746</v>
      </c>
      <c r="AFZ44" s="1">
        <v>44747</v>
      </c>
      <c r="AGA44" s="1">
        <v>44748</v>
      </c>
      <c r="AGB44" s="1">
        <v>44749</v>
      </c>
      <c r="AGC44" s="1">
        <v>44750</v>
      </c>
      <c r="AGD44" s="1">
        <v>44751</v>
      </c>
      <c r="AGE44" s="1">
        <v>44752</v>
      </c>
      <c r="AGF44" s="1">
        <v>44753</v>
      </c>
      <c r="AGG44" s="1">
        <v>44754</v>
      </c>
      <c r="AGH44" s="1">
        <v>44755</v>
      </c>
      <c r="AGI44" s="1">
        <v>44756</v>
      </c>
      <c r="AGJ44" s="1">
        <v>44757</v>
      </c>
      <c r="AGK44" s="1">
        <v>44758</v>
      </c>
      <c r="AGL44" s="1">
        <v>44759</v>
      </c>
      <c r="AGM44" s="1">
        <v>44760</v>
      </c>
      <c r="AGN44" s="1">
        <v>44761</v>
      </c>
      <c r="AGO44" s="1">
        <v>44762</v>
      </c>
      <c r="AGP44" s="1">
        <v>44763</v>
      </c>
      <c r="AGQ44" s="1">
        <v>44764</v>
      </c>
      <c r="AGR44" s="1">
        <v>44765</v>
      </c>
      <c r="AGS44" s="1">
        <v>44766</v>
      </c>
      <c r="AGT44" s="1">
        <v>44767</v>
      </c>
      <c r="AGU44" s="1">
        <v>44768</v>
      </c>
      <c r="AGV44" s="1">
        <v>44769</v>
      </c>
      <c r="AGW44" s="1">
        <v>44770</v>
      </c>
      <c r="AGX44" s="1">
        <v>44771</v>
      </c>
      <c r="AGY44" s="1">
        <v>44772</v>
      </c>
      <c r="AGZ44" s="1">
        <v>44773</v>
      </c>
      <c r="AHA44" s="1">
        <v>44774</v>
      </c>
      <c r="AHB44" s="1">
        <v>44775</v>
      </c>
      <c r="AHC44" s="1">
        <v>44776</v>
      </c>
      <c r="AHD44" s="1">
        <v>44777</v>
      </c>
      <c r="AHE44" s="1">
        <v>44778</v>
      </c>
      <c r="AHF44" s="1">
        <v>44779</v>
      </c>
      <c r="AHG44" s="1">
        <v>44780</v>
      </c>
      <c r="AHH44" s="1">
        <v>44781</v>
      </c>
      <c r="AHI44" s="1">
        <v>44782</v>
      </c>
      <c r="AHJ44" s="1">
        <v>44783</v>
      </c>
      <c r="AHK44" s="1">
        <v>44784</v>
      </c>
      <c r="AHL44" s="1">
        <v>44785</v>
      </c>
      <c r="AHM44" s="1">
        <v>44786</v>
      </c>
      <c r="AHN44" s="1">
        <v>44787</v>
      </c>
      <c r="AHO44" s="1">
        <v>44788</v>
      </c>
      <c r="AHP44" s="1">
        <v>44789</v>
      </c>
      <c r="AHQ44" s="1">
        <v>44790</v>
      </c>
      <c r="AHR44" s="1">
        <v>44791</v>
      </c>
      <c r="AHS44" s="1">
        <v>44792</v>
      </c>
      <c r="AHT44" s="1">
        <v>44793</v>
      </c>
      <c r="AHU44" s="1">
        <v>44794</v>
      </c>
      <c r="AHV44" s="1">
        <v>44795</v>
      </c>
      <c r="AHW44" s="1">
        <v>44796</v>
      </c>
      <c r="AHX44" s="1">
        <v>44797</v>
      </c>
      <c r="AHY44" s="1">
        <v>44798</v>
      </c>
      <c r="AHZ44" s="1">
        <v>44799</v>
      </c>
      <c r="AIA44" s="1">
        <v>44800</v>
      </c>
      <c r="AIB44" s="1">
        <v>44801</v>
      </c>
      <c r="AIC44" s="1">
        <v>44802</v>
      </c>
      <c r="AID44" s="1">
        <v>44803</v>
      </c>
      <c r="AIE44" s="1">
        <v>44804</v>
      </c>
      <c r="AIF44" s="1">
        <v>44805</v>
      </c>
      <c r="AIG44" s="1">
        <v>44806</v>
      </c>
      <c r="AIH44" s="1">
        <v>44807</v>
      </c>
      <c r="AII44" s="1">
        <v>44808</v>
      </c>
      <c r="AIJ44" s="1">
        <v>44809</v>
      </c>
      <c r="AIK44" s="1">
        <v>44810</v>
      </c>
      <c r="AIL44" s="1">
        <v>44811</v>
      </c>
      <c r="AIM44" s="1">
        <v>44812</v>
      </c>
      <c r="AIN44" s="1">
        <v>44813</v>
      </c>
      <c r="AIO44" s="1">
        <v>44814</v>
      </c>
      <c r="AIP44" s="1">
        <v>44815</v>
      </c>
      <c r="AIQ44" s="1">
        <v>44816</v>
      </c>
      <c r="AIR44" s="1">
        <v>44817</v>
      </c>
      <c r="AIS44" s="1">
        <v>44818</v>
      </c>
      <c r="AIT44" s="1">
        <v>44819</v>
      </c>
      <c r="AIU44" s="1">
        <v>44820</v>
      </c>
      <c r="AIV44" s="1">
        <v>44821</v>
      </c>
      <c r="AIW44" s="1">
        <v>44822</v>
      </c>
      <c r="AIX44" s="1">
        <v>44823</v>
      </c>
      <c r="AIY44" s="1">
        <v>44824</v>
      </c>
      <c r="AIZ44" s="1">
        <v>44825</v>
      </c>
      <c r="AJA44" s="1">
        <v>44826</v>
      </c>
      <c r="AJB44" s="1">
        <v>44827</v>
      </c>
      <c r="AJC44" s="1">
        <v>44828</v>
      </c>
      <c r="AJD44" s="1">
        <v>44829</v>
      </c>
      <c r="AJE44" s="1">
        <v>44830</v>
      </c>
      <c r="AJF44" s="1">
        <v>44831</v>
      </c>
      <c r="AJG44" s="1">
        <v>44832</v>
      </c>
      <c r="AJH44" s="1">
        <v>44833</v>
      </c>
      <c r="AJI44" s="1">
        <v>44834</v>
      </c>
      <c r="AJJ44" s="1">
        <v>44835</v>
      </c>
      <c r="AJK44" s="1">
        <v>44836</v>
      </c>
      <c r="AJL44" s="1">
        <v>44837</v>
      </c>
      <c r="AJM44" s="1">
        <v>44838</v>
      </c>
      <c r="AJN44" s="1">
        <v>44839</v>
      </c>
      <c r="AJO44" s="1">
        <v>44840</v>
      </c>
      <c r="AJP44" s="1">
        <v>44841</v>
      </c>
      <c r="AJQ44" s="1">
        <v>44842</v>
      </c>
      <c r="AJR44" s="1">
        <v>44843</v>
      </c>
      <c r="AJS44" s="1">
        <v>44844</v>
      </c>
      <c r="AJT44" s="1">
        <v>44845</v>
      </c>
      <c r="AJU44" s="1">
        <v>44846</v>
      </c>
      <c r="AJV44" s="1">
        <v>44847</v>
      </c>
      <c r="AJW44" s="1">
        <v>44848</v>
      </c>
      <c r="AJX44" s="1">
        <v>44849</v>
      </c>
      <c r="AJY44" s="1">
        <v>44850</v>
      </c>
      <c r="AJZ44" s="1">
        <v>44851</v>
      </c>
      <c r="AKA44" s="1">
        <v>44852</v>
      </c>
      <c r="AKB44" s="1">
        <v>44853</v>
      </c>
      <c r="AKC44" s="1">
        <v>44854</v>
      </c>
      <c r="AKD44" s="1">
        <v>44855</v>
      </c>
      <c r="AKE44" s="1">
        <v>44856</v>
      </c>
      <c r="AKF44" s="1">
        <v>44857</v>
      </c>
      <c r="AKG44" s="1">
        <v>44858</v>
      </c>
      <c r="AKH44" s="1">
        <v>44859</v>
      </c>
      <c r="AKI44" s="1">
        <v>44860</v>
      </c>
      <c r="AKJ44" s="1">
        <v>44861</v>
      </c>
      <c r="AKK44" s="1">
        <v>44862</v>
      </c>
      <c r="AKL44" s="1">
        <v>44863</v>
      </c>
      <c r="AKM44" s="1">
        <v>44864</v>
      </c>
      <c r="AKN44" s="1">
        <v>44865</v>
      </c>
      <c r="AKO44" s="1">
        <v>44866</v>
      </c>
      <c r="AKP44" s="1">
        <v>44867</v>
      </c>
      <c r="AKQ44" s="1">
        <v>44868</v>
      </c>
      <c r="AKR44" s="1">
        <v>44869</v>
      </c>
      <c r="AKS44" s="1">
        <v>44870</v>
      </c>
      <c r="AKT44" s="1">
        <v>44871</v>
      </c>
      <c r="AKU44" s="1">
        <v>44872</v>
      </c>
      <c r="AKV44" s="1">
        <v>44873</v>
      </c>
      <c r="AKW44" s="1">
        <v>44874</v>
      </c>
      <c r="AKX44" s="1">
        <v>44875</v>
      </c>
      <c r="AKY44" s="1">
        <v>44876</v>
      </c>
      <c r="AKZ44" s="1">
        <v>44877</v>
      </c>
      <c r="ALA44" s="1">
        <v>44878</v>
      </c>
      <c r="ALB44" s="1">
        <v>44879</v>
      </c>
      <c r="ALC44" s="1">
        <v>44880</v>
      </c>
      <c r="ALD44" s="1">
        <v>44881</v>
      </c>
      <c r="ALE44" s="1">
        <v>44882</v>
      </c>
      <c r="ALF44" s="1">
        <v>44883</v>
      </c>
      <c r="ALG44" s="1">
        <v>44884</v>
      </c>
      <c r="ALH44" s="1">
        <v>44885</v>
      </c>
      <c r="ALI44" s="1">
        <v>44886</v>
      </c>
      <c r="ALJ44" s="1">
        <v>44887</v>
      </c>
      <c r="ALK44" s="1">
        <v>44888</v>
      </c>
      <c r="ALL44" s="1">
        <v>44889</v>
      </c>
      <c r="ALM44" s="1">
        <v>44890</v>
      </c>
      <c r="ALN44" s="1">
        <v>44891</v>
      </c>
      <c r="ALO44" s="1">
        <v>44892</v>
      </c>
      <c r="ALP44" s="1">
        <v>44893</v>
      </c>
      <c r="ALQ44" s="1">
        <v>44894</v>
      </c>
      <c r="ALR44" s="1">
        <v>44895</v>
      </c>
      <c r="ALS44" s="1">
        <v>44896</v>
      </c>
      <c r="ALT44" s="1">
        <v>44897</v>
      </c>
      <c r="ALU44" s="1">
        <v>44898</v>
      </c>
      <c r="ALV44" s="1">
        <v>44899</v>
      </c>
      <c r="ALW44" s="1">
        <v>44900</v>
      </c>
      <c r="ALX44" s="1">
        <v>44901</v>
      </c>
      <c r="ALY44" s="1">
        <v>44902</v>
      </c>
      <c r="ALZ44" s="1">
        <v>44903</v>
      </c>
      <c r="AMA44" s="1">
        <v>44904</v>
      </c>
      <c r="AMB44" s="1">
        <v>44905</v>
      </c>
      <c r="AMC44" s="1">
        <v>44906</v>
      </c>
      <c r="AMD44" s="1">
        <v>44907</v>
      </c>
      <c r="AME44" s="1">
        <v>44908</v>
      </c>
      <c r="AMF44" s="1">
        <v>44909</v>
      </c>
      <c r="AMG44" s="1">
        <v>44910</v>
      </c>
      <c r="AMH44" s="1">
        <v>44911</v>
      </c>
      <c r="AMI44" s="1">
        <v>44912</v>
      </c>
      <c r="AMJ44" s="1">
        <v>44913</v>
      </c>
      <c r="AMK44" s="1">
        <v>44914</v>
      </c>
      <c r="AML44" s="1">
        <v>44915</v>
      </c>
      <c r="AMM44" s="1">
        <v>44916</v>
      </c>
      <c r="AMN44" s="1">
        <v>44917</v>
      </c>
      <c r="AMO44" s="1">
        <v>44918</v>
      </c>
      <c r="AMP44" s="1">
        <v>44919</v>
      </c>
      <c r="AMQ44" s="1">
        <v>44920</v>
      </c>
      <c r="AMR44" s="1">
        <v>44921</v>
      </c>
      <c r="AMS44" s="1">
        <v>44922</v>
      </c>
      <c r="AMT44" s="1">
        <v>44923</v>
      </c>
      <c r="AMU44" s="1">
        <v>44924</v>
      </c>
      <c r="AMV44" s="1">
        <v>44925</v>
      </c>
      <c r="AMW44" s="1">
        <v>44926</v>
      </c>
      <c r="AMX44" s="1">
        <v>44927</v>
      </c>
      <c r="AMY44" s="1">
        <v>44928</v>
      </c>
      <c r="AMZ44" s="1">
        <v>44929</v>
      </c>
      <c r="ANA44" s="1">
        <v>44930</v>
      </c>
      <c r="ANB44" s="1">
        <v>44931</v>
      </c>
      <c r="ANC44" s="1">
        <v>44932</v>
      </c>
      <c r="AND44" s="1">
        <v>44933</v>
      </c>
      <c r="ANE44" s="1">
        <v>44934</v>
      </c>
      <c r="ANF44" s="1">
        <v>44935</v>
      </c>
      <c r="ANG44" s="1">
        <v>44936</v>
      </c>
      <c r="ANH44" s="1">
        <v>44937</v>
      </c>
      <c r="ANI44" s="1">
        <v>44938</v>
      </c>
      <c r="ANJ44" s="1">
        <v>44939</v>
      </c>
      <c r="ANK44" s="1">
        <v>44940</v>
      </c>
      <c r="ANL44" s="1">
        <v>44941</v>
      </c>
      <c r="ANM44" s="1">
        <v>44942</v>
      </c>
      <c r="ANN44" s="1">
        <v>44943</v>
      </c>
      <c r="ANO44" s="1">
        <v>44944</v>
      </c>
      <c r="ANP44" s="1">
        <v>44945</v>
      </c>
      <c r="ANQ44" s="1">
        <v>44946</v>
      </c>
      <c r="ANR44" s="1">
        <v>44947</v>
      </c>
      <c r="ANS44" s="1">
        <v>44948</v>
      </c>
      <c r="ANT44" s="1">
        <v>44949</v>
      </c>
      <c r="ANU44" s="1">
        <v>44950</v>
      </c>
      <c r="ANV44" s="1">
        <v>44951</v>
      </c>
      <c r="ANW44" s="1">
        <v>44952</v>
      </c>
      <c r="ANX44" s="1">
        <v>44953</v>
      </c>
      <c r="ANY44" s="1">
        <v>44954</v>
      </c>
      <c r="ANZ44" s="1">
        <v>44955</v>
      </c>
      <c r="AOA44" s="1">
        <v>44956</v>
      </c>
      <c r="AOB44" s="1">
        <v>44957</v>
      </c>
      <c r="AOC44" s="1">
        <v>44958</v>
      </c>
      <c r="AOD44" s="1">
        <v>44959</v>
      </c>
      <c r="AOE44" s="1">
        <v>44960</v>
      </c>
      <c r="AOF44" s="1">
        <v>44961</v>
      </c>
      <c r="AOG44" s="1">
        <v>44962</v>
      </c>
      <c r="AOH44" s="1">
        <v>44963</v>
      </c>
      <c r="AOI44" s="1">
        <v>44964</v>
      </c>
      <c r="AOJ44" s="1">
        <v>44965</v>
      </c>
      <c r="AOK44" s="1">
        <v>44966</v>
      </c>
      <c r="AOL44" s="1">
        <v>44967</v>
      </c>
      <c r="AOM44" s="1">
        <v>44968</v>
      </c>
      <c r="AON44" s="1">
        <v>44969</v>
      </c>
      <c r="AOO44" s="1">
        <v>44970</v>
      </c>
      <c r="AOP44" s="1">
        <v>44971</v>
      </c>
      <c r="AOQ44" s="1">
        <v>44972</v>
      </c>
      <c r="AOR44" s="1">
        <v>44973</v>
      </c>
      <c r="AOS44" s="1">
        <v>44974</v>
      </c>
      <c r="AOT44" s="1">
        <v>44975</v>
      </c>
      <c r="AOU44" s="1">
        <v>44976</v>
      </c>
      <c r="AOV44" s="1">
        <v>44977</v>
      </c>
      <c r="AOW44" s="1">
        <v>44978</v>
      </c>
      <c r="AOX44" s="1">
        <v>44979</v>
      </c>
      <c r="AOY44" s="1">
        <v>44980</v>
      </c>
      <c r="AOZ44" s="1">
        <v>44981</v>
      </c>
      <c r="APA44" s="1">
        <v>44982</v>
      </c>
      <c r="APB44" s="1">
        <v>44983</v>
      </c>
      <c r="APC44" s="1">
        <v>44984</v>
      </c>
      <c r="APD44" s="1">
        <v>44985</v>
      </c>
      <c r="APE44" s="1">
        <v>44986</v>
      </c>
      <c r="APF44" s="1">
        <v>44987</v>
      </c>
      <c r="APG44" s="1">
        <v>44988</v>
      </c>
      <c r="APH44" s="1">
        <v>44989</v>
      </c>
      <c r="API44" s="1">
        <v>44990</v>
      </c>
      <c r="APJ44" s="1">
        <v>44991</v>
      </c>
      <c r="APK44" s="1">
        <v>44992</v>
      </c>
      <c r="APL44" s="1">
        <v>44993</v>
      </c>
      <c r="APM44" s="1">
        <v>44994</v>
      </c>
      <c r="APN44" s="1">
        <v>44995</v>
      </c>
      <c r="APO44" s="1">
        <v>44996</v>
      </c>
      <c r="APP44" s="1">
        <v>44997</v>
      </c>
      <c r="APQ44" s="1">
        <v>44998</v>
      </c>
      <c r="APR44" s="1">
        <v>44999</v>
      </c>
      <c r="APS44" s="1">
        <v>45000</v>
      </c>
      <c r="APT44" s="1">
        <v>45001</v>
      </c>
      <c r="APU44" s="1">
        <v>45002</v>
      </c>
      <c r="APV44" s="1">
        <v>45003</v>
      </c>
      <c r="APW44" s="1">
        <v>45004</v>
      </c>
      <c r="APX44" s="1">
        <v>45005</v>
      </c>
      <c r="APY44" s="1">
        <v>45006</v>
      </c>
      <c r="APZ44" s="1">
        <v>45007</v>
      </c>
      <c r="AQA44" s="1">
        <v>45008</v>
      </c>
      <c r="AQB44" s="1">
        <v>45009</v>
      </c>
      <c r="AQC44" s="1">
        <v>45010</v>
      </c>
      <c r="AQD44" s="1">
        <v>45011</v>
      </c>
      <c r="AQE44" s="1">
        <v>45012</v>
      </c>
      <c r="AQF44" s="1">
        <v>45013</v>
      </c>
      <c r="AQG44" s="1">
        <v>45014</v>
      </c>
      <c r="AQH44" s="1">
        <v>45015</v>
      </c>
      <c r="AQI44" s="1">
        <v>45016</v>
      </c>
      <c r="AQJ44" s="1">
        <v>45017</v>
      </c>
      <c r="AQK44" s="1">
        <v>45018</v>
      </c>
      <c r="AQL44" s="1">
        <v>45019</v>
      </c>
      <c r="AQM44" s="1">
        <v>45020</v>
      </c>
      <c r="AQN44" s="1">
        <v>45021</v>
      </c>
      <c r="AQO44" s="1">
        <v>45022</v>
      </c>
      <c r="AQP44" s="1">
        <v>45023</v>
      </c>
      <c r="AQQ44" s="1">
        <v>45024</v>
      </c>
      <c r="AQR44" s="1">
        <v>45025</v>
      </c>
      <c r="AQS44" s="1">
        <v>45026</v>
      </c>
      <c r="AQT44" s="1">
        <v>45027</v>
      </c>
      <c r="AQU44" s="1">
        <v>45028</v>
      </c>
      <c r="AQV44" s="1">
        <v>45029</v>
      </c>
      <c r="AQW44" s="1">
        <v>45030</v>
      </c>
      <c r="AQX44" s="1">
        <v>45031</v>
      </c>
      <c r="AQY44" s="1">
        <v>45032</v>
      </c>
      <c r="AQZ44" s="1">
        <v>45033</v>
      </c>
      <c r="ARA44" s="1">
        <v>45034</v>
      </c>
      <c r="ARB44" s="1">
        <v>45035</v>
      </c>
      <c r="ARC44" s="1">
        <v>45036</v>
      </c>
      <c r="ARD44" s="1">
        <v>45037</v>
      </c>
      <c r="ARE44" s="1">
        <v>45038</v>
      </c>
      <c r="ARF44" s="1">
        <v>45039</v>
      </c>
      <c r="ARG44" s="1">
        <v>45040</v>
      </c>
      <c r="ARH44" s="1">
        <v>45041</v>
      </c>
      <c r="ARI44" s="1">
        <v>45042</v>
      </c>
      <c r="ARJ44" s="1">
        <v>45043</v>
      </c>
      <c r="ARK44" s="1">
        <v>45044</v>
      </c>
      <c r="ARL44" s="1">
        <v>45045</v>
      </c>
      <c r="ARM44" s="1">
        <v>45046</v>
      </c>
      <c r="ARN44" s="1">
        <v>45047</v>
      </c>
      <c r="ARO44" s="1">
        <v>45048</v>
      </c>
      <c r="ARP44" s="1">
        <v>45049</v>
      </c>
      <c r="ARQ44" s="1">
        <v>45050</v>
      </c>
      <c r="ARR44" s="1">
        <v>45051</v>
      </c>
      <c r="ARS44" s="1">
        <v>45052</v>
      </c>
      <c r="ART44" s="1">
        <v>45053</v>
      </c>
      <c r="ARU44" s="1">
        <v>45054</v>
      </c>
    </row>
    <row r="45" spans="1:1165" s="62" customFormat="1" ht="18" customHeight="1">
      <c r="A45" s="42" t="s">
        <v>79</v>
      </c>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15">
        <v>323</v>
      </c>
      <c r="AH45" s="15">
        <v>329</v>
      </c>
      <c r="AI45" s="15">
        <v>330</v>
      </c>
      <c r="AJ45" s="15">
        <v>330</v>
      </c>
      <c r="AK45" s="15">
        <v>330</v>
      </c>
      <c r="AL45" s="15">
        <v>344</v>
      </c>
      <c r="AM45" s="15">
        <v>344</v>
      </c>
      <c r="AN45" s="15">
        <v>344</v>
      </c>
      <c r="AO45" s="15">
        <v>346</v>
      </c>
      <c r="AP45" s="15">
        <v>425</v>
      </c>
      <c r="AQ45" s="15">
        <v>425</v>
      </c>
      <c r="AR45" s="15">
        <v>425</v>
      </c>
      <c r="AS45" s="15">
        <v>522</v>
      </c>
      <c r="AT45" s="15">
        <v>522</v>
      </c>
      <c r="AU45" s="15">
        <v>522</v>
      </c>
      <c r="AV45" s="15">
        <v>532</v>
      </c>
      <c r="AW45" s="15">
        <v>555</v>
      </c>
      <c r="AX45" s="15">
        <v>555</v>
      </c>
      <c r="AY45" s="15">
        <v>555</v>
      </c>
      <c r="AZ45" s="15">
        <v>646</v>
      </c>
      <c r="BA45" s="15">
        <v>646</v>
      </c>
      <c r="BB45" s="15">
        <v>656</v>
      </c>
      <c r="BC45" s="15">
        <v>656</v>
      </c>
      <c r="BD45" s="15">
        <v>717</v>
      </c>
      <c r="BE45" s="15">
        <v>717</v>
      </c>
      <c r="BF45" s="15">
        <v>717</v>
      </c>
      <c r="BG45" s="15">
        <v>808</v>
      </c>
      <c r="BH45" s="15">
        <v>809</v>
      </c>
      <c r="BI45" s="15">
        <v>809</v>
      </c>
      <c r="BJ45" s="15">
        <v>809</v>
      </c>
      <c r="BK45" s="15">
        <v>882</v>
      </c>
      <c r="BL45" s="15">
        <v>882</v>
      </c>
      <c r="BM45" s="15">
        <v>915</v>
      </c>
      <c r="BN45" s="15">
        <v>915</v>
      </c>
      <c r="BO45" s="15">
        <v>915</v>
      </c>
      <c r="BP45" s="15">
        <v>915</v>
      </c>
      <c r="BQ45" s="15">
        <v>920</v>
      </c>
      <c r="BR45" s="15">
        <v>920</v>
      </c>
      <c r="BS45" s="15">
        <v>920</v>
      </c>
      <c r="BT45" s="15">
        <v>920</v>
      </c>
      <c r="BU45" s="15">
        <v>940</v>
      </c>
      <c r="BV45" s="15">
        <v>940</v>
      </c>
      <c r="BW45" s="15">
        <v>940</v>
      </c>
      <c r="BX45" s="15">
        <v>945</v>
      </c>
      <c r="BY45" s="15">
        <v>945</v>
      </c>
      <c r="BZ45" s="15">
        <v>945</v>
      </c>
      <c r="CA45" s="15">
        <v>945</v>
      </c>
      <c r="CB45" s="15">
        <v>945</v>
      </c>
      <c r="CC45" s="15">
        <v>965</v>
      </c>
      <c r="CD45" s="15">
        <v>965</v>
      </c>
      <c r="CE45" s="15">
        <v>965</v>
      </c>
      <c r="CF45" s="15">
        <v>984</v>
      </c>
      <c r="CG45" s="15">
        <v>984</v>
      </c>
      <c r="CH45" s="15">
        <v>984</v>
      </c>
      <c r="CI45" s="15">
        <v>984</v>
      </c>
      <c r="CJ45" s="15">
        <v>991</v>
      </c>
      <c r="CK45" s="15">
        <v>991</v>
      </c>
      <c r="CL45" s="15">
        <v>991</v>
      </c>
      <c r="CM45" s="15">
        <v>991</v>
      </c>
      <c r="CN45" s="15">
        <v>991</v>
      </c>
      <c r="CO45" s="15">
        <v>991</v>
      </c>
      <c r="CP45" s="15">
        <v>991</v>
      </c>
      <c r="CQ45" s="15">
        <v>991</v>
      </c>
      <c r="CR45" s="15">
        <v>991</v>
      </c>
      <c r="CS45" s="15">
        <v>991</v>
      </c>
      <c r="CT45" s="15">
        <v>1013</v>
      </c>
      <c r="CU45" s="15">
        <v>1013</v>
      </c>
      <c r="CV45" s="15">
        <v>1013</v>
      </c>
      <c r="CW45" s="15">
        <v>1037</v>
      </c>
      <c r="CX45" s="15">
        <v>1037</v>
      </c>
      <c r="CY45" s="15">
        <v>1037</v>
      </c>
      <c r="CZ45" s="15">
        <v>1037</v>
      </c>
      <c r="DA45" s="15">
        <v>1037</v>
      </c>
      <c r="DB45" s="15">
        <v>1037</v>
      </c>
      <c r="DC45" s="15">
        <v>1037</v>
      </c>
      <c r="DD45" s="15">
        <v>1037</v>
      </c>
      <c r="DE45" s="15">
        <v>1037</v>
      </c>
      <c r="DF45" s="15">
        <v>1037</v>
      </c>
      <c r="DG45" s="15">
        <v>1037</v>
      </c>
      <c r="DH45" s="15">
        <v>1037</v>
      </c>
      <c r="DI45" s="15">
        <v>1037</v>
      </c>
      <c r="DJ45" s="15">
        <v>1037</v>
      </c>
      <c r="DK45" s="15">
        <v>1059</v>
      </c>
      <c r="DL45" s="15">
        <v>1059</v>
      </c>
      <c r="DM45" s="15">
        <v>1059</v>
      </c>
      <c r="DN45" s="15">
        <v>1059</v>
      </c>
      <c r="DO45" s="15">
        <v>1059</v>
      </c>
      <c r="DP45" s="15">
        <v>1059</v>
      </c>
      <c r="DQ45" s="15">
        <v>1059</v>
      </c>
      <c r="DR45" s="15">
        <v>1064</v>
      </c>
      <c r="DS45" s="15">
        <v>1064</v>
      </c>
      <c r="DT45" s="15">
        <v>1064</v>
      </c>
      <c r="DU45" s="15">
        <v>1064</v>
      </c>
      <c r="DV45" s="15">
        <v>1064</v>
      </c>
      <c r="DW45" s="15">
        <v>1064</v>
      </c>
      <c r="DX45" s="15">
        <v>1064</v>
      </c>
      <c r="DY45" s="15">
        <v>1064</v>
      </c>
      <c r="DZ45" s="15">
        <v>1065</v>
      </c>
      <c r="EA45" s="15">
        <v>1065</v>
      </c>
      <c r="EB45" s="15">
        <v>1065</v>
      </c>
      <c r="EC45" s="15">
        <v>1065</v>
      </c>
      <c r="ED45" s="15">
        <v>1065</v>
      </c>
      <c r="EE45" s="15">
        <v>1065</v>
      </c>
      <c r="EF45" s="15">
        <v>1066</v>
      </c>
      <c r="EG45" s="15">
        <v>1066</v>
      </c>
      <c r="EH45" s="15">
        <v>1066</v>
      </c>
      <c r="EI45" s="15">
        <v>1066</v>
      </c>
      <c r="EJ45" s="15">
        <v>1066</v>
      </c>
      <c r="EK45" s="15">
        <v>1066</v>
      </c>
      <c r="EL45" s="15">
        <v>1066</v>
      </c>
      <c r="EM45" s="15">
        <v>1069</v>
      </c>
      <c r="EN45" s="15">
        <v>1069</v>
      </c>
      <c r="EO45" s="15">
        <v>1069</v>
      </c>
      <c r="EP45" s="15">
        <v>1069</v>
      </c>
      <c r="EQ45" s="15">
        <v>1069</v>
      </c>
      <c r="ER45" s="15">
        <v>1069</v>
      </c>
      <c r="ES45" s="15">
        <v>1069</v>
      </c>
      <c r="ET45" s="15">
        <v>1069</v>
      </c>
      <c r="EU45" s="15">
        <v>1069</v>
      </c>
      <c r="EV45" s="15">
        <v>1069</v>
      </c>
      <c r="EW45" s="15">
        <v>1069</v>
      </c>
      <c r="EX45" s="15">
        <v>1069</v>
      </c>
      <c r="EY45" s="15">
        <v>1069</v>
      </c>
      <c r="EZ45" s="15">
        <v>1069</v>
      </c>
      <c r="FA45" s="15">
        <v>1069</v>
      </c>
      <c r="FB45" s="15">
        <v>1069</v>
      </c>
      <c r="FC45" s="15">
        <v>1069</v>
      </c>
      <c r="FD45" s="15">
        <v>1069</v>
      </c>
      <c r="FE45" s="15">
        <v>1069</v>
      </c>
      <c r="FF45" s="15">
        <v>1069</v>
      </c>
      <c r="FG45" s="15">
        <v>1069</v>
      </c>
      <c r="FH45" s="15">
        <v>1069</v>
      </c>
      <c r="FI45" s="15">
        <v>1069</v>
      </c>
      <c r="FJ45" s="15">
        <v>1069</v>
      </c>
      <c r="FK45" s="15">
        <v>1069</v>
      </c>
      <c r="FL45" s="15">
        <v>1069</v>
      </c>
      <c r="FM45" s="15">
        <v>1069</v>
      </c>
      <c r="FN45" s="15">
        <v>1069</v>
      </c>
      <c r="FO45" s="15">
        <v>1069</v>
      </c>
      <c r="FP45" s="15">
        <v>1068</v>
      </c>
      <c r="FQ45" s="15">
        <v>1068</v>
      </c>
      <c r="FR45" s="15">
        <v>1068</v>
      </c>
      <c r="FS45" s="15">
        <v>1068</v>
      </c>
      <c r="FT45" s="15">
        <v>1068</v>
      </c>
      <c r="FU45" s="15">
        <v>1068</v>
      </c>
      <c r="FV45" s="15">
        <v>1068</v>
      </c>
      <c r="FW45" s="15">
        <v>1068</v>
      </c>
      <c r="FX45" s="15">
        <v>1082</v>
      </c>
      <c r="FY45" s="15">
        <v>1082</v>
      </c>
      <c r="FZ45" s="15">
        <v>1092</v>
      </c>
      <c r="GA45" s="15">
        <v>1092</v>
      </c>
      <c r="GB45" s="15">
        <v>1092</v>
      </c>
      <c r="GC45" s="15">
        <v>1094</v>
      </c>
      <c r="GD45" s="15">
        <v>1094</v>
      </c>
      <c r="GE45" s="15">
        <v>1094</v>
      </c>
      <c r="GF45" s="15">
        <v>1094</v>
      </c>
      <c r="GG45" s="15">
        <v>1094</v>
      </c>
      <c r="GH45" s="15">
        <v>1094</v>
      </c>
      <c r="GI45" s="15">
        <v>1094</v>
      </c>
      <c r="GJ45" s="15">
        <v>1094</v>
      </c>
      <c r="GK45" s="15">
        <v>1094</v>
      </c>
      <c r="GL45" s="15">
        <v>1094</v>
      </c>
      <c r="GM45" s="15">
        <v>1094</v>
      </c>
      <c r="GN45" s="15">
        <v>1094</v>
      </c>
      <c r="GO45" s="15">
        <v>1094</v>
      </c>
      <c r="GP45" s="15">
        <v>1094</v>
      </c>
      <c r="GQ45" s="15">
        <v>1094</v>
      </c>
      <c r="GR45" s="15">
        <v>1094</v>
      </c>
      <c r="GS45" s="15">
        <v>1094</v>
      </c>
      <c r="GT45" s="15">
        <v>1094</v>
      </c>
      <c r="GU45" s="15">
        <v>1094</v>
      </c>
      <c r="GV45" s="15">
        <v>1094</v>
      </c>
      <c r="GW45" s="15">
        <v>1094</v>
      </c>
      <c r="GX45" s="15">
        <v>1094</v>
      </c>
      <c r="GY45" s="15">
        <v>1094</v>
      </c>
      <c r="GZ45" s="15">
        <v>1094</v>
      </c>
      <c r="HA45" s="15">
        <v>1094</v>
      </c>
      <c r="HB45" s="15">
        <v>1094</v>
      </c>
      <c r="HC45" s="15">
        <v>1094</v>
      </c>
      <c r="HD45" s="15">
        <v>1094</v>
      </c>
      <c r="HE45" s="15">
        <v>1094</v>
      </c>
      <c r="HF45" s="15">
        <v>1094</v>
      </c>
      <c r="HG45" s="15">
        <v>1094</v>
      </c>
      <c r="HH45" s="15">
        <v>1094</v>
      </c>
      <c r="HI45" s="15">
        <v>1094</v>
      </c>
      <c r="HJ45" s="15">
        <v>1094</v>
      </c>
      <c r="HK45" s="15">
        <v>1094</v>
      </c>
      <c r="HL45" s="15">
        <v>1094</v>
      </c>
      <c r="HM45" s="15">
        <v>1094</v>
      </c>
      <c r="HN45" s="15">
        <v>1094</v>
      </c>
      <c r="HO45" s="15">
        <v>1094</v>
      </c>
      <c r="HP45" s="15">
        <v>1094</v>
      </c>
      <c r="HQ45" s="15">
        <v>1094</v>
      </c>
      <c r="HR45" s="15">
        <v>1094</v>
      </c>
      <c r="HS45" s="15">
        <v>1094</v>
      </c>
      <c r="HT45" s="15">
        <v>1094</v>
      </c>
      <c r="HU45" s="15">
        <v>1094</v>
      </c>
      <c r="HV45" s="15">
        <v>1155</v>
      </c>
      <c r="HW45" s="15">
        <v>1155</v>
      </c>
      <c r="HX45" s="15">
        <v>1155</v>
      </c>
      <c r="HY45" s="15">
        <v>1155</v>
      </c>
      <c r="HZ45" s="15">
        <v>1155</v>
      </c>
      <c r="IA45" s="15">
        <v>1155</v>
      </c>
      <c r="IB45" s="15">
        <v>1155</v>
      </c>
      <c r="IC45" s="15">
        <v>1177</v>
      </c>
      <c r="ID45" s="15">
        <v>1177</v>
      </c>
      <c r="IE45" s="15">
        <v>1177</v>
      </c>
      <c r="IF45" s="15">
        <v>1177</v>
      </c>
      <c r="IG45" s="15">
        <v>1179</v>
      </c>
      <c r="IH45" s="15">
        <v>1179</v>
      </c>
      <c r="II45" s="15">
        <v>1171</v>
      </c>
      <c r="IJ45" s="15">
        <v>1171</v>
      </c>
      <c r="IK45" s="15">
        <v>1171</v>
      </c>
      <c r="IL45" s="15">
        <v>1171</v>
      </c>
      <c r="IM45" s="15">
        <v>1171</v>
      </c>
      <c r="IN45" s="15">
        <v>1171</v>
      </c>
      <c r="IO45" s="15">
        <v>1171</v>
      </c>
      <c r="IP45" s="15">
        <v>1171</v>
      </c>
      <c r="IQ45" s="15">
        <v>1171</v>
      </c>
      <c r="IR45" s="15">
        <v>1173</v>
      </c>
      <c r="IS45" s="15">
        <v>1173</v>
      </c>
      <c r="IT45" s="15">
        <v>1173</v>
      </c>
      <c r="IU45" s="15">
        <v>1173</v>
      </c>
      <c r="IV45" s="15">
        <v>1185</v>
      </c>
      <c r="IW45" s="15">
        <v>1185</v>
      </c>
      <c r="IX45" s="15">
        <v>1186</v>
      </c>
      <c r="IY45" s="15">
        <v>1186</v>
      </c>
      <c r="IZ45" s="15">
        <v>1186</v>
      </c>
      <c r="JA45" s="15">
        <v>1186</v>
      </c>
      <c r="JB45" s="15">
        <v>1199</v>
      </c>
      <c r="JC45" s="15">
        <v>1199</v>
      </c>
      <c r="JD45" s="15">
        <v>1199</v>
      </c>
      <c r="JE45" s="15">
        <v>1199</v>
      </c>
      <c r="JF45" s="15">
        <v>1199</v>
      </c>
      <c r="JG45" s="15">
        <v>1199</v>
      </c>
      <c r="JH45" s="15">
        <v>1199</v>
      </c>
      <c r="JI45" s="15">
        <v>1199</v>
      </c>
      <c r="JJ45" s="15">
        <v>1199</v>
      </c>
      <c r="JK45" s="15">
        <v>1199</v>
      </c>
      <c r="JL45" s="15">
        <v>1199</v>
      </c>
      <c r="JM45" s="15">
        <v>1199</v>
      </c>
      <c r="JN45" s="15">
        <v>1199</v>
      </c>
      <c r="JO45" s="15">
        <v>1199</v>
      </c>
      <c r="JP45" s="15">
        <v>1226</v>
      </c>
      <c r="JQ45" s="15">
        <v>1226</v>
      </c>
      <c r="JR45" s="15">
        <v>1226</v>
      </c>
      <c r="JS45" s="15">
        <v>1226</v>
      </c>
      <c r="JT45" s="15">
        <v>1226</v>
      </c>
      <c r="JU45" s="15">
        <v>1226</v>
      </c>
      <c r="JV45" s="15">
        <v>1226</v>
      </c>
      <c r="JW45" s="15">
        <v>1226</v>
      </c>
      <c r="JX45" s="15">
        <v>1226</v>
      </c>
      <c r="JY45" s="15">
        <v>1226</v>
      </c>
      <c r="JZ45" s="15">
        <v>1226</v>
      </c>
      <c r="KA45" s="15">
        <v>1226</v>
      </c>
      <c r="KB45" s="15">
        <v>1226</v>
      </c>
      <c r="KC45" s="15">
        <v>1226</v>
      </c>
      <c r="KD45" s="15">
        <v>1226</v>
      </c>
      <c r="KE45" s="15">
        <v>1226</v>
      </c>
      <c r="KF45" s="15">
        <v>1256</v>
      </c>
      <c r="KG45" s="15">
        <v>1256</v>
      </c>
      <c r="KH45" s="15">
        <v>1256</v>
      </c>
      <c r="KI45" s="15">
        <v>1256</v>
      </c>
      <c r="KJ45" s="15">
        <v>1256</v>
      </c>
      <c r="KK45" s="15">
        <v>1256</v>
      </c>
      <c r="KL45" s="15">
        <v>1289</v>
      </c>
      <c r="KM45" s="15">
        <v>1306</v>
      </c>
      <c r="KN45" s="15">
        <v>1306</v>
      </c>
      <c r="KO45" s="15">
        <v>1334</v>
      </c>
      <c r="KP45" s="15">
        <v>1334</v>
      </c>
      <c r="KQ45" s="15">
        <v>1334</v>
      </c>
      <c r="KR45" s="15">
        <v>1334</v>
      </c>
      <c r="KS45" s="15">
        <v>1334</v>
      </c>
      <c r="KT45" s="15">
        <v>1334</v>
      </c>
      <c r="KU45" s="15">
        <v>1334</v>
      </c>
      <c r="KV45" s="15">
        <v>1340</v>
      </c>
      <c r="KW45" s="15">
        <v>1340</v>
      </c>
      <c r="KX45" s="15">
        <v>1340</v>
      </c>
      <c r="KY45" s="15">
        <v>1343</v>
      </c>
      <c r="KZ45" s="15">
        <v>1343</v>
      </c>
      <c r="LA45" s="15">
        <v>1336</v>
      </c>
      <c r="LB45" s="15">
        <v>1336</v>
      </c>
      <c r="LC45" s="15">
        <v>1342</v>
      </c>
      <c r="LD45" s="15">
        <v>1342</v>
      </c>
      <c r="LE45" s="15">
        <v>1342</v>
      </c>
      <c r="LF45" s="15">
        <v>1342</v>
      </c>
      <c r="LG45" s="15">
        <v>1342</v>
      </c>
      <c r="LH45" s="15">
        <v>1366</v>
      </c>
      <c r="LI45" s="15">
        <v>1375</v>
      </c>
      <c r="LJ45" s="15">
        <v>1375</v>
      </c>
      <c r="LK45" s="15">
        <v>1375</v>
      </c>
      <c r="LL45" s="15">
        <v>1375</v>
      </c>
      <c r="LM45" s="15">
        <v>1375</v>
      </c>
      <c r="LN45" s="15">
        <v>1375</v>
      </c>
      <c r="LO45" s="15">
        <v>1425</v>
      </c>
      <c r="LP45" s="15">
        <v>1447</v>
      </c>
      <c r="LQ45" s="15">
        <v>1482</v>
      </c>
      <c r="LR45" s="15">
        <v>1482</v>
      </c>
      <c r="LS45" s="15">
        <v>1482</v>
      </c>
      <c r="LT45" s="15">
        <v>1486</v>
      </c>
      <c r="LU45" s="15">
        <v>1486</v>
      </c>
      <c r="LV45" s="15">
        <v>1486</v>
      </c>
      <c r="LW45" s="15">
        <v>1559</v>
      </c>
      <c r="LX45" s="15">
        <v>1565</v>
      </c>
      <c r="LY45" s="15">
        <v>1565</v>
      </c>
      <c r="LZ45" s="15">
        <v>1565</v>
      </c>
      <c r="MA45" s="15">
        <v>1565</v>
      </c>
      <c r="MB45" s="15">
        <v>1656</v>
      </c>
      <c r="MC45" s="15">
        <v>1690</v>
      </c>
      <c r="MD45" s="15">
        <v>1690</v>
      </c>
      <c r="ME45" s="15">
        <v>1690</v>
      </c>
      <c r="MF45" s="15">
        <v>1690</v>
      </c>
      <c r="MG45" s="15">
        <v>1690</v>
      </c>
      <c r="MH45" s="15">
        <v>1710</v>
      </c>
      <c r="MI45" s="15">
        <v>1710</v>
      </c>
      <c r="MJ45" s="15">
        <v>1710</v>
      </c>
      <c r="MK45" s="15">
        <v>1712</v>
      </c>
      <c r="ML45" s="15">
        <v>1712</v>
      </c>
      <c r="MM45" s="15">
        <v>1712</v>
      </c>
      <c r="MN45" s="15">
        <v>1712</v>
      </c>
      <c r="MO45" s="15">
        <v>1728</v>
      </c>
      <c r="MP45" s="15">
        <v>1728</v>
      </c>
      <c r="MQ45" s="15">
        <v>1728</v>
      </c>
      <c r="MR45" s="15">
        <v>1741</v>
      </c>
      <c r="MS45" s="15">
        <v>1741</v>
      </c>
      <c r="MT45" s="15">
        <v>1741</v>
      </c>
      <c r="MU45" s="15">
        <v>1741</v>
      </c>
      <c r="MV45" s="15">
        <v>1751</v>
      </c>
      <c r="MW45" s="15">
        <v>1751</v>
      </c>
      <c r="MX45" s="15">
        <v>1751</v>
      </c>
      <c r="MY45" s="15">
        <v>1755</v>
      </c>
      <c r="MZ45" s="15">
        <v>1757</v>
      </c>
      <c r="NA45" s="15">
        <v>1757</v>
      </c>
      <c r="NB45" s="15">
        <v>1757</v>
      </c>
      <c r="NC45" s="15">
        <v>1757</v>
      </c>
      <c r="ND45" s="15">
        <v>1759</v>
      </c>
      <c r="NE45" s="15">
        <v>1759</v>
      </c>
      <c r="NF45" s="15">
        <v>1759</v>
      </c>
      <c r="NG45" s="15">
        <v>1759</v>
      </c>
      <c r="NH45" s="15">
        <v>1759</v>
      </c>
      <c r="NI45" s="15">
        <v>1759</v>
      </c>
      <c r="NJ45" s="15">
        <v>1759</v>
      </c>
      <c r="NK45" s="15">
        <v>1759</v>
      </c>
      <c r="NL45" s="15">
        <v>1759</v>
      </c>
      <c r="NM45" s="15">
        <v>1759</v>
      </c>
      <c r="NN45" s="15">
        <v>1761</v>
      </c>
      <c r="NO45" s="15">
        <v>1761</v>
      </c>
      <c r="NP45" s="15">
        <v>1761</v>
      </c>
      <c r="NQ45" s="15">
        <v>1761</v>
      </c>
      <c r="NR45" s="15">
        <v>1761</v>
      </c>
      <c r="NS45" s="15">
        <v>1765</v>
      </c>
      <c r="NT45" s="15">
        <v>1765</v>
      </c>
      <c r="NU45" s="15">
        <v>1765</v>
      </c>
      <c r="NV45" s="15">
        <v>1765</v>
      </c>
      <c r="NW45" s="15">
        <v>1765</v>
      </c>
      <c r="NX45" s="15">
        <v>1765</v>
      </c>
      <c r="NY45" s="15">
        <v>1765</v>
      </c>
      <c r="NZ45" s="15">
        <v>1766</v>
      </c>
      <c r="OA45" s="15">
        <v>1766</v>
      </c>
      <c r="OB45" s="15">
        <v>1766</v>
      </c>
      <c r="OC45" s="15">
        <v>1766</v>
      </c>
      <c r="OD45" s="15">
        <v>1766</v>
      </c>
      <c r="OE45" s="15">
        <v>1766</v>
      </c>
      <c r="OF45" s="15">
        <v>1766</v>
      </c>
      <c r="OG45" s="15">
        <v>1766</v>
      </c>
      <c r="OH45" s="15">
        <v>1766</v>
      </c>
      <c r="OI45" s="15">
        <v>1766</v>
      </c>
      <c r="OJ45" s="15">
        <v>1766</v>
      </c>
      <c r="OK45" s="15">
        <v>1766</v>
      </c>
      <c r="OL45" s="15">
        <v>1766</v>
      </c>
      <c r="OM45" s="15">
        <v>1766</v>
      </c>
      <c r="ON45" s="15">
        <v>1766</v>
      </c>
      <c r="OO45" s="15">
        <v>1766</v>
      </c>
      <c r="OP45" s="15">
        <v>1766</v>
      </c>
      <c r="OQ45" s="15">
        <v>1766</v>
      </c>
      <c r="OR45" s="15">
        <v>1766</v>
      </c>
      <c r="OS45" s="15">
        <v>1776</v>
      </c>
      <c r="OT45" s="15">
        <v>1781</v>
      </c>
      <c r="OU45" s="15">
        <v>1781</v>
      </c>
      <c r="OV45" s="15">
        <v>1781</v>
      </c>
      <c r="OW45" s="15">
        <v>1781</v>
      </c>
      <c r="OX45" s="15">
        <v>1781</v>
      </c>
      <c r="OY45" s="15">
        <v>1781</v>
      </c>
      <c r="OZ45" s="15">
        <v>1781</v>
      </c>
      <c r="PA45" s="15">
        <v>1784</v>
      </c>
      <c r="PB45" s="15">
        <v>1784</v>
      </c>
      <c r="PC45" s="15">
        <v>1798</v>
      </c>
      <c r="PD45" s="15">
        <v>1813</v>
      </c>
      <c r="PE45" s="15">
        <v>1830</v>
      </c>
      <c r="PF45" s="15">
        <v>1834</v>
      </c>
      <c r="PG45" s="15">
        <v>1932</v>
      </c>
      <c r="PH45" s="15">
        <v>1967</v>
      </c>
      <c r="PI45" s="15">
        <v>1981</v>
      </c>
      <c r="PJ45" s="15">
        <v>1983</v>
      </c>
      <c r="PK45" s="15">
        <v>2045</v>
      </c>
      <c r="PL45" s="15">
        <v>2091</v>
      </c>
      <c r="PM45" s="15">
        <v>2094</v>
      </c>
      <c r="PN45" s="15">
        <v>2094</v>
      </c>
      <c r="PO45" s="15">
        <v>2094</v>
      </c>
      <c r="PP45" s="15">
        <v>2105</v>
      </c>
      <c r="PQ45" s="15">
        <v>2148</v>
      </c>
      <c r="PR45" s="15">
        <v>2215</v>
      </c>
      <c r="PS45" s="15">
        <v>2218</v>
      </c>
      <c r="PT45" s="15">
        <v>2218</v>
      </c>
      <c r="PU45" s="15">
        <v>2227</v>
      </c>
      <c r="PV45" s="15">
        <v>2243</v>
      </c>
      <c r="PW45" s="15">
        <v>2249</v>
      </c>
      <c r="PX45" s="15">
        <v>2265</v>
      </c>
      <c r="PY45" s="15">
        <v>2270</v>
      </c>
      <c r="PZ45" s="15">
        <v>2270</v>
      </c>
      <c r="QA45" s="15">
        <v>2270</v>
      </c>
      <c r="QB45" s="15">
        <v>2278</v>
      </c>
      <c r="QC45" s="15">
        <v>2305</v>
      </c>
      <c r="QD45" s="15">
        <v>2319</v>
      </c>
      <c r="QE45" s="15">
        <v>2319</v>
      </c>
      <c r="QF45" s="15">
        <v>2319</v>
      </c>
      <c r="QG45" s="15">
        <v>2319</v>
      </c>
      <c r="QH45" s="15">
        <v>2319</v>
      </c>
      <c r="QI45" s="15">
        <v>2322</v>
      </c>
      <c r="QJ45" s="15">
        <v>2322</v>
      </c>
      <c r="QK45" s="15">
        <v>2322</v>
      </c>
      <c r="QL45" s="15">
        <v>2323</v>
      </c>
      <c r="QM45" s="15">
        <v>2323</v>
      </c>
      <c r="QN45" s="15">
        <v>2323</v>
      </c>
      <c r="QO45" s="15">
        <v>2323</v>
      </c>
      <c r="QP45" s="15">
        <v>2323</v>
      </c>
      <c r="QQ45" s="15">
        <v>2325</v>
      </c>
      <c r="QR45" s="15">
        <v>2325</v>
      </c>
      <c r="QS45" s="15">
        <v>2325</v>
      </c>
      <c r="QT45" s="15">
        <v>2325</v>
      </c>
      <c r="QU45" s="15">
        <v>2325</v>
      </c>
      <c r="QV45" s="15">
        <v>2325</v>
      </c>
      <c r="QW45" s="15">
        <v>2327</v>
      </c>
      <c r="QX45" s="15">
        <v>2335</v>
      </c>
      <c r="QY45" s="15">
        <v>2335</v>
      </c>
      <c r="QZ45" s="15">
        <v>2345</v>
      </c>
      <c r="RA45" s="15">
        <v>2345</v>
      </c>
      <c r="RB45" s="15">
        <v>2345</v>
      </c>
      <c r="RC45" s="15">
        <v>2345</v>
      </c>
      <c r="RD45" s="15">
        <v>2345</v>
      </c>
      <c r="RE45" s="15">
        <v>2346</v>
      </c>
      <c r="RF45" s="15">
        <v>2346</v>
      </c>
      <c r="RG45" s="15">
        <v>2347</v>
      </c>
      <c r="RH45" s="15">
        <v>2347</v>
      </c>
      <c r="RI45" s="15">
        <v>2350</v>
      </c>
      <c r="RJ45" s="15">
        <v>2350</v>
      </c>
      <c r="RK45" s="15">
        <v>2350</v>
      </c>
      <c r="RL45" s="15">
        <v>2350</v>
      </c>
      <c r="RM45" s="15">
        <v>2350</v>
      </c>
      <c r="RN45" s="15">
        <v>2350</v>
      </c>
      <c r="RO45" s="15">
        <v>2350</v>
      </c>
      <c r="RP45" s="15">
        <v>2350</v>
      </c>
      <c r="RQ45" s="15">
        <v>2350</v>
      </c>
      <c r="RR45" s="15">
        <v>2350</v>
      </c>
      <c r="RS45" s="15">
        <v>2350</v>
      </c>
      <c r="RT45" s="15">
        <v>2352</v>
      </c>
      <c r="RU45" s="15">
        <v>2386</v>
      </c>
      <c r="RV45" s="15">
        <v>2457</v>
      </c>
      <c r="RW45" s="15">
        <v>2457</v>
      </c>
      <c r="RX45" s="15">
        <v>2457</v>
      </c>
      <c r="RY45" s="15">
        <v>2457</v>
      </c>
      <c r="RZ45" s="15">
        <v>2457</v>
      </c>
      <c r="SA45" s="15">
        <v>2457</v>
      </c>
      <c r="SB45" s="15">
        <v>2457</v>
      </c>
      <c r="SC45" s="15">
        <v>2457</v>
      </c>
      <c r="SD45" s="15">
        <v>2457</v>
      </c>
      <c r="SE45" s="15">
        <v>2457</v>
      </c>
      <c r="SF45" s="15">
        <v>2457</v>
      </c>
      <c r="SG45" s="15">
        <v>2457</v>
      </c>
      <c r="SH45" s="15">
        <v>2457</v>
      </c>
      <c r="SI45" s="15">
        <v>2457</v>
      </c>
      <c r="SJ45" s="15">
        <v>2457</v>
      </c>
      <c r="SK45" s="15">
        <v>2457</v>
      </c>
      <c r="SL45" s="15">
        <v>2457</v>
      </c>
      <c r="SM45" s="15">
        <v>2457</v>
      </c>
      <c r="SN45" s="15">
        <v>2457</v>
      </c>
      <c r="SO45" s="15">
        <v>2502</v>
      </c>
      <c r="SP45" s="15">
        <v>2502</v>
      </c>
      <c r="SQ45" s="15">
        <v>2502</v>
      </c>
      <c r="SR45" s="15">
        <v>2502</v>
      </c>
      <c r="SS45" s="15">
        <v>2502</v>
      </c>
      <c r="ST45" s="15">
        <v>2502</v>
      </c>
      <c r="SU45" s="15">
        <v>2510</v>
      </c>
      <c r="SV45" s="15">
        <v>2510</v>
      </c>
      <c r="SW45" s="15">
        <v>2510</v>
      </c>
      <c r="SX45" s="15">
        <v>2510</v>
      </c>
      <c r="SY45" s="15">
        <v>2510</v>
      </c>
      <c r="SZ45" s="15">
        <v>2510</v>
      </c>
      <c r="TA45" s="15">
        <v>2510</v>
      </c>
      <c r="TB45" s="15">
        <v>2510</v>
      </c>
      <c r="TC45" s="15">
        <v>2510</v>
      </c>
      <c r="TD45" s="15">
        <v>2516</v>
      </c>
      <c r="TE45" s="15">
        <v>2531</v>
      </c>
      <c r="TF45" s="15">
        <v>2531</v>
      </c>
      <c r="TG45" s="15">
        <v>2531</v>
      </c>
      <c r="TH45" s="15">
        <v>2531</v>
      </c>
      <c r="TI45" s="15">
        <v>2534</v>
      </c>
      <c r="TJ45" s="15">
        <v>2534</v>
      </c>
      <c r="TK45" s="15">
        <v>2534</v>
      </c>
      <c r="TL45" s="15">
        <v>2534</v>
      </c>
      <c r="TM45" s="15">
        <v>2534</v>
      </c>
      <c r="TN45" s="15">
        <v>2534</v>
      </c>
      <c r="TO45" s="15">
        <v>2534</v>
      </c>
      <c r="TP45" s="15">
        <v>2547</v>
      </c>
      <c r="TQ45" s="15">
        <v>2547</v>
      </c>
      <c r="TR45" s="15">
        <v>2547</v>
      </c>
      <c r="TS45" s="15">
        <v>2547</v>
      </c>
      <c r="TT45" s="15">
        <v>2547</v>
      </c>
      <c r="TU45" s="15">
        <v>2547</v>
      </c>
      <c r="TV45" s="15">
        <v>2567</v>
      </c>
      <c r="TW45" s="15">
        <v>2567</v>
      </c>
      <c r="TX45" s="15">
        <v>2567</v>
      </c>
      <c r="TY45" s="15">
        <v>2567</v>
      </c>
      <c r="TZ45" s="15">
        <v>2579</v>
      </c>
      <c r="UA45" s="15">
        <v>2579</v>
      </c>
      <c r="UB45" s="15">
        <v>2579</v>
      </c>
      <c r="UC45" s="15">
        <v>2585</v>
      </c>
      <c r="UD45" s="15">
        <v>2585</v>
      </c>
      <c r="UE45" s="15">
        <v>2665</v>
      </c>
      <c r="UF45" s="15">
        <v>2669</v>
      </c>
      <c r="UG45" s="15">
        <v>2669</v>
      </c>
      <c r="UH45" s="15">
        <v>2669</v>
      </c>
      <c r="UI45" s="15">
        <v>2669</v>
      </c>
      <c r="UJ45" s="15">
        <v>2696</v>
      </c>
      <c r="UK45" s="15">
        <v>2694</v>
      </c>
      <c r="UL45" s="15">
        <v>2697</v>
      </c>
      <c r="UM45" s="15">
        <v>2709</v>
      </c>
      <c r="UN45" s="15">
        <v>2710</v>
      </c>
      <c r="UO45" s="15">
        <v>2722</v>
      </c>
      <c r="UP45" s="15">
        <v>2722</v>
      </c>
      <c r="UQ45" s="15">
        <v>2733</v>
      </c>
      <c r="UR45" s="15">
        <v>2730</v>
      </c>
      <c r="US45" s="15">
        <v>2758</v>
      </c>
      <c r="UT45" s="15">
        <v>2758</v>
      </c>
      <c r="UU45" s="15">
        <v>2758</v>
      </c>
      <c r="UV45" s="15">
        <v>2758</v>
      </c>
      <c r="UW45" s="15">
        <v>2758</v>
      </c>
      <c r="UX45" s="15">
        <v>2758</v>
      </c>
      <c r="UY45" s="15">
        <v>2773</v>
      </c>
      <c r="UZ45" s="15">
        <v>2772</v>
      </c>
      <c r="VA45" s="15">
        <v>2772</v>
      </c>
      <c r="VB45" s="15">
        <v>2770</v>
      </c>
      <c r="VC45" s="15">
        <v>2789</v>
      </c>
      <c r="VD45" s="15">
        <v>2789</v>
      </c>
      <c r="VE45" s="15">
        <v>2798</v>
      </c>
      <c r="VF45" s="15">
        <v>2803</v>
      </c>
      <c r="VG45" s="15">
        <v>2803</v>
      </c>
      <c r="VH45" s="15">
        <v>2866</v>
      </c>
      <c r="VI45" s="15">
        <v>2816</v>
      </c>
      <c r="VJ45" s="15">
        <v>2816</v>
      </c>
      <c r="VK45" s="15">
        <v>2816</v>
      </c>
      <c r="VL45" s="15">
        <v>2816</v>
      </c>
      <c r="VM45" s="15">
        <v>2816</v>
      </c>
      <c r="VN45" s="15">
        <v>2816</v>
      </c>
      <c r="VO45" s="15">
        <v>2816</v>
      </c>
      <c r="VP45" s="15">
        <v>2818</v>
      </c>
      <c r="VQ45" s="15">
        <v>2818</v>
      </c>
      <c r="VR45" s="15">
        <v>2818</v>
      </c>
      <c r="VS45" s="15">
        <v>2818</v>
      </c>
      <c r="VT45" s="15">
        <v>2818</v>
      </c>
      <c r="VU45" s="15">
        <v>2818</v>
      </c>
      <c r="VV45" s="15">
        <v>2818</v>
      </c>
      <c r="VW45" s="15">
        <v>2818</v>
      </c>
      <c r="VX45" s="15">
        <v>2818</v>
      </c>
      <c r="VY45" s="15">
        <v>2818</v>
      </c>
      <c r="VZ45" s="15">
        <v>2818</v>
      </c>
      <c r="WA45" s="15">
        <v>2818</v>
      </c>
      <c r="WB45" s="15">
        <v>2818</v>
      </c>
      <c r="WC45" s="15">
        <v>2838</v>
      </c>
      <c r="WD45" s="15">
        <v>2838</v>
      </c>
      <c r="WE45" s="15">
        <v>2838</v>
      </c>
      <c r="WF45" s="15">
        <v>2838</v>
      </c>
      <c r="WG45" s="15">
        <v>2838</v>
      </c>
      <c r="WH45" s="15">
        <v>2838</v>
      </c>
      <c r="WI45" s="15">
        <v>2838</v>
      </c>
      <c r="WJ45" s="15">
        <v>2838</v>
      </c>
      <c r="WK45" s="15">
        <v>2838</v>
      </c>
      <c r="WL45" s="15">
        <v>2838</v>
      </c>
      <c r="WM45" s="15">
        <v>2838</v>
      </c>
      <c r="WN45" s="15">
        <v>2838</v>
      </c>
      <c r="WO45" s="15">
        <v>2838</v>
      </c>
      <c r="WP45" s="15">
        <v>2838</v>
      </c>
      <c r="WQ45" s="15">
        <v>2838</v>
      </c>
      <c r="WR45" s="15">
        <v>2861</v>
      </c>
      <c r="WS45" s="15">
        <v>2932</v>
      </c>
      <c r="WT45" s="15">
        <v>2932</v>
      </c>
      <c r="WU45" s="15">
        <v>2932</v>
      </c>
      <c r="WV45" s="15">
        <v>2932</v>
      </c>
      <c r="WW45" s="15">
        <v>2932</v>
      </c>
      <c r="WX45" s="15">
        <v>2939</v>
      </c>
      <c r="WY45" s="15">
        <v>2939</v>
      </c>
      <c r="WZ45" s="15">
        <v>2939</v>
      </c>
      <c r="XA45" s="15">
        <v>2939</v>
      </c>
      <c r="XB45" s="15">
        <v>2966</v>
      </c>
      <c r="XC45" s="15">
        <v>2966</v>
      </c>
      <c r="XD45" s="15">
        <v>2980</v>
      </c>
      <c r="XE45" s="15">
        <v>2980</v>
      </c>
      <c r="XF45" s="15">
        <v>2989</v>
      </c>
      <c r="XG45" s="15">
        <v>2989</v>
      </c>
      <c r="XH45" s="15">
        <v>2989</v>
      </c>
      <c r="XI45" s="15">
        <v>2989</v>
      </c>
      <c r="XJ45" s="15">
        <v>2997</v>
      </c>
      <c r="XK45" s="15">
        <v>2997</v>
      </c>
      <c r="XL45" s="15">
        <v>2997</v>
      </c>
      <c r="XM45" s="15">
        <v>3025</v>
      </c>
      <c r="XN45" s="15">
        <v>3025</v>
      </c>
      <c r="XO45" s="15">
        <v>3025</v>
      </c>
      <c r="XP45" s="15">
        <v>3025</v>
      </c>
      <c r="XQ45" s="15">
        <v>3031</v>
      </c>
      <c r="XR45" s="15">
        <v>3031</v>
      </c>
      <c r="XS45" s="15">
        <v>3031</v>
      </c>
      <c r="XT45" s="15">
        <v>3031</v>
      </c>
      <c r="XU45" s="15">
        <v>3031</v>
      </c>
      <c r="XV45" s="15">
        <v>3031</v>
      </c>
      <c r="XW45" s="15">
        <v>3044</v>
      </c>
      <c r="XX45" s="15">
        <v>3044</v>
      </c>
      <c r="XY45" s="15">
        <v>3057</v>
      </c>
      <c r="XZ45" s="15">
        <v>3057</v>
      </c>
      <c r="YA45" s="15">
        <v>3057</v>
      </c>
      <c r="YB45" s="15">
        <v>3057</v>
      </c>
      <c r="YC45" s="15">
        <v>3057</v>
      </c>
      <c r="YD45" s="15">
        <v>3057</v>
      </c>
      <c r="YE45" s="15">
        <v>3057</v>
      </c>
      <c r="YF45" s="15">
        <v>3057</v>
      </c>
      <c r="YG45" s="15">
        <v>3057</v>
      </c>
      <c r="YH45" s="15">
        <v>3062</v>
      </c>
      <c r="YI45" s="15">
        <v>3062</v>
      </c>
      <c r="YJ45" s="15">
        <v>3062</v>
      </c>
      <c r="YK45" s="15">
        <v>3062</v>
      </c>
      <c r="YL45" s="15">
        <v>3062</v>
      </c>
      <c r="YM45" s="15">
        <v>3067</v>
      </c>
      <c r="YN45" s="15">
        <v>3095</v>
      </c>
      <c r="YO45" s="15">
        <v>3103</v>
      </c>
      <c r="YP45" s="15">
        <v>3103</v>
      </c>
      <c r="YQ45" s="15">
        <v>3103</v>
      </c>
      <c r="YR45" s="15">
        <v>3103</v>
      </c>
      <c r="YS45" s="15">
        <v>3103</v>
      </c>
      <c r="YT45" s="15">
        <v>3103</v>
      </c>
      <c r="YU45" s="15">
        <v>3103</v>
      </c>
      <c r="YV45" s="15">
        <v>3103</v>
      </c>
      <c r="YW45" s="15">
        <v>3103</v>
      </c>
      <c r="YX45" s="15">
        <v>3103</v>
      </c>
      <c r="YY45" s="15">
        <v>3103</v>
      </c>
      <c r="YZ45" s="15">
        <v>3110</v>
      </c>
      <c r="ZA45" s="15">
        <v>3110</v>
      </c>
      <c r="ZB45" s="15">
        <v>3110</v>
      </c>
      <c r="ZC45" s="15">
        <v>3110</v>
      </c>
      <c r="ZD45" s="15">
        <v>3110</v>
      </c>
      <c r="ZE45" s="15">
        <v>3110</v>
      </c>
      <c r="ZF45" s="15">
        <v>3110</v>
      </c>
      <c r="ZG45" s="15">
        <v>3110</v>
      </c>
      <c r="ZH45" s="15">
        <v>3110</v>
      </c>
      <c r="ZI45" s="15">
        <v>3110</v>
      </c>
      <c r="ZJ45" s="15">
        <v>3110</v>
      </c>
      <c r="ZK45" s="15">
        <v>3110</v>
      </c>
      <c r="ZL45" s="15">
        <v>3110</v>
      </c>
      <c r="ZM45" s="15">
        <v>3122</v>
      </c>
      <c r="ZN45" s="15">
        <v>3122</v>
      </c>
      <c r="ZO45" s="15">
        <v>3122</v>
      </c>
      <c r="ZP45" s="15">
        <v>3122</v>
      </c>
      <c r="ZQ45" s="15">
        <v>3122</v>
      </c>
      <c r="ZR45" s="15">
        <v>3122</v>
      </c>
      <c r="ZS45" s="15">
        <v>3122</v>
      </c>
      <c r="ZT45" s="15">
        <v>3141</v>
      </c>
      <c r="ZU45" s="15">
        <v>3141</v>
      </c>
      <c r="ZV45" s="15">
        <v>3141</v>
      </c>
      <c r="ZW45" s="15">
        <v>3141</v>
      </c>
      <c r="ZX45" s="15">
        <v>3141</v>
      </c>
      <c r="ZY45" s="15">
        <v>3141</v>
      </c>
      <c r="ZZ45" s="15">
        <v>3141</v>
      </c>
      <c r="AAA45" s="15">
        <v>3141</v>
      </c>
      <c r="AAB45" s="15">
        <v>3141</v>
      </c>
      <c r="AAC45" s="15">
        <v>3175</v>
      </c>
      <c r="AAD45" s="15">
        <v>3175</v>
      </c>
      <c r="AAE45" s="15">
        <v>3175</v>
      </c>
      <c r="AAF45" s="15">
        <v>3175</v>
      </c>
      <c r="AAG45" s="15">
        <v>3175</v>
      </c>
      <c r="AAH45" s="15">
        <v>3183</v>
      </c>
      <c r="AAI45" s="15">
        <v>3183</v>
      </c>
      <c r="AAJ45" s="15">
        <v>3183</v>
      </c>
      <c r="AAK45" s="15">
        <v>3194</v>
      </c>
      <c r="AAL45" s="15">
        <v>3194</v>
      </c>
      <c r="AAM45" s="15">
        <v>3194</v>
      </c>
      <c r="AAN45" s="15">
        <v>3194</v>
      </c>
      <c r="AAO45" s="15">
        <v>3209</v>
      </c>
      <c r="AAP45" s="15">
        <v>3228</v>
      </c>
      <c r="AAQ45" s="15">
        <v>3242</v>
      </c>
      <c r="AAR45" s="15">
        <v>3232</v>
      </c>
      <c r="AAS45" s="15">
        <v>3232</v>
      </c>
      <c r="AAT45" s="15">
        <v>3232</v>
      </c>
      <c r="AAU45" s="15">
        <v>3232</v>
      </c>
      <c r="AAV45" s="15">
        <v>3248</v>
      </c>
      <c r="AAW45" s="15">
        <v>3260</v>
      </c>
      <c r="AAX45" s="15">
        <v>3260</v>
      </c>
      <c r="AAY45" s="15">
        <v>3260</v>
      </c>
      <c r="AAZ45" s="15">
        <v>3260</v>
      </c>
      <c r="ABA45" s="15">
        <v>3260</v>
      </c>
      <c r="ABB45" s="15">
        <v>3260</v>
      </c>
      <c r="ABC45" s="15">
        <v>3267</v>
      </c>
      <c r="ABD45" s="15">
        <v>3269</v>
      </c>
      <c r="ABE45" s="15">
        <v>3285</v>
      </c>
      <c r="ABF45" s="15">
        <v>3285</v>
      </c>
      <c r="ABG45" s="15">
        <v>3285</v>
      </c>
      <c r="ABH45" s="15">
        <v>3285</v>
      </c>
      <c r="ABI45" s="15">
        <v>3297</v>
      </c>
      <c r="ABJ45" s="15">
        <v>3300</v>
      </c>
      <c r="ABK45" s="15">
        <v>3300</v>
      </c>
      <c r="ABL45" s="15">
        <v>3302</v>
      </c>
      <c r="ABM45" s="15">
        <v>3302</v>
      </c>
      <c r="ABN45" s="15">
        <v>3302</v>
      </c>
      <c r="ABO45" s="15">
        <v>3302</v>
      </c>
      <c r="ABP45" s="15">
        <v>3302</v>
      </c>
      <c r="ABQ45" s="15">
        <v>3310</v>
      </c>
      <c r="ABR45" s="15">
        <v>3314</v>
      </c>
      <c r="ABS45" s="15">
        <v>3314</v>
      </c>
      <c r="ABT45" s="15">
        <v>3302</v>
      </c>
      <c r="ABU45" s="15">
        <v>3299</v>
      </c>
      <c r="ABV45" s="15">
        <v>3299</v>
      </c>
      <c r="ABW45" s="15">
        <v>3299</v>
      </c>
      <c r="ABX45" s="15">
        <v>3301</v>
      </c>
      <c r="ABY45" s="15">
        <v>3280</v>
      </c>
      <c r="ABZ45" s="15">
        <v>3280</v>
      </c>
      <c r="ACA45" s="15">
        <v>3280</v>
      </c>
      <c r="ACB45" s="15">
        <v>3280</v>
      </c>
      <c r="ACC45" s="15">
        <v>3280</v>
      </c>
      <c r="ACD45" s="15">
        <v>3280</v>
      </c>
      <c r="ACE45" s="15">
        <v>3290</v>
      </c>
      <c r="ACF45" s="15">
        <v>3290</v>
      </c>
      <c r="ACG45" s="15">
        <v>3298</v>
      </c>
      <c r="ACH45" s="15">
        <v>3298</v>
      </c>
      <c r="ACI45" s="15">
        <v>3298</v>
      </c>
      <c r="ACJ45" s="15">
        <v>3298</v>
      </c>
      <c r="ACK45" s="15">
        <v>3298</v>
      </c>
      <c r="ACL45" s="15">
        <v>3298</v>
      </c>
      <c r="ACM45" s="15">
        <v>3298</v>
      </c>
      <c r="ACN45" s="15">
        <v>3298</v>
      </c>
      <c r="ACO45" s="15">
        <v>3298</v>
      </c>
      <c r="ACP45" s="15">
        <v>3298</v>
      </c>
      <c r="ACQ45" s="15">
        <v>3298</v>
      </c>
      <c r="ACR45" s="15">
        <v>3298</v>
      </c>
      <c r="ACS45" s="15">
        <v>3318</v>
      </c>
      <c r="ACT45" s="15">
        <v>3318</v>
      </c>
      <c r="ACU45" s="15">
        <v>3318</v>
      </c>
      <c r="ACV45" s="15">
        <v>3322</v>
      </c>
      <c r="ACW45" s="15">
        <v>3322</v>
      </c>
      <c r="ACX45" s="15">
        <v>3322</v>
      </c>
      <c r="ACY45" s="15">
        <v>3322</v>
      </c>
      <c r="ACZ45" s="15">
        <v>3322</v>
      </c>
      <c r="ADA45" s="15">
        <v>3322</v>
      </c>
      <c r="ADB45" s="15">
        <v>3336</v>
      </c>
      <c r="ADC45" s="15">
        <v>3336</v>
      </c>
      <c r="ADD45" s="15">
        <v>3336</v>
      </c>
      <c r="ADE45" s="15">
        <v>3336</v>
      </c>
      <c r="ADF45" s="15">
        <v>3336</v>
      </c>
      <c r="ADG45" s="15">
        <v>3336</v>
      </c>
      <c r="ADH45" s="15">
        <v>3336</v>
      </c>
      <c r="ADI45" s="15">
        <v>3340</v>
      </c>
      <c r="ADJ45" s="15">
        <v>3340</v>
      </c>
      <c r="ADK45" s="15">
        <v>3340</v>
      </c>
      <c r="ADL45" s="15">
        <v>3340</v>
      </c>
      <c r="ADM45" s="15">
        <v>3340</v>
      </c>
      <c r="ADN45" s="15">
        <v>3340</v>
      </c>
      <c r="ADO45" s="15">
        <v>3340</v>
      </c>
      <c r="ADP45" s="15">
        <v>3340</v>
      </c>
      <c r="ADQ45" s="15">
        <v>3340</v>
      </c>
      <c r="ADR45" s="15">
        <v>3340</v>
      </c>
      <c r="ADS45" s="15">
        <v>3340</v>
      </c>
      <c r="ADT45" s="15">
        <v>3340</v>
      </c>
      <c r="ADU45" s="15">
        <v>3340</v>
      </c>
      <c r="ADV45" s="15">
        <v>3340</v>
      </c>
      <c r="ADW45" s="15">
        <v>3375</v>
      </c>
      <c r="ADX45" s="15">
        <v>3375</v>
      </c>
      <c r="ADY45" s="15">
        <v>3375</v>
      </c>
      <c r="ADZ45" s="15">
        <v>3375</v>
      </c>
      <c r="AEA45" s="15">
        <v>3375</v>
      </c>
      <c r="AEB45" s="15">
        <v>3375</v>
      </c>
      <c r="AEC45" s="15">
        <v>3375</v>
      </c>
      <c r="AED45" s="15">
        <v>3382</v>
      </c>
      <c r="AEE45" s="15">
        <v>3382</v>
      </c>
      <c r="AEF45" s="15">
        <v>3382</v>
      </c>
      <c r="AEG45" s="15">
        <v>3382</v>
      </c>
      <c r="AEH45" s="15">
        <v>3382</v>
      </c>
      <c r="AEI45" s="15">
        <v>3390</v>
      </c>
      <c r="AEJ45" s="15">
        <v>3390</v>
      </c>
      <c r="AEK45" s="15">
        <v>3390</v>
      </c>
      <c r="AEL45" s="15">
        <v>3396</v>
      </c>
      <c r="AEM45" s="15">
        <v>3396</v>
      </c>
      <c r="AEN45" s="15">
        <v>3396</v>
      </c>
      <c r="AEO45" s="15">
        <v>3396</v>
      </c>
      <c r="AEP45" s="15">
        <v>3396</v>
      </c>
      <c r="AEQ45" s="15">
        <v>3396</v>
      </c>
      <c r="AER45" s="15">
        <v>3382</v>
      </c>
      <c r="AES45" s="15">
        <v>3382</v>
      </c>
      <c r="AET45" s="15">
        <v>3382</v>
      </c>
      <c r="AEU45" s="15">
        <v>3382</v>
      </c>
      <c r="AEV45" s="15">
        <v>3382</v>
      </c>
      <c r="AEW45" s="15">
        <v>3397</v>
      </c>
      <c r="AEX45" s="15">
        <v>3397</v>
      </c>
      <c r="AEY45" s="15">
        <v>3397</v>
      </c>
      <c r="AEZ45" s="15">
        <v>3397</v>
      </c>
      <c r="AFA45" s="15">
        <v>3397</v>
      </c>
      <c r="AFB45" s="15">
        <v>3397</v>
      </c>
      <c r="AFC45" s="15">
        <v>3397</v>
      </c>
      <c r="AFD45" s="15">
        <v>3422</v>
      </c>
      <c r="AFE45" s="15">
        <v>3422</v>
      </c>
      <c r="AFF45" s="15">
        <v>3475</v>
      </c>
      <c r="AFG45" s="15">
        <v>3475</v>
      </c>
      <c r="AFH45" s="15">
        <v>3475</v>
      </c>
      <c r="AFI45" s="15">
        <v>3475</v>
      </c>
      <c r="AFJ45" s="15">
        <v>3475</v>
      </c>
      <c r="AFK45" s="15">
        <v>3509</v>
      </c>
      <c r="AFL45" s="15">
        <v>3509</v>
      </c>
      <c r="AFM45" s="15">
        <v>3509</v>
      </c>
      <c r="AFN45" s="15">
        <v>3509</v>
      </c>
      <c r="AFO45" s="15">
        <v>3509</v>
      </c>
      <c r="AFP45" s="15">
        <v>3509</v>
      </c>
      <c r="AFQ45" s="15">
        <v>3509</v>
      </c>
      <c r="AFR45" s="15">
        <v>3509</v>
      </c>
      <c r="AFS45" s="15">
        <v>3509</v>
      </c>
      <c r="AFT45" s="15">
        <v>3509</v>
      </c>
      <c r="AFU45" s="15">
        <v>3666</v>
      </c>
      <c r="AFV45" s="15">
        <v>3666</v>
      </c>
      <c r="AFW45" s="15">
        <v>3666</v>
      </c>
      <c r="AFX45" s="15">
        <v>3666</v>
      </c>
      <c r="AFY45" s="15">
        <v>3666</v>
      </c>
      <c r="AFZ45" s="15">
        <v>3697</v>
      </c>
      <c r="AGA45" s="15">
        <v>3697</v>
      </c>
      <c r="AGB45" s="15">
        <v>3697</v>
      </c>
      <c r="AGC45" s="15">
        <v>3785</v>
      </c>
      <c r="AGD45" s="15">
        <v>3785</v>
      </c>
      <c r="AGE45" s="15">
        <v>3785</v>
      </c>
      <c r="AGF45" s="15">
        <v>3850</v>
      </c>
      <c r="AGG45" s="15">
        <v>3850</v>
      </c>
      <c r="AGH45" s="15">
        <v>3860</v>
      </c>
      <c r="AGI45" s="15">
        <v>3860</v>
      </c>
      <c r="AGJ45" s="15">
        <v>3860</v>
      </c>
      <c r="AGK45" s="15">
        <v>3860</v>
      </c>
      <c r="AGL45" s="15">
        <v>3860</v>
      </c>
      <c r="AGM45" s="15">
        <v>3860</v>
      </c>
      <c r="AGN45" s="15">
        <v>3860</v>
      </c>
      <c r="AGO45" s="15">
        <v>3860</v>
      </c>
      <c r="AGP45" s="15">
        <v>4008</v>
      </c>
      <c r="AGQ45" s="15">
        <v>4008</v>
      </c>
      <c r="AGR45" s="15">
        <v>4008</v>
      </c>
      <c r="AGS45" s="15">
        <v>4008</v>
      </c>
      <c r="AGT45" s="15">
        <v>4067</v>
      </c>
      <c r="AGU45" s="15">
        <v>4067</v>
      </c>
      <c r="AGV45" s="15">
        <v>4078</v>
      </c>
      <c r="AGW45" s="15">
        <v>4078</v>
      </c>
      <c r="AGX45" s="15">
        <v>4108</v>
      </c>
      <c r="AGY45" s="15">
        <v>4108</v>
      </c>
      <c r="AGZ45" s="15">
        <v>4108</v>
      </c>
      <c r="AHA45" s="15">
        <v>4108</v>
      </c>
      <c r="AHB45" s="15">
        <v>4108</v>
      </c>
      <c r="AHC45" s="15">
        <v>4108</v>
      </c>
      <c r="AHD45" s="15">
        <v>4108</v>
      </c>
      <c r="AHE45" s="15">
        <v>4108</v>
      </c>
      <c r="AHF45" s="15">
        <v>4108</v>
      </c>
      <c r="AHG45" s="15">
        <v>4108</v>
      </c>
      <c r="AHH45" s="15">
        <v>4108</v>
      </c>
      <c r="AHI45" s="15">
        <v>4108</v>
      </c>
      <c r="AHJ45" s="15">
        <v>4114</v>
      </c>
      <c r="AHK45" s="15">
        <v>4114</v>
      </c>
      <c r="AHL45" s="15">
        <v>4114</v>
      </c>
      <c r="AHM45" s="15">
        <v>4114</v>
      </c>
      <c r="AHN45" s="15">
        <v>4114</v>
      </c>
      <c r="AHO45" s="15">
        <v>4114</v>
      </c>
      <c r="AHP45" s="15">
        <v>4114</v>
      </c>
      <c r="AHQ45" s="15">
        <v>4136</v>
      </c>
      <c r="AHR45" s="15">
        <v>4136</v>
      </c>
      <c r="AHS45" s="15">
        <v>4136</v>
      </c>
      <c r="AHT45" s="15">
        <v>4136</v>
      </c>
      <c r="AHU45" s="15">
        <v>4136</v>
      </c>
      <c r="AHV45" s="15">
        <v>4136</v>
      </c>
      <c r="AHW45" s="15">
        <v>4136</v>
      </c>
      <c r="AHX45" s="15">
        <v>4136</v>
      </c>
      <c r="AHY45" s="15">
        <v>4149</v>
      </c>
      <c r="AHZ45" s="15">
        <v>4149</v>
      </c>
      <c r="AIA45" s="15">
        <v>4149</v>
      </c>
      <c r="AIB45" s="15">
        <v>4149</v>
      </c>
      <c r="AIC45" s="15">
        <v>4149</v>
      </c>
      <c r="AID45" s="15">
        <v>4149</v>
      </c>
      <c r="AIE45" s="15">
        <v>4149</v>
      </c>
      <c r="AIF45" s="15">
        <v>4135</v>
      </c>
      <c r="AIG45" s="15">
        <v>4135</v>
      </c>
      <c r="AIH45" s="15">
        <v>4135</v>
      </c>
      <c r="AII45" s="15">
        <v>4135</v>
      </c>
      <c r="AIJ45" s="15">
        <v>4135</v>
      </c>
      <c r="AIK45" s="15">
        <v>4135</v>
      </c>
      <c r="AIL45" s="15">
        <v>4135</v>
      </c>
      <c r="AIM45" s="15">
        <v>4135</v>
      </c>
      <c r="AIN45" s="15">
        <v>4147</v>
      </c>
      <c r="AIO45" s="15">
        <v>4147</v>
      </c>
      <c r="AIP45" s="15">
        <v>4147</v>
      </c>
      <c r="AIQ45" s="15">
        <v>4147</v>
      </c>
      <c r="AIR45" s="15">
        <v>4147</v>
      </c>
      <c r="AIS45" s="15">
        <v>4147</v>
      </c>
      <c r="AIT45" s="15">
        <v>4147</v>
      </c>
      <c r="AIU45" s="15">
        <v>4147</v>
      </c>
      <c r="AIV45" s="15">
        <v>4147</v>
      </c>
      <c r="AIW45" s="15">
        <v>4147</v>
      </c>
      <c r="AIX45" s="15">
        <v>4147</v>
      </c>
      <c r="AIY45" s="15">
        <v>4147</v>
      </c>
      <c r="AIZ45" s="15">
        <v>4147</v>
      </c>
      <c r="AJA45" s="15">
        <v>4147</v>
      </c>
      <c r="AJB45" s="15">
        <v>4147</v>
      </c>
      <c r="AJC45" s="15">
        <v>4147</v>
      </c>
      <c r="AJD45" s="15">
        <v>4147</v>
      </c>
      <c r="AJE45" s="15">
        <v>4147</v>
      </c>
      <c r="AJF45" s="15">
        <v>4147</v>
      </c>
      <c r="AJG45" s="15">
        <v>4157</v>
      </c>
      <c r="AJH45" s="15">
        <v>4157</v>
      </c>
      <c r="AJI45" s="15">
        <v>4157</v>
      </c>
      <c r="AJJ45" s="15">
        <v>4132</v>
      </c>
      <c r="AJK45" s="15">
        <v>4132</v>
      </c>
      <c r="AJL45" s="15">
        <v>4132</v>
      </c>
      <c r="AJM45" s="15">
        <v>4132</v>
      </c>
      <c r="AJN45" s="15">
        <v>4132</v>
      </c>
      <c r="AJO45" s="15">
        <v>4132</v>
      </c>
      <c r="AJP45" s="15">
        <v>4132</v>
      </c>
      <c r="AJQ45" s="15">
        <v>4132</v>
      </c>
      <c r="AJR45" s="15">
        <v>4132</v>
      </c>
      <c r="AJS45" s="15">
        <v>4132</v>
      </c>
      <c r="AJT45" s="15">
        <v>4132</v>
      </c>
      <c r="AJU45" s="15">
        <v>4132</v>
      </c>
      <c r="AJV45" s="15">
        <v>4132</v>
      </c>
      <c r="AJW45" s="15">
        <v>4132</v>
      </c>
      <c r="AJX45" s="15">
        <v>4132</v>
      </c>
      <c r="AJY45" s="15">
        <v>4132</v>
      </c>
      <c r="AJZ45" s="15">
        <v>4132</v>
      </c>
      <c r="AKA45" s="15">
        <v>4132</v>
      </c>
      <c r="AKB45" s="15">
        <v>4132</v>
      </c>
      <c r="AKC45" s="15">
        <v>4132</v>
      </c>
      <c r="AKD45" s="15">
        <v>4132</v>
      </c>
      <c r="AKE45" s="15">
        <v>4132</v>
      </c>
      <c r="AKF45" s="15">
        <v>4132</v>
      </c>
      <c r="AKG45" s="15">
        <v>4132</v>
      </c>
      <c r="AKH45" s="15">
        <v>4132</v>
      </c>
      <c r="AKI45" s="15">
        <v>4132</v>
      </c>
      <c r="AKJ45" s="15">
        <v>4132</v>
      </c>
      <c r="AKK45" s="15">
        <v>4132</v>
      </c>
      <c r="AKL45" s="15">
        <v>4132</v>
      </c>
      <c r="AKM45" s="15">
        <v>4132</v>
      </c>
      <c r="AKN45" s="15">
        <v>4132</v>
      </c>
      <c r="AKO45" s="15">
        <v>4132</v>
      </c>
      <c r="AKP45" s="15">
        <v>4120</v>
      </c>
      <c r="AKQ45" s="15">
        <v>4120</v>
      </c>
      <c r="AKR45" s="15">
        <v>4120</v>
      </c>
      <c r="AKS45" s="15">
        <v>4120</v>
      </c>
      <c r="AKT45" s="15">
        <v>4120</v>
      </c>
      <c r="AKU45" s="15">
        <v>4120</v>
      </c>
      <c r="AKV45" s="15">
        <v>4120</v>
      </c>
      <c r="AKW45" s="15">
        <v>4120</v>
      </c>
      <c r="AKX45" s="15">
        <v>4120</v>
      </c>
      <c r="AKY45" s="15">
        <v>4120</v>
      </c>
      <c r="AKZ45" s="15">
        <v>4120</v>
      </c>
      <c r="ALA45" s="15">
        <v>4120</v>
      </c>
      <c r="ALB45" s="15">
        <v>4120</v>
      </c>
      <c r="ALC45" s="15">
        <v>4120</v>
      </c>
      <c r="ALD45" s="15">
        <v>4120</v>
      </c>
      <c r="ALE45" s="15">
        <v>4120</v>
      </c>
      <c r="ALF45" s="15">
        <v>4120</v>
      </c>
      <c r="ALG45" s="15">
        <v>4120</v>
      </c>
      <c r="ALH45" s="15">
        <v>4120</v>
      </c>
      <c r="ALI45" s="15">
        <v>4120</v>
      </c>
      <c r="ALJ45" s="15">
        <v>4120</v>
      </c>
      <c r="ALK45" s="15">
        <v>4120</v>
      </c>
      <c r="ALL45" s="15">
        <v>4120</v>
      </c>
      <c r="ALM45" s="15">
        <v>4120</v>
      </c>
      <c r="ALN45" s="15">
        <v>4120</v>
      </c>
      <c r="ALO45" s="15">
        <v>4120</v>
      </c>
      <c r="ALP45" s="15">
        <v>4120</v>
      </c>
      <c r="ALQ45" s="15">
        <v>4120</v>
      </c>
      <c r="ALR45" s="15">
        <v>4120</v>
      </c>
      <c r="ALS45" s="15">
        <v>4120</v>
      </c>
      <c r="ALT45" s="15">
        <v>4143</v>
      </c>
      <c r="ALU45" s="15">
        <v>4143</v>
      </c>
      <c r="ALV45" s="15">
        <v>4143</v>
      </c>
      <c r="ALW45" s="15">
        <v>4143</v>
      </c>
      <c r="ALX45" s="15">
        <v>4143</v>
      </c>
      <c r="ALY45" s="15">
        <v>4143</v>
      </c>
      <c r="ALZ45" s="15">
        <v>4248</v>
      </c>
      <c r="AMA45" s="15">
        <v>4248</v>
      </c>
      <c r="AMB45" s="15">
        <v>4248</v>
      </c>
      <c r="AMC45" s="15">
        <v>4248</v>
      </c>
      <c r="AMD45" s="15">
        <v>4248</v>
      </c>
      <c r="AME45" s="15">
        <v>4248</v>
      </c>
      <c r="AMF45" s="15">
        <v>4289</v>
      </c>
      <c r="AMG45" s="15">
        <v>4289</v>
      </c>
      <c r="AMH45" s="15">
        <v>4289</v>
      </c>
      <c r="AMI45" s="15">
        <v>4342</v>
      </c>
      <c r="AMJ45" s="15">
        <v>4342</v>
      </c>
      <c r="AMK45" s="15">
        <v>4342</v>
      </c>
      <c r="AML45" s="15">
        <v>4342</v>
      </c>
      <c r="AMM45" s="15">
        <v>4342</v>
      </c>
      <c r="AMN45" s="15">
        <v>4342</v>
      </c>
      <c r="AMO45" s="15">
        <v>4342</v>
      </c>
      <c r="AMP45" s="15">
        <v>4342</v>
      </c>
      <c r="AMQ45" s="15">
        <v>4342</v>
      </c>
      <c r="AMR45" s="15">
        <v>4342</v>
      </c>
      <c r="AMS45" s="15">
        <v>4375</v>
      </c>
      <c r="AMT45" s="15">
        <v>4375</v>
      </c>
      <c r="AMU45" s="15">
        <v>4423</v>
      </c>
      <c r="AMV45" s="15">
        <v>4423</v>
      </c>
      <c r="AMW45" s="15">
        <v>4423</v>
      </c>
      <c r="AMX45" s="15">
        <v>4423</v>
      </c>
      <c r="AMY45" s="15">
        <v>4423</v>
      </c>
      <c r="AMZ45" s="15">
        <v>4423</v>
      </c>
      <c r="ANA45" s="15">
        <v>4423</v>
      </c>
      <c r="ANB45" s="15">
        <v>4423</v>
      </c>
      <c r="ANC45" s="15">
        <v>4423</v>
      </c>
      <c r="AND45" s="15">
        <v>4423</v>
      </c>
      <c r="ANE45" s="15">
        <v>4423</v>
      </c>
      <c r="ANF45" s="15">
        <v>4423</v>
      </c>
      <c r="ANG45" s="15">
        <v>4423</v>
      </c>
      <c r="ANH45" s="15">
        <v>4423</v>
      </c>
      <c r="ANI45" s="15">
        <v>4423</v>
      </c>
      <c r="ANJ45" s="15">
        <v>4437</v>
      </c>
      <c r="ANK45" s="15">
        <v>4437</v>
      </c>
      <c r="ANL45" s="15">
        <v>4437</v>
      </c>
      <c r="ANM45" s="15">
        <v>4437</v>
      </c>
      <c r="ANN45" s="15">
        <v>4437</v>
      </c>
      <c r="ANO45" s="15">
        <v>4435</v>
      </c>
      <c r="ANP45" s="15">
        <v>4435</v>
      </c>
      <c r="ANQ45" s="15">
        <v>4436</v>
      </c>
      <c r="ANR45" s="15">
        <v>4436</v>
      </c>
      <c r="ANS45" s="15">
        <v>4436</v>
      </c>
      <c r="ANT45" s="15">
        <v>4436</v>
      </c>
      <c r="ANU45" s="15">
        <v>4436</v>
      </c>
      <c r="ANV45" s="15">
        <v>4441</v>
      </c>
      <c r="ANW45" s="15">
        <v>4441</v>
      </c>
      <c r="ANX45" s="15">
        <v>4441</v>
      </c>
      <c r="ANY45" s="15">
        <v>4441</v>
      </c>
      <c r="ANZ45" s="15">
        <v>4441</v>
      </c>
      <c r="AOA45" s="15">
        <v>4441</v>
      </c>
      <c r="AOB45" s="15">
        <v>4440</v>
      </c>
      <c r="AOC45" s="15">
        <v>4440</v>
      </c>
      <c r="AOD45" s="15">
        <v>4440</v>
      </c>
      <c r="AOE45" s="15">
        <v>4440</v>
      </c>
      <c r="AOF45" s="15">
        <v>4440</v>
      </c>
      <c r="AOG45" s="15">
        <v>4440</v>
      </c>
      <c r="AOH45" s="15">
        <v>4440</v>
      </c>
      <c r="AOI45" s="15">
        <v>4456</v>
      </c>
      <c r="AOJ45" s="15">
        <v>4456</v>
      </c>
      <c r="AOK45" s="15">
        <v>4456</v>
      </c>
      <c r="AOL45" s="15">
        <v>4456</v>
      </c>
      <c r="AOM45" s="15">
        <v>4456</v>
      </c>
      <c r="AON45" s="15">
        <v>4456</v>
      </c>
      <c r="AOO45" s="15">
        <v>4456</v>
      </c>
      <c r="AOP45" s="15">
        <v>4456</v>
      </c>
      <c r="AOQ45" s="15">
        <v>4456</v>
      </c>
      <c r="AOR45" s="15">
        <v>4456</v>
      </c>
      <c r="AOS45" s="15">
        <v>4458</v>
      </c>
      <c r="AOT45" s="15">
        <v>4458</v>
      </c>
      <c r="AOU45" s="15">
        <v>4458</v>
      </c>
      <c r="AOV45" s="15">
        <v>4458</v>
      </c>
      <c r="AOW45" s="15">
        <v>4458</v>
      </c>
      <c r="AOX45" s="15">
        <v>4458</v>
      </c>
      <c r="AOY45" s="15">
        <v>4458</v>
      </c>
      <c r="AOZ45" s="15">
        <v>4458</v>
      </c>
      <c r="APA45" s="15">
        <v>4458</v>
      </c>
      <c r="APB45" s="15">
        <v>4458</v>
      </c>
      <c r="APC45" s="15">
        <v>4458</v>
      </c>
      <c r="APD45" s="15">
        <v>4458</v>
      </c>
      <c r="APE45" s="15">
        <v>4458</v>
      </c>
      <c r="APF45" s="15">
        <v>4458</v>
      </c>
      <c r="APG45" s="15">
        <v>4458</v>
      </c>
      <c r="APH45" s="15">
        <v>4458</v>
      </c>
      <c r="API45" s="15">
        <v>4458</v>
      </c>
      <c r="APJ45" s="15">
        <v>4458</v>
      </c>
      <c r="APK45" s="15">
        <v>4458</v>
      </c>
      <c r="APL45" s="15">
        <v>4458</v>
      </c>
      <c r="APM45" s="15">
        <v>4458</v>
      </c>
      <c r="APN45" s="15">
        <v>4458</v>
      </c>
      <c r="APO45" s="15">
        <v>4458</v>
      </c>
      <c r="APP45" s="15">
        <v>4458</v>
      </c>
      <c r="APQ45" s="15">
        <v>4458</v>
      </c>
      <c r="APR45" s="15">
        <v>4455</v>
      </c>
      <c r="APS45" s="15">
        <v>4455</v>
      </c>
      <c r="APT45" s="15">
        <v>4455</v>
      </c>
      <c r="APU45" s="15">
        <v>4455</v>
      </c>
      <c r="APV45" s="15">
        <v>4455</v>
      </c>
      <c r="APW45" s="15">
        <v>4455</v>
      </c>
      <c r="APX45" s="15">
        <v>4455</v>
      </c>
      <c r="APY45" s="15">
        <v>4455</v>
      </c>
      <c r="APZ45" s="15">
        <v>4455</v>
      </c>
      <c r="AQA45" s="15">
        <v>4455</v>
      </c>
      <c r="AQB45" s="15">
        <v>4455</v>
      </c>
      <c r="AQC45" s="15">
        <v>4455</v>
      </c>
      <c r="AQD45" s="15">
        <v>4455</v>
      </c>
      <c r="AQE45" s="15">
        <v>4455</v>
      </c>
      <c r="AQF45" s="15">
        <v>4441</v>
      </c>
      <c r="AQG45" s="15">
        <v>4441</v>
      </c>
      <c r="AQH45" s="15">
        <v>4441</v>
      </c>
      <c r="AQI45" s="15">
        <v>4441</v>
      </c>
      <c r="AQJ45" s="15">
        <v>4412</v>
      </c>
      <c r="AQK45" s="15">
        <v>4412</v>
      </c>
      <c r="AQL45" s="15">
        <v>4412</v>
      </c>
      <c r="AQM45" s="15">
        <v>4412</v>
      </c>
      <c r="AQN45" s="15">
        <v>4412</v>
      </c>
      <c r="AQO45" s="15">
        <v>4412</v>
      </c>
      <c r="AQP45" s="15">
        <v>4412</v>
      </c>
      <c r="AQQ45" s="15">
        <v>4412</v>
      </c>
      <c r="AQR45" s="15">
        <v>4412</v>
      </c>
      <c r="AQS45" s="15">
        <v>4412</v>
      </c>
      <c r="AQT45" s="15">
        <v>4412</v>
      </c>
      <c r="AQU45" s="15">
        <v>4412</v>
      </c>
      <c r="AQV45" s="15">
        <v>4412</v>
      </c>
      <c r="AQW45" s="15">
        <v>4412</v>
      </c>
      <c r="AQX45" s="15">
        <v>4412</v>
      </c>
      <c r="AQY45" s="15">
        <v>4412</v>
      </c>
      <c r="AQZ45" s="15">
        <v>4412</v>
      </c>
      <c r="ARA45" s="15">
        <v>4412</v>
      </c>
      <c r="ARB45" s="15">
        <v>4412</v>
      </c>
      <c r="ARC45" s="15">
        <v>4412</v>
      </c>
      <c r="ARD45" s="15">
        <v>4412</v>
      </c>
      <c r="ARE45" s="15">
        <v>4412</v>
      </c>
      <c r="ARF45" s="15">
        <v>4412</v>
      </c>
      <c r="ARG45" s="15">
        <v>4412</v>
      </c>
      <c r="ARH45" s="15">
        <v>4412</v>
      </c>
      <c r="ARI45" s="15">
        <v>4412</v>
      </c>
      <c r="ARJ45" s="15">
        <v>4412</v>
      </c>
      <c r="ARK45" s="15">
        <v>4412</v>
      </c>
      <c r="ARL45" s="15">
        <v>4412</v>
      </c>
      <c r="ARM45" s="15">
        <v>4412</v>
      </c>
      <c r="ARN45" s="15">
        <v>4410</v>
      </c>
      <c r="ARO45" s="15">
        <v>4410</v>
      </c>
      <c r="ARP45" s="15">
        <v>4410</v>
      </c>
      <c r="ARQ45" s="15">
        <v>4410</v>
      </c>
      <c r="ARR45" s="15">
        <v>4410</v>
      </c>
      <c r="ARS45" s="15">
        <v>4384</v>
      </c>
      <c r="ART45" s="15">
        <v>4384</v>
      </c>
      <c r="ARU45" s="15">
        <v>4384</v>
      </c>
    </row>
    <row r="46" spans="1:1165" s="62" customFormat="1" ht="18" customHeight="1">
      <c r="A46" s="42" t="s">
        <v>27</v>
      </c>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04"/>
      <c r="BO46" s="15"/>
      <c r="BP46" s="15"/>
      <c r="BQ46" s="105"/>
      <c r="BR46" s="104"/>
      <c r="BS46" s="104"/>
      <c r="BT46" s="15"/>
      <c r="BU46" s="15"/>
      <c r="BV46" s="15"/>
      <c r="BW46" s="15"/>
      <c r="BX46" s="15"/>
      <c r="BY46" s="105"/>
      <c r="BZ46" s="15"/>
      <c r="CA46" s="15"/>
      <c r="CB46" s="105"/>
      <c r="CC46" s="104"/>
      <c r="CD46" s="104"/>
      <c r="CE46" s="15"/>
      <c r="CF46" s="105"/>
      <c r="CG46" s="104"/>
      <c r="CH46" s="104"/>
      <c r="CI46" s="104"/>
      <c r="CJ46" s="104"/>
      <c r="CK46" s="104"/>
      <c r="CL46" s="104"/>
      <c r="CM46" s="104"/>
      <c r="CN46" s="104"/>
      <c r="CO46" s="104"/>
      <c r="CP46" s="104"/>
      <c r="CQ46" s="15"/>
      <c r="CR46" s="15"/>
      <c r="CS46" s="105"/>
      <c r="CT46" s="104"/>
      <c r="CU46" s="15"/>
      <c r="CV46" s="15"/>
      <c r="CW46" s="15"/>
      <c r="CX46" s="15"/>
      <c r="CY46" s="105"/>
      <c r="CZ46" s="104"/>
      <c r="DA46" s="104"/>
      <c r="DB46" s="15"/>
      <c r="DC46" s="105"/>
      <c r="DD46" s="15"/>
      <c r="DE46" s="105"/>
      <c r="DF46" s="15"/>
      <c r="DG46" s="10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15"/>
      <c r="QX46" s="15"/>
      <c r="QY46" s="15"/>
      <c r="QZ46" s="15"/>
      <c r="RA46" s="15"/>
      <c r="RB46" s="15"/>
      <c r="RC46" s="15"/>
      <c r="RD46" s="15"/>
      <c r="RE46" s="15"/>
      <c r="RF46" s="15"/>
      <c r="RG46" s="15"/>
      <c r="RH46" s="15"/>
      <c r="RI46" s="15"/>
      <c r="RJ46" s="15"/>
      <c r="RK46" s="15"/>
      <c r="RL46" s="15"/>
      <c r="RM46" s="15"/>
      <c r="RN46" s="15"/>
      <c r="RO46" s="15"/>
      <c r="RP46" s="15"/>
      <c r="RQ46" s="15"/>
      <c r="RR46" s="15"/>
      <c r="RS46" s="15"/>
      <c r="RT46" s="15"/>
      <c r="RU46" s="15"/>
      <c r="RV46" s="15"/>
      <c r="RW46" s="15"/>
      <c r="RX46" s="15"/>
      <c r="RY46" s="15"/>
      <c r="RZ46" s="15"/>
      <c r="SA46" s="15"/>
      <c r="SB46" s="15"/>
      <c r="SC46" s="15"/>
      <c r="SD46" s="15"/>
      <c r="SE46" s="15"/>
      <c r="SF46" s="15"/>
      <c r="SG46" s="15"/>
      <c r="SH46" s="15"/>
      <c r="SI46" s="15"/>
      <c r="SJ46" s="15"/>
      <c r="SK46" s="15"/>
      <c r="SL46" s="15"/>
      <c r="SM46" s="15"/>
      <c r="SN46" s="15"/>
      <c r="SO46" s="15"/>
      <c r="SP46" s="15"/>
      <c r="SQ46" s="15"/>
      <c r="SR46" s="15"/>
      <c r="SS46" s="15"/>
      <c r="ST46" s="15"/>
      <c r="SU46" s="15"/>
      <c r="SV46" s="15"/>
      <c r="SW46" s="15"/>
      <c r="SX46" s="15"/>
      <c r="SY46" s="15"/>
      <c r="SZ46" s="15"/>
      <c r="TA46" s="15"/>
      <c r="TB46" s="15"/>
      <c r="TC46" s="15"/>
      <c r="TD46" s="15"/>
      <c r="TE46" s="15"/>
      <c r="TF46" s="15"/>
      <c r="TG46" s="15"/>
      <c r="TH46" s="15"/>
      <c r="TI46" s="15"/>
      <c r="TJ46" s="15"/>
      <c r="TK46" s="15"/>
      <c r="TL46" s="15"/>
      <c r="TM46" s="15"/>
      <c r="TN46" s="15"/>
      <c r="TO46" s="15"/>
      <c r="TP46" s="15"/>
      <c r="TQ46" s="15"/>
      <c r="TR46" s="15"/>
      <c r="TS46" s="15"/>
      <c r="TT46" s="15"/>
      <c r="TU46" s="15"/>
      <c r="TV46" s="15"/>
      <c r="TW46" s="15"/>
      <c r="TX46" s="15"/>
      <c r="TY46" s="15"/>
      <c r="TZ46" s="15"/>
      <c r="UA46" s="15"/>
      <c r="UB46" s="15"/>
      <c r="UC46" s="15"/>
      <c r="UD46" s="15"/>
      <c r="UE46" s="15"/>
      <c r="UF46" s="15"/>
      <c r="UG46" s="15"/>
      <c r="UH46" s="15"/>
      <c r="UI46" s="15"/>
      <c r="UJ46" s="15"/>
      <c r="UK46" s="15"/>
      <c r="UL46" s="15"/>
      <c r="UM46" s="15"/>
      <c r="UN46" s="15"/>
      <c r="UO46" s="15"/>
      <c r="UP46" s="15"/>
      <c r="UQ46" s="15"/>
      <c r="UR46" s="15"/>
      <c r="US46" s="15"/>
      <c r="UT46" s="15"/>
      <c r="UU46" s="15"/>
      <c r="UV46" s="15"/>
      <c r="UW46" s="15"/>
      <c r="UX46" s="15"/>
      <c r="UY46" s="15"/>
      <c r="UZ46" s="15"/>
      <c r="VA46" s="15"/>
      <c r="VB46" s="15"/>
      <c r="VC46" s="15"/>
      <c r="VD46" s="15"/>
      <c r="VE46" s="15"/>
      <c r="VF46" s="15"/>
      <c r="VG46" s="15"/>
      <c r="VH46" s="15"/>
      <c r="VI46" s="15"/>
      <c r="VJ46" s="15"/>
      <c r="VK46" s="15"/>
      <c r="VL46" s="15"/>
      <c r="VM46" s="15"/>
      <c r="VN46" s="15"/>
      <c r="VO46" s="15"/>
      <c r="VP46" s="15"/>
      <c r="VQ46" s="15"/>
      <c r="VR46" s="15"/>
      <c r="VS46" s="15"/>
      <c r="VT46" s="15"/>
      <c r="VU46" s="15"/>
      <c r="VV46" s="15"/>
      <c r="VW46" s="15"/>
      <c r="VX46" s="15"/>
      <c r="VY46" s="15"/>
      <c r="VZ46" s="15"/>
      <c r="WA46" s="15"/>
      <c r="WB46" s="15"/>
      <c r="WC46" s="15"/>
      <c r="WD46" s="15"/>
      <c r="WE46" s="15"/>
      <c r="WF46" s="15"/>
      <c r="WG46" s="15"/>
      <c r="WH46" s="15"/>
      <c r="WI46" s="15"/>
      <c r="WJ46" s="15"/>
      <c r="WK46" s="15"/>
      <c r="WL46" s="15"/>
      <c r="WM46" s="15"/>
      <c r="WN46" s="15"/>
      <c r="WO46" s="15"/>
      <c r="WP46" s="15"/>
      <c r="WQ46" s="15"/>
      <c r="WR46" s="15"/>
      <c r="WS46" s="15"/>
      <c r="WT46" s="15"/>
      <c r="WU46" s="15"/>
      <c r="WV46" s="15"/>
      <c r="WW46" s="15"/>
      <c r="WX46" s="15"/>
      <c r="WY46" s="15"/>
      <c r="WZ46" s="15"/>
      <c r="XA46" s="15"/>
      <c r="XB46" s="15"/>
      <c r="XC46" s="15"/>
      <c r="XD46" s="15"/>
      <c r="XE46" s="15"/>
      <c r="XF46" s="15"/>
      <c r="XG46" s="15"/>
      <c r="XH46" s="15"/>
      <c r="XI46" s="15"/>
      <c r="XJ46" s="15"/>
      <c r="XK46" s="15"/>
      <c r="XL46" s="15"/>
      <c r="XM46" s="15"/>
      <c r="XN46" s="15"/>
      <c r="XO46" s="15"/>
      <c r="XP46" s="15"/>
      <c r="XQ46" s="15"/>
      <c r="XR46" s="15"/>
      <c r="XS46" s="15"/>
      <c r="XT46" s="15"/>
      <c r="XU46" s="15"/>
      <c r="XV46" s="15"/>
      <c r="XW46" s="15"/>
      <c r="XX46" s="15"/>
      <c r="XY46" s="15"/>
      <c r="XZ46" s="15"/>
      <c r="YA46" s="15"/>
      <c r="YB46" s="15"/>
      <c r="YC46" s="15"/>
      <c r="YD46" s="15"/>
      <c r="YE46" s="15"/>
      <c r="YF46" s="15"/>
      <c r="YG46" s="15"/>
      <c r="YH46" s="15"/>
      <c r="YI46" s="15"/>
      <c r="YJ46" s="15"/>
      <c r="YK46" s="15"/>
      <c r="YL46" s="15"/>
      <c r="YM46" s="15"/>
      <c r="YN46" s="15"/>
      <c r="YO46" s="15"/>
      <c r="YP46" s="15"/>
      <c r="YQ46" s="15"/>
      <c r="YR46" s="15"/>
      <c r="YS46" s="15"/>
      <c r="YT46" s="15"/>
      <c r="YU46" s="15"/>
      <c r="YV46" s="15"/>
      <c r="YW46" s="15"/>
      <c r="YX46" s="15"/>
      <c r="YY46" s="15"/>
      <c r="YZ46" s="15"/>
      <c r="ZA46" s="15"/>
      <c r="ZB46" s="15"/>
      <c r="ZC46" s="15"/>
      <c r="ZD46" s="15"/>
      <c r="ZE46" s="15"/>
      <c r="ZF46" s="15"/>
      <c r="ZG46" s="15"/>
      <c r="ZH46" s="15"/>
      <c r="ZI46" s="15"/>
      <c r="ZJ46" s="15"/>
      <c r="ZK46" s="15"/>
      <c r="ZL46" s="15"/>
      <c r="ZM46" s="15"/>
      <c r="ZN46" s="15"/>
      <c r="ZO46" s="15"/>
      <c r="ZP46" s="15"/>
      <c r="ZQ46" s="15"/>
      <c r="ZR46" s="15"/>
      <c r="ZS46" s="15"/>
      <c r="ZT46" s="15"/>
      <c r="ZU46" s="15"/>
      <c r="ZV46" s="15"/>
      <c r="ZW46" s="15"/>
      <c r="ZX46" s="15"/>
      <c r="ZY46" s="15"/>
      <c r="ZZ46" s="15"/>
      <c r="AAA46" s="15"/>
      <c r="AAB46" s="15"/>
      <c r="AAC46" s="15"/>
      <c r="AAD46" s="15"/>
      <c r="AAE46" s="15"/>
      <c r="AAF46" s="73"/>
      <c r="AAG46" s="73"/>
      <c r="AAH46" s="73"/>
      <c r="AAI46" s="73"/>
      <c r="AAJ46" s="73"/>
      <c r="AAK46" s="73"/>
      <c r="AAL46" s="73"/>
      <c r="AAM46" s="73"/>
      <c r="AAN46" s="73"/>
      <c r="AAO46" s="73"/>
      <c r="AAP46" s="73"/>
      <c r="AAQ46" s="73">
        <v>222</v>
      </c>
      <c r="AAR46" s="15">
        <v>217</v>
      </c>
      <c r="AAS46" s="15">
        <v>210</v>
      </c>
      <c r="AAT46" s="15">
        <v>177</v>
      </c>
      <c r="AAU46" s="15">
        <v>177</v>
      </c>
      <c r="AAV46" s="15">
        <v>177</v>
      </c>
      <c r="AAW46" s="15">
        <v>165</v>
      </c>
      <c r="AAX46" s="15">
        <v>175</v>
      </c>
      <c r="AAY46" s="15">
        <v>175</v>
      </c>
      <c r="AAZ46" s="15">
        <v>172</v>
      </c>
      <c r="ABA46" s="15">
        <v>178</v>
      </c>
      <c r="ABB46" s="15">
        <v>178</v>
      </c>
      <c r="ABC46" s="15">
        <v>178</v>
      </c>
      <c r="ABD46" s="15">
        <v>135</v>
      </c>
      <c r="ABE46" s="15">
        <v>151</v>
      </c>
      <c r="ABF46" s="15">
        <v>134</v>
      </c>
      <c r="ABG46" s="15">
        <v>129</v>
      </c>
      <c r="ABH46" s="15">
        <v>123</v>
      </c>
      <c r="ABI46" s="15">
        <v>123</v>
      </c>
      <c r="ABJ46" s="15">
        <v>123</v>
      </c>
      <c r="ABK46" s="15">
        <v>125</v>
      </c>
      <c r="ABL46" s="15">
        <v>175</v>
      </c>
      <c r="ABM46" s="15">
        <v>125</v>
      </c>
      <c r="ABN46" s="15">
        <v>138</v>
      </c>
      <c r="ABO46" s="15">
        <v>136</v>
      </c>
      <c r="ABP46" s="15">
        <v>136</v>
      </c>
      <c r="ABQ46" s="15">
        <v>136</v>
      </c>
      <c r="ABR46" s="15">
        <v>155</v>
      </c>
      <c r="ABS46" s="15">
        <v>136</v>
      </c>
      <c r="ABT46" s="15">
        <v>134</v>
      </c>
      <c r="ABU46" s="15">
        <v>123</v>
      </c>
      <c r="ABV46" s="15">
        <v>108</v>
      </c>
      <c r="ABW46" s="15">
        <v>108</v>
      </c>
      <c r="ABX46" s="15">
        <v>108</v>
      </c>
      <c r="ABY46" s="15">
        <v>108</v>
      </c>
      <c r="ABZ46" s="15">
        <v>70</v>
      </c>
      <c r="ACA46" s="15">
        <v>59</v>
      </c>
      <c r="ACB46" s="15">
        <v>56</v>
      </c>
      <c r="ACC46" s="15">
        <v>40</v>
      </c>
      <c r="ACD46" s="15">
        <v>40</v>
      </c>
      <c r="ACE46" s="15">
        <v>40</v>
      </c>
      <c r="ACF46" s="15">
        <v>16</v>
      </c>
      <c r="ACG46" s="15">
        <v>8</v>
      </c>
      <c r="ACH46" s="15">
        <v>4</v>
      </c>
      <c r="ACI46" s="15">
        <v>5</v>
      </c>
      <c r="ACJ46" s="15">
        <v>4</v>
      </c>
      <c r="ACK46" s="15">
        <v>4</v>
      </c>
      <c r="ACL46" s="15">
        <v>4</v>
      </c>
      <c r="ACM46" s="15">
        <v>5</v>
      </c>
      <c r="ACN46" s="15">
        <v>5</v>
      </c>
      <c r="ACO46" s="15">
        <v>6</v>
      </c>
      <c r="ACP46" s="15">
        <v>3</v>
      </c>
      <c r="ACQ46" s="15">
        <v>3</v>
      </c>
      <c r="ACR46" s="15">
        <v>3</v>
      </c>
      <c r="ACS46" s="15">
        <v>3</v>
      </c>
      <c r="ACT46" s="15">
        <v>11</v>
      </c>
      <c r="ACU46" s="15">
        <v>32</v>
      </c>
      <c r="ACV46" s="15">
        <v>33</v>
      </c>
      <c r="ACW46" s="15">
        <v>32</v>
      </c>
      <c r="ACX46" s="15">
        <v>32</v>
      </c>
      <c r="ACY46" s="15">
        <v>32</v>
      </c>
      <c r="ACZ46" s="15">
        <v>32</v>
      </c>
      <c r="ADA46" s="15">
        <v>31</v>
      </c>
      <c r="ADB46" s="15">
        <v>28</v>
      </c>
      <c r="ADC46" s="15">
        <v>27</v>
      </c>
      <c r="ADD46" s="15">
        <v>18</v>
      </c>
      <c r="ADE46" s="15">
        <v>14</v>
      </c>
      <c r="ADF46" s="15">
        <v>14</v>
      </c>
      <c r="ADG46" s="15">
        <v>14</v>
      </c>
      <c r="ADH46" s="15">
        <v>2</v>
      </c>
      <c r="ADI46" s="15">
        <v>0</v>
      </c>
      <c r="ADJ46" s="15">
        <v>2</v>
      </c>
      <c r="ADK46" s="15">
        <v>5</v>
      </c>
      <c r="ADL46" s="15">
        <v>5</v>
      </c>
      <c r="ADM46" s="15">
        <v>5</v>
      </c>
      <c r="ADN46" s="15">
        <v>5</v>
      </c>
      <c r="ADO46" s="15">
        <v>4</v>
      </c>
      <c r="ADP46" s="15">
        <v>4</v>
      </c>
      <c r="ADQ46" s="15">
        <v>4</v>
      </c>
      <c r="ADR46" s="15">
        <v>4</v>
      </c>
      <c r="ADS46" s="15">
        <v>11</v>
      </c>
      <c r="ADT46" s="15">
        <v>11</v>
      </c>
      <c r="ADU46" s="15">
        <v>11</v>
      </c>
      <c r="ADV46" s="15">
        <v>8</v>
      </c>
      <c r="ADW46" s="15">
        <v>1</v>
      </c>
      <c r="ADX46" s="15">
        <v>1</v>
      </c>
      <c r="ADY46" s="15">
        <v>2</v>
      </c>
      <c r="ADZ46" s="15">
        <v>1</v>
      </c>
      <c r="AEA46" s="15">
        <v>1</v>
      </c>
      <c r="AEB46" s="15">
        <v>1</v>
      </c>
      <c r="AEC46" s="15">
        <v>8</v>
      </c>
      <c r="AED46" s="15">
        <v>10</v>
      </c>
      <c r="AEE46" s="15">
        <v>12</v>
      </c>
      <c r="AEF46" s="15">
        <v>14</v>
      </c>
      <c r="AEG46" s="15">
        <v>14</v>
      </c>
      <c r="AEH46" s="15">
        <v>14</v>
      </c>
      <c r="AEI46" s="15">
        <v>14</v>
      </c>
      <c r="AEJ46" s="15">
        <v>17</v>
      </c>
      <c r="AEK46" s="15">
        <v>15</v>
      </c>
      <c r="AEL46" s="15">
        <v>17</v>
      </c>
      <c r="AEM46" s="15">
        <v>16</v>
      </c>
      <c r="AEN46" s="15">
        <v>13</v>
      </c>
      <c r="AEO46" s="15">
        <v>13</v>
      </c>
      <c r="AEP46" s="15">
        <v>13</v>
      </c>
      <c r="AEQ46" s="15">
        <v>11</v>
      </c>
      <c r="AER46" s="15">
        <v>6</v>
      </c>
      <c r="AES46" s="15">
        <v>6</v>
      </c>
      <c r="AET46" s="15">
        <v>9</v>
      </c>
      <c r="AEU46" s="15">
        <v>9</v>
      </c>
      <c r="AEV46" s="15">
        <v>9</v>
      </c>
      <c r="AEW46" s="15">
        <v>9</v>
      </c>
      <c r="AEX46" s="15">
        <v>4</v>
      </c>
      <c r="AEY46" s="15">
        <v>5</v>
      </c>
      <c r="AEZ46" s="15">
        <v>5</v>
      </c>
      <c r="AFA46" s="15">
        <v>5</v>
      </c>
      <c r="AFB46" s="15">
        <v>6</v>
      </c>
      <c r="AFC46" s="15">
        <v>6</v>
      </c>
      <c r="AFD46" s="15">
        <v>6</v>
      </c>
      <c r="AFE46" s="15">
        <v>5</v>
      </c>
      <c r="AFF46" s="15">
        <v>6</v>
      </c>
      <c r="AFG46" s="15">
        <v>9</v>
      </c>
      <c r="AFH46" s="15">
        <v>7</v>
      </c>
      <c r="AFI46" s="15">
        <v>7</v>
      </c>
      <c r="AFJ46" s="15">
        <v>7</v>
      </c>
      <c r="AFK46" s="15">
        <v>7</v>
      </c>
      <c r="AFL46" s="15">
        <v>6</v>
      </c>
      <c r="AFM46" s="15">
        <v>6</v>
      </c>
      <c r="AFN46" s="15">
        <v>5</v>
      </c>
      <c r="AFO46" s="15">
        <v>6</v>
      </c>
      <c r="AFP46" s="15">
        <v>5</v>
      </c>
      <c r="AFQ46" s="15">
        <v>5</v>
      </c>
      <c r="AFR46" s="15">
        <v>5</v>
      </c>
      <c r="AFS46" s="15">
        <v>6</v>
      </c>
      <c r="AFT46" s="15">
        <v>6</v>
      </c>
      <c r="AFU46" s="15">
        <v>3</v>
      </c>
      <c r="AFV46" s="15">
        <v>4</v>
      </c>
      <c r="AFW46" s="15">
        <v>5</v>
      </c>
      <c r="AFX46" s="15">
        <v>5</v>
      </c>
      <c r="AFY46" s="15">
        <v>5</v>
      </c>
      <c r="AFZ46" s="15">
        <v>11</v>
      </c>
      <c r="AGA46" s="15">
        <v>12</v>
      </c>
      <c r="AGB46" s="15">
        <v>7</v>
      </c>
      <c r="AGC46" s="15">
        <v>22</v>
      </c>
      <c r="AGD46" s="15">
        <v>19</v>
      </c>
      <c r="AGE46" s="15">
        <v>19</v>
      </c>
      <c r="AGF46" s="15">
        <v>19</v>
      </c>
      <c r="AGG46" s="15">
        <v>44</v>
      </c>
      <c r="AGH46" s="15">
        <v>47</v>
      </c>
      <c r="AGI46" s="15">
        <v>47</v>
      </c>
      <c r="AGJ46" s="15">
        <v>69</v>
      </c>
      <c r="AGK46" s="15">
        <v>93</v>
      </c>
      <c r="AGL46" s="15">
        <v>93</v>
      </c>
      <c r="AGM46" s="15">
        <v>93</v>
      </c>
      <c r="AGN46" s="15">
        <v>93</v>
      </c>
      <c r="AGO46" s="15">
        <v>121</v>
      </c>
      <c r="AGP46" s="15">
        <v>121</v>
      </c>
      <c r="AGQ46" s="15">
        <v>121</v>
      </c>
      <c r="AGR46" s="15">
        <v>69</v>
      </c>
      <c r="AGS46" s="15">
        <v>69</v>
      </c>
      <c r="AGT46" s="15">
        <v>69</v>
      </c>
      <c r="AGU46" s="15">
        <v>132</v>
      </c>
      <c r="AGV46" s="15">
        <v>89</v>
      </c>
      <c r="AGW46" s="15">
        <v>94</v>
      </c>
      <c r="AGX46" s="15">
        <v>90</v>
      </c>
      <c r="AGY46" s="15">
        <v>82</v>
      </c>
      <c r="AGZ46" s="15">
        <v>82</v>
      </c>
      <c r="AHA46" s="15">
        <v>82</v>
      </c>
      <c r="AHB46" s="15">
        <v>91</v>
      </c>
      <c r="AHC46" s="15">
        <v>126</v>
      </c>
      <c r="AHD46" s="15">
        <v>108</v>
      </c>
      <c r="AHE46" s="15">
        <v>111</v>
      </c>
      <c r="AHF46" s="15">
        <v>116</v>
      </c>
      <c r="AHG46" s="15">
        <v>116</v>
      </c>
      <c r="AHH46" s="15">
        <v>116</v>
      </c>
      <c r="AHI46" s="15">
        <v>121</v>
      </c>
      <c r="AHJ46" s="15">
        <v>115</v>
      </c>
      <c r="AHK46" s="15">
        <v>126</v>
      </c>
      <c r="AHL46" s="15">
        <v>126</v>
      </c>
      <c r="AHM46" s="15">
        <v>124</v>
      </c>
      <c r="AHN46" s="15">
        <v>124</v>
      </c>
      <c r="AHO46" s="15">
        <v>124</v>
      </c>
      <c r="AHP46" s="15">
        <v>116</v>
      </c>
      <c r="AHQ46" s="15">
        <v>120</v>
      </c>
      <c r="AHR46" s="15">
        <v>115</v>
      </c>
      <c r="AHS46" s="15">
        <v>123</v>
      </c>
      <c r="AHT46" s="15">
        <v>103</v>
      </c>
      <c r="AHU46" s="15">
        <v>103</v>
      </c>
      <c r="AHV46" s="15">
        <v>103</v>
      </c>
      <c r="AHW46" s="15">
        <v>81</v>
      </c>
      <c r="AHX46" s="15">
        <v>45</v>
      </c>
      <c r="AHY46" s="15">
        <v>46</v>
      </c>
      <c r="AHZ46" s="15">
        <v>46</v>
      </c>
      <c r="AIA46" s="15">
        <v>45</v>
      </c>
      <c r="AIB46" s="15">
        <v>45</v>
      </c>
      <c r="AIC46" s="15">
        <v>45</v>
      </c>
      <c r="AID46" s="15">
        <v>41</v>
      </c>
      <c r="AIE46" s="15">
        <v>43</v>
      </c>
      <c r="AIF46" s="15">
        <v>43</v>
      </c>
      <c r="AIG46" s="15">
        <v>37</v>
      </c>
      <c r="AIH46" s="15">
        <v>36</v>
      </c>
      <c r="AII46" s="15">
        <v>36</v>
      </c>
      <c r="AIJ46" s="15">
        <v>36</v>
      </c>
      <c r="AIK46" s="15">
        <v>20</v>
      </c>
      <c r="AIL46" s="15">
        <v>19</v>
      </c>
      <c r="AIM46" s="15">
        <v>12</v>
      </c>
      <c r="AIN46" s="15">
        <v>12</v>
      </c>
      <c r="AIO46" s="15">
        <v>20</v>
      </c>
      <c r="AIP46" s="15">
        <v>20</v>
      </c>
      <c r="AIQ46" s="15">
        <v>20</v>
      </c>
      <c r="AIR46" s="15">
        <v>11</v>
      </c>
      <c r="AIS46" s="15">
        <v>7</v>
      </c>
      <c r="AIT46" s="15">
        <v>3</v>
      </c>
      <c r="AIU46" s="15">
        <v>4</v>
      </c>
      <c r="AIV46" s="15">
        <v>8</v>
      </c>
      <c r="AIW46" s="15">
        <v>8</v>
      </c>
      <c r="AIX46" s="15">
        <v>8</v>
      </c>
      <c r="AIY46" s="15">
        <v>8</v>
      </c>
      <c r="AIZ46" s="15">
        <v>8</v>
      </c>
      <c r="AJA46" s="15">
        <v>0</v>
      </c>
      <c r="AJB46" s="15">
        <v>0</v>
      </c>
      <c r="AJC46" s="15">
        <v>0</v>
      </c>
      <c r="AJD46" s="15">
        <v>0</v>
      </c>
      <c r="AJE46" s="15">
        <v>0</v>
      </c>
      <c r="AJF46" s="15">
        <v>11</v>
      </c>
      <c r="AJG46" s="15">
        <v>9</v>
      </c>
      <c r="AJH46" s="15">
        <v>9</v>
      </c>
      <c r="AJI46" s="15">
        <v>9</v>
      </c>
      <c r="AJJ46" s="15">
        <v>12</v>
      </c>
      <c r="AJK46" s="15">
        <v>12</v>
      </c>
      <c r="AJL46" s="15">
        <v>12</v>
      </c>
      <c r="AJM46" s="15">
        <v>16</v>
      </c>
      <c r="AJN46" s="15">
        <v>19</v>
      </c>
      <c r="AJO46" s="15">
        <v>14</v>
      </c>
      <c r="AJP46" s="15">
        <v>15</v>
      </c>
      <c r="AJQ46" s="15">
        <v>21</v>
      </c>
      <c r="AJR46" s="15">
        <v>21</v>
      </c>
      <c r="AJS46" s="15">
        <v>21</v>
      </c>
      <c r="AJT46" s="15">
        <v>21</v>
      </c>
      <c r="AJU46" s="15">
        <v>27</v>
      </c>
      <c r="AJV46" s="15">
        <v>35</v>
      </c>
      <c r="AJW46" s="15">
        <v>40</v>
      </c>
      <c r="AJX46" s="15">
        <v>46</v>
      </c>
      <c r="AJY46" s="15">
        <v>46</v>
      </c>
      <c r="AJZ46" s="15">
        <v>46</v>
      </c>
      <c r="AKA46" s="15">
        <v>56</v>
      </c>
      <c r="AKB46" s="15">
        <v>55</v>
      </c>
      <c r="AKC46" s="15">
        <v>57</v>
      </c>
      <c r="AKD46" s="15">
        <v>23</v>
      </c>
      <c r="AKE46" s="15">
        <v>24</v>
      </c>
      <c r="AKF46" s="15">
        <v>24</v>
      </c>
      <c r="AKG46" s="15">
        <v>24</v>
      </c>
      <c r="AKH46" s="15">
        <v>25</v>
      </c>
      <c r="AKI46" s="15">
        <v>44</v>
      </c>
      <c r="AKJ46" s="15">
        <v>63</v>
      </c>
      <c r="AKK46" s="15">
        <v>57</v>
      </c>
      <c r="AKL46" s="15">
        <v>84</v>
      </c>
      <c r="AKM46" s="15">
        <v>84</v>
      </c>
      <c r="AKN46" s="15">
        <v>84</v>
      </c>
      <c r="AKO46" s="15">
        <v>54</v>
      </c>
      <c r="AKP46" s="15">
        <v>80</v>
      </c>
      <c r="AKQ46" s="15">
        <v>84</v>
      </c>
      <c r="AKR46" s="15">
        <v>84</v>
      </c>
      <c r="AKS46" s="15">
        <v>78</v>
      </c>
      <c r="AKT46" s="15">
        <v>78</v>
      </c>
      <c r="AKU46" s="15">
        <v>78</v>
      </c>
      <c r="AKV46" s="15">
        <v>73</v>
      </c>
      <c r="AKW46" s="15">
        <v>79</v>
      </c>
      <c r="AKX46" s="15">
        <v>79</v>
      </c>
      <c r="AKY46" s="15">
        <v>91</v>
      </c>
      <c r="AKZ46" s="15">
        <v>93</v>
      </c>
      <c r="ALA46" s="15">
        <v>93</v>
      </c>
      <c r="ALB46" s="15">
        <v>93</v>
      </c>
      <c r="ALC46" s="15">
        <v>95</v>
      </c>
      <c r="ALD46" s="15">
        <v>76</v>
      </c>
      <c r="ALE46" s="15">
        <v>69</v>
      </c>
      <c r="ALF46" s="15">
        <v>47</v>
      </c>
      <c r="ALG46" s="15">
        <v>50</v>
      </c>
      <c r="ALH46" s="15">
        <v>50</v>
      </c>
      <c r="ALI46" s="15">
        <v>50</v>
      </c>
      <c r="ALJ46" s="15">
        <v>72</v>
      </c>
      <c r="ALK46" s="15">
        <v>73</v>
      </c>
      <c r="ALL46" s="15">
        <v>73</v>
      </c>
      <c r="ALM46" s="15">
        <v>79</v>
      </c>
      <c r="ALN46" s="15">
        <v>93</v>
      </c>
      <c r="ALO46" s="15">
        <v>93</v>
      </c>
      <c r="ALP46" s="15">
        <v>93</v>
      </c>
      <c r="ALQ46" s="15">
        <v>82</v>
      </c>
      <c r="ALR46" s="15">
        <v>76</v>
      </c>
      <c r="ALS46" s="15">
        <v>80</v>
      </c>
      <c r="ALT46" s="15">
        <v>74</v>
      </c>
      <c r="ALU46" s="15">
        <v>66</v>
      </c>
      <c r="ALV46" s="15">
        <v>66</v>
      </c>
      <c r="ALW46" s="15">
        <v>66</v>
      </c>
      <c r="ALX46" s="15">
        <v>71</v>
      </c>
      <c r="ALY46" s="15">
        <v>77</v>
      </c>
      <c r="ALZ46" s="15">
        <v>74</v>
      </c>
      <c r="AMA46" s="15">
        <v>81</v>
      </c>
      <c r="AMB46" s="15">
        <v>100</v>
      </c>
      <c r="AMC46" s="15">
        <v>100</v>
      </c>
      <c r="AMD46" s="15">
        <v>100</v>
      </c>
      <c r="AME46" s="15">
        <v>100</v>
      </c>
      <c r="AMF46" s="15">
        <v>122</v>
      </c>
      <c r="AMG46" s="15">
        <v>86</v>
      </c>
      <c r="AMH46" s="15">
        <v>93</v>
      </c>
      <c r="AMI46" s="15">
        <v>96</v>
      </c>
      <c r="AMJ46" s="15">
        <v>96</v>
      </c>
      <c r="AMK46" s="15">
        <v>96</v>
      </c>
      <c r="AML46" s="15">
        <v>105</v>
      </c>
      <c r="AMM46" s="15">
        <v>86</v>
      </c>
      <c r="AMN46" s="15">
        <v>77</v>
      </c>
      <c r="AMO46" s="15">
        <v>85</v>
      </c>
      <c r="AMP46" s="15">
        <v>94</v>
      </c>
      <c r="AMQ46" s="15">
        <v>94</v>
      </c>
      <c r="AMR46" s="15">
        <v>94</v>
      </c>
      <c r="AMS46" s="15">
        <v>82</v>
      </c>
      <c r="AMT46" s="15">
        <v>81</v>
      </c>
      <c r="AMU46" s="15">
        <v>76</v>
      </c>
      <c r="AMV46" s="15">
        <v>76</v>
      </c>
      <c r="AMW46" s="15">
        <v>76</v>
      </c>
      <c r="AMX46" s="15">
        <v>79</v>
      </c>
      <c r="AMY46" s="15">
        <v>79</v>
      </c>
      <c r="AMZ46" s="15">
        <v>79</v>
      </c>
      <c r="ANA46" s="15">
        <v>79</v>
      </c>
      <c r="ANB46" s="15">
        <v>73</v>
      </c>
      <c r="ANC46" s="15">
        <v>62</v>
      </c>
      <c r="AND46" s="15">
        <v>51</v>
      </c>
      <c r="ANE46" s="15">
        <v>51</v>
      </c>
      <c r="ANF46" s="15">
        <v>51</v>
      </c>
      <c r="ANG46" s="15">
        <v>51</v>
      </c>
      <c r="ANH46" s="15">
        <v>65</v>
      </c>
      <c r="ANI46" s="15">
        <v>53</v>
      </c>
      <c r="ANJ46" s="15">
        <v>39</v>
      </c>
      <c r="ANK46" s="15">
        <v>37</v>
      </c>
      <c r="ANL46" s="15">
        <v>37</v>
      </c>
      <c r="ANM46" s="15">
        <v>37</v>
      </c>
      <c r="ANN46" s="15">
        <v>46</v>
      </c>
      <c r="ANO46" s="15">
        <v>43</v>
      </c>
      <c r="ANP46" s="15">
        <v>38</v>
      </c>
      <c r="ANQ46" s="15">
        <v>36</v>
      </c>
      <c r="ANR46" s="15">
        <v>33</v>
      </c>
      <c r="ANS46" s="15">
        <v>33</v>
      </c>
      <c r="ANT46" s="15">
        <v>33</v>
      </c>
      <c r="ANU46" s="15">
        <v>15</v>
      </c>
      <c r="ANV46" s="15">
        <v>8</v>
      </c>
      <c r="ANW46" s="15">
        <v>8</v>
      </c>
      <c r="ANX46" s="15">
        <v>9</v>
      </c>
      <c r="ANY46" s="15">
        <v>9</v>
      </c>
      <c r="ANZ46" s="15">
        <v>9</v>
      </c>
      <c r="AOA46" s="15">
        <v>9</v>
      </c>
      <c r="AOB46" s="15">
        <v>9</v>
      </c>
      <c r="AOC46" s="15">
        <v>7</v>
      </c>
      <c r="AOD46" s="15">
        <v>8</v>
      </c>
      <c r="AOE46" s="15">
        <v>22</v>
      </c>
      <c r="AOF46" s="15">
        <v>25</v>
      </c>
      <c r="AOG46" s="15">
        <v>25</v>
      </c>
      <c r="AOH46" s="15">
        <v>25</v>
      </c>
      <c r="AOI46" s="15">
        <v>18</v>
      </c>
      <c r="AOJ46" s="15">
        <v>19</v>
      </c>
      <c r="AOK46" s="15">
        <v>15</v>
      </c>
      <c r="AOL46" s="15">
        <v>8</v>
      </c>
      <c r="AOM46" s="15">
        <v>8</v>
      </c>
      <c r="AON46" s="15">
        <v>8</v>
      </c>
      <c r="AOO46" s="15">
        <v>8</v>
      </c>
      <c r="AOP46" s="15">
        <v>8</v>
      </c>
      <c r="AOQ46" s="15">
        <v>10</v>
      </c>
      <c r="AOR46" s="15">
        <v>9</v>
      </c>
      <c r="AOS46" s="15">
        <v>10</v>
      </c>
      <c r="AOT46" s="15">
        <v>14</v>
      </c>
      <c r="AOU46" s="15">
        <v>14</v>
      </c>
      <c r="AOV46" s="15">
        <v>14</v>
      </c>
      <c r="AOW46" s="15">
        <v>20</v>
      </c>
      <c r="AOX46" s="15">
        <v>16</v>
      </c>
      <c r="AOY46" s="15">
        <v>8</v>
      </c>
      <c r="AOZ46" s="15">
        <v>8</v>
      </c>
      <c r="APA46" s="15">
        <v>16</v>
      </c>
      <c r="APB46" s="15">
        <v>16</v>
      </c>
      <c r="APC46" s="15">
        <v>16</v>
      </c>
      <c r="APD46" s="15">
        <v>24</v>
      </c>
      <c r="APE46" s="15">
        <v>37</v>
      </c>
      <c r="APF46" s="15">
        <v>60</v>
      </c>
      <c r="APG46" s="15">
        <v>59</v>
      </c>
      <c r="APH46" s="15">
        <v>54</v>
      </c>
      <c r="API46" s="15">
        <v>54</v>
      </c>
      <c r="APJ46" s="15">
        <v>54</v>
      </c>
      <c r="APK46" s="15">
        <v>58</v>
      </c>
      <c r="APL46" s="15">
        <v>54</v>
      </c>
      <c r="APM46" s="15">
        <v>48</v>
      </c>
      <c r="APN46" s="15">
        <v>40</v>
      </c>
      <c r="APO46" s="15">
        <v>33</v>
      </c>
      <c r="APP46" s="15">
        <v>33</v>
      </c>
      <c r="APQ46" s="15">
        <v>33</v>
      </c>
      <c r="APR46" s="15">
        <v>13</v>
      </c>
      <c r="APS46" s="15">
        <v>13</v>
      </c>
      <c r="APT46" s="15">
        <v>16</v>
      </c>
      <c r="APU46" s="15">
        <v>14</v>
      </c>
      <c r="APV46" s="15">
        <v>15</v>
      </c>
      <c r="APW46" s="15">
        <v>15</v>
      </c>
      <c r="APX46" s="15">
        <v>15</v>
      </c>
      <c r="APY46" s="15">
        <v>18</v>
      </c>
      <c r="APZ46" s="15">
        <v>18</v>
      </c>
      <c r="AQA46" s="15">
        <v>22</v>
      </c>
      <c r="AQB46" s="15">
        <v>27</v>
      </c>
      <c r="AQC46" s="15">
        <v>33</v>
      </c>
      <c r="AQD46" s="15">
        <v>33</v>
      </c>
      <c r="AQE46" s="15">
        <v>33</v>
      </c>
      <c r="AQF46" s="15">
        <v>32</v>
      </c>
      <c r="AQG46" s="15">
        <v>29</v>
      </c>
      <c r="AQH46" s="15">
        <v>21</v>
      </c>
      <c r="AQI46" s="15">
        <v>16</v>
      </c>
      <c r="AQJ46" s="15">
        <v>14</v>
      </c>
      <c r="AQK46" s="15">
        <v>14</v>
      </c>
      <c r="AQL46" s="15">
        <v>14</v>
      </c>
      <c r="AQM46" s="15">
        <v>7</v>
      </c>
      <c r="AQN46" s="15">
        <v>5</v>
      </c>
      <c r="AQO46" s="15">
        <v>3</v>
      </c>
      <c r="AQP46" s="15">
        <v>4</v>
      </c>
      <c r="AQQ46" s="15">
        <v>4</v>
      </c>
      <c r="AQR46" s="15">
        <v>4</v>
      </c>
      <c r="AQS46" s="15">
        <v>4</v>
      </c>
      <c r="AQT46" s="15">
        <v>2</v>
      </c>
      <c r="AQU46" s="15">
        <v>3</v>
      </c>
      <c r="AQV46" s="15">
        <v>4</v>
      </c>
      <c r="AQW46" s="15">
        <v>7</v>
      </c>
      <c r="AQX46" s="15">
        <v>7</v>
      </c>
      <c r="AQY46" s="15">
        <v>7</v>
      </c>
      <c r="AQZ46" s="15">
        <v>7</v>
      </c>
      <c r="ARA46" s="15">
        <v>8</v>
      </c>
      <c r="ARB46" s="15">
        <v>13</v>
      </c>
      <c r="ARC46" s="15">
        <v>16</v>
      </c>
      <c r="ARD46" s="15">
        <v>16</v>
      </c>
      <c r="ARE46" s="15">
        <v>20</v>
      </c>
      <c r="ARF46" s="15">
        <v>20</v>
      </c>
      <c r="ARG46" s="15">
        <v>20</v>
      </c>
      <c r="ARH46" s="15">
        <v>18</v>
      </c>
      <c r="ARI46" s="15">
        <v>23</v>
      </c>
      <c r="ARJ46" s="15">
        <v>19</v>
      </c>
      <c r="ARK46" s="15">
        <v>23</v>
      </c>
      <c r="ARL46" s="15">
        <v>24</v>
      </c>
      <c r="ARM46" s="15">
        <v>24</v>
      </c>
      <c r="ARN46" s="15">
        <v>24</v>
      </c>
      <c r="ARO46" s="15">
        <v>22</v>
      </c>
      <c r="ARP46" s="15">
        <v>21</v>
      </c>
      <c r="ARQ46" s="15">
        <v>21</v>
      </c>
      <c r="ARR46" s="15">
        <v>21</v>
      </c>
      <c r="ARS46" s="15">
        <v>21</v>
      </c>
      <c r="ART46" s="15">
        <v>21</v>
      </c>
      <c r="ARU46" s="15">
        <v>21</v>
      </c>
    </row>
    <row r="47" spans="1:1165" s="62" customFormat="1" ht="18" customHeight="1">
      <c r="A47" s="42" t="s">
        <v>32</v>
      </c>
      <c r="B47" s="14">
        <v>4</v>
      </c>
      <c r="C47" s="14">
        <v>6</v>
      </c>
      <c r="D47" s="14">
        <v>7</v>
      </c>
      <c r="E47" s="14">
        <v>16</v>
      </c>
      <c r="F47" s="14">
        <v>17</v>
      </c>
      <c r="G47" s="14">
        <v>30</v>
      </c>
      <c r="H47" s="14">
        <v>39</v>
      </c>
      <c r="I47" s="14">
        <v>52</v>
      </c>
      <c r="J47" s="14">
        <v>52</v>
      </c>
      <c r="K47" s="14">
        <v>66</v>
      </c>
      <c r="L47" s="14">
        <v>70</v>
      </c>
      <c r="M47" s="14">
        <v>74</v>
      </c>
      <c r="N47" s="14">
        <v>71</v>
      </c>
      <c r="O47" s="14">
        <v>75</v>
      </c>
      <c r="P47" s="14">
        <v>76</v>
      </c>
      <c r="Q47" s="14">
        <v>79</v>
      </c>
      <c r="R47" s="14">
        <v>80</v>
      </c>
      <c r="S47" s="14">
        <v>78</v>
      </c>
      <c r="T47" s="14">
        <v>72</v>
      </c>
      <c r="U47" s="14">
        <v>73</v>
      </c>
      <c r="V47" s="14">
        <v>66</v>
      </c>
      <c r="W47" s="14">
        <v>70</v>
      </c>
      <c r="X47" s="14">
        <v>68</v>
      </c>
      <c r="Y47" s="14">
        <v>71</v>
      </c>
      <c r="Z47" s="14">
        <v>70</v>
      </c>
      <c r="AA47" s="14">
        <v>73</v>
      </c>
      <c r="AB47" s="14">
        <v>87</v>
      </c>
      <c r="AC47" s="14">
        <v>99</v>
      </c>
      <c r="AD47" s="14">
        <v>116</v>
      </c>
      <c r="AE47" s="14">
        <v>121</v>
      </c>
      <c r="AF47" s="14">
        <v>144</v>
      </c>
      <c r="AG47" s="14">
        <v>169</v>
      </c>
      <c r="AH47" s="14">
        <v>195</v>
      </c>
      <c r="AI47" s="14">
        <v>221</v>
      </c>
      <c r="AJ47" s="14">
        <v>253</v>
      </c>
      <c r="AK47" s="14">
        <v>271</v>
      </c>
      <c r="AL47" s="14">
        <v>286</v>
      </c>
      <c r="AM47" s="14">
        <v>330</v>
      </c>
      <c r="AN47" s="14">
        <v>370</v>
      </c>
      <c r="AO47" s="14">
        <v>451</v>
      </c>
      <c r="AP47" s="14">
        <v>522</v>
      </c>
      <c r="AQ47" s="14">
        <v>574</v>
      </c>
      <c r="AR47" s="14">
        <v>602</v>
      </c>
      <c r="AS47" s="14">
        <v>616</v>
      </c>
      <c r="AT47" s="14">
        <v>632</v>
      </c>
      <c r="AU47" s="14">
        <v>678</v>
      </c>
      <c r="AV47" s="14">
        <v>706</v>
      </c>
      <c r="AW47" s="14">
        <v>709</v>
      </c>
      <c r="AX47" s="14">
        <v>781</v>
      </c>
      <c r="AY47" s="14">
        <v>819</v>
      </c>
      <c r="AZ47" s="14">
        <v>834</v>
      </c>
      <c r="BA47" s="14">
        <v>845</v>
      </c>
      <c r="BB47" s="14">
        <v>829</v>
      </c>
      <c r="BC47" s="14">
        <v>539</v>
      </c>
      <c r="BD47" s="14">
        <v>520</v>
      </c>
      <c r="BE47" s="14">
        <v>520</v>
      </c>
      <c r="BF47" s="14">
        <v>502</v>
      </c>
      <c r="BG47" s="14">
        <v>510</v>
      </c>
      <c r="BH47" s="14">
        <v>461</v>
      </c>
      <c r="BI47" s="14">
        <v>459</v>
      </c>
      <c r="BJ47" s="14">
        <v>461</v>
      </c>
      <c r="BK47" s="14">
        <v>445</v>
      </c>
      <c r="BL47" s="14">
        <v>427</v>
      </c>
      <c r="BM47" s="14">
        <v>425</v>
      </c>
      <c r="BN47" s="49">
        <v>419</v>
      </c>
      <c r="BO47" s="14">
        <v>406</v>
      </c>
      <c r="BP47" s="14">
        <v>401</v>
      </c>
      <c r="BQ47" s="50">
        <v>388</v>
      </c>
      <c r="BR47" s="49">
        <v>354</v>
      </c>
      <c r="BS47" s="49">
        <v>368</v>
      </c>
      <c r="BT47" s="14">
        <v>369</v>
      </c>
      <c r="BU47" s="14">
        <v>335</v>
      </c>
      <c r="BV47" s="14">
        <v>324</v>
      </c>
      <c r="BW47" s="14">
        <v>310</v>
      </c>
      <c r="BX47" s="14">
        <v>294</v>
      </c>
      <c r="BY47" s="50">
        <v>288</v>
      </c>
      <c r="BZ47" s="14">
        <v>280</v>
      </c>
      <c r="CA47" s="14">
        <v>269</v>
      </c>
      <c r="CB47" s="50">
        <v>262</v>
      </c>
      <c r="CC47" s="49">
        <v>236</v>
      </c>
      <c r="CD47" s="49">
        <v>206</v>
      </c>
      <c r="CE47" s="14">
        <v>195</v>
      </c>
      <c r="CF47" s="50">
        <v>167</v>
      </c>
      <c r="CG47" s="49">
        <v>161</v>
      </c>
      <c r="CH47" s="49">
        <v>156</v>
      </c>
      <c r="CI47" s="49">
        <v>144</v>
      </c>
      <c r="CJ47" s="49">
        <v>121</v>
      </c>
      <c r="CK47" s="49">
        <v>106</v>
      </c>
      <c r="CL47" s="49">
        <v>100</v>
      </c>
      <c r="CM47" s="49">
        <v>92</v>
      </c>
      <c r="CN47" s="49">
        <v>90</v>
      </c>
      <c r="CO47" s="49">
        <v>88</v>
      </c>
      <c r="CP47" s="49">
        <v>70</v>
      </c>
      <c r="CQ47" s="14">
        <v>63</v>
      </c>
      <c r="CR47" s="14">
        <v>58</v>
      </c>
      <c r="CS47" s="50">
        <v>53</v>
      </c>
      <c r="CT47" s="49">
        <v>50</v>
      </c>
      <c r="CU47" s="14">
        <v>47</v>
      </c>
      <c r="CV47" s="14">
        <v>48</v>
      </c>
      <c r="CW47" s="14">
        <v>42</v>
      </c>
      <c r="CX47" s="14">
        <v>34</v>
      </c>
      <c r="CY47" s="50">
        <v>27</v>
      </c>
      <c r="CZ47" s="49">
        <v>22</v>
      </c>
      <c r="DA47" s="49">
        <v>21</v>
      </c>
      <c r="DB47" s="14">
        <v>18</v>
      </c>
      <c r="DC47" s="50">
        <v>17</v>
      </c>
      <c r="DD47" s="14">
        <v>17</v>
      </c>
      <c r="DE47" s="50">
        <v>19</v>
      </c>
      <c r="DF47" s="14">
        <v>18</v>
      </c>
      <c r="DG47" s="50">
        <v>22</v>
      </c>
      <c r="DH47" s="14">
        <v>24</v>
      </c>
      <c r="DI47" s="14">
        <v>26</v>
      </c>
      <c r="DJ47" s="14">
        <v>26</v>
      </c>
      <c r="DK47" s="14">
        <v>27</v>
      </c>
      <c r="DL47" s="14">
        <v>25</v>
      </c>
      <c r="DM47" s="14">
        <v>21</v>
      </c>
      <c r="DN47" s="14">
        <v>20</v>
      </c>
      <c r="DO47" s="14">
        <v>19</v>
      </c>
      <c r="DP47" s="14">
        <v>17</v>
      </c>
      <c r="DQ47" s="14">
        <v>18</v>
      </c>
      <c r="DR47" s="14">
        <v>23</v>
      </c>
      <c r="DS47" s="14">
        <v>20</v>
      </c>
      <c r="DT47" s="14">
        <v>25</v>
      </c>
      <c r="DU47" s="14">
        <v>27</v>
      </c>
      <c r="DV47" s="14">
        <v>32</v>
      </c>
      <c r="DW47" s="14">
        <v>42</v>
      </c>
      <c r="DX47" s="14">
        <v>41</v>
      </c>
      <c r="DY47" s="14">
        <v>41</v>
      </c>
      <c r="DZ47" s="14">
        <v>43</v>
      </c>
      <c r="EA47" s="14">
        <v>52</v>
      </c>
      <c r="EB47" s="14">
        <v>68</v>
      </c>
      <c r="EC47" s="14">
        <v>60</v>
      </c>
      <c r="ED47" s="14">
        <v>75</v>
      </c>
      <c r="EE47" s="14">
        <v>96</v>
      </c>
      <c r="EF47" s="14">
        <v>97</v>
      </c>
      <c r="EG47" s="14">
        <v>82</v>
      </c>
      <c r="EH47" s="14">
        <v>76</v>
      </c>
      <c r="EI47" s="14">
        <v>90</v>
      </c>
      <c r="EJ47" s="14">
        <v>113</v>
      </c>
      <c r="EK47" s="14">
        <v>127</v>
      </c>
      <c r="EL47" s="14">
        <v>152</v>
      </c>
      <c r="EM47" s="14">
        <v>194</v>
      </c>
      <c r="EN47" s="14">
        <v>194</v>
      </c>
      <c r="EO47" s="14">
        <v>205</v>
      </c>
      <c r="EP47" s="14">
        <v>207</v>
      </c>
      <c r="EQ47" s="14">
        <v>258</v>
      </c>
      <c r="ER47" s="14">
        <v>241</v>
      </c>
      <c r="ES47" s="14">
        <v>252</v>
      </c>
      <c r="ET47" s="14">
        <v>258</v>
      </c>
      <c r="EU47" s="14">
        <v>258</v>
      </c>
      <c r="EV47" s="14">
        <v>259</v>
      </c>
      <c r="EW47" s="14">
        <v>245</v>
      </c>
      <c r="EX47" s="14">
        <v>275</v>
      </c>
      <c r="EY47" s="14">
        <v>288</v>
      </c>
      <c r="EZ47" s="14">
        <v>341</v>
      </c>
      <c r="FA47" s="14">
        <v>346</v>
      </c>
      <c r="FB47" s="14">
        <v>346</v>
      </c>
      <c r="FC47" s="14">
        <v>334</v>
      </c>
      <c r="FD47" s="14">
        <v>359</v>
      </c>
      <c r="FE47" s="14">
        <v>353</v>
      </c>
      <c r="FF47" s="14">
        <v>387</v>
      </c>
      <c r="FG47" s="14">
        <v>411</v>
      </c>
      <c r="FH47" s="14">
        <v>436</v>
      </c>
      <c r="FI47" s="14">
        <v>424</v>
      </c>
      <c r="FJ47" s="14">
        <v>430</v>
      </c>
      <c r="FK47" s="14">
        <v>437</v>
      </c>
      <c r="FL47" s="14">
        <v>428</v>
      </c>
      <c r="FM47" s="14">
        <v>461</v>
      </c>
      <c r="FN47" s="14">
        <v>479</v>
      </c>
      <c r="FO47" s="14">
        <v>473</v>
      </c>
      <c r="FP47" s="14">
        <v>496</v>
      </c>
      <c r="FQ47" s="14">
        <v>512</v>
      </c>
      <c r="FR47" s="14">
        <v>510</v>
      </c>
      <c r="FS47" s="14">
        <v>512</v>
      </c>
      <c r="FT47" s="14">
        <v>503</v>
      </c>
      <c r="FU47" s="14">
        <v>506</v>
      </c>
      <c r="FV47" s="14">
        <v>503</v>
      </c>
      <c r="FW47" s="14">
        <v>411</v>
      </c>
      <c r="FX47" s="14">
        <v>407</v>
      </c>
      <c r="FY47" s="14">
        <v>424</v>
      </c>
      <c r="FZ47" s="14">
        <v>427</v>
      </c>
      <c r="GA47" s="14">
        <v>428</v>
      </c>
      <c r="GB47" s="14">
        <v>436</v>
      </c>
      <c r="GC47" s="14">
        <v>430</v>
      </c>
      <c r="GD47" s="14">
        <v>427</v>
      </c>
      <c r="GE47" s="14">
        <v>434</v>
      </c>
      <c r="GF47" s="14">
        <v>432</v>
      </c>
      <c r="GG47" s="14">
        <v>410</v>
      </c>
      <c r="GH47" s="14">
        <v>410</v>
      </c>
      <c r="GI47" s="14">
        <v>427</v>
      </c>
      <c r="GJ47" s="14">
        <v>414</v>
      </c>
      <c r="GK47" s="14">
        <v>399</v>
      </c>
      <c r="GL47" s="14">
        <v>368</v>
      </c>
      <c r="GM47" s="14">
        <v>365</v>
      </c>
      <c r="GN47" s="14">
        <v>354</v>
      </c>
      <c r="GO47" s="14">
        <v>337</v>
      </c>
      <c r="GP47" s="14">
        <v>341</v>
      </c>
      <c r="GQ47" s="14">
        <v>348</v>
      </c>
      <c r="GR47" s="14">
        <v>340</v>
      </c>
      <c r="GS47" s="14">
        <v>332</v>
      </c>
      <c r="GT47" s="14">
        <v>327</v>
      </c>
      <c r="GU47" s="14">
        <v>323</v>
      </c>
      <c r="GV47" s="14">
        <v>328</v>
      </c>
      <c r="GW47" s="14">
        <v>311</v>
      </c>
      <c r="GX47" s="14">
        <v>316</v>
      </c>
      <c r="GY47" s="14">
        <v>321</v>
      </c>
      <c r="GZ47" s="14">
        <v>339</v>
      </c>
      <c r="HA47" s="14">
        <v>303</v>
      </c>
      <c r="HB47" s="14">
        <v>289</v>
      </c>
      <c r="HC47" s="14">
        <v>284</v>
      </c>
      <c r="HD47" s="14">
        <v>283</v>
      </c>
      <c r="HE47" s="14">
        <v>288</v>
      </c>
      <c r="HF47" s="14">
        <v>274</v>
      </c>
      <c r="HG47" s="14">
        <v>261</v>
      </c>
      <c r="HH47" s="14">
        <v>228</v>
      </c>
      <c r="HI47" s="14">
        <v>215</v>
      </c>
      <c r="HJ47" s="14">
        <v>210</v>
      </c>
      <c r="HK47" s="14">
        <v>226</v>
      </c>
      <c r="HL47" s="14">
        <v>215</v>
      </c>
      <c r="HM47" s="14">
        <v>202</v>
      </c>
      <c r="HN47" s="14">
        <v>196</v>
      </c>
      <c r="HO47" s="14">
        <v>187</v>
      </c>
      <c r="HP47" s="14">
        <v>174</v>
      </c>
      <c r="HQ47" s="14">
        <v>165</v>
      </c>
      <c r="HR47" s="14">
        <v>174</v>
      </c>
      <c r="HS47" s="14">
        <v>166</v>
      </c>
      <c r="HT47" s="14">
        <v>172</v>
      </c>
      <c r="HU47" s="14">
        <v>176</v>
      </c>
      <c r="HV47" s="14">
        <v>180</v>
      </c>
      <c r="HW47" s="14">
        <v>181</v>
      </c>
      <c r="HX47" s="14">
        <v>176</v>
      </c>
      <c r="HY47" s="14">
        <v>183</v>
      </c>
      <c r="HZ47" s="14">
        <v>170</v>
      </c>
      <c r="IA47" s="14">
        <v>152</v>
      </c>
      <c r="IB47" s="14">
        <v>163</v>
      </c>
      <c r="IC47" s="14">
        <v>151</v>
      </c>
      <c r="ID47" s="14">
        <v>198</v>
      </c>
      <c r="IE47" s="14">
        <v>198</v>
      </c>
      <c r="IF47" s="14">
        <v>222</v>
      </c>
      <c r="IG47" s="14">
        <v>225</v>
      </c>
      <c r="IH47" s="14">
        <v>227</v>
      </c>
      <c r="II47" s="14">
        <v>230</v>
      </c>
      <c r="IJ47" s="14">
        <v>258</v>
      </c>
      <c r="IK47" s="14">
        <v>280</v>
      </c>
      <c r="IL47" s="14">
        <v>288</v>
      </c>
      <c r="IM47" s="14">
        <v>303</v>
      </c>
      <c r="IN47" s="14">
        <v>324</v>
      </c>
      <c r="IO47" s="14">
        <v>316</v>
      </c>
      <c r="IP47" s="14">
        <v>331</v>
      </c>
      <c r="IQ47" s="14">
        <v>345</v>
      </c>
      <c r="IR47" s="14">
        <v>358</v>
      </c>
      <c r="IS47" s="14">
        <v>376</v>
      </c>
      <c r="IT47" s="14">
        <v>400</v>
      </c>
      <c r="IU47" s="14">
        <v>396</v>
      </c>
      <c r="IV47" s="14">
        <v>371</v>
      </c>
      <c r="IW47" s="14">
        <v>389</v>
      </c>
      <c r="IX47" s="14">
        <v>433</v>
      </c>
      <c r="IY47" s="14">
        <v>412</v>
      </c>
      <c r="IZ47" s="14">
        <v>412</v>
      </c>
      <c r="JA47" s="14">
        <v>425</v>
      </c>
      <c r="JB47" s="14">
        <v>475</v>
      </c>
      <c r="JC47" s="14">
        <v>502</v>
      </c>
      <c r="JD47" s="14">
        <v>520</v>
      </c>
      <c r="JE47" s="14">
        <v>530</v>
      </c>
      <c r="JF47" s="14">
        <v>536</v>
      </c>
      <c r="JG47" s="14">
        <v>539</v>
      </c>
      <c r="JH47" s="14">
        <v>552</v>
      </c>
      <c r="JI47" s="14">
        <v>650</v>
      </c>
      <c r="JJ47" s="14">
        <v>664</v>
      </c>
      <c r="JK47" s="14">
        <v>676</v>
      </c>
      <c r="JL47" s="14">
        <v>647</v>
      </c>
      <c r="JM47" s="14">
        <v>662</v>
      </c>
      <c r="JN47" s="14">
        <v>636</v>
      </c>
      <c r="JO47" s="14">
        <v>683</v>
      </c>
      <c r="JP47" s="14">
        <v>695</v>
      </c>
      <c r="JQ47" s="14">
        <v>674</v>
      </c>
      <c r="JR47" s="14">
        <v>648</v>
      </c>
      <c r="JS47" s="14">
        <v>658</v>
      </c>
      <c r="JT47" s="14">
        <v>732</v>
      </c>
      <c r="JU47" s="14">
        <v>669</v>
      </c>
      <c r="JV47" s="14">
        <v>684</v>
      </c>
      <c r="JW47" s="14">
        <v>735</v>
      </c>
      <c r="JX47" s="14">
        <v>650</v>
      </c>
      <c r="JY47" s="14">
        <v>750</v>
      </c>
      <c r="JZ47" s="14">
        <v>747</v>
      </c>
      <c r="KA47" s="14">
        <v>747</v>
      </c>
      <c r="KB47" s="14">
        <v>793</v>
      </c>
      <c r="KC47" s="14">
        <v>821</v>
      </c>
      <c r="KD47" s="14">
        <v>864</v>
      </c>
      <c r="KE47" s="14">
        <v>817</v>
      </c>
      <c r="KF47" s="14">
        <v>814</v>
      </c>
      <c r="KG47" s="14">
        <v>828</v>
      </c>
      <c r="KH47" s="14">
        <v>864</v>
      </c>
      <c r="KI47" s="14">
        <v>872</v>
      </c>
      <c r="KJ47" s="14">
        <v>906</v>
      </c>
      <c r="KK47" s="14">
        <v>934</v>
      </c>
      <c r="KL47" s="14">
        <v>871</v>
      </c>
      <c r="KM47" s="14">
        <v>890</v>
      </c>
      <c r="KN47" s="14">
        <v>856</v>
      </c>
      <c r="KO47" s="14">
        <v>858</v>
      </c>
      <c r="KP47" s="14">
        <v>832</v>
      </c>
      <c r="KQ47" s="14">
        <v>870</v>
      </c>
      <c r="KR47" s="14">
        <v>887</v>
      </c>
      <c r="KS47" s="14">
        <v>890</v>
      </c>
      <c r="KT47" s="14">
        <v>922</v>
      </c>
      <c r="KU47" s="14">
        <v>805</v>
      </c>
      <c r="KV47" s="14">
        <v>841</v>
      </c>
      <c r="KW47" s="14">
        <v>842</v>
      </c>
      <c r="KX47" s="14">
        <v>858</v>
      </c>
      <c r="KY47" s="14">
        <v>885</v>
      </c>
      <c r="KZ47" s="14">
        <v>879</v>
      </c>
      <c r="LA47" s="14">
        <v>838</v>
      </c>
      <c r="LB47" s="14">
        <v>853</v>
      </c>
      <c r="LC47" s="14">
        <v>851</v>
      </c>
      <c r="LD47" s="14">
        <v>865</v>
      </c>
      <c r="LE47" s="14">
        <v>869</v>
      </c>
      <c r="LF47" s="14">
        <v>948</v>
      </c>
      <c r="LG47" s="14">
        <v>978</v>
      </c>
      <c r="LH47" s="14">
        <v>931</v>
      </c>
      <c r="LI47" s="14">
        <v>920</v>
      </c>
      <c r="LJ47" s="14">
        <v>962</v>
      </c>
      <c r="LK47" s="14">
        <v>951</v>
      </c>
      <c r="LL47" s="14">
        <v>1002</v>
      </c>
      <c r="LM47" s="14">
        <v>1035</v>
      </c>
      <c r="LN47" s="14">
        <v>1019</v>
      </c>
      <c r="LO47" s="14">
        <v>982</v>
      </c>
      <c r="LP47" s="14">
        <v>1022</v>
      </c>
      <c r="LQ47" s="14">
        <v>991</v>
      </c>
      <c r="LR47" s="14">
        <v>1027</v>
      </c>
      <c r="LS47" s="14">
        <v>1049</v>
      </c>
      <c r="LT47" s="14">
        <v>1091</v>
      </c>
      <c r="LU47" s="14">
        <v>1027</v>
      </c>
      <c r="LV47" s="14">
        <v>1023</v>
      </c>
      <c r="LW47" s="14">
        <v>996</v>
      </c>
      <c r="LX47" s="14">
        <v>990</v>
      </c>
      <c r="LY47" s="14">
        <v>995</v>
      </c>
      <c r="LZ47" s="14">
        <v>1019</v>
      </c>
      <c r="MA47" s="14">
        <v>1062</v>
      </c>
      <c r="MB47" s="14">
        <v>1000</v>
      </c>
      <c r="MC47" s="14">
        <v>973</v>
      </c>
      <c r="MD47" s="14">
        <v>935</v>
      </c>
      <c r="ME47" s="14">
        <v>927</v>
      </c>
      <c r="MF47" s="14">
        <v>922</v>
      </c>
      <c r="MG47" s="14">
        <v>952</v>
      </c>
      <c r="MH47" s="14">
        <v>976</v>
      </c>
      <c r="MI47" s="14">
        <v>851</v>
      </c>
      <c r="MJ47" s="14">
        <v>815</v>
      </c>
      <c r="MK47" s="14">
        <v>786</v>
      </c>
      <c r="ML47" s="14">
        <v>806</v>
      </c>
      <c r="MM47" s="14">
        <v>725</v>
      </c>
      <c r="MN47" s="14">
        <v>731</v>
      </c>
      <c r="MO47" s="14">
        <v>755</v>
      </c>
      <c r="MP47" s="14">
        <v>676</v>
      </c>
      <c r="MQ47" s="14">
        <v>667</v>
      </c>
      <c r="MR47" s="14">
        <v>637</v>
      </c>
      <c r="MS47" s="14">
        <v>619</v>
      </c>
      <c r="MT47" s="14">
        <v>610</v>
      </c>
      <c r="MU47" s="14">
        <v>624</v>
      </c>
      <c r="MV47" s="14">
        <v>648</v>
      </c>
      <c r="MW47" s="14">
        <v>585</v>
      </c>
      <c r="MX47" s="14">
        <v>604</v>
      </c>
      <c r="MY47" s="14">
        <v>515</v>
      </c>
      <c r="MZ47" s="14">
        <v>496</v>
      </c>
      <c r="NA47" s="14">
        <v>490</v>
      </c>
      <c r="NB47" s="14">
        <v>498</v>
      </c>
      <c r="NC47" s="14">
        <v>514</v>
      </c>
      <c r="ND47" s="14">
        <v>458</v>
      </c>
      <c r="NE47" s="14">
        <v>484</v>
      </c>
      <c r="NF47" s="14">
        <v>422</v>
      </c>
      <c r="NG47" s="14">
        <v>454</v>
      </c>
      <c r="NH47" s="14">
        <v>398</v>
      </c>
      <c r="NI47" s="14">
        <v>412</v>
      </c>
      <c r="NJ47" s="14">
        <v>429</v>
      </c>
      <c r="NK47" s="14">
        <v>380</v>
      </c>
      <c r="NL47" s="14">
        <v>405</v>
      </c>
      <c r="NM47" s="14">
        <v>380</v>
      </c>
      <c r="NN47" s="14">
        <v>397</v>
      </c>
      <c r="NO47" s="14">
        <v>392</v>
      </c>
      <c r="NP47" s="14">
        <v>425</v>
      </c>
      <c r="NQ47" s="14">
        <v>457</v>
      </c>
      <c r="NR47" s="14">
        <v>435</v>
      </c>
      <c r="NS47" s="14">
        <v>468</v>
      </c>
      <c r="NT47" s="14">
        <v>474</v>
      </c>
      <c r="NU47" s="14">
        <v>500</v>
      </c>
      <c r="NV47" s="14">
        <v>494</v>
      </c>
      <c r="NW47" s="14">
        <v>528</v>
      </c>
      <c r="NX47" s="14">
        <v>556</v>
      </c>
      <c r="NY47" s="14">
        <v>524</v>
      </c>
      <c r="NZ47" s="14">
        <v>562</v>
      </c>
      <c r="OA47" s="14">
        <v>566</v>
      </c>
      <c r="OB47" s="14">
        <v>640</v>
      </c>
      <c r="OC47" s="14">
        <v>629</v>
      </c>
      <c r="OD47" s="14">
        <v>673</v>
      </c>
      <c r="OE47" s="14">
        <v>697</v>
      </c>
      <c r="OF47" s="14">
        <v>682</v>
      </c>
      <c r="OG47" s="14">
        <v>745</v>
      </c>
      <c r="OH47" s="14">
        <v>751</v>
      </c>
      <c r="OI47" s="14">
        <v>769</v>
      </c>
      <c r="OJ47" s="14">
        <v>794</v>
      </c>
      <c r="OK47" s="14">
        <v>812</v>
      </c>
      <c r="OL47" s="14">
        <v>833</v>
      </c>
      <c r="OM47" s="28">
        <f>OM38+OM41</f>
        <v>867</v>
      </c>
      <c r="ON47" s="14">
        <f t="shared" ref="ON47:QY47" si="653">ON38+ON41</f>
        <v>882</v>
      </c>
      <c r="OO47" s="14">
        <f t="shared" si="653"/>
        <v>911</v>
      </c>
      <c r="OP47" s="14">
        <f t="shared" si="653"/>
        <v>954</v>
      </c>
      <c r="OQ47" s="14">
        <f t="shared" si="653"/>
        <v>1015</v>
      </c>
      <c r="OR47" s="14">
        <f t="shared" si="653"/>
        <v>1071</v>
      </c>
      <c r="OS47" s="14">
        <f t="shared" si="653"/>
        <v>1099</v>
      </c>
      <c r="OT47" s="14">
        <f t="shared" si="653"/>
        <v>1125</v>
      </c>
      <c r="OU47" s="14">
        <f t="shared" si="653"/>
        <v>1132</v>
      </c>
      <c r="OV47" s="14">
        <f t="shared" si="653"/>
        <v>1196</v>
      </c>
      <c r="OW47" s="14">
        <f t="shared" si="653"/>
        <v>1241</v>
      </c>
      <c r="OX47" s="14">
        <f t="shared" si="653"/>
        <v>1289</v>
      </c>
      <c r="OY47" s="14">
        <f t="shared" si="653"/>
        <v>1387</v>
      </c>
      <c r="OZ47" s="14">
        <f t="shared" si="653"/>
        <v>1409</v>
      </c>
      <c r="PA47" s="14">
        <f t="shared" si="653"/>
        <v>1407</v>
      </c>
      <c r="PB47" s="14">
        <f t="shared" si="653"/>
        <v>1422</v>
      </c>
      <c r="PC47" s="14">
        <f t="shared" si="653"/>
        <v>1436</v>
      </c>
      <c r="PD47" s="14">
        <f t="shared" si="653"/>
        <v>1474</v>
      </c>
      <c r="PE47" s="14">
        <f t="shared" si="653"/>
        <v>1531</v>
      </c>
      <c r="PF47" s="14">
        <f t="shared" si="653"/>
        <v>1597</v>
      </c>
      <c r="PG47" s="14">
        <f t="shared" si="653"/>
        <v>1511</v>
      </c>
      <c r="PH47" s="14">
        <f t="shared" si="653"/>
        <v>1553</v>
      </c>
      <c r="PI47" s="14">
        <f t="shared" si="653"/>
        <v>1593</v>
      </c>
      <c r="PJ47" s="14">
        <f t="shared" si="653"/>
        <v>1586</v>
      </c>
      <c r="PK47" s="14">
        <f t="shared" si="653"/>
        <v>1630</v>
      </c>
      <c r="PL47" s="14">
        <f t="shared" si="653"/>
        <v>1614</v>
      </c>
      <c r="PM47" s="14">
        <f t="shared" si="653"/>
        <v>1637</v>
      </c>
      <c r="PN47" s="14">
        <f t="shared" si="653"/>
        <v>1607</v>
      </c>
      <c r="PO47" s="14">
        <f t="shared" si="653"/>
        <v>1693</v>
      </c>
      <c r="PP47" s="14">
        <f t="shared" si="653"/>
        <v>1735</v>
      </c>
      <c r="PQ47" s="14">
        <f t="shared" si="653"/>
        <v>1717</v>
      </c>
      <c r="PR47" s="14">
        <f t="shared" si="653"/>
        <v>1755</v>
      </c>
      <c r="PS47" s="14">
        <f t="shared" si="653"/>
        <v>1768</v>
      </c>
      <c r="PT47" s="14">
        <f t="shared" si="653"/>
        <v>1759</v>
      </c>
      <c r="PU47" s="14">
        <f t="shared" si="653"/>
        <v>1793</v>
      </c>
      <c r="PV47" s="14">
        <f t="shared" si="653"/>
        <v>1789</v>
      </c>
      <c r="PW47" s="14">
        <f t="shared" si="653"/>
        <v>1742</v>
      </c>
      <c r="PX47" s="14">
        <f t="shared" si="653"/>
        <v>1765</v>
      </c>
      <c r="PY47" s="14">
        <f t="shared" si="653"/>
        <v>1704</v>
      </c>
      <c r="PZ47" s="14">
        <f t="shared" si="653"/>
        <v>1669</v>
      </c>
      <c r="QA47" s="14">
        <f t="shared" si="653"/>
        <v>1734</v>
      </c>
      <c r="QB47" s="14">
        <f t="shared" si="653"/>
        <v>1730</v>
      </c>
      <c r="QC47" s="14">
        <f t="shared" si="653"/>
        <v>1661</v>
      </c>
      <c r="QD47" s="14">
        <f t="shared" si="653"/>
        <v>1628</v>
      </c>
      <c r="QE47" s="14">
        <f t="shared" si="653"/>
        <v>1601</v>
      </c>
      <c r="QF47" s="14">
        <f t="shared" si="653"/>
        <v>1578</v>
      </c>
      <c r="QG47" s="14">
        <f t="shared" si="653"/>
        <v>1536</v>
      </c>
      <c r="QH47" s="14">
        <f t="shared" si="653"/>
        <v>1488</v>
      </c>
      <c r="QI47" s="14">
        <f t="shared" si="653"/>
        <v>1531</v>
      </c>
      <c r="QJ47" s="14">
        <f t="shared" si="653"/>
        <v>1490</v>
      </c>
      <c r="QK47" s="14">
        <f t="shared" si="653"/>
        <v>1471</v>
      </c>
      <c r="QL47" s="14">
        <f t="shared" si="653"/>
        <v>1395</v>
      </c>
      <c r="QM47" s="14">
        <f t="shared" si="653"/>
        <v>1337</v>
      </c>
      <c r="QN47" s="14">
        <f t="shared" si="653"/>
        <v>1286</v>
      </c>
      <c r="QO47" s="14">
        <f t="shared" si="653"/>
        <v>1256</v>
      </c>
      <c r="QP47" s="14">
        <f t="shared" si="653"/>
        <v>1236</v>
      </c>
      <c r="QQ47" s="14">
        <f t="shared" si="653"/>
        <v>1187</v>
      </c>
      <c r="QR47" s="14">
        <f t="shared" si="653"/>
        <v>1109</v>
      </c>
      <c r="QS47" s="14">
        <f t="shared" si="653"/>
        <v>1028</v>
      </c>
      <c r="QT47" s="14">
        <f t="shared" si="653"/>
        <v>1005</v>
      </c>
      <c r="QU47" s="14">
        <f t="shared" si="653"/>
        <v>960</v>
      </c>
      <c r="QV47" s="14">
        <f t="shared" si="653"/>
        <v>975</v>
      </c>
      <c r="QW47" s="14">
        <f t="shared" si="653"/>
        <v>982</v>
      </c>
      <c r="QX47" s="14">
        <f t="shared" si="653"/>
        <v>881</v>
      </c>
      <c r="QY47" s="14">
        <f t="shared" si="653"/>
        <v>811</v>
      </c>
      <c r="QZ47" s="14">
        <f t="shared" ref="QZ47:TK47" si="654">QZ38+QZ41</f>
        <v>800</v>
      </c>
      <c r="RA47" s="14">
        <f t="shared" si="654"/>
        <v>774</v>
      </c>
      <c r="RB47" s="14">
        <f t="shared" si="654"/>
        <v>746</v>
      </c>
      <c r="RC47" s="14">
        <f t="shared" si="654"/>
        <v>756</v>
      </c>
      <c r="RD47" s="14">
        <f t="shared" si="654"/>
        <v>776</v>
      </c>
      <c r="RE47" s="14">
        <f t="shared" si="654"/>
        <v>675</v>
      </c>
      <c r="RF47" s="14">
        <f t="shared" si="654"/>
        <v>644</v>
      </c>
      <c r="RG47" s="14">
        <f t="shared" si="654"/>
        <v>593</v>
      </c>
      <c r="RH47" s="14">
        <f t="shared" si="654"/>
        <v>567</v>
      </c>
      <c r="RI47" s="14">
        <f t="shared" si="654"/>
        <v>537</v>
      </c>
      <c r="RJ47" s="14">
        <f t="shared" si="654"/>
        <v>543</v>
      </c>
      <c r="RK47" s="14">
        <f t="shared" si="654"/>
        <v>554</v>
      </c>
      <c r="RL47" s="14">
        <f t="shared" si="654"/>
        <v>494</v>
      </c>
      <c r="RM47" s="14">
        <f t="shared" si="654"/>
        <v>451</v>
      </c>
      <c r="RN47" s="14">
        <f t="shared" si="654"/>
        <v>426</v>
      </c>
      <c r="RO47" s="14">
        <f t="shared" si="654"/>
        <v>405</v>
      </c>
      <c r="RP47" s="14">
        <f t="shared" si="654"/>
        <v>388</v>
      </c>
      <c r="RQ47" s="14">
        <f t="shared" si="654"/>
        <v>388</v>
      </c>
      <c r="RR47" s="14">
        <f t="shared" si="654"/>
        <v>405</v>
      </c>
      <c r="RS47" s="14">
        <f t="shared" si="654"/>
        <v>388</v>
      </c>
      <c r="RT47" s="14">
        <f t="shared" si="654"/>
        <v>372</v>
      </c>
      <c r="RU47" s="14">
        <f t="shared" si="654"/>
        <v>366</v>
      </c>
      <c r="RV47" s="14">
        <f t="shared" si="654"/>
        <v>359</v>
      </c>
      <c r="RW47" s="14">
        <f t="shared" si="654"/>
        <v>370</v>
      </c>
      <c r="RX47" s="14">
        <f t="shared" si="654"/>
        <v>408</v>
      </c>
      <c r="RY47" s="14">
        <f t="shared" si="654"/>
        <v>443</v>
      </c>
      <c r="RZ47" s="14">
        <f t="shared" si="654"/>
        <v>374</v>
      </c>
      <c r="SA47" s="14">
        <f t="shared" si="654"/>
        <v>409</v>
      </c>
      <c r="SB47" s="14">
        <f t="shared" si="654"/>
        <v>384</v>
      </c>
      <c r="SC47" s="14">
        <f t="shared" si="654"/>
        <v>381</v>
      </c>
      <c r="SD47" s="14">
        <f t="shared" si="654"/>
        <v>398</v>
      </c>
      <c r="SE47" s="14">
        <f t="shared" si="654"/>
        <v>427</v>
      </c>
      <c r="SF47" s="14">
        <f t="shared" si="654"/>
        <v>460</v>
      </c>
      <c r="SG47" s="14">
        <f t="shared" si="654"/>
        <v>427</v>
      </c>
      <c r="SH47" s="14">
        <f t="shared" si="654"/>
        <v>429</v>
      </c>
      <c r="SI47" s="14">
        <f t="shared" si="654"/>
        <v>457</v>
      </c>
      <c r="SJ47" s="14">
        <f t="shared" si="654"/>
        <v>475</v>
      </c>
      <c r="SK47" s="14">
        <f t="shared" si="654"/>
        <v>502</v>
      </c>
      <c r="SL47" s="14">
        <f t="shared" si="654"/>
        <v>544</v>
      </c>
      <c r="SM47" s="14">
        <f t="shared" si="654"/>
        <v>581</v>
      </c>
      <c r="SN47" s="14">
        <f t="shared" si="654"/>
        <v>586</v>
      </c>
      <c r="SO47" s="14">
        <f t="shared" si="654"/>
        <v>583</v>
      </c>
      <c r="SP47" s="14">
        <f t="shared" si="654"/>
        <v>608</v>
      </c>
      <c r="SQ47" s="14">
        <f t="shared" si="654"/>
        <v>670</v>
      </c>
      <c r="SR47" s="14">
        <f t="shared" si="654"/>
        <v>718</v>
      </c>
      <c r="SS47" s="14">
        <f t="shared" si="654"/>
        <v>774</v>
      </c>
      <c r="ST47" s="14">
        <f t="shared" si="654"/>
        <v>836</v>
      </c>
      <c r="SU47" s="14">
        <f t="shared" si="654"/>
        <v>745</v>
      </c>
      <c r="SV47" s="14">
        <f t="shared" si="654"/>
        <v>750</v>
      </c>
      <c r="SW47" s="14">
        <f t="shared" si="654"/>
        <v>781</v>
      </c>
      <c r="SX47" s="14">
        <f t="shared" si="654"/>
        <v>891</v>
      </c>
      <c r="SY47" s="14">
        <f t="shared" si="654"/>
        <v>887</v>
      </c>
      <c r="SZ47" s="14">
        <f t="shared" si="654"/>
        <v>1028</v>
      </c>
      <c r="TA47" s="14">
        <f t="shared" si="654"/>
        <v>1140</v>
      </c>
      <c r="TB47" s="14">
        <f t="shared" si="654"/>
        <v>1160</v>
      </c>
      <c r="TC47" s="14">
        <f t="shared" si="654"/>
        <v>1187</v>
      </c>
      <c r="TD47" s="14">
        <f t="shared" si="654"/>
        <v>1279</v>
      </c>
      <c r="TE47" s="14">
        <f t="shared" si="654"/>
        <v>1309</v>
      </c>
      <c r="TF47" s="14">
        <f t="shared" si="654"/>
        <v>1405</v>
      </c>
      <c r="TG47" s="14">
        <f t="shared" si="654"/>
        <v>1551</v>
      </c>
      <c r="TH47" s="14">
        <f t="shared" si="654"/>
        <v>1677</v>
      </c>
      <c r="TI47" s="14">
        <f t="shared" si="654"/>
        <v>1783</v>
      </c>
      <c r="TJ47" s="14">
        <f t="shared" si="654"/>
        <v>1569</v>
      </c>
      <c r="TK47" s="14">
        <f t="shared" si="654"/>
        <v>1623</v>
      </c>
      <c r="TL47" s="14">
        <f t="shared" ref="TL47:VW47" si="655">TL38+TL41</f>
        <v>1638</v>
      </c>
      <c r="TM47" s="14">
        <f t="shared" si="655"/>
        <v>1706</v>
      </c>
      <c r="TN47" s="14">
        <f t="shared" si="655"/>
        <v>1855</v>
      </c>
      <c r="TO47" s="14">
        <f t="shared" si="655"/>
        <v>1997</v>
      </c>
      <c r="TP47" s="14">
        <f t="shared" si="655"/>
        <v>1789</v>
      </c>
      <c r="TQ47" s="14">
        <f t="shared" si="655"/>
        <v>1757</v>
      </c>
      <c r="TR47" s="14">
        <f t="shared" si="655"/>
        <v>1793</v>
      </c>
      <c r="TS47" s="14">
        <f t="shared" si="655"/>
        <v>1840</v>
      </c>
      <c r="TT47" s="14">
        <f t="shared" si="655"/>
        <v>1844</v>
      </c>
      <c r="TU47" s="14">
        <f t="shared" si="655"/>
        <v>2011</v>
      </c>
      <c r="TV47" s="14">
        <f t="shared" si="655"/>
        <v>2164</v>
      </c>
      <c r="TW47" s="14">
        <f t="shared" si="655"/>
        <v>1933</v>
      </c>
      <c r="TX47" s="14">
        <f t="shared" si="655"/>
        <v>1931</v>
      </c>
      <c r="TY47" s="14">
        <f t="shared" si="655"/>
        <v>1892</v>
      </c>
      <c r="TZ47" s="14">
        <f t="shared" si="655"/>
        <v>1943</v>
      </c>
      <c r="UA47" s="14">
        <f t="shared" si="655"/>
        <v>1988</v>
      </c>
      <c r="UB47" s="14">
        <f t="shared" si="655"/>
        <v>2175</v>
      </c>
      <c r="UC47" s="14">
        <f t="shared" si="655"/>
        <v>2326</v>
      </c>
      <c r="UD47" s="14">
        <f t="shared" si="655"/>
        <v>2047</v>
      </c>
      <c r="UE47" s="14">
        <f t="shared" si="655"/>
        <v>2031</v>
      </c>
      <c r="UF47" s="14">
        <f t="shared" si="655"/>
        <v>2010</v>
      </c>
      <c r="UG47" s="14">
        <f t="shared" si="655"/>
        <v>2007</v>
      </c>
      <c r="UH47" s="14">
        <f t="shared" si="655"/>
        <v>2053</v>
      </c>
      <c r="UI47" s="14">
        <f t="shared" si="655"/>
        <v>2222</v>
      </c>
      <c r="UJ47" s="14">
        <f t="shared" si="655"/>
        <v>2368</v>
      </c>
      <c r="UK47" s="14">
        <f t="shared" si="655"/>
        <v>2032</v>
      </c>
      <c r="UL47" s="14">
        <f t="shared" si="655"/>
        <v>1973</v>
      </c>
      <c r="UM47" s="14">
        <f t="shared" si="655"/>
        <v>1917</v>
      </c>
      <c r="UN47" s="14">
        <f t="shared" si="655"/>
        <v>1920</v>
      </c>
      <c r="UO47" s="14">
        <f t="shared" si="655"/>
        <v>1861</v>
      </c>
      <c r="UP47" s="14">
        <f t="shared" si="655"/>
        <v>2005</v>
      </c>
      <c r="UQ47" s="14">
        <f t="shared" si="655"/>
        <v>2104</v>
      </c>
      <c r="UR47" s="14">
        <f t="shared" si="655"/>
        <v>1761</v>
      </c>
      <c r="US47" s="14">
        <f t="shared" si="655"/>
        <v>1650</v>
      </c>
      <c r="UT47" s="14">
        <f t="shared" si="655"/>
        <v>1589</v>
      </c>
      <c r="UU47" s="14">
        <f t="shared" si="655"/>
        <v>1539</v>
      </c>
      <c r="UV47" s="14">
        <f t="shared" si="655"/>
        <v>1475</v>
      </c>
      <c r="UW47" s="14">
        <f t="shared" si="655"/>
        <v>1559</v>
      </c>
      <c r="UX47" s="14">
        <f t="shared" si="655"/>
        <v>1626</v>
      </c>
      <c r="UY47" s="14">
        <f t="shared" si="655"/>
        <v>1685</v>
      </c>
      <c r="UZ47" s="14">
        <f t="shared" si="655"/>
        <v>1237</v>
      </c>
      <c r="VA47" s="14">
        <f t="shared" si="655"/>
        <v>1131</v>
      </c>
      <c r="VB47" s="14">
        <f t="shared" si="655"/>
        <v>1192</v>
      </c>
      <c r="VC47" s="14">
        <f t="shared" si="655"/>
        <v>987</v>
      </c>
      <c r="VD47" s="14">
        <f t="shared" si="655"/>
        <v>1028</v>
      </c>
      <c r="VE47" s="14">
        <f t="shared" si="655"/>
        <v>1076</v>
      </c>
      <c r="VF47" s="14">
        <f t="shared" si="655"/>
        <v>798</v>
      </c>
      <c r="VG47" s="14">
        <f t="shared" si="655"/>
        <v>595</v>
      </c>
      <c r="VH47" s="14">
        <f t="shared" si="655"/>
        <v>662</v>
      </c>
      <c r="VI47" s="14">
        <f t="shared" si="655"/>
        <v>626</v>
      </c>
      <c r="VJ47" s="14">
        <f t="shared" si="655"/>
        <v>578</v>
      </c>
      <c r="VK47" s="14">
        <f t="shared" si="655"/>
        <v>606</v>
      </c>
      <c r="VL47" s="14">
        <f t="shared" si="655"/>
        <v>631</v>
      </c>
      <c r="VM47" s="14">
        <f t="shared" si="655"/>
        <v>506</v>
      </c>
      <c r="VN47" s="14">
        <f t="shared" si="655"/>
        <v>474</v>
      </c>
      <c r="VO47" s="14">
        <f t="shared" si="655"/>
        <v>440</v>
      </c>
      <c r="VP47" s="14">
        <f t="shared" si="655"/>
        <v>435</v>
      </c>
      <c r="VQ47" s="14">
        <f t="shared" si="655"/>
        <v>425</v>
      </c>
      <c r="VR47" s="14">
        <f t="shared" si="655"/>
        <v>447</v>
      </c>
      <c r="VS47" s="14">
        <f t="shared" si="655"/>
        <v>470</v>
      </c>
      <c r="VT47" s="14">
        <f t="shared" si="655"/>
        <v>390</v>
      </c>
      <c r="VU47" s="14">
        <f t="shared" si="655"/>
        <v>379</v>
      </c>
      <c r="VV47" s="14">
        <f t="shared" si="655"/>
        <v>356</v>
      </c>
      <c r="VW47" s="14">
        <f t="shared" si="655"/>
        <v>340</v>
      </c>
      <c r="VX47" s="14">
        <f t="shared" ref="VX47:YI47" si="656">VX38+VX41</f>
        <v>305</v>
      </c>
      <c r="VY47" s="14">
        <f t="shared" si="656"/>
        <v>312</v>
      </c>
      <c r="VZ47" s="14">
        <f t="shared" si="656"/>
        <v>321</v>
      </c>
      <c r="WA47" s="14">
        <f t="shared" si="656"/>
        <v>240</v>
      </c>
      <c r="WB47" s="14">
        <f t="shared" si="656"/>
        <v>215</v>
      </c>
      <c r="WC47" s="14">
        <f t="shared" si="656"/>
        <v>206</v>
      </c>
      <c r="WD47" s="14">
        <f t="shared" si="656"/>
        <v>179</v>
      </c>
      <c r="WE47" s="14">
        <f t="shared" si="656"/>
        <v>171</v>
      </c>
      <c r="WF47" s="14">
        <f t="shared" si="656"/>
        <v>180</v>
      </c>
      <c r="WG47" s="14">
        <f t="shared" si="656"/>
        <v>186</v>
      </c>
      <c r="WH47" s="14">
        <f t="shared" si="656"/>
        <v>148</v>
      </c>
      <c r="WI47" s="14">
        <f t="shared" si="656"/>
        <v>128</v>
      </c>
      <c r="WJ47" s="14">
        <f t="shared" si="656"/>
        <v>112</v>
      </c>
      <c r="WK47" s="14">
        <f t="shared" si="656"/>
        <v>117</v>
      </c>
      <c r="WL47" s="14">
        <f t="shared" si="656"/>
        <v>116</v>
      </c>
      <c r="WM47" s="14">
        <f t="shared" si="656"/>
        <v>132</v>
      </c>
      <c r="WN47" s="14">
        <f t="shared" si="656"/>
        <v>134</v>
      </c>
      <c r="WO47" s="14">
        <f t="shared" si="656"/>
        <v>118</v>
      </c>
      <c r="WP47" s="14">
        <f t="shared" si="656"/>
        <v>115</v>
      </c>
      <c r="WQ47" s="14">
        <f t="shared" si="656"/>
        <v>126</v>
      </c>
      <c r="WR47" s="14">
        <f t="shared" si="656"/>
        <v>110</v>
      </c>
      <c r="WS47" s="14">
        <f t="shared" si="656"/>
        <v>108</v>
      </c>
      <c r="WT47" s="14">
        <f t="shared" si="656"/>
        <v>123</v>
      </c>
      <c r="WU47" s="14">
        <f t="shared" si="656"/>
        <v>135</v>
      </c>
      <c r="WV47" s="14">
        <f t="shared" si="656"/>
        <v>129</v>
      </c>
      <c r="WW47" s="14">
        <f t="shared" si="656"/>
        <v>132</v>
      </c>
      <c r="WX47" s="14">
        <f t="shared" si="656"/>
        <v>121</v>
      </c>
      <c r="WY47" s="14">
        <f t="shared" si="656"/>
        <v>127</v>
      </c>
      <c r="WZ47" s="14">
        <f t="shared" si="656"/>
        <v>127</v>
      </c>
      <c r="XA47" s="14">
        <f t="shared" si="656"/>
        <v>129</v>
      </c>
      <c r="XB47" s="14">
        <f t="shared" si="656"/>
        <v>136</v>
      </c>
      <c r="XC47" s="14">
        <f t="shared" si="656"/>
        <v>109</v>
      </c>
      <c r="XD47" s="14">
        <f t="shared" si="656"/>
        <v>103</v>
      </c>
      <c r="XE47" s="14">
        <f t="shared" si="656"/>
        <v>87</v>
      </c>
      <c r="XF47" s="14">
        <f t="shared" si="656"/>
        <v>89</v>
      </c>
      <c r="XG47" s="14">
        <f t="shared" si="656"/>
        <v>84</v>
      </c>
      <c r="XH47" s="14">
        <f t="shared" si="656"/>
        <v>91</v>
      </c>
      <c r="XI47" s="14">
        <f t="shared" si="656"/>
        <v>97</v>
      </c>
      <c r="XJ47" s="14">
        <f t="shared" si="656"/>
        <v>70</v>
      </c>
      <c r="XK47" s="14">
        <f t="shared" si="656"/>
        <v>72</v>
      </c>
      <c r="XL47" s="14">
        <f t="shared" si="656"/>
        <v>66</v>
      </c>
      <c r="XM47" s="14">
        <f t="shared" si="656"/>
        <v>62</v>
      </c>
      <c r="XN47" s="14">
        <f t="shared" si="656"/>
        <v>62</v>
      </c>
      <c r="XO47" s="14">
        <f t="shared" si="656"/>
        <v>64</v>
      </c>
      <c r="XP47" s="14">
        <f t="shared" si="656"/>
        <v>67</v>
      </c>
      <c r="XQ47" s="14">
        <f t="shared" si="656"/>
        <v>57</v>
      </c>
      <c r="XR47" s="14">
        <f t="shared" si="656"/>
        <v>50</v>
      </c>
      <c r="XS47" s="14">
        <f t="shared" si="656"/>
        <v>43</v>
      </c>
      <c r="XT47" s="14">
        <f t="shared" si="656"/>
        <v>47</v>
      </c>
      <c r="XU47" s="14">
        <f t="shared" si="656"/>
        <v>41</v>
      </c>
      <c r="XV47" s="14">
        <f t="shared" si="656"/>
        <v>42</v>
      </c>
      <c r="XW47" s="14">
        <f t="shared" si="656"/>
        <v>45</v>
      </c>
      <c r="XX47" s="14">
        <f t="shared" si="656"/>
        <v>33</v>
      </c>
      <c r="XY47" s="14">
        <f t="shared" si="656"/>
        <v>30</v>
      </c>
      <c r="XZ47" s="14">
        <f t="shared" si="656"/>
        <v>31</v>
      </c>
      <c r="YA47" s="14">
        <f t="shared" si="656"/>
        <v>36</v>
      </c>
      <c r="YB47" s="14">
        <f t="shared" si="656"/>
        <v>37</v>
      </c>
      <c r="YC47" s="14">
        <f t="shared" si="656"/>
        <v>38</v>
      </c>
      <c r="YD47" s="14">
        <f t="shared" si="656"/>
        <v>40</v>
      </c>
      <c r="YE47" s="14">
        <f t="shared" si="656"/>
        <v>34</v>
      </c>
      <c r="YF47" s="14">
        <f t="shared" si="656"/>
        <v>36</v>
      </c>
      <c r="YG47" s="14">
        <f t="shared" si="656"/>
        <v>41</v>
      </c>
      <c r="YH47" s="14">
        <f t="shared" si="656"/>
        <v>43</v>
      </c>
      <c r="YI47" s="14">
        <f t="shared" si="656"/>
        <v>47</v>
      </c>
      <c r="YJ47" s="14">
        <f t="shared" ref="YJ47:ZX47" si="657">YJ38+YJ41</f>
        <v>53</v>
      </c>
      <c r="YK47" s="14">
        <f t="shared" si="657"/>
        <v>52</v>
      </c>
      <c r="YL47" s="14">
        <f t="shared" si="657"/>
        <v>46</v>
      </c>
      <c r="YM47" s="14">
        <f t="shared" si="657"/>
        <v>54</v>
      </c>
      <c r="YN47" s="14">
        <f t="shared" si="657"/>
        <v>62</v>
      </c>
      <c r="YO47" s="14">
        <f t="shared" si="657"/>
        <v>72</v>
      </c>
      <c r="YP47" s="14">
        <f t="shared" si="657"/>
        <v>81</v>
      </c>
      <c r="YQ47" s="14">
        <f t="shared" si="657"/>
        <v>93</v>
      </c>
      <c r="YR47" s="14">
        <f t="shared" si="657"/>
        <v>102</v>
      </c>
      <c r="YS47" s="14">
        <f t="shared" si="657"/>
        <v>118</v>
      </c>
      <c r="YT47" s="14">
        <f t="shared" si="657"/>
        <v>139</v>
      </c>
      <c r="YU47" s="14">
        <f t="shared" si="657"/>
        <v>162</v>
      </c>
      <c r="YV47" s="14">
        <f t="shared" si="657"/>
        <v>186</v>
      </c>
      <c r="YW47" s="14">
        <f t="shared" si="657"/>
        <v>221</v>
      </c>
      <c r="YX47" s="14">
        <f t="shared" si="657"/>
        <v>266</v>
      </c>
      <c r="YY47" s="14">
        <f t="shared" si="657"/>
        <v>295</v>
      </c>
      <c r="YZ47" s="14">
        <f t="shared" si="657"/>
        <v>336</v>
      </c>
      <c r="ZA47" s="14">
        <f t="shared" si="657"/>
        <v>315</v>
      </c>
      <c r="ZB47" s="14">
        <f t="shared" si="657"/>
        <v>362</v>
      </c>
      <c r="ZC47" s="14">
        <f t="shared" si="657"/>
        <v>432</v>
      </c>
      <c r="ZD47" s="14">
        <f t="shared" si="657"/>
        <v>488</v>
      </c>
      <c r="ZE47" s="14">
        <f t="shared" si="657"/>
        <v>559</v>
      </c>
      <c r="ZF47" s="14">
        <f t="shared" si="657"/>
        <v>608</v>
      </c>
      <c r="ZG47" s="14">
        <f t="shared" si="657"/>
        <v>670</v>
      </c>
      <c r="ZH47" s="14">
        <f t="shared" si="657"/>
        <v>616</v>
      </c>
      <c r="ZI47" s="14">
        <f t="shared" si="657"/>
        <v>706</v>
      </c>
      <c r="ZJ47" s="14">
        <f t="shared" si="657"/>
        <v>794</v>
      </c>
      <c r="ZK47" s="14">
        <f t="shared" si="657"/>
        <v>888</v>
      </c>
      <c r="ZL47" s="14">
        <f t="shared" si="657"/>
        <v>998</v>
      </c>
      <c r="ZM47" s="14">
        <f t="shared" si="657"/>
        <v>1067</v>
      </c>
      <c r="ZN47" s="14">
        <f t="shared" si="657"/>
        <v>1070</v>
      </c>
      <c r="ZO47" s="14">
        <f t="shared" si="657"/>
        <v>1156</v>
      </c>
      <c r="ZP47" s="14">
        <f t="shared" si="657"/>
        <v>1321</v>
      </c>
      <c r="ZQ47" s="14">
        <f t="shared" si="657"/>
        <v>1494</v>
      </c>
      <c r="ZR47" s="14">
        <f t="shared" si="657"/>
        <v>1635</v>
      </c>
      <c r="ZS47" s="14">
        <f t="shared" si="657"/>
        <v>1762</v>
      </c>
      <c r="ZT47" s="14">
        <f t="shared" si="657"/>
        <v>1900</v>
      </c>
      <c r="ZU47" s="14">
        <f t="shared" si="657"/>
        <v>1860</v>
      </c>
      <c r="ZV47" s="14">
        <f t="shared" si="657"/>
        <v>1978</v>
      </c>
      <c r="ZW47" s="14">
        <f t="shared" si="657"/>
        <v>2104</v>
      </c>
      <c r="ZX47" s="14">
        <f t="shared" si="657"/>
        <v>2227</v>
      </c>
      <c r="ZY47" s="14">
        <f t="shared" ref="ZY47:ZZ47" si="658">ZY38+ZY41</f>
        <v>2265</v>
      </c>
      <c r="ZZ47" s="14">
        <f t="shared" si="658"/>
        <v>2478</v>
      </c>
      <c r="AAA47" s="14">
        <f t="shared" ref="AAA47:AAC47" si="659">AAA38+AAA41</f>
        <v>2702</v>
      </c>
      <c r="AAB47" s="14">
        <f t="shared" si="659"/>
        <v>2516</v>
      </c>
      <c r="AAC47" s="14">
        <f t="shared" si="659"/>
        <v>2565</v>
      </c>
      <c r="AAD47" s="14">
        <f t="shared" ref="AAD47:AAE47" si="660">AAD38+AAD41</f>
        <v>2647</v>
      </c>
      <c r="AAE47" s="14">
        <f t="shared" si="660"/>
        <v>2698</v>
      </c>
      <c r="AAF47" s="14">
        <f t="shared" ref="AAF47:AAI47" si="661">AAF38+AAF41</f>
        <v>2812</v>
      </c>
      <c r="AAG47" s="14">
        <f t="shared" si="661"/>
        <v>3049</v>
      </c>
      <c r="AAH47" s="14">
        <f t="shared" si="661"/>
        <v>3295</v>
      </c>
      <c r="AAI47" s="14">
        <f t="shared" si="661"/>
        <v>2943</v>
      </c>
      <c r="AAJ47" s="14">
        <f t="shared" ref="AAJ47:AAK47" si="662">AAJ38+AAJ41</f>
        <v>2953</v>
      </c>
      <c r="AAK47" s="14">
        <f t="shared" si="662"/>
        <v>2961</v>
      </c>
      <c r="AAL47" s="14">
        <f t="shared" ref="AAL47:AAM47" si="663">AAL38+AAL41</f>
        <v>2979</v>
      </c>
      <c r="AAM47" s="14">
        <f t="shared" si="663"/>
        <v>3351</v>
      </c>
      <c r="AAN47" s="14">
        <f t="shared" ref="AAN47:AAO47" si="664">AAN38+AAN41</f>
        <v>3734</v>
      </c>
      <c r="AAO47" s="14">
        <f t="shared" si="664"/>
        <v>3785</v>
      </c>
      <c r="AAP47" s="14">
        <f t="shared" ref="AAP47" si="665">AAP38+AAP41</f>
        <v>3036</v>
      </c>
      <c r="AAQ47" s="28">
        <f t="shared" ref="AAQ47:AAV47" si="666">AAQ38+AAQ41</f>
        <v>2931</v>
      </c>
      <c r="AAR47" s="28">
        <f t="shared" si="666"/>
        <v>2913</v>
      </c>
      <c r="AAS47" s="28">
        <f t="shared" si="666"/>
        <v>2927</v>
      </c>
      <c r="AAT47" s="28">
        <f t="shared" si="666"/>
        <v>2888</v>
      </c>
      <c r="AAU47" s="28">
        <f t="shared" si="666"/>
        <v>2982</v>
      </c>
      <c r="AAV47" s="28">
        <f t="shared" si="666"/>
        <v>3045</v>
      </c>
      <c r="AAW47" s="28">
        <f t="shared" ref="AAW47" si="667">AAW38+AAW41</f>
        <v>2881</v>
      </c>
      <c r="AAX47" s="28">
        <f t="shared" ref="AAX47:ABC47" si="668">AAX38+AAX41</f>
        <v>2846</v>
      </c>
      <c r="AAY47" s="28">
        <f t="shared" si="668"/>
        <v>2940</v>
      </c>
      <c r="AAZ47" s="28">
        <f t="shared" si="668"/>
        <v>2805</v>
      </c>
      <c r="ABA47" s="28">
        <f t="shared" si="668"/>
        <v>2783</v>
      </c>
      <c r="ABB47" s="28">
        <f t="shared" si="668"/>
        <v>2904</v>
      </c>
      <c r="ABC47" s="28">
        <f t="shared" si="668"/>
        <v>2989</v>
      </c>
      <c r="ABD47" s="28">
        <f t="shared" ref="ABD47:ABF47" si="669">ABD38+ABD41</f>
        <v>2704</v>
      </c>
      <c r="ABE47" s="28">
        <f t="shared" si="669"/>
        <v>2704</v>
      </c>
      <c r="ABF47" s="28">
        <f t="shared" si="669"/>
        <v>2654</v>
      </c>
      <c r="ABG47" s="28">
        <f t="shared" ref="ABG47:ABI47" si="670">ABG38+ABG41</f>
        <v>2662</v>
      </c>
      <c r="ABH47" s="28">
        <f t="shared" si="670"/>
        <v>2659</v>
      </c>
      <c r="ABI47" s="28">
        <f t="shared" si="670"/>
        <v>2753</v>
      </c>
      <c r="ABJ47" s="28">
        <f t="shared" ref="ABJ47:ABK47" si="671">ABJ38+ABJ41</f>
        <v>2815</v>
      </c>
      <c r="ABK47" s="28">
        <f t="shared" si="671"/>
        <v>2596</v>
      </c>
      <c r="ABL47" s="28">
        <f t="shared" ref="ABL47:ABM47" si="672">ABL38+ABL41</f>
        <v>2486</v>
      </c>
      <c r="ABM47" s="28">
        <f t="shared" si="672"/>
        <v>2355</v>
      </c>
      <c r="ABN47" s="28">
        <f t="shared" ref="ABN47:ABO47" si="673">ABN38+ABN41</f>
        <v>2283</v>
      </c>
      <c r="ABO47" s="28">
        <f t="shared" si="673"/>
        <v>2247</v>
      </c>
      <c r="ABP47" s="28">
        <f t="shared" ref="ABP47:ABQ47" si="674">ABP38+ABP41</f>
        <v>2323</v>
      </c>
      <c r="ABQ47" s="28">
        <f t="shared" si="674"/>
        <v>2364</v>
      </c>
      <c r="ABR47" s="28">
        <f t="shared" ref="ABR47:ABS47" si="675">ABR38+ABR41</f>
        <v>2202</v>
      </c>
      <c r="ABS47" s="28">
        <f t="shared" si="675"/>
        <v>2083</v>
      </c>
      <c r="ABT47" s="28">
        <f t="shared" ref="ABT47:ABV47" si="676">ABT38+ABT41</f>
        <v>2041</v>
      </c>
      <c r="ABU47" s="28">
        <f t="shared" si="676"/>
        <v>1940</v>
      </c>
      <c r="ABV47" s="28">
        <f t="shared" si="676"/>
        <v>1846</v>
      </c>
      <c r="ABW47" s="28">
        <f t="shared" ref="ABW47:ABX47" si="677">ABW38+ABW41</f>
        <v>1889</v>
      </c>
      <c r="ABX47" s="28">
        <f t="shared" si="677"/>
        <v>1924</v>
      </c>
      <c r="ABY47" s="28">
        <f t="shared" ref="ABY47:ACE47" si="678">ABY38+ABY41</f>
        <v>1967</v>
      </c>
      <c r="ABZ47" s="28">
        <f t="shared" si="678"/>
        <v>1616</v>
      </c>
      <c r="ACA47" s="28">
        <f t="shared" si="678"/>
        <v>1470</v>
      </c>
      <c r="ACB47" s="28">
        <f t="shared" si="678"/>
        <v>1337</v>
      </c>
      <c r="ACC47" s="28">
        <f t="shared" si="678"/>
        <v>1252</v>
      </c>
      <c r="ACD47" s="28">
        <f t="shared" si="678"/>
        <v>1288</v>
      </c>
      <c r="ACE47" s="28">
        <f t="shared" si="678"/>
        <v>1323</v>
      </c>
      <c r="ACF47" s="28">
        <f t="shared" ref="ACF47:ACG47" si="679">ACF38+ACF41</f>
        <v>1148</v>
      </c>
      <c r="ACG47" s="28">
        <f t="shared" si="679"/>
        <v>1048</v>
      </c>
      <c r="ACH47" s="28">
        <f t="shared" ref="ACH47:ACI47" si="680">ACH38+ACH41</f>
        <v>1011</v>
      </c>
      <c r="ACI47" s="28">
        <f t="shared" si="680"/>
        <v>1009</v>
      </c>
      <c r="ACJ47" s="28">
        <f t="shared" ref="ACJ47:ACM47" si="681">ACJ38+ACJ41</f>
        <v>960</v>
      </c>
      <c r="ACK47" s="28">
        <f t="shared" si="681"/>
        <v>1002</v>
      </c>
      <c r="ACL47" s="28">
        <f t="shared" si="681"/>
        <v>1032</v>
      </c>
      <c r="ACM47" s="28">
        <f t="shared" si="681"/>
        <v>947</v>
      </c>
      <c r="ACN47" s="28">
        <f t="shared" ref="ACN47:ACO47" si="682">ACN38+ACN41</f>
        <v>920</v>
      </c>
      <c r="ACO47" s="28">
        <f t="shared" si="682"/>
        <v>933</v>
      </c>
      <c r="ACP47" s="28">
        <f t="shared" ref="ACP47:ACR47" si="683">ACP38+ACP41</f>
        <v>928</v>
      </c>
      <c r="ACQ47" s="28">
        <f t="shared" si="683"/>
        <v>959</v>
      </c>
      <c r="ACR47" s="28">
        <f t="shared" si="683"/>
        <v>998</v>
      </c>
      <c r="ACS47" s="28">
        <f t="shared" ref="ACS47:ACT47" si="684">ACS38+ACS41</f>
        <v>1026</v>
      </c>
      <c r="ACT47" s="28">
        <f t="shared" si="684"/>
        <v>1039</v>
      </c>
      <c r="ACU47" s="28">
        <f t="shared" ref="ACU47:ACV47" si="685">ACU38+ACU41</f>
        <v>1063</v>
      </c>
      <c r="ACV47" s="28">
        <f t="shared" si="685"/>
        <v>1096</v>
      </c>
      <c r="ACW47" s="28">
        <f t="shared" ref="ACW47:ACX47" si="686">ACW38+ACW41</f>
        <v>1096</v>
      </c>
      <c r="ACX47" s="28">
        <f t="shared" si="686"/>
        <v>1096</v>
      </c>
      <c r="ACY47" s="28">
        <f t="shared" ref="ACY47:ACZ47" si="687">ACY38+ACY41</f>
        <v>1144</v>
      </c>
      <c r="ACZ47" s="28">
        <f t="shared" si="687"/>
        <v>1163</v>
      </c>
      <c r="ADA47" s="28">
        <f t="shared" ref="ADA47:ADD47" si="688">ADA38+ADA41</f>
        <v>1062</v>
      </c>
      <c r="ADB47" s="28">
        <f t="shared" si="688"/>
        <v>989</v>
      </c>
      <c r="ADC47" s="28">
        <f t="shared" si="688"/>
        <v>965</v>
      </c>
      <c r="ADD47" s="28">
        <f t="shared" si="688"/>
        <v>926</v>
      </c>
      <c r="ADE47" s="28">
        <f t="shared" ref="ADE47:ADJ47" si="689">ADE38+ADE41</f>
        <v>901</v>
      </c>
      <c r="ADF47" s="28">
        <f t="shared" si="689"/>
        <v>935</v>
      </c>
      <c r="ADG47" s="28">
        <f t="shared" si="689"/>
        <v>953</v>
      </c>
      <c r="ADH47" s="28">
        <f t="shared" si="689"/>
        <v>826</v>
      </c>
      <c r="ADI47" s="28">
        <f t="shared" si="689"/>
        <v>774</v>
      </c>
      <c r="ADJ47" s="28">
        <f t="shared" si="689"/>
        <v>759</v>
      </c>
      <c r="ADK47" s="28">
        <f t="shared" ref="ADK47:ADL47" si="690">ADK38+ADK41</f>
        <v>745</v>
      </c>
      <c r="ADL47" s="28">
        <f t="shared" si="690"/>
        <v>762</v>
      </c>
      <c r="ADM47" s="28">
        <f t="shared" ref="ADM47:ADN47" si="691">ADM38+ADM41</f>
        <v>790</v>
      </c>
      <c r="ADN47" s="28">
        <f t="shared" si="691"/>
        <v>808</v>
      </c>
      <c r="ADO47" s="28">
        <f t="shared" ref="ADO47:ADR47" si="692">ADO38+ADO41</f>
        <v>692</v>
      </c>
      <c r="ADP47" s="28">
        <f t="shared" si="692"/>
        <v>710</v>
      </c>
      <c r="ADQ47" s="28">
        <f t="shared" si="692"/>
        <v>730</v>
      </c>
      <c r="ADR47" s="28">
        <f t="shared" si="692"/>
        <v>748</v>
      </c>
      <c r="ADS47" s="28">
        <f t="shared" ref="ADS47:ADT47" si="693">ADS38+ADS41</f>
        <v>642</v>
      </c>
      <c r="ADT47" s="28">
        <f t="shared" si="693"/>
        <v>683</v>
      </c>
      <c r="ADU47" s="28">
        <f t="shared" ref="ADU47:ADW47" si="694">ADU38+ADU41</f>
        <v>706</v>
      </c>
      <c r="ADV47" s="28">
        <f t="shared" si="694"/>
        <v>658</v>
      </c>
      <c r="ADW47" s="28">
        <f t="shared" si="694"/>
        <v>638</v>
      </c>
      <c r="ADX47" s="28">
        <f t="shared" ref="ADX47:ADY47" si="695">ADX38+ADX41</f>
        <v>660</v>
      </c>
      <c r="ADY47" s="28">
        <f t="shared" si="695"/>
        <v>680</v>
      </c>
      <c r="ADZ47" s="28">
        <f t="shared" ref="ADZ47:AEA47" si="696">ADZ38+ADZ41</f>
        <v>703</v>
      </c>
      <c r="AEA47" s="28">
        <f t="shared" si="696"/>
        <v>735</v>
      </c>
      <c r="AEB47" s="28">
        <f t="shared" ref="AEB47:AEC47" si="697">AEB38+AEB41</f>
        <v>752</v>
      </c>
      <c r="AEC47" s="28">
        <f t="shared" si="697"/>
        <v>763</v>
      </c>
      <c r="AED47" s="28">
        <f t="shared" ref="AED47:AEE47" si="698">AED38+AED41</f>
        <v>758</v>
      </c>
      <c r="AEE47" s="28">
        <f t="shared" si="698"/>
        <v>775</v>
      </c>
      <c r="AEF47" s="28">
        <f t="shared" ref="AEF47:AEG47" si="699">AEF38+AEF41</f>
        <v>780</v>
      </c>
      <c r="AEG47" s="28">
        <f t="shared" si="699"/>
        <v>801</v>
      </c>
      <c r="AEH47" s="28">
        <f t="shared" ref="AEH47:AEJ47" si="700">AEH38+AEH41</f>
        <v>845</v>
      </c>
      <c r="AEI47" s="28">
        <f t="shared" si="700"/>
        <v>855</v>
      </c>
      <c r="AEJ47" s="28">
        <f t="shared" si="700"/>
        <v>817</v>
      </c>
      <c r="AEK47" s="28">
        <f t="shared" ref="AEK47:AEL47" si="701">AEK38+AEK41</f>
        <v>783</v>
      </c>
      <c r="AEL47" s="28">
        <f t="shared" si="701"/>
        <v>802</v>
      </c>
      <c r="AEM47" s="28">
        <f t="shared" ref="AEM47:AEP47" si="702">AEM38+AEM41</f>
        <v>799</v>
      </c>
      <c r="AEN47" s="28">
        <f t="shared" si="702"/>
        <v>765</v>
      </c>
      <c r="AEO47" s="28">
        <f t="shared" si="702"/>
        <v>787</v>
      </c>
      <c r="AEP47" s="28">
        <f t="shared" si="702"/>
        <v>805</v>
      </c>
      <c r="AEQ47" s="28">
        <f t="shared" ref="AEQ47:AER47" si="703">AEQ38+AEQ41</f>
        <v>687</v>
      </c>
      <c r="AER47" s="28">
        <f t="shared" si="703"/>
        <v>638</v>
      </c>
      <c r="AES47" s="28">
        <f t="shared" ref="AES47:AET47" si="704">AES38+AES41</f>
        <v>599</v>
      </c>
      <c r="AET47" s="28">
        <f t="shared" si="704"/>
        <v>605</v>
      </c>
      <c r="AEU47" s="28">
        <f t="shared" ref="AEU47:AEV47" si="705">AEU38+AEU41</f>
        <v>591</v>
      </c>
      <c r="AEV47" s="28">
        <f t="shared" si="705"/>
        <v>616</v>
      </c>
      <c r="AEW47" s="28">
        <f t="shared" ref="AEW47:AEX47" si="706">AEW38+AEW41</f>
        <v>633</v>
      </c>
      <c r="AEX47" s="28">
        <f t="shared" si="706"/>
        <v>558</v>
      </c>
      <c r="AEY47" s="28">
        <f t="shared" ref="AEY47:AFA47" si="707">AEY38+AEY41</f>
        <v>542</v>
      </c>
      <c r="AEZ47" s="28">
        <f t="shared" si="707"/>
        <v>545</v>
      </c>
      <c r="AFA47" s="28">
        <f t="shared" si="707"/>
        <v>543</v>
      </c>
      <c r="AFB47" s="28">
        <f t="shared" ref="AFB47:AFD47" si="708">AFB38+AFB41</f>
        <v>543</v>
      </c>
      <c r="AFC47" s="28">
        <f t="shared" si="708"/>
        <v>572</v>
      </c>
      <c r="AFD47" s="28">
        <f t="shared" si="708"/>
        <v>593</v>
      </c>
      <c r="AFE47" s="28">
        <f t="shared" ref="AFE47:AFJ47" si="709">AFE38+AFE41</f>
        <v>587</v>
      </c>
      <c r="AFF47" s="28">
        <f t="shared" si="709"/>
        <v>546</v>
      </c>
      <c r="AFG47" s="28">
        <f t="shared" si="709"/>
        <v>539</v>
      </c>
      <c r="AFH47" s="28">
        <f t="shared" si="709"/>
        <v>546</v>
      </c>
      <c r="AFI47" s="28">
        <f t="shared" si="709"/>
        <v>557</v>
      </c>
      <c r="AFJ47" s="28">
        <f t="shared" si="709"/>
        <v>575</v>
      </c>
      <c r="AFK47" s="28">
        <f t="shared" ref="AFK47:AFW47" si="710">AFK38+AFK41</f>
        <v>586</v>
      </c>
      <c r="AFL47" s="28">
        <f t="shared" si="710"/>
        <v>524</v>
      </c>
      <c r="AFM47" s="28">
        <f t="shared" si="710"/>
        <v>505</v>
      </c>
      <c r="AFN47" s="28">
        <f t="shared" si="710"/>
        <v>464</v>
      </c>
      <c r="AFO47" s="28">
        <f t="shared" si="710"/>
        <v>464</v>
      </c>
      <c r="AFP47" s="28">
        <f t="shared" si="710"/>
        <v>467</v>
      </c>
      <c r="AFQ47" s="28">
        <f t="shared" si="710"/>
        <v>490</v>
      </c>
      <c r="AFR47" s="28">
        <f t="shared" si="710"/>
        <v>503</v>
      </c>
      <c r="AFS47" s="28">
        <f t="shared" si="710"/>
        <v>504</v>
      </c>
      <c r="AFT47" s="28">
        <f t="shared" si="710"/>
        <v>519</v>
      </c>
      <c r="AFU47" s="28">
        <f t="shared" si="710"/>
        <v>517</v>
      </c>
      <c r="AFV47" s="28">
        <f t="shared" si="710"/>
        <v>550</v>
      </c>
      <c r="AFW47" s="28">
        <f t="shared" si="710"/>
        <v>567</v>
      </c>
      <c r="AFX47" s="28">
        <f t="shared" ref="AFX47:AFZ47" si="711">AFX38+AFX41</f>
        <v>598</v>
      </c>
      <c r="AFY47" s="28">
        <f t="shared" si="711"/>
        <v>622</v>
      </c>
      <c r="AFZ47" s="28">
        <f t="shared" si="711"/>
        <v>660</v>
      </c>
      <c r="AGA47" s="28">
        <f t="shared" ref="AGA47:AGB47" si="712">AGA38+AGA41</f>
        <v>680</v>
      </c>
      <c r="AGB47" s="28">
        <f t="shared" si="712"/>
        <v>720</v>
      </c>
      <c r="AGC47" s="28">
        <f t="shared" ref="AGC47:AGE47" si="713">AGC38+AGC41</f>
        <v>817</v>
      </c>
      <c r="AGD47" s="28">
        <f t="shared" si="713"/>
        <v>847</v>
      </c>
      <c r="AGE47" s="28">
        <f t="shared" si="713"/>
        <v>902</v>
      </c>
      <c r="AGF47" s="28">
        <f t="shared" ref="AGF47:AGG47" si="714">AGF38+AGF41</f>
        <v>947</v>
      </c>
      <c r="AGG47" s="28">
        <f t="shared" si="714"/>
        <v>1078</v>
      </c>
      <c r="AGH47" s="28">
        <f t="shared" ref="AGH47:AGI47" si="715">AGH38+AGH41</f>
        <v>1177</v>
      </c>
      <c r="AGI47" s="28">
        <f t="shared" si="715"/>
        <v>1262</v>
      </c>
      <c r="AGJ47" s="28">
        <f t="shared" ref="AGJ47:AGL47" si="716">AGJ38+AGJ41</f>
        <v>1366</v>
      </c>
      <c r="AGK47" s="28">
        <f t="shared" si="716"/>
        <v>1553</v>
      </c>
      <c r="AGL47" s="28">
        <f t="shared" si="716"/>
        <v>1606</v>
      </c>
      <c r="AGM47" s="28">
        <f t="shared" ref="AGM47:AGO47" si="717">AGM38+AGM41</f>
        <v>1666</v>
      </c>
      <c r="AGN47" s="28">
        <f t="shared" si="717"/>
        <v>1705</v>
      </c>
      <c r="AGO47" s="28">
        <f t="shared" si="717"/>
        <v>1835</v>
      </c>
      <c r="AGP47" s="28">
        <f t="shared" ref="AGP47:AGQ47" si="718">AGP38+AGP41</f>
        <v>1930</v>
      </c>
      <c r="AGQ47" s="28">
        <f t="shared" si="718"/>
        <v>2036</v>
      </c>
      <c r="AGR47" s="28">
        <f t="shared" ref="AGR47:AGT47" si="719">AGR38+AGR41</f>
        <v>2064</v>
      </c>
      <c r="AGS47" s="28">
        <f t="shared" si="719"/>
        <v>2166</v>
      </c>
      <c r="AGT47" s="28">
        <f t="shared" si="719"/>
        <v>2243</v>
      </c>
      <c r="AGU47" s="28">
        <f t="shared" ref="AGU47:AGV47" si="720">AGU38+AGU41</f>
        <v>2338</v>
      </c>
      <c r="AGV47" s="28">
        <f t="shared" si="720"/>
        <v>2432</v>
      </c>
      <c r="AGW47" s="28">
        <f t="shared" ref="AGW47:AGX47" si="721">AGW38+AGW41</f>
        <v>2512</v>
      </c>
      <c r="AGX47" s="28">
        <f t="shared" si="721"/>
        <v>2588</v>
      </c>
      <c r="AGY47" s="28">
        <f t="shared" ref="AGY47:AGZ47" si="722">AGY38+AGY41</f>
        <v>2631</v>
      </c>
      <c r="AGZ47" s="28">
        <f t="shared" si="722"/>
        <v>2738</v>
      </c>
      <c r="AHA47" s="28">
        <f t="shared" ref="AHA47:AHC47" si="723">AHA38+AHA41</f>
        <v>2818</v>
      </c>
      <c r="AHB47" s="28">
        <f t="shared" si="723"/>
        <v>2753</v>
      </c>
      <c r="AHC47" s="28">
        <f t="shared" si="723"/>
        <v>2800</v>
      </c>
      <c r="AHD47" s="28">
        <f t="shared" ref="AHD47:AHE47" si="724">AHD38+AHD41</f>
        <v>2839</v>
      </c>
      <c r="AHE47" s="28">
        <f t="shared" si="724"/>
        <v>2914</v>
      </c>
      <c r="AHF47" s="28">
        <f t="shared" ref="AHF47:AHG47" si="725">AHF38+AHF41</f>
        <v>3036</v>
      </c>
      <c r="AHG47" s="28">
        <f t="shared" si="725"/>
        <v>3138</v>
      </c>
      <c r="AHH47" s="28">
        <f t="shared" ref="AHH47:AHI47" si="726">AHH38+AHH41</f>
        <v>3219</v>
      </c>
      <c r="AHI47" s="28">
        <f t="shared" si="726"/>
        <v>3138</v>
      </c>
      <c r="AHJ47" s="28">
        <f t="shared" ref="AHJ47:AHK47" si="727">AHJ38+AHJ41</f>
        <v>3113</v>
      </c>
      <c r="AHK47" s="28">
        <f t="shared" si="727"/>
        <v>3136</v>
      </c>
      <c r="AHL47" s="28">
        <f t="shared" ref="AHL47:AHM47" si="728">AHL38+AHL41</f>
        <v>3217</v>
      </c>
      <c r="AHM47" s="28">
        <f t="shared" si="728"/>
        <v>3121</v>
      </c>
      <c r="AHN47" s="28">
        <f t="shared" ref="AHN47:AHO47" si="729">AHN38+AHN41</f>
        <v>3222</v>
      </c>
      <c r="AHO47" s="28">
        <f t="shared" si="729"/>
        <v>3293</v>
      </c>
      <c r="AHP47" s="28">
        <f t="shared" ref="AHP47:AHQ47" si="730">AHP38+AHP41</f>
        <v>3103</v>
      </c>
      <c r="AHQ47" s="28">
        <f t="shared" si="730"/>
        <v>3108</v>
      </c>
      <c r="AHR47" s="28">
        <f t="shared" ref="AHR47:AHS47" si="731">AHR38+AHR41</f>
        <v>3104</v>
      </c>
      <c r="AHS47" s="28">
        <f t="shared" si="731"/>
        <v>3101</v>
      </c>
      <c r="AHT47" s="28">
        <f t="shared" ref="AHT47:AHV47" si="732">AHT38+AHT41</f>
        <v>3094</v>
      </c>
      <c r="AHU47" s="28">
        <f t="shared" si="732"/>
        <v>3213</v>
      </c>
      <c r="AHV47" s="28">
        <f t="shared" si="732"/>
        <v>3280</v>
      </c>
      <c r="AHW47" s="28">
        <f t="shared" ref="AHW47:AHY47" si="733">AHW38+AHW41</f>
        <v>3118</v>
      </c>
      <c r="AHX47" s="28">
        <f t="shared" si="733"/>
        <v>3036</v>
      </c>
      <c r="AHY47" s="28">
        <f t="shared" si="733"/>
        <v>2983</v>
      </c>
      <c r="AHZ47" s="28">
        <f t="shared" ref="AHZ47:AIB47" si="734">AHZ38+AHZ41</f>
        <v>2913</v>
      </c>
      <c r="AIA47" s="28">
        <f t="shared" si="734"/>
        <v>2813</v>
      </c>
      <c r="AIB47" s="28">
        <f t="shared" si="734"/>
        <v>2911</v>
      </c>
      <c r="AIC47" s="28">
        <f t="shared" ref="AIC47:AID47" si="735">AIC38+AIC41</f>
        <v>2978</v>
      </c>
      <c r="AID47" s="28">
        <f t="shared" si="735"/>
        <v>2732</v>
      </c>
      <c r="AIE47" s="28">
        <f t="shared" ref="AIE47:AIF47" si="736">AIE38+AIE41</f>
        <v>2679</v>
      </c>
      <c r="AIF47" s="28">
        <f t="shared" si="736"/>
        <v>2541</v>
      </c>
      <c r="AIG47" s="28">
        <f t="shared" ref="AIG47:AII47" si="737">AIG38+AIG41</f>
        <v>2485</v>
      </c>
      <c r="AIH47" s="28">
        <f t="shared" si="737"/>
        <v>2454</v>
      </c>
      <c r="AII47" s="28">
        <f t="shared" si="737"/>
        <v>2529</v>
      </c>
      <c r="AIJ47" s="28">
        <f t="shared" ref="AIJ47:AIL47" si="738">AIJ38+AIJ41</f>
        <v>2583</v>
      </c>
      <c r="AIK47" s="28">
        <f t="shared" si="738"/>
        <v>2355</v>
      </c>
      <c r="AIL47" s="28">
        <f t="shared" si="738"/>
        <v>2257</v>
      </c>
      <c r="AIM47" s="28">
        <f t="shared" ref="AIM47:AIN47" si="739">AIM38+AIM41</f>
        <v>2136</v>
      </c>
      <c r="AIN47" s="28">
        <f t="shared" si="739"/>
        <v>2080</v>
      </c>
      <c r="AIO47" s="28">
        <f t="shared" ref="AIO47:AIQ47" si="740">AIO38+AIO41</f>
        <v>1971</v>
      </c>
      <c r="AIP47" s="28">
        <f t="shared" si="740"/>
        <v>2013</v>
      </c>
      <c r="AIQ47" s="28">
        <f t="shared" si="740"/>
        <v>2039</v>
      </c>
      <c r="AIR47" s="28">
        <f t="shared" ref="AIR47:AIT47" si="741">AIR38+AIR41</f>
        <v>1827</v>
      </c>
      <c r="AIS47" s="28">
        <f t="shared" si="741"/>
        <v>1727</v>
      </c>
      <c r="AIT47" s="28">
        <f t="shared" si="741"/>
        <v>1656</v>
      </c>
      <c r="AIU47" s="28">
        <f t="shared" ref="AIU47:AIW47" si="742">AIU38+AIU41</f>
        <v>1604</v>
      </c>
      <c r="AIV47" s="28">
        <f t="shared" si="742"/>
        <v>1561</v>
      </c>
      <c r="AIW47" s="28">
        <f t="shared" si="742"/>
        <v>1597</v>
      </c>
      <c r="AIX47" s="28">
        <f t="shared" ref="AIX47:AIY47" si="743">AIX38+AIX41</f>
        <v>1624</v>
      </c>
      <c r="AIY47" s="28">
        <f t="shared" si="743"/>
        <v>1638</v>
      </c>
      <c r="AIZ47" s="28">
        <f t="shared" ref="AIZ47:AJA47" si="744">AIZ38+AIZ41</f>
        <v>1420</v>
      </c>
      <c r="AJA47" s="28">
        <f t="shared" si="744"/>
        <v>1299</v>
      </c>
      <c r="AJB47" s="28">
        <f t="shared" ref="AJB47:AJC47" si="745">AJB38+AJB41</f>
        <v>1181</v>
      </c>
      <c r="AJC47" s="28">
        <f t="shared" si="745"/>
        <v>1210</v>
      </c>
      <c r="AJD47" s="28">
        <f t="shared" ref="AJD47:AJE47" si="746">AJD38+AJD41</f>
        <v>1246</v>
      </c>
      <c r="AJE47" s="28">
        <f t="shared" si="746"/>
        <v>1262</v>
      </c>
      <c r="AJF47" s="28">
        <f t="shared" ref="AJF47:AJG47" si="747">AJF38+AJF41</f>
        <v>1082</v>
      </c>
      <c r="AJG47" s="28">
        <f t="shared" si="747"/>
        <v>1015</v>
      </c>
      <c r="AJH47" s="28">
        <f t="shared" ref="AJH47:AJJ47" si="748">AJH38+AJH41</f>
        <v>983</v>
      </c>
      <c r="AJI47" s="28">
        <f t="shared" si="748"/>
        <v>963</v>
      </c>
      <c r="AJJ47" s="28">
        <f t="shared" si="748"/>
        <v>945</v>
      </c>
      <c r="AJK47" s="28">
        <f t="shared" ref="AJK47:AJO47" si="749">AJK38+AJK41</f>
        <v>964</v>
      </c>
      <c r="AJL47" s="28">
        <f t="shared" si="749"/>
        <v>976</v>
      </c>
      <c r="AJM47" s="28">
        <f t="shared" si="749"/>
        <v>922</v>
      </c>
      <c r="AJN47" s="28">
        <f t="shared" si="749"/>
        <v>887</v>
      </c>
      <c r="AJO47" s="28">
        <f t="shared" si="749"/>
        <v>861</v>
      </c>
      <c r="AJP47" s="28">
        <f t="shared" ref="AJP47:AJQ47" si="750">AJP38+AJP41</f>
        <v>824</v>
      </c>
      <c r="AJQ47" s="28">
        <f t="shared" si="750"/>
        <v>783</v>
      </c>
      <c r="AJR47" s="28">
        <f t="shared" ref="AJR47:AJT47" si="751">AJR38+AJR41</f>
        <v>801</v>
      </c>
      <c r="AJS47" s="28">
        <f t="shared" si="751"/>
        <v>808</v>
      </c>
      <c r="AJT47" s="28">
        <f t="shared" si="751"/>
        <v>815</v>
      </c>
      <c r="AJU47" s="28">
        <f t="shared" ref="AJU47:AJV47" si="752">AJU38+AJU41</f>
        <v>802</v>
      </c>
      <c r="AJV47" s="28">
        <f t="shared" si="752"/>
        <v>760</v>
      </c>
      <c r="AJW47" s="28">
        <f t="shared" ref="AJW47:AJX47" si="753">AJW38+AJW41</f>
        <v>759</v>
      </c>
      <c r="AJX47" s="28">
        <f t="shared" si="753"/>
        <v>760</v>
      </c>
      <c r="AJY47" s="28">
        <f t="shared" ref="AJY47:AJZ47" si="754">AJY38+AJY41</f>
        <v>783</v>
      </c>
      <c r="AJZ47" s="28">
        <f t="shared" si="754"/>
        <v>796</v>
      </c>
      <c r="AKA47" s="28">
        <f t="shared" ref="AKA47:AKB47" si="755">AKA38+AKA41</f>
        <v>740</v>
      </c>
      <c r="AKB47" s="28">
        <f t="shared" si="755"/>
        <v>736</v>
      </c>
      <c r="AKC47" s="28">
        <f t="shared" ref="AKC47:AKD47" si="756">AKC38+AKC41</f>
        <v>733</v>
      </c>
      <c r="AKD47" s="28">
        <f t="shared" si="756"/>
        <v>683</v>
      </c>
      <c r="AKE47" s="28">
        <f t="shared" ref="AKE47:AKG47" si="757">AKE38+AKE41</f>
        <v>699</v>
      </c>
      <c r="AKF47" s="28">
        <f t="shared" si="757"/>
        <v>719</v>
      </c>
      <c r="AKG47" s="28">
        <f t="shared" si="757"/>
        <v>737</v>
      </c>
      <c r="AKH47" s="28">
        <f t="shared" ref="AKH47:AKJ47" si="758">AKH38+AKH41</f>
        <v>740</v>
      </c>
      <c r="AKI47" s="28">
        <f t="shared" si="758"/>
        <v>742</v>
      </c>
      <c r="AKJ47" s="28">
        <f t="shared" si="758"/>
        <v>772</v>
      </c>
      <c r="AKK47" s="28">
        <f t="shared" ref="AKK47:AKL47" si="759">AKK38+AKK41</f>
        <v>776</v>
      </c>
      <c r="AKL47" s="28">
        <f t="shared" si="759"/>
        <v>792</v>
      </c>
      <c r="AKM47" s="28">
        <f t="shared" ref="AKM47:AKN47" si="760">AKM38+AKM41</f>
        <v>823</v>
      </c>
      <c r="AKN47" s="28">
        <f t="shared" si="760"/>
        <v>833</v>
      </c>
      <c r="AKO47" s="28">
        <f t="shared" ref="AKO47:AKQ47" si="761">AKO38+AKO41</f>
        <v>842</v>
      </c>
      <c r="AKP47" s="28">
        <f t="shared" si="761"/>
        <v>870</v>
      </c>
      <c r="AKQ47" s="28">
        <f t="shared" si="761"/>
        <v>867</v>
      </c>
      <c r="AKR47" s="28">
        <f t="shared" ref="AKR47:AKS47" si="762">AKR38+AKR41</f>
        <v>911</v>
      </c>
      <c r="AKS47" s="28">
        <f t="shared" si="762"/>
        <v>929</v>
      </c>
      <c r="AKT47" s="28">
        <f t="shared" ref="AKT47:AKU47" si="763">AKT38+AKT41</f>
        <v>965</v>
      </c>
      <c r="AKU47" s="28">
        <f t="shared" si="763"/>
        <v>978</v>
      </c>
      <c r="AKV47" s="28">
        <f t="shared" ref="AKV47:AKW47" si="764">AKV38+AKV41</f>
        <v>945</v>
      </c>
      <c r="AKW47" s="28">
        <f t="shared" si="764"/>
        <v>966</v>
      </c>
      <c r="AKX47" s="28">
        <f t="shared" ref="AKX47:AKY47" si="765">AKX38+AKX41</f>
        <v>971</v>
      </c>
      <c r="AKY47" s="28">
        <f t="shared" si="765"/>
        <v>1001</v>
      </c>
      <c r="AKZ47" s="28">
        <f t="shared" ref="AKZ47:ALA47" si="766">AKZ38+AKZ41</f>
        <v>1034</v>
      </c>
      <c r="ALA47" s="28">
        <f t="shared" si="766"/>
        <v>1066</v>
      </c>
      <c r="ALB47" s="28">
        <f t="shared" ref="ALB47:ALD47" si="767">ALB38+ALB41</f>
        <v>1099</v>
      </c>
      <c r="ALC47" s="28">
        <f t="shared" si="767"/>
        <v>1113</v>
      </c>
      <c r="ALD47" s="28">
        <f t="shared" si="767"/>
        <v>1116</v>
      </c>
      <c r="ALE47" s="28">
        <f t="shared" ref="ALE47:ALF47" si="768">ALE38+ALE41</f>
        <v>1096</v>
      </c>
      <c r="ALF47" s="28">
        <f t="shared" si="768"/>
        <v>1084</v>
      </c>
      <c r="ALG47" s="28">
        <f t="shared" ref="ALG47:ALH47" si="769">ALG38+ALG41</f>
        <v>1106</v>
      </c>
      <c r="ALH47" s="28">
        <f t="shared" si="769"/>
        <v>1139</v>
      </c>
      <c r="ALI47" s="28">
        <f t="shared" ref="ALI47:ALJ47" si="770">ALI38+ALI41</f>
        <v>1183</v>
      </c>
      <c r="ALJ47" s="28">
        <f t="shared" si="770"/>
        <v>1257</v>
      </c>
      <c r="ALK47" s="28">
        <f t="shared" ref="ALK47:ALL47" si="771">ALK38+ALK41</f>
        <v>1277</v>
      </c>
      <c r="ALL47" s="28">
        <f t="shared" si="771"/>
        <v>1309</v>
      </c>
      <c r="ALM47" s="28">
        <f t="shared" ref="ALM47:ALO47" si="772">ALM38+ALM41</f>
        <v>1311</v>
      </c>
      <c r="ALN47" s="28">
        <f t="shared" si="772"/>
        <v>1347</v>
      </c>
      <c r="ALO47" s="28">
        <f t="shared" si="772"/>
        <v>1395</v>
      </c>
      <c r="ALP47" s="28">
        <f t="shared" ref="ALP47" si="773">ALP38+ALP41</f>
        <v>1416</v>
      </c>
      <c r="ALQ47" s="28">
        <f t="shared" ref="ALQ47:ALV47" si="774">ALQ38+ALQ41</f>
        <v>1380</v>
      </c>
      <c r="ALR47" s="28">
        <f t="shared" si="774"/>
        <v>1384</v>
      </c>
      <c r="ALS47" s="28">
        <f t="shared" si="774"/>
        <v>1401</v>
      </c>
      <c r="ALT47" s="28">
        <f t="shared" si="774"/>
        <v>1444</v>
      </c>
      <c r="ALU47" s="28">
        <f t="shared" si="774"/>
        <v>1467</v>
      </c>
      <c r="ALV47" s="28">
        <f t="shared" si="774"/>
        <v>1504</v>
      </c>
      <c r="ALW47" s="28">
        <f t="shared" ref="ALW47:ALX47" si="775">ALW38+ALW41</f>
        <v>1543</v>
      </c>
      <c r="ALX47" s="28">
        <f t="shared" si="775"/>
        <v>1592</v>
      </c>
      <c r="ALY47" s="28">
        <f t="shared" ref="ALY47:ALZ47" si="776">ALY38+ALY41</f>
        <v>1623</v>
      </c>
      <c r="ALZ47" s="28">
        <f t="shared" si="776"/>
        <v>1676</v>
      </c>
      <c r="AMA47" s="28">
        <f t="shared" ref="AMA47:AMC47" si="777">AMA38+AMA41</f>
        <v>1743</v>
      </c>
      <c r="AMB47" s="28">
        <f t="shared" si="777"/>
        <v>1805</v>
      </c>
      <c r="AMC47" s="28">
        <f t="shared" si="777"/>
        <v>1887</v>
      </c>
      <c r="AMD47" s="28">
        <f t="shared" ref="AMD47:AME47" si="778">AMD38+AMD41</f>
        <v>1943</v>
      </c>
      <c r="AME47" s="28">
        <f t="shared" si="778"/>
        <v>1986</v>
      </c>
      <c r="AMF47" s="28">
        <f t="shared" ref="AMF47:AMG47" si="779">AMF38+AMF41</f>
        <v>2047</v>
      </c>
      <c r="AMG47" s="28">
        <f t="shared" si="779"/>
        <v>2088</v>
      </c>
      <c r="AMH47" s="28">
        <f t="shared" ref="AMH47:AMI47" si="780">AMH38+AMH41</f>
        <v>2175</v>
      </c>
      <c r="AMI47" s="28">
        <f t="shared" si="780"/>
        <v>2215</v>
      </c>
      <c r="AMJ47" s="28">
        <f t="shared" ref="AMJ47:AMO47" si="781">AMJ38+AMJ41</f>
        <v>2286</v>
      </c>
      <c r="AMK47" s="28">
        <f t="shared" si="781"/>
        <v>2351</v>
      </c>
      <c r="AML47" s="28">
        <f t="shared" si="781"/>
        <v>2334</v>
      </c>
      <c r="AMM47" s="28">
        <f t="shared" si="781"/>
        <v>2379</v>
      </c>
      <c r="AMN47" s="28">
        <f t="shared" si="781"/>
        <v>2379</v>
      </c>
      <c r="AMO47" s="28">
        <f t="shared" si="781"/>
        <v>2423</v>
      </c>
      <c r="AMP47" s="28">
        <f t="shared" ref="AMP47:AMQ47" si="782">AMP38+AMP41</f>
        <v>2521</v>
      </c>
      <c r="AMQ47" s="28">
        <f t="shared" si="782"/>
        <v>2607</v>
      </c>
      <c r="AMR47" s="28">
        <f t="shared" ref="AMR47:AMS47" si="783">AMR38+AMR41</f>
        <v>2672</v>
      </c>
      <c r="AMS47" s="28">
        <f t="shared" si="783"/>
        <v>2598</v>
      </c>
      <c r="AMT47" s="28">
        <f t="shared" ref="AMT47:AMU47" si="784">AMT38+AMT41</f>
        <v>2639</v>
      </c>
      <c r="AMU47" s="28">
        <f t="shared" si="784"/>
        <v>2641</v>
      </c>
      <c r="AMV47" s="28">
        <f t="shared" ref="AMV47:AMW47" si="785">AMV38+AMV41</f>
        <v>2727</v>
      </c>
      <c r="AMW47" s="28">
        <f t="shared" si="785"/>
        <v>2793</v>
      </c>
      <c r="AMX47" s="28">
        <f t="shared" ref="AMX47:AMY47" si="786">AMX38+AMX41</f>
        <v>2590</v>
      </c>
      <c r="AMY47" s="28">
        <f t="shared" si="786"/>
        <v>2649</v>
      </c>
      <c r="AMZ47" s="28">
        <f t="shared" ref="AMZ47:ANF47" si="787">AMZ38+AMZ41</f>
        <v>2703</v>
      </c>
      <c r="ANA47" s="28">
        <f t="shared" si="787"/>
        <v>2753</v>
      </c>
      <c r="ANB47" s="28">
        <f t="shared" si="787"/>
        <v>2666</v>
      </c>
      <c r="ANC47" s="28">
        <f t="shared" si="787"/>
        <v>2696</v>
      </c>
      <c r="AND47" s="28">
        <f t="shared" si="787"/>
        <v>2714</v>
      </c>
      <c r="ANE47" s="28">
        <f t="shared" si="787"/>
        <v>2800</v>
      </c>
      <c r="ANF47" s="28">
        <f t="shared" si="787"/>
        <v>2874</v>
      </c>
      <c r="ANG47" s="28">
        <f t="shared" ref="ANG47:ANH47" si="788">ANG38+ANG41</f>
        <v>2935</v>
      </c>
      <c r="ANH47" s="28">
        <f t="shared" si="788"/>
        <v>2831</v>
      </c>
      <c r="ANI47" s="28">
        <f t="shared" ref="ANI47:ANJ47" si="789">ANI38+ANI41</f>
        <v>2801</v>
      </c>
      <c r="ANJ47" s="28">
        <f t="shared" si="789"/>
        <v>2739</v>
      </c>
      <c r="ANK47" s="28">
        <f t="shared" ref="ANK47:ANL47" si="790">ANK38+ANK41</f>
        <v>2732</v>
      </c>
      <c r="ANL47" s="28">
        <f t="shared" si="790"/>
        <v>2815</v>
      </c>
      <c r="ANM47" s="28">
        <f t="shared" ref="ANM47:ANO47" si="791">ANM38+ANM41</f>
        <v>2868</v>
      </c>
      <c r="ANN47" s="28">
        <f t="shared" si="791"/>
        <v>2784</v>
      </c>
      <c r="ANO47" s="28">
        <f t="shared" si="791"/>
        <v>2763</v>
      </c>
      <c r="ANP47" s="28">
        <f t="shared" ref="ANP47:ANQ47" si="792">ANP38+ANP41</f>
        <v>2648</v>
      </c>
      <c r="ANQ47" s="28">
        <f t="shared" si="792"/>
        <v>2585</v>
      </c>
      <c r="ANR47" s="28">
        <f t="shared" ref="ANR47:ANS47" si="793">ANR38+ANR41</f>
        <v>2544</v>
      </c>
      <c r="ANS47" s="28">
        <f t="shared" si="793"/>
        <v>2593</v>
      </c>
      <c r="ANT47" s="28">
        <f t="shared" ref="ANT47:ANU47" si="794">ANT38+ANT41</f>
        <v>2621</v>
      </c>
      <c r="ANU47" s="28">
        <f t="shared" si="794"/>
        <v>2361</v>
      </c>
      <c r="ANV47" s="28">
        <f t="shared" ref="ANV47:ANW47" si="795">ANV38+ANV41</f>
        <v>2283</v>
      </c>
      <c r="ANW47" s="28">
        <f t="shared" si="795"/>
        <v>2181</v>
      </c>
      <c r="ANX47" s="28">
        <f t="shared" ref="ANX47:ANY47" si="796">ANX38+ANX41</f>
        <v>2110</v>
      </c>
      <c r="ANY47" s="28">
        <f t="shared" si="796"/>
        <v>2016</v>
      </c>
      <c r="ANZ47" s="28">
        <f t="shared" ref="ANZ47:AOA47" si="797">ANZ38+ANZ41</f>
        <v>2040</v>
      </c>
      <c r="AOA47" s="28">
        <f t="shared" si="797"/>
        <v>2058</v>
      </c>
      <c r="AOB47" s="28">
        <f t="shared" ref="AOB47:AOC47" si="798">AOB38+AOB41</f>
        <v>1844</v>
      </c>
      <c r="AOC47" s="28">
        <f t="shared" si="798"/>
        <v>1708</v>
      </c>
      <c r="AOD47" s="28">
        <f t="shared" ref="AOD47:AOE47" si="799">AOD38+AOD41</f>
        <v>1618</v>
      </c>
      <c r="AOE47" s="28">
        <f t="shared" si="799"/>
        <v>1512</v>
      </c>
      <c r="AOF47" s="28">
        <f t="shared" ref="AOF47:AOH47" si="800">AOF38+AOF41</f>
        <v>1436</v>
      </c>
      <c r="AOG47" s="28">
        <f t="shared" si="800"/>
        <v>1457</v>
      </c>
      <c r="AOH47" s="28">
        <f t="shared" si="800"/>
        <v>1476</v>
      </c>
      <c r="AOI47" s="28">
        <f t="shared" ref="AOI47:AOJ47" si="801">AOI38+AOI41</f>
        <v>1314</v>
      </c>
      <c r="AOJ47" s="28">
        <f t="shared" si="801"/>
        <v>1237</v>
      </c>
      <c r="AOK47" s="28">
        <f t="shared" ref="AOK47:AOL47" si="802">AOK38+AOK41</f>
        <v>1172</v>
      </c>
      <c r="AOL47" s="28">
        <f t="shared" si="802"/>
        <v>1141</v>
      </c>
      <c r="AOM47" s="28">
        <f t="shared" ref="AOM47:AON47" si="803">AOM38+AOM41</f>
        <v>1107</v>
      </c>
      <c r="AON47" s="28">
        <f t="shared" si="803"/>
        <v>1122</v>
      </c>
      <c r="AOO47" s="28">
        <f t="shared" ref="AOO47:AOP47" si="804">AOO38+AOO41</f>
        <v>1133</v>
      </c>
      <c r="AOP47" s="28">
        <f t="shared" si="804"/>
        <v>1088</v>
      </c>
      <c r="AOQ47" s="28">
        <f t="shared" ref="AOQ47:AOR47" si="805">AOQ38+AOQ41</f>
        <v>1003</v>
      </c>
      <c r="AOR47" s="28">
        <f t="shared" si="805"/>
        <v>950</v>
      </c>
      <c r="AOS47" s="28">
        <f t="shared" ref="AOS47:AOT47" si="806">AOS38+AOS41</f>
        <v>894</v>
      </c>
      <c r="AOT47" s="28">
        <f t="shared" si="806"/>
        <v>860</v>
      </c>
      <c r="AOU47" s="28">
        <f t="shared" ref="AOU47:AOV47" si="807">AOU38+AOU41</f>
        <v>874</v>
      </c>
      <c r="AOV47" s="28">
        <f t="shared" si="807"/>
        <v>880</v>
      </c>
      <c r="AOW47" s="28">
        <f t="shared" ref="AOW47:AOY47" si="808">AOW38+AOW41</f>
        <v>766</v>
      </c>
      <c r="AOX47" s="28">
        <f t="shared" si="808"/>
        <v>695</v>
      </c>
      <c r="AOY47" s="28">
        <f t="shared" si="808"/>
        <v>642</v>
      </c>
      <c r="AOZ47" s="28">
        <f t="shared" ref="AOZ47:APA47" si="809">AOZ38+AOZ41</f>
        <v>651</v>
      </c>
      <c r="APA47" s="28">
        <f t="shared" si="809"/>
        <v>614</v>
      </c>
      <c r="APB47" s="28">
        <f t="shared" ref="APB47:APC47" si="810">APB38+APB41</f>
        <v>622</v>
      </c>
      <c r="APC47" s="28">
        <f t="shared" si="810"/>
        <v>629</v>
      </c>
      <c r="APD47" s="28">
        <f t="shared" ref="APD47:APE47" si="811">APD38+APD41</f>
        <v>578</v>
      </c>
      <c r="APE47" s="28">
        <f t="shared" si="811"/>
        <v>542</v>
      </c>
      <c r="APF47" s="28">
        <f t="shared" ref="APF47:APG47" si="812">APF38+APF41</f>
        <v>538</v>
      </c>
      <c r="APG47" s="28">
        <f t="shared" si="812"/>
        <v>527</v>
      </c>
      <c r="APH47" s="28">
        <f t="shared" ref="APH47:API47" si="813">APH38+APH41</f>
        <v>514</v>
      </c>
      <c r="API47" s="28">
        <f t="shared" si="813"/>
        <v>524</v>
      </c>
      <c r="APJ47" s="28">
        <f t="shared" ref="APJ47:APK47" si="814">APJ38+APJ41</f>
        <v>525</v>
      </c>
      <c r="APK47" s="28">
        <f t="shared" si="814"/>
        <v>468</v>
      </c>
      <c r="APL47" s="28">
        <f t="shared" ref="APL47:APM47" si="815">APL38+APL41</f>
        <v>454</v>
      </c>
      <c r="APM47" s="28">
        <f t="shared" si="815"/>
        <v>435</v>
      </c>
      <c r="APN47" s="28">
        <f t="shared" ref="APN47:APO47" si="816">APN38+APN41</f>
        <v>413</v>
      </c>
      <c r="APO47" s="28">
        <f t="shared" si="816"/>
        <v>404</v>
      </c>
      <c r="APP47" s="28">
        <f t="shared" ref="APP47:APQ47" si="817">APP38+APP41</f>
        <v>407</v>
      </c>
      <c r="APQ47" s="28">
        <f t="shared" si="817"/>
        <v>415</v>
      </c>
      <c r="APR47" s="28">
        <f t="shared" ref="APR47:APS47" si="818">APR38+APR41</f>
        <v>365</v>
      </c>
      <c r="APS47" s="28">
        <f t="shared" si="818"/>
        <v>359</v>
      </c>
      <c r="APT47" s="28">
        <f t="shared" ref="APT47:APU47" si="819">APT38+APT41</f>
        <v>356</v>
      </c>
      <c r="APU47" s="28">
        <f t="shared" si="819"/>
        <v>362</v>
      </c>
      <c r="APV47" s="28">
        <f t="shared" ref="APV47:APW47" si="820">APV38+APV41</f>
        <v>351</v>
      </c>
      <c r="APW47" s="28">
        <f t="shared" si="820"/>
        <v>359</v>
      </c>
      <c r="APX47" s="28">
        <f t="shared" ref="APX47:APZ47" si="821">APX38+APX41</f>
        <v>362</v>
      </c>
      <c r="APY47" s="28">
        <f t="shared" si="821"/>
        <v>337</v>
      </c>
      <c r="APZ47" s="28">
        <f t="shared" si="821"/>
        <v>344</v>
      </c>
      <c r="AQA47" s="28">
        <f t="shared" ref="AQA47:AQB47" si="822">AQA38+AQA41</f>
        <v>319</v>
      </c>
      <c r="AQB47" s="28">
        <f t="shared" si="822"/>
        <v>314</v>
      </c>
      <c r="AQC47" s="28">
        <f t="shared" ref="AQC47:AQD47" si="823">AQC38+AQC41</f>
        <v>298</v>
      </c>
      <c r="AQD47" s="28">
        <f t="shared" si="823"/>
        <v>302</v>
      </c>
      <c r="AQE47" s="28">
        <f t="shared" ref="AQE47:AQF47" si="824">AQE38+AQE41</f>
        <v>306</v>
      </c>
      <c r="AQF47" s="28">
        <f t="shared" si="824"/>
        <v>306</v>
      </c>
      <c r="AQG47" s="28">
        <f t="shared" ref="AQG47:AQH47" si="825">AQG38+AQG41</f>
        <v>300</v>
      </c>
      <c r="AQH47" s="28">
        <f t="shared" si="825"/>
        <v>283</v>
      </c>
      <c r="AQI47" s="28">
        <f t="shared" ref="AQI47:AQJ47" si="826">AQI38+AQI41</f>
        <v>263</v>
      </c>
      <c r="AQJ47" s="28">
        <f t="shared" si="826"/>
        <v>258</v>
      </c>
      <c r="AQK47" s="28">
        <f t="shared" ref="AQK47:AQL47" si="827">AQK38+AQK41</f>
        <v>261</v>
      </c>
      <c r="AQL47" s="28">
        <f t="shared" si="827"/>
        <v>266</v>
      </c>
      <c r="AQM47" s="28">
        <f t="shared" ref="AQM47:AQN47" si="828">AQM38+AQM41</f>
        <v>255</v>
      </c>
      <c r="AQN47" s="28">
        <f t="shared" si="828"/>
        <v>252</v>
      </c>
      <c r="AQO47" s="28">
        <f t="shared" ref="AQO47:AQP47" si="829">AQO38+AQO41</f>
        <v>237</v>
      </c>
      <c r="AQP47" s="28">
        <f t="shared" si="829"/>
        <v>247</v>
      </c>
      <c r="AQQ47" s="28">
        <f t="shared" ref="AQQ47:AQR47" si="830">AQQ38+AQQ41</f>
        <v>238</v>
      </c>
      <c r="AQR47" s="28">
        <f t="shared" si="830"/>
        <v>239</v>
      </c>
      <c r="AQS47" s="28">
        <f t="shared" ref="AQS47:AQT47" si="831">AQS38+AQS41</f>
        <v>239</v>
      </c>
      <c r="AQT47" s="28">
        <f t="shared" si="831"/>
        <v>231</v>
      </c>
      <c r="AQU47" s="28">
        <f t="shared" ref="AQU47:AQW47" si="832">AQU38+AQU41</f>
        <v>218</v>
      </c>
      <c r="AQV47" s="28">
        <f t="shared" si="832"/>
        <v>216</v>
      </c>
      <c r="AQW47" s="28">
        <f t="shared" si="832"/>
        <v>226</v>
      </c>
      <c r="AQX47" s="28">
        <f t="shared" ref="AQX47:AQY47" si="833">AQX38+AQX41</f>
        <v>220</v>
      </c>
      <c r="AQY47" s="28">
        <f t="shared" si="833"/>
        <v>226</v>
      </c>
      <c r="AQZ47" s="28">
        <f t="shared" ref="AQZ47:ARD47" si="834">AQZ38+AQZ41</f>
        <v>227</v>
      </c>
      <c r="ARA47" s="28">
        <f t="shared" si="834"/>
        <v>236</v>
      </c>
      <c r="ARB47" s="28">
        <f t="shared" si="834"/>
        <v>235</v>
      </c>
      <c r="ARC47" s="28">
        <f t="shared" si="834"/>
        <v>256</v>
      </c>
      <c r="ARD47" s="28">
        <f t="shared" si="834"/>
        <v>258</v>
      </c>
      <c r="ARE47" s="28">
        <f t="shared" ref="ARE47:ARJ47" si="835">ARE38+ARE41</f>
        <v>284</v>
      </c>
      <c r="ARF47" s="28">
        <f t="shared" si="835"/>
        <v>287</v>
      </c>
      <c r="ARG47" s="28">
        <f t="shared" si="835"/>
        <v>288</v>
      </c>
      <c r="ARH47" s="28">
        <f t="shared" si="835"/>
        <v>299</v>
      </c>
      <c r="ARI47" s="28">
        <f t="shared" si="835"/>
        <v>313</v>
      </c>
      <c r="ARJ47" s="28">
        <f t="shared" si="835"/>
        <v>303</v>
      </c>
      <c r="ARK47" s="28">
        <f t="shared" ref="ARK47:ARL47" si="836">ARK38+ARK41</f>
        <v>318</v>
      </c>
      <c r="ARL47" s="28">
        <f t="shared" si="836"/>
        <v>330</v>
      </c>
      <c r="ARM47" s="28">
        <f t="shared" ref="ARM47:ARO47" si="837">ARM38+ARM41</f>
        <v>335</v>
      </c>
      <c r="ARN47" s="28">
        <f t="shared" si="837"/>
        <v>336</v>
      </c>
      <c r="ARO47" s="28">
        <f t="shared" si="837"/>
        <v>360</v>
      </c>
      <c r="ARP47" s="28">
        <f t="shared" ref="ARP47:ARQ47" si="838">ARP38+ARP41</f>
        <v>355</v>
      </c>
      <c r="ARQ47" s="28">
        <f t="shared" si="838"/>
        <v>359</v>
      </c>
      <c r="ARR47" s="28">
        <f t="shared" ref="ARR47:ARS47" si="839">ARR38+ARR41</f>
        <v>359</v>
      </c>
      <c r="ARS47" s="28">
        <f t="shared" si="839"/>
        <v>363</v>
      </c>
      <c r="ART47" s="28">
        <f t="shared" ref="ART47:ARU47" si="840">ART38+ART41</f>
        <v>371</v>
      </c>
      <c r="ARU47" s="28">
        <f t="shared" si="840"/>
        <v>373</v>
      </c>
    </row>
    <row r="48" spans="1:1165" s="48" customFormat="1" ht="18" customHeight="1">
      <c r="A48" s="63" t="s">
        <v>30</v>
      </c>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27">
        <f t="shared" ref="BC48:CQ48" si="841">BC47/(BC45)</f>
        <v>0.82164634146341464</v>
      </c>
      <c r="BD48" s="27">
        <f t="shared" si="841"/>
        <v>0.72524407252440726</v>
      </c>
      <c r="BE48" s="27">
        <f t="shared" si="841"/>
        <v>0.72524407252440726</v>
      </c>
      <c r="BF48" s="27">
        <f t="shared" si="841"/>
        <v>0.70013947001394705</v>
      </c>
      <c r="BG48" s="27">
        <f t="shared" si="841"/>
        <v>0.63118811881188119</v>
      </c>
      <c r="BH48" s="27">
        <f t="shared" si="841"/>
        <v>0.56983930778739189</v>
      </c>
      <c r="BI48" s="27">
        <f t="shared" si="841"/>
        <v>0.56736711990111244</v>
      </c>
      <c r="BJ48" s="27">
        <f t="shared" si="841"/>
        <v>0.56983930778739189</v>
      </c>
      <c r="BK48" s="27">
        <f t="shared" si="841"/>
        <v>0.50453514739229022</v>
      </c>
      <c r="BL48" s="27">
        <f t="shared" si="841"/>
        <v>0.48412698412698413</v>
      </c>
      <c r="BM48" s="27">
        <f t="shared" si="841"/>
        <v>0.46448087431693991</v>
      </c>
      <c r="BN48" s="27">
        <f t="shared" si="841"/>
        <v>0.45792349726775955</v>
      </c>
      <c r="BO48" s="27">
        <f t="shared" si="841"/>
        <v>0.44371584699453553</v>
      </c>
      <c r="BP48" s="27">
        <f t="shared" si="841"/>
        <v>0.43825136612021859</v>
      </c>
      <c r="BQ48" s="27">
        <f t="shared" si="841"/>
        <v>0.42173913043478262</v>
      </c>
      <c r="BR48" s="27">
        <f t="shared" si="841"/>
        <v>0.38478260869565217</v>
      </c>
      <c r="BS48" s="27">
        <f t="shared" si="841"/>
        <v>0.4</v>
      </c>
      <c r="BT48" s="27">
        <f t="shared" si="841"/>
        <v>0.40108695652173915</v>
      </c>
      <c r="BU48" s="27">
        <f t="shared" si="841"/>
        <v>0.35638297872340424</v>
      </c>
      <c r="BV48" s="27">
        <f t="shared" si="841"/>
        <v>0.34468085106382979</v>
      </c>
      <c r="BW48" s="27">
        <f t="shared" si="841"/>
        <v>0.32978723404255317</v>
      </c>
      <c r="BX48" s="27">
        <f t="shared" si="841"/>
        <v>0.31111111111111112</v>
      </c>
      <c r="BY48" s="27">
        <f t="shared" si="841"/>
        <v>0.30476190476190479</v>
      </c>
      <c r="BZ48" s="27">
        <f t="shared" si="841"/>
        <v>0.29629629629629628</v>
      </c>
      <c r="CA48" s="27">
        <f t="shared" si="841"/>
        <v>0.28465608465608466</v>
      </c>
      <c r="CB48" s="27">
        <f t="shared" si="841"/>
        <v>0.27724867724867724</v>
      </c>
      <c r="CC48" s="27">
        <f t="shared" si="841"/>
        <v>0.24455958549222798</v>
      </c>
      <c r="CD48" s="27">
        <f t="shared" si="841"/>
        <v>0.21347150259067357</v>
      </c>
      <c r="CE48" s="27">
        <f t="shared" si="841"/>
        <v>0.20207253886010362</v>
      </c>
      <c r="CF48" s="27">
        <f t="shared" si="841"/>
        <v>0.16971544715447154</v>
      </c>
      <c r="CG48" s="27">
        <f t="shared" si="841"/>
        <v>0.16361788617886178</v>
      </c>
      <c r="CH48" s="27">
        <f t="shared" si="841"/>
        <v>0.15853658536585366</v>
      </c>
      <c r="CI48" s="27">
        <f t="shared" si="841"/>
        <v>0.14634146341463414</v>
      </c>
      <c r="CJ48" s="27">
        <f t="shared" si="841"/>
        <v>0.12209889001009082</v>
      </c>
      <c r="CK48" s="27">
        <f t="shared" si="841"/>
        <v>0.10696266397578204</v>
      </c>
      <c r="CL48" s="27">
        <f t="shared" si="841"/>
        <v>0.10090817356205853</v>
      </c>
      <c r="CM48" s="27">
        <f t="shared" si="841"/>
        <v>9.2835519677093845E-2</v>
      </c>
      <c r="CN48" s="27">
        <f t="shared" si="841"/>
        <v>9.081735620585267E-2</v>
      </c>
      <c r="CO48" s="27">
        <f t="shared" si="841"/>
        <v>8.879919273461151E-2</v>
      </c>
      <c r="CP48" s="27">
        <f t="shared" si="841"/>
        <v>7.0635721493440967E-2</v>
      </c>
      <c r="CQ48" s="27">
        <f t="shared" si="841"/>
        <v>6.357214934409687E-2</v>
      </c>
      <c r="CR48" s="27">
        <f t="shared" ref="CR48:FC48" si="842">CR47/(CR45)</f>
        <v>5.8526740665993948E-2</v>
      </c>
      <c r="CS48" s="27">
        <f t="shared" si="842"/>
        <v>5.3481331987891019E-2</v>
      </c>
      <c r="CT48" s="27">
        <f t="shared" si="842"/>
        <v>4.9358341559723594E-2</v>
      </c>
      <c r="CU48" s="27">
        <f t="shared" si="842"/>
        <v>4.6396841066140178E-2</v>
      </c>
      <c r="CV48" s="27">
        <f t="shared" si="842"/>
        <v>4.738400789733465E-2</v>
      </c>
      <c r="CW48" s="27">
        <f t="shared" si="842"/>
        <v>4.0501446480231434E-2</v>
      </c>
      <c r="CX48" s="27">
        <f t="shared" si="842"/>
        <v>3.2786885245901641E-2</v>
      </c>
      <c r="CY48" s="27">
        <f t="shared" si="842"/>
        <v>2.6036644165863067E-2</v>
      </c>
      <c r="CZ48" s="27">
        <f t="shared" si="842"/>
        <v>2.1215043394406944E-2</v>
      </c>
      <c r="DA48" s="27">
        <f t="shared" si="842"/>
        <v>2.0250723240115717E-2</v>
      </c>
      <c r="DB48" s="27">
        <f t="shared" si="842"/>
        <v>1.7357762777242044E-2</v>
      </c>
      <c r="DC48" s="27">
        <f t="shared" si="842"/>
        <v>1.6393442622950821E-2</v>
      </c>
      <c r="DD48" s="27">
        <f t="shared" si="842"/>
        <v>1.6393442622950821E-2</v>
      </c>
      <c r="DE48" s="27">
        <f t="shared" si="842"/>
        <v>1.8322082931533271E-2</v>
      </c>
      <c r="DF48" s="27">
        <f t="shared" si="842"/>
        <v>1.7357762777242044E-2</v>
      </c>
      <c r="DG48" s="27">
        <f t="shared" si="842"/>
        <v>2.1215043394406944E-2</v>
      </c>
      <c r="DH48" s="27">
        <f t="shared" si="842"/>
        <v>2.3143683702989394E-2</v>
      </c>
      <c r="DI48" s="27">
        <f t="shared" si="842"/>
        <v>2.5072324011571841E-2</v>
      </c>
      <c r="DJ48" s="27">
        <f t="shared" si="842"/>
        <v>2.5072324011571841E-2</v>
      </c>
      <c r="DK48" s="27">
        <f t="shared" si="842"/>
        <v>2.5495750708215296E-2</v>
      </c>
      <c r="DL48" s="27">
        <f t="shared" si="842"/>
        <v>2.3607176581680833E-2</v>
      </c>
      <c r="DM48" s="27">
        <f t="shared" si="842"/>
        <v>1.9830028328611898E-2</v>
      </c>
      <c r="DN48" s="27">
        <f t="shared" si="842"/>
        <v>1.8885741265344664E-2</v>
      </c>
      <c r="DO48" s="27">
        <f t="shared" si="842"/>
        <v>1.794145420207743E-2</v>
      </c>
      <c r="DP48" s="27">
        <f t="shared" si="842"/>
        <v>1.6052880075542966E-2</v>
      </c>
      <c r="DQ48" s="27">
        <f t="shared" si="842"/>
        <v>1.69971671388102E-2</v>
      </c>
      <c r="DR48" s="27">
        <f t="shared" si="842"/>
        <v>2.1616541353383457E-2</v>
      </c>
      <c r="DS48" s="27">
        <f t="shared" si="842"/>
        <v>1.8796992481203006E-2</v>
      </c>
      <c r="DT48" s="27">
        <f t="shared" si="842"/>
        <v>2.3496240601503758E-2</v>
      </c>
      <c r="DU48" s="27">
        <f t="shared" si="842"/>
        <v>2.5375939849624059E-2</v>
      </c>
      <c r="DV48" s="27">
        <f t="shared" si="842"/>
        <v>3.007518796992481E-2</v>
      </c>
      <c r="DW48" s="27">
        <f t="shared" si="842"/>
        <v>3.9473684210526314E-2</v>
      </c>
      <c r="DX48" s="27">
        <f t="shared" si="842"/>
        <v>3.8533834586466163E-2</v>
      </c>
      <c r="DY48" s="27">
        <f t="shared" si="842"/>
        <v>3.8533834586466163E-2</v>
      </c>
      <c r="DZ48" s="27">
        <f t="shared" si="842"/>
        <v>4.0375586854460091E-2</v>
      </c>
      <c r="EA48" s="27">
        <f t="shared" si="842"/>
        <v>4.8826291079812206E-2</v>
      </c>
      <c r="EB48" s="27">
        <f t="shared" si="842"/>
        <v>6.3849765258215965E-2</v>
      </c>
      <c r="EC48" s="27">
        <f t="shared" si="842"/>
        <v>5.6338028169014086E-2</v>
      </c>
      <c r="ED48" s="27">
        <f t="shared" si="842"/>
        <v>7.0422535211267609E-2</v>
      </c>
      <c r="EE48" s="27">
        <f t="shared" si="842"/>
        <v>9.014084507042254E-2</v>
      </c>
      <c r="EF48" s="27">
        <f t="shared" si="842"/>
        <v>9.0994371482176359E-2</v>
      </c>
      <c r="EG48" s="27">
        <f t="shared" si="842"/>
        <v>7.6923076923076927E-2</v>
      </c>
      <c r="EH48" s="27">
        <f t="shared" si="842"/>
        <v>7.1294559099437146E-2</v>
      </c>
      <c r="EI48" s="27">
        <f t="shared" si="842"/>
        <v>8.4427767354596617E-2</v>
      </c>
      <c r="EJ48" s="27">
        <f t="shared" si="842"/>
        <v>0.10600375234521577</v>
      </c>
      <c r="EK48" s="27">
        <f t="shared" si="842"/>
        <v>0.11913696060037524</v>
      </c>
      <c r="EL48" s="27">
        <f t="shared" si="842"/>
        <v>0.14258911819887429</v>
      </c>
      <c r="EM48" s="27">
        <f t="shared" si="842"/>
        <v>0.1814780168381665</v>
      </c>
      <c r="EN48" s="27">
        <f t="shared" si="842"/>
        <v>0.1814780168381665</v>
      </c>
      <c r="EO48" s="27">
        <f t="shared" si="842"/>
        <v>0.19176800748362957</v>
      </c>
      <c r="EP48" s="27">
        <f t="shared" si="842"/>
        <v>0.19363891487371376</v>
      </c>
      <c r="EQ48" s="27">
        <f t="shared" si="842"/>
        <v>0.24134705332086062</v>
      </c>
      <c r="ER48" s="27">
        <f t="shared" si="842"/>
        <v>0.225444340505145</v>
      </c>
      <c r="ES48" s="27">
        <f t="shared" si="842"/>
        <v>0.23573433115060805</v>
      </c>
      <c r="ET48" s="27">
        <f t="shared" si="842"/>
        <v>0.24134705332086062</v>
      </c>
      <c r="EU48" s="27">
        <f t="shared" si="842"/>
        <v>0.24134705332086062</v>
      </c>
      <c r="EV48" s="27">
        <f t="shared" si="842"/>
        <v>0.2422825070159027</v>
      </c>
      <c r="EW48" s="27">
        <f t="shared" si="842"/>
        <v>0.22918615528531339</v>
      </c>
      <c r="EX48" s="27">
        <f t="shared" si="842"/>
        <v>0.25724976613657624</v>
      </c>
      <c r="EY48" s="27">
        <f t="shared" si="842"/>
        <v>0.2694106641721235</v>
      </c>
      <c r="EZ48" s="27">
        <f t="shared" si="842"/>
        <v>0.31898971000935455</v>
      </c>
      <c r="FA48" s="27">
        <f t="shared" si="842"/>
        <v>0.32366697848456499</v>
      </c>
      <c r="FB48" s="27">
        <f t="shared" si="842"/>
        <v>0.32366697848456499</v>
      </c>
      <c r="FC48" s="27">
        <f t="shared" si="842"/>
        <v>0.3124415341440599</v>
      </c>
      <c r="FD48" s="27">
        <f t="shared" ref="FD48:HO48" si="843">FD47/(FD45)</f>
        <v>0.33582787652011226</v>
      </c>
      <c r="FE48" s="27">
        <f t="shared" si="843"/>
        <v>0.33021515434985971</v>
      </c>
      <c r="FF48" s="27">
        <f t="shared" si="843"/>
        <v>0.36202057998129095</v>
      </c>
      <c r="FG48" s="27">
        <f t="shared" si="843"/>
        <v>0.3844714686623012</v>
      </c>
      <c r="FH48" s="27">
        <f t="shared" si="843"/>
        <v>0.40785781103835361</v>
      </c>
      <c r="FI48" s="27">
        <f t="shared" si="843"/>
        <v>0.39663236669784846</v>
      </c>
      <c r="FJ48" s="27">
        <f t="shared" si="843"/>
        <v>0.40224508886810101</v>
      </c>
      <c r="FK48" s="27">
        <f t="shared" si="843"/>
        <v>0.40879326473339572</v>
      </c>
      <c r="FL48" s="27">
        <f t="shared" si="843"/>
        <v>0.40037418147801684</v>
      </c>
      <c r="FM48" s="27">
        <f t="shared" si="843"/>
        <v>0.43124415341440597</v>
      </c>
      <c r="FN48" s="27">
        <f t="shared" si="843"/>
        <v>0.44808231992516373</v>
      </c>
      <c r="FO48" s="27">
        <f t="shared" si="843"/>
        <v>0.44246959775491113</v>
      </c>
      <c r="FP48" s="27">
        <f t="shared" si="843"/>
        <v>0.46441947565543074</v>
      </c>
      <c r="FQ48" s="27">
        <f t="shared" si="843"/>
        <v>0.47940074906367042</v>
      </c>
      <c r="FR48" s="27">
        <f t="shared" si="843"/>
        <v>0.47752808988764045</v>
      </c>
      <c r="FS48" s="27">
        <f t="shared" si="843"/>
        <v>0.47940074906367042</v>
      </c>
      <c r="FT48" s="27">
        <f t="shared" si="843"/>
        <v>0.47097378277153557</v>
      </c>
      <c r="FU48" s="27">
        <f t="shared" si="843"/>
        <v>0.47378277153558052</v>
      </c>
      <c r="FV48" s="27">
        <f t="shared" si="843"/>
        <v>0.47097378277153557</v>
      </c>
      <c r="FW48" s="27">
        <f t="shared" si="843"/>
        <v>0.3848314606741573</v>
      </c>
      <c r="FX48" s="27">
        <f t="shared" si="843"/>
        <v>0.37615526802218113</v>
      </c>
      <c r="FY48" s="27">
        <f t="shared" si="843"/>
        <v>0.39186691312384475</v>
      </c>
      <c r="FZ48" s="27">
        <f t="shared" si="843"/>
        <v>0.39102564102564102</v>
      </c>
      <c r="GA48" s="27">
        <f t="shared" si="843"/>
        <v>0.39194139194139194</v>
      </c>
      <c r="GB48" s="27">
        <f t="shared" si="843"/>
        <v>0.39926739926739929</v>
      </c>
      <c r="GC48" s="27">
        <f t="shared" si="843"/>
        <v>0.39305301645338209</v>
      </c>
      <c r="GD48" s="27">
        <f t="shared" si="843"/>
        <v>0.39031078610603293</v>
      </c>
      <c r="GE48" s="27">
        <f t="shared" si="843"/>
        <v>0.39670932358318101</v>
      </c>
      <c r="GF48" s="27">
        <f t="shared" si="843"/>
        <v>0.39488117001828155</v>
      </c>
      <c r="GG48" s="27">
        <f t="shared" si="843"/>
        <v>0.37477148080438755</v>
      </c>
      <c r="GH48" s="27">
        <f t="shared" si="843"/>
        <v>0.37477148080438755</v>
      </c>
      <c r="GI48" s="27">
        <f t="shared" si="843"/>
        <v>0.39031078610603293</v>
      </c>
      <c r="GJ48" s="27">
        <f t="shared" si="843"/>
        <v>0.37842778793418647</v>
      </c>
      <c r="GK48" s="27">
        <f t="shared" si="843"/>
        <v>0.3647166361974406</v>
      </c>
      <c r="GL48" s="27">
        <f t="shared" si="843"/>
        <v>0.33638025594149906</v>
      </c>
      <c r="GM48" s="27">
        <f t="shared" si="843"/>
        <v>0.3336380255941499</v>
      </c>
      <c r="GN48" s="27">
        <f t="shared" si="843"/>
        <v>0.3235831809872029</v>
      </c>
      <c r="GO48" s="27">
        <f t="shared" si="843"/>
        <v>0.30804387568555758</v>
      </c>
      <c r="GP48" s="27">
        <f t="shared" si="843"/>
        <v>0.3117001828153565</v>
      </c>
      <c r="GQ48" s="27">
        <f t="shared" si="843"/>
        <v>0.31809872029250458</v>
      </c>
      <c r="GR48" s="27">
        <f t="shared" si="843"/>
        <v>0.31078610603290674</v>
      </c>
      <c r="GS48" s="27">
        <f t="shared" si="843"/>
        <v>0.30347349177330896</v>
      </c>
      <c r="GT48" s="27">
        <f t="shared" si="843"/>
        <v>0.29890310786106034</v>
      </c>
      <c r="GU48" s="27">
        <f t="shared" si="843"/>
        <v>0.29524680073126142</v>
      </c>
      <c r="GV48" s="27">
        <f t="shared" si="843"/>
        <v>0.29981718464351004</v>
      </c>
      <c r="GW48" s="27">
        <f t="shared" si="843"/>
        <v>0.28427787934186471</v>
      </c>
      <c r="GX48" s="27">
        <f t="shared" si="843"/>
        <v>0.28884826325411334</v>
      </c>
      <c r="GY48" s="27">
        <f t="shared" si="843"/>
        <v>0.29341864716636196</v>
      </c>
      <c r="GZ48" s="27">
        <f t="shared" si="843"/>
        <v>0.30987202925045704</v>
      </c>
      <c r="HA48" s="27">
        <f t="shared" si="843"/>
        <v>0.27696526508226693</v>
      </c>
      <c r="HB48" s="27">
        <f t="shared" si="843"/>
        <v>0.26416819012797077</v>
      </c>
      <c r="HC48" s="27">
        <f t="shared" si="843"/>
        <v>0.25959780621572209</v>
      </c>
      <c r="HD48" s="27">
        <f t="shared" si="843"/>
        <v>0.25868372943327239</v>
      </c>
      <c r="HE48" s="27">
        <f t="shared" si="843"/>
        <v>0.26325411334552101</v>
      </c>
      <c r="HF48" s="27">
        <f t="shared" si="843"/>
        <v>0.25045703839122485</v>
      </c>
      <c r="HG48" s="27">
        <f t="shared" si="843"/>
        <v>0.23857404021937842</v>
      </c>
      <c r="HH48" s="27">
        <f t="shared" si="843"/>
        <v>0.20840950639853748</v>
      </c>
      <c r="HI48" s="27">
        <f t="shared" si="843"/>
        <v>0.19652650822669104</v>
      </c>
      <c r="HJ48" s="27">
        <f t="shared" si="843"/>
        <v>0.19195612431444242</v>
      </c>
      <c r="HK48" s="27">
        <f t="shared" si="843"/>
        <v>0.20658135283363802</v>
      </c>
      <c r="HL48" s="27">
        <f t="shared" si="843"/>
        <v>0.19652650822669104</v>
      </c>
      <c r="HM48" s="27">
        <f t="shared" si="843"/>
        <v>0.18464351005484461</v>
      </c>
      <c r="HN48" s="27">
        <f t="shared" si="843"/>
        <v>0.17915904936014626</v>
      </c>
      <c r="HO48" s="27">
        <f t="shared" si="843"/>
        <v>0.17093235831809872</v>
      </c>
      <c r="HP48" s="27">
        <f t="shared" ref="HP48:KA48" si="844">HP47/(HP45)</f>
        <v>0.15904936014625229</v>
      </c>
      <c r="HQ48" s="27">
        <f t="shared" si="844"/>
        <v>0.15082266910420475</v>
      </c>
      <c r="HR48" s="27">
        <f t="shared" si="844"/>
        <v>0.15904936014625229</v>
      </c>
      <c r="HS48" s="27">
        <f t="shared" si="844"/>
        <v>0.15173674588665448</v>
      </c>
      <c r="HT48" s="27">
        <f t="shared" si="844"/>
        <v>0.15722120658135283</v>
      </c>
      <c r="HU48" s="27">
        <f t="shared" si="844"/>
        <v>0.16087751371115175</v>
      </c>
      <c r="HV48" s="27">
        <f t="shared" si="844"/>
        <v>0.15584415584415584</v>
      </c>
      <c r="HW48" s="27">
        <f t="shared" si="844"/>
        <v>0.15670995670995672</v>
      </c>
      <c r="HX48" s="27">
        <f t="shared" si="844"/>
        <v>0.15238095238095239</v>
      </c>
      <c r="HY48" s="27">
        <f t="shared" si="844"/>
        <v>0.15844155844155844</v>
      </c>
      <c r="HZ48" s="27">
        <f t="shared" si="844"/>
        <v>0.1471861471861472</v>
      </c>
      <c r="IA48" s="27">
        <f t="shared" si="844"/>
        <v>0.13160173160173161</v>
      </c>
      <c r="IB48" s="27">
        <f t="shared" si="844"/>
        <v>0.14112554112554113</v>
      </c>
      <c r="IC48" s="27">
        <f t="shared" si="844"/>
        <v>0.12829226847918437</v>
      </c>
      <c r="ID48" s="27">
        <f t="shared" si="844"/>
        <v>0.16822429906542055</v>
      </c>
      <c r="IE48" s="27">
        <f t="shared" si="844"/>
        <v>0.16822429906542055</v>
      </c>
      <c r="IF48" s="27">
        <f t="shared" si="844"/>
        <v>0.18861512319456245</v>
      </c>
      <c r="IG48" s="27">
        <f t="shared" si="844"/>
        <v>0.19083969465648856</v>
      </c>
      <c r="IH48" s="27">
        <f t="shared" si="844"/>
        <v>0.19253604749787956</v>
      </c>
      <c r="II48" s="27">
        <f t="shared" si="844"/>
        <v>0.1964133219470538</v>
      </c>
      <c r="IJ48" s="27">
        <f t="shared" si="844"/>
        <v>0.22032450896669514</v>
      </c>
      <c r="IK48" s="27">
        <f t="shared" si="844"/>
        <v>0.23911187019641333</v>
      </c>
      <c r="IL48" s="27">
        <f t="shared" si="844"/>
        <v>0.24594363791631085</v>
      </c>
      <c r="IM48" s="27">
        <f t="shared" si="844"/>
        <v>0.25875320239111871</v>
      </c>
      <c r="IN48" s="27">
        <f t="shared" si="844"/>
        <v>0.27668659265584972</v>
      </c>
      <c r="IO48" s="27">
        <f t="shared" si="844"/>
        <v>0.2698548249359522</v>
      </c>
      <c r="IP48" s="27">
        <f t="shared" si="844"/>
        <v>0.28266438941076005</v>
      </c>
      <c r="IQ48" s="27">
        <f t="shared" si="844"/>
        <v>0.29461998292058073</v>
      </c>
      <c r="IR48" s="27">
        <f t="shared" si="844"/>
        <v>0.3052003410059676</v>
      </c>
      <c r="IS48" s="27">
        <f t="shared" si="844"/>
        <v>0.32054560954816708</v>
      </c>
      <c r="IT48" s="27">
        <f t="shared" si="844"/>
        <v>0.34100596760443308</v>
      </c>
      <c r="IU48" s="27">
        <f t="shared" si="844"/>
        <v>0.33759590792838873</v>
      </c>
      <c r="IV48" s="27">
        <f t="shared" si="844"/>
        <v>0.31308016877637129</v>
      </c>
      <c r="IW48" s="27">
        <f t="shared" si="844"/>
        <v>0.32827004219409284</v>
      </c>
      <c r="IX48" s="27">
        <f t="shared" si="844"/>
        <v>0.3650927487352445</v>
      </c>
      <c r="IY48" s="27">
        <f t="shared" si="844"/>
        <v>0.34738617200674538</v>
      </c>
      <c r="IZ48" s="27">
        <f t="shared" si="844"/>
        <v>0.34738617200674538</v>
      </c>
      <c r="JA48" s="27">
        <f t="shared" si="844"/>
        <v>0.35834738617200673</v>
      </c>
      <c r="JB48" s="27">
        <f t="shared" si="844"/>
        <v>0.396163469557965</v>
      </c>
      <c r="JC48" s="27">
        <f t="shared" si="844"/>
        <v>0.41868223519599668</v>
      </c>
      <c r="JD48" s="27">
        <f t="shared" si="844"/>
        <v>0.43369474562135113</v>
      </c>
      <c r="JE48" s="27">
        <f t="shared" si="844"/>
        <v>0.44203502919099247</v>
      </c>
      <c r="JF48" s="27">
        <f t="shared" si="844"/>
        <v>0.4470391993327773</v>
      </c>
      <c r="JG48" s="27">
        <f t="shared" si="844"/>
        <v>0.44954128440366975</v>
      </c>
      <c r="JH48" s="27">
        <f t="shared" si="844"/>
        <v>0.46038365304420348</v>
      </c>
      <c r="JI48" s="27">
        <f t="shared" si="844"/>
        <v>0.54211843202668886</v>
      </c>
      <c r="JJ48" s="27">
        <f t="shared" si="844"/>
        <v>0.55379482902418686</v>
      </c>
      <c r="JK48" s="27">
        <f t="shared" si="844"/>
        <v>0.56380316930775642</v>
      </c>
      <c r="JL48" s="27">
        <f t="shared" si="844"/>
        <v>0.53961634695579652</v>
      </c>
      <c r="JM48" s="27">
        <f t="shared" si="844"/>
        <v>0.55212677231025853</v>
      </c>
      <c r="JN48" s="27">
        <f t="shared" si="844"/>
        <v>0.53044203502919096</v>
      </c>
      <c r="JO48" s="27">
        <f t="shared" si="844"/>
        <v>0.56964136780650543</v>
      </c>
      <c r="JP48" s="27">
        <f t="shared" si="844"/>
        <v>0.56688417618270803</v>
      </c>
      <c r="JQ48" s="27">
        <f t="shared" si="844"/>
        <v>0.54975530179445353</v>
      </c>
      <c r="JR48" s="27">
        <f t="shared" si="844"/>
        <v>0.52854812398042417</v>
      </c>
      <c r="JS48" s="27">
        <f t="shared" si="844"/>
        <v>0.5367047308319739</v>
      </c>
      <c r="JT48" s="27">
        <f t="shared" si="844"/>
        <v>0.59706362153344206</v>
      </c>
      <c r="JU48" s="27">
        <f t="shared" si="844"/>
        <v>0.54567699836867867</v>
      </c>
      <c r="JV48" s="27">
        <f t="shared" si="844"/>
        <v>0.55791190864600326</v>
      </c>
      <c r="JW48" s="27">
        <f t="shared" si="844"/>
        <v>0.59951060358890707</v>
      </c>
      <c r="JX48" s="27">
        <f t="shared" si="844"/>
        <v>0.53017944535073414</v>
      </c>
      <c r="JY48" s="27">
        <f t="shared" si="844"/>
        <v>0.61174551386623166</v>
      </c>
      <c r="JZ48" s="27">
        <f t="shared" si="844"/>
        <v>0.60929853181076676</v>
      </c>
      <c r="KA48" s="27">
        <f t="shared" si="844"/>
        <v>0.60929853181076676</v>
      </c>
      <c r="KB48" s="27">
        <f t="shared" ref="KB48:MM48" si="845">KB47/(KB45)</f>
        <v>0.64681892332789559</v>
      </c>
      <c r="KC48" s="27">
        <f t="shared" si="845"/>
        <v>0.66965742251223492</v>
      </c>
      <c r="KD48" s="27">
        <f t="shared" si="845"/>
        <v>0.70473083197389885</v>
      </c>
      <c r="KE48" s="27">
        <f t="shared" si="845"/>
        <v>0.66639477977161499</v>
      </c>
      <c r="KF48" s="27">
        <f t="shared" si="845"/>
        <v>0.64808917197452232</v>
      </c>
      <c r="KG48" s="27">
        <f t="shared" si="845"/>
        <v>0.65923566878980888</v>
      </c>
      <c r="KH48" s="27">
        <f t="shared" si="845"/>
        <v>0.68789808917197448</v>
      </c>
      <c r="KI48" s="27">
        <f t="shared" si="845"/>
        <v>0.69426751592356684</v>
      </c>
      <c r="KJ48" s="27">
        <f t="shared" si="845"/>
        <v>0.7213375796178344</v>
      </c>
      <c r="KK48" s="27">
        <f t="shared" si="845"/>
        <v>0.74363057324840764</v>
      </c>
      <c r="KL48" s="27">
        <f t="shared" si="845"/>
        <v>0.67571761055081458</v>
      </c>
      <c r="KM48" s="27">
        <f t="shared" si="845"/>
        <v>0.6814701378254211</v>
      </c>
      <c r="KN48" s="27">
        <f t="shared" si="845"/>
        <v>0.65543644716692195</v>
      </c>
      <c r="KO48" s="27">
        <f t="shared" si="845"/>
        <v>0.6431784107946027</v>
      </c>
      <c r="KP48" s="27">
        <f t="shared" si="845"/>
        <v>0.62368815592203897</v>
      </c>
      <c r="KQ48" s="27">
        <f t="shared" si="845"/>
        <v>0.65217391304347827</v>
      </c>
      <c r="KR48" s="27">
        <f t="shared" si="845"/>
        <v>0.66491754122938529</v>
      </c>
      <c r="KS48" s="27">
        <f t="shared" si="845"/>
        <v>0.66716641679160416</v>
      </c>
      <c r="KT48" s="27">
        <f t="shared" si="845"/>
        <v>0.69115442278860573</v>
      </c>
      <c r="KU48" s="27">
        <f t="shared" si="845"/>
        <v>0.60344827586206895</v>
      </c>
      <c r="KV48" s="27">
        <f t="shared" si="845"/>
        <v>0.62761194029850742</v>
      </c>
      <c r="KW48" s="27">
        <f t="shared" si="845"/>
        <v>0.62835820895522387</v>
      </c>
      <c r="KX48" s="27">
        <f t="shared" si="845"/>
        <v>0.64029850746268657</v>
      </c>
      <c r="KY48" s="27">
        <f t="shared" si="845"/>
        <v>0.6589724497393894</v>
      </c>
      <c r="KZ48" s="27">
        <f t="shared" si="845"/>
        <v>0.65450483991064778</v>
      </c>
      <c r="LA48" s="27">
        <f t="shared" si="845"/>
        <v>0.6272455089820359</v>
      </c>
      <c r="LB48" s="27">
        <f t="shared" si="845"/>
        <v>0.63847305389221554</v>
      </c>
      <c r="LC48" s="27">
        <f t="shared" si="845"/>
        <v>0.63412816691505214</v>
      </c>
      <c r="LD48" s="27">
        <f t="shared" si="845"/>
        <v>0.64456035767511177</v>
      </c>
      <c r="LE48" s="27">
        <f t="shared" si="845"/>
        <v>0.64754098360655743</v>
      </c>
      <c r="LF48" s="27">
        <f t="shared" si="845"/>
        <v>0.70640834575260802</v>
      </c>
      <c r="LG48" s="27">
        <f t="shared" si="845"/>
        <v>0.72876304023845007</v>
      </c>
      <c r="LH48" s="27">
        <f t="shared" si="845"/>
        <v>0.68155197657393851</v>
      </c>
      <c r="LI48" s="27">
        <f t="shared" si="845"/>
        <v>0.66909090909090907</v>
      </c>
      <c r="LJ48" s="27">
        <f t="shared" si="845"/>
        <v>0.69963636363636361</v>
      </c>
      <c r="LK48" s="27">
        <f t="shared" si="845"/>
        <v>0.6916363636363636</v>
      </c>
      <c r="LL48" s="27">
        <f t="shared" si="845"/>
        <v>0.72872727272727278</v>
      </c>
      <c r="LM48" s="27">
        <f t="shared" si="845"/>
        <v>0.75272727272727269</v>
      </c>
      <c r="LN48" s="27">
        <f t="shared" si="845"/>
        <v>0.74109090909090913</v>
      </c>
      <c r="LO48" s="27">
        <f t="shared" si="845"/>
        <v>0.68912280701754391</v>
      </c>
      <c r="LP48" s="27">
        <f t="shared" si="845"/>
        <v>0.70628887353144432</v>
      </c>
      <c r="LQ48" s="27">
        <f t="shared" si="845"/>
        <v>0.66869095816464241</v>
      </c>
      <c r="LR48" s="27">
        <f t="shared" si="845"/>
        <v>0.69298245614035092</v>
      </c>
      <c r="LS48" s="27">
        <f t="shared" si="845"/>
        <v>0.70782726045883937</v>
      </c>
      <c r="LT48" s="27">
        <f t="shared" si="845"/>
        <v>0.73418573351278604</v>
      </c>
      <c r="LU48" s="27">
        <f t="shared" si="845"/>
        <v>0.69111709286675638</v>
      </c>
      <c r="LV48" s="27">
        <f t="shared" si="845"/>
        <v>0.68842530282637959</v>
      </c>
      <c r="LW48" s="27">
        <f t="shared" si="845"/>
        <v>0.63887107119948683</v>
      </c>
      <c r="LX48" s="27">
        <f t="shared" si="845"/>
        <v>0.63258785942492013</v>
      </c>
      <c r="LY48" s="27">
        <f t="shared" si="845"/>
        <v>0.63578274760383391</v>
      </c>
      <c r="LZ48" s="27">
        <f t="shared" si="845"/>
        <v>0.65111821086261978</v>
      </c>
      <c r="MA48" s="27">
        <f t="shared" si="845"/>
        <v>0.67859424920127798</v>
      </c>
      <c r="MB48" s="27">
        <f t="shared" si="845"/>
        <v>0.60386473429951693</v>
      </c>
      <c r="MC48" s="27">
        <f t="shared" si="845"/>
        <v>0.57573964497041419</v>
      </c>
      <c r="MD48" s="27">
        <f t="shared" si="845"/>
        <v>0.55325443786982254</v>
      </c>
      <c r="ME48" s="27">
        <f t="shared" si="845"/>
        <v>0.54852071005917158</v>
      </c>
      <c r="MF48" s="27">
        <f t="shared" si="845"/>
        <v>0.54556213017751476</v>
      </c>
      <c r="MG48" s="27">
        <f t="shared" si="845"/>
        <v>0.56331360946745557</v>
      </c>
      <c r="MH48" s="27">
        <f t="shared" si="845"/>
        <v>0.57076023391812869</v>
      </c>
      <c r="MI48" s="27">
        <f t="shared" si="845"/>
        <v>0.4976608187134503</v>
      </c>
      <c r="MJ48" s="27">
        <f t="shared" si="845"/>
        <v>0.47660818713450293</v>
      </c>
      <c r="MK48" s="27">
        <f t="shared" si="845"/>
        <v>0.45911214953271029</v>
      </c>
      <c r="ML48" s="27">
        <f t="shared" si="845"/>
        <v>0.47079439252336447</v>
      </c>
      <c r="MM48" s="27">
        <f t="shared" si="845"/>
        <v>0.42348130841121495</v>
      </c>
      <c r="MN48" s="27">
        <f t="shared" ref="MN48:OY48" si="846">MN47/(MN45)</f>
        <v>0.4269859813084112</v>
      </c>
      <c r="MO48" s="27">
        <f t="shared" si="846"/>
        <v>0.43692129629629628</v>
      </c>
      <c r="MP48" s="27">
        <f t="shared" si="846"/>
        <v>0.39120370370370372</v>
      </c>
      <c r="MQ48" s="27">
        <f t="shared" si="846"/>
        <v>0.38599537037037035</v>
      </c>
      <c r="MR48" s="27">
        <f t="shared" si="846"/>
        <v>0.3658816771970132</v>
      </c>
      <c r="MS48" s="27">
        <f t="shared" si="846"/>
        <v>0.35554279149913842</v>
      </c>
      <c r="MT48" s="27">
        <f t="shared" si="846"/>
        <v>0.35037334865020103</v>
      </c>
      <c r="MU48" s="27">
        <f t="shared" si="846"/>
        <v>0.35841470419299254</v>
      </c>
      <c r="MV48" s="27">
        <f t="shared" si="846"/>
        <v>0.37007424328954885</v>
      </c>
      <c r="MW48" s="27">
        <f t="shared" si="846"/>
        <v>0.3340948029697316</v>
      </c>
      <c r="MX48" s="27">
        <f t="shared" si="846"/>
        <v>0.3449457452884066</v>
      </c>
      <c r="MY48" s="27">
        <f t="shared" si="846"/>
        <v>0.29344729344729342</v>
      </c>
      <c r="MZ48" s="27">
        <f t="shared" si="846"/>
        <v>0.28229937393284005</v>
      </c>
      <c r="NA48" s="27">
        <f t="shared" si="846"/>
        <v>0.2788844621513944</v>
      </c>
      <c r="NB48" s="27">
        <f t="shared" si="846"/>
        <v>0.28343767785998863</v>
      </c>
      <c r="NC48" s="27">
        <f t="shared" si="846"/>
        <v>0.292544109277177</v>
      </c>
      <c r="ND48" s="27">
        <f t="shared" si="846"/>
        <v>0.26037521318931212</v>
      </c>
      <c r="NE48" s="27">
        <f t="shared" si="846"/>
        <v>0.27515633882888002</v>
      </c>
      <c r="NF48" s="27">
        <f t="shared" si="846"/>
        <v>0.23990903922683343</v>
      </c>
      <c r="NG48" s="27">
        <f t="shared" si="846"/>
        <v>0.25810119386014779</v>
      </c>
      <c r="NH48" s="27">
        <f t="shared" si="846"/>
        <v>0.22626492325184763</v>
      </c>
      <c r="NI48" s="27">
        <f t="shared" si="846"/>
        <v>0.23422399090392268</v>
      </c>
      <c r="NJ48" s="27">
        <f t="shared" si="846"/>
        <v>0.24388857305287096</v>
      </c>
      <c r="NK48" s="27">
        <f t="shared" si="846"/>
        <v>0.21603183627060829</v>
      </c>
      <c r="NL48" s="27">
        <f t="shared" si="846"/>
        <v>0.23024445707788516</v>
      </c>
      <c r="NM48" s="27">
        <f t="shared" si="846"/>
        <v>0.21603183627060829</v>
      </c>
      <c r="NN48" s="27">
        <f t="shared" si="846"/>
        <v>0.22544009085746736</v>
      </c>
      <c r="NO48" s="27">
        <f t="shared" si="846"/>
        <v>0.2226007950028393</v>
      </c>
      <c r="NP48" s="27">
        <f t="shared" si="846"/>
        <v>0.24134014764338443</v>
      </c>
      <c r="NQ48" s="27">
        <f t="shared" si="846"/>
        <v>0.25951164111300395</v>
      </c>
      <c r="NR48" s="27">
        <f t="shared" si="846"/>
        <v>0.24701873935264054</v>
      </c>
      <c r="NS48" s="27">
        <f t="shared" si="846"/>
        <v>0.26515580736543909</v>
      </c>
      <c r="NT48" s="27">
        <f t="shared" si="846"/>
        <v>0.26855524079320114</v>
      </c>
      <c r="NU48" s="27">
        <f t="shared" si="846"/>
        <v>0.28328611898016998</v>
      </c>
      <c r="NV48" s="27">
        <f t="shared" si="846"/>
        <v>0.27988668555240792</v>
      </c>
      <c r="NW48" s="27">
        <f t="shared" si="846"/>
        <v>0.29915014164305948</v>
      </c>
      <c r="NX48" s="27">
        <f t="shared" si="846"/>
        <v>0.31501416430594903</v>
      </c>
      <c r="NY48" s="27">
        <f t="shared" si="846"/>
        <v>0.29688385269121814</v>
      </c>
      <c r="NZ48" s="27">
        <f t="shared" si="846"/>
        <v>0.31823329558323898</v>
      </c>
      <c r="OA48" s="27">
        <f t="shared" si="846"/>
        <v>0.32049830124575313</v>
      </c>
      <c r="OB48" s="27">
        <f t="shared" si="846"/>
        <v>0.36240090600226499</v>
      </c>
      <c r="OC48" s="27">
        <f t="shared" si="846"/>
        <v>0.35617214043035106</v>
      </c>
      <c r="OD48" s="27">
        <f t="shared" si="846"/>
        <v>0.38108720271800678</v>
      </c>
      <c r="OE48" s="27">
        <f t="shared" si="846"/>
        <v>0.39467723669309174</v>
      </c>
      <c r="OF48" s="27">
        <f t="shared" si="846"/>
        <v>0.38618346545866367</v>
      </c>
      <c r="OG48" s="27">
        <f t="shared" si="846"/>
        <v>0.4218573046432616</v>
      </c>
      <c r="OH48" s="27">
        <f t="shared" si="846"/>
        <v>0.42525481313703284</v>
      </c>
      <c r="OI48" s="27">
        <f t="shared" si="846"/>
        <v>0.43544733861834656</v>
      </c>
      <c r="OJ48" s="27">
        <f t="shared" si="846"/>
        <v>0.44960362400906001</v>
      </c>
      <c r="OK48" s="27">
        <f t="shared" si="846"/>
        <v>0.45979614949037373</v>
      </c>
      <c r="OL48" s="27">
        <f t="shared" si="846"/>
        <v>0.47168742921857304</v>
      </c>
      <c r="OM48" s="27">
        <f t="shared" si="846"/>
        <v>0.49093997734994338</v>
      </c>
      <c r="ON48" s="27">
        <f t="shared" si="846"/>
        <v>0.49943374858437145</v>
      </c>
      <c r="OO48" s="27">
        <f t="shared" si="846"/>
        <v>0.51585503963759904</v>
      </c>
      <c r="OP48" s="27">
        <f t="shared" si="846"/>
        <v>0.54020385050962627</v>
      </c>
      <c r="OQ48" s="27">
        <f t="shared" si="846"/>
        <v>0.57474518686296716</v>
      </c>
      <c r="OR48" s="27">
        <f t="shared" si="846"/>
        <v>0.60645526613816536</v>
      </c>
      <c r="OS48" s="27">
        <f t="shared" si="846"/>
        <v>0.61880630630630629</v>
      </c>
      <c r="OT48" s="27">
        <f t="shared" si="846"/>
        <v>0.63166760247052223</v>
      </c>
      <c r="OU48" s="27">
        <f t="shared" si="846"/>
        <v>0.63559797866367207</v>
      </c>
      <c r="OV48" s="27">
        <f t="shared" si="846"/>
        <v>0.67153284671532842</v>
      </c>
      <c r="OW48" s="27">
        <f t="shared" si="846"/>
        <v>0.69679955081414935</v>
      </c>
      <c r="OX48" s="27">
        <f t="shared" si="846"/>
        <v>0.72375070185289159</v>
      </c>
      <c r="OY48" s="27">
        <f t="shared" si="846"/>
        <v>0.77877596855699049</v>
      </c>
      <c r="OZ48" s="27">
        <f t="shared" ref="OZ48:RK48" si="847">OZ47/(OZ45)</f>
        <v>0.79112857944974735</v>
      </c>
      <c r="PA48" s="27">
        <f t="shared" si="847"/>
        <v>0.78867713004484308</v>
      </c>
      <c r="PB48" s="27">
        <f t="shared" si="847"/>
        <v>0.797085201793722</v>
      </c>
      <c r="PC48" s="27">
        <f t="shared" si="847"/>
        <v>0.79866518353726368</v>
      </c>
      <c r="PD48" s="27">
        <f t="shared" si="847"/>
        <v>0.81301709873138439</v>
      </c>
      <c r="PE48" s="27">
        <f t="shared" si="847"/>
        <v>0.83661202185792349</v>
      </c>
      <c r="PF48" s="27">
        <f t="shared" si="847"/>
        <v>0.8707742639040349</v>
      </c>
      <c r="PG48" s="27">
        <f t="shared" si="847"/>
        <v>0.78209109730848858</v>
      </c>
      <c r="PH48" s="27">
        <f t="shared" si="847"/>
        <v>0.78952719877986777</v>
      </c>
      <c r="PI48" s="27">
        <f t="shared" si="847"/>
        <v>0.80413932357395257</v>
      </c>
      <c r="PJ48" s="27">
        <f t="shared" si="847"/>
        <v>0.79979828542612208</v>
      </c>
      <c r="PK48" s="27">
        <f t="shared" si="847"/>
        <v>0.79706601466992666</v>
      </c>
      <c r="PL48" s="27">
        <f t="shared" si="847"/>
        <v>0.77187948350071733</v>
      </c>
      <c r="PM48" s="27">
        <f t="shared" si="847"/>
        <v>0.78175740210124167</v>
      </c>
      <c r="PN48" s="27">
        <f t="shared" si="847"/>
        <v>0.76743075453677168</v>
      </c>
      <c r="PO48" s="27">
        <f t="shared" si="847"/>
        <v>0.80850047755491883</v>
      </c>
      <c r="PP48" s="27">
        <f t="shared" si="847"/>
        <v>0.82422802850356292</v>
      </c>
      <c r="PQ48" s="27">
        <f t="shared" si="847"/>
        <v>0.79934823091247675</v>
      </c>
      <c r="PR48" s="27">
        <f t="shared" si="847"/>
        <v>0.79232505643340856</v>
      </c>
      <c r="PS48" s="27">
        <f t="shared" si="847"/>
        <v>0.79711451758340846</v>
      </c>
      <c r="PT48" s="27">
        <f t="shared" si="847"/>
        <v>0.7930568079350766</v>
      </c>
      <c r="PU48" s="27">
        <f t="shared" si="847"/>
        <v>0.80511899416255051</v>
      </c>
      <c r="PV48" s="27">
        <f t="shared" si="847"/>
        <v>0.79759251003120823</v>
      </c>
      <c r="PW48" s="27">
        <f t="shared" si="847"/>
        <v>0.77456647398843925</v>
      </c>
      <c r="PX48" s="27">
        <f t="shared" si="847"/>
        <v>0.77924944812362029</v>
      </c>
      <c r="PY48" s="27">
        <f t="shared" si="847"/>
        <v>0.75066079295154187</v>
      </c>
      <c r="PZ48" s="27">
        <f t="shared" si="847"/>
        <v>0.73524229074889869</v>
      </c>
      <c r="QA48" s="27">
        <f t="shared" si="847"/>
        <v>0.76387665198237886</v>
      </c>
      <c r="QB48" s="27">
        <f t="shared" si="847"/>
        <v>0.75943810359964881</v>
      </c>
      <c r="QC48" s="27">
        <f t="shared" si="847"/>
        <v>0.72060737527114971</v>
      </c>
      <c r="QD48" s="27">
        <f t="shared" si="847"/>
        <v>0.7020267356619232</v>
      </c>
      <c r="QE48" s="27">
        <f t="shared" si="847"/>
        <v>0.69038378611470463</v>
      </c>
      <c r="QF48" s="27">
        <f t="shared" si="847"/>
        <v>0.68046571798188871</v>
      </c>
      <c r="QG48" s="27">
        <f t="shared" si="847"/>
        <v>0.66235446313065982</v>
      </c>
      <c r="QH48" s="27">
        <f t="shared" si="847"/>
        <v>0.64165588615782665</v>
      </c>
      <c r="QI48" s="27">
        <f t="shared" si="847"/>
        <v>0.65934539190353147</v>
      </c>
      <c r="QJ48" s="27">
        <f t="shared" si="847"/>
        <v>0.64168819982773473</v>
      </c>
      <c r="QK48" s="27">
        <f t="shared" si="847"/>
        <v>0.63350559862187772</v>
      </c>
      <c r="QL48" s="27">
        <f t="shared" si="847"/>
        <v>0.60051657339647013</v>
      </c>
      <c r="QM48" s="27">
        <f t="shared" si="847"/>
        <v>0.57554885923374943</v>
      </c>
      <c r="QN48" s="27">
        <f t="shared" si="847"/>
        <v>0.55359448988377102</v>
      </c>
      <c r="QO48" s="27">
        <f t="shared" si="847"/>
        <v>0.54068015497201893</v>
      </c>
      <c r="QP48" s="27">
        <f t="shared" si="847"/>
        <v>0.53207059836418424</v>
      </c>
      <c r="QQ48" s="27">
        <f t="shared" si="847"/>
        <v>0.51053763440860211</v>
      </c>
      <c r="QR48" s="27">
        <f t="shared" si="847"/>
        <v>0.47698924731182796</v>
      </c>
      <c r="QS48" s="27">
        <f t="shared" si="847"/>
        <v>0.44215053763440859</v>
      </c>
      <c r="QT48" s="27">
        <f t="shared" si="847"/>
        <v>0.43225806451612903</v>
      </c>
      <c r="QU48" s="27">
        <f t="shared" si="847"/>
        <v>0.41290322580645161</v>
      </c>
      <c r="QV48" s="27">
        <f t="shared" si="847"/>
        <v>0.41935483870967744</v>
      </c>
      <c r="QW48" s="27">
        <f t="shared" si="847"/>
        <v>0.42200257842715944</v>
      </c>
      <c r="QX48" s="27">
        <f t="shared" si="847"/>
        <v>0.37730192719486083</v>
      </c>
      <c r="QY48" s="27">
        <f t="shared" si="847"/>
        <v>0.34732334047109209</v>
      </c>
      <c r="QZ48" s="27">
        <f t="shared" si="847"/>
        <v>0.34115138592750532</v>
      </c>
      <c r="RA48" s="27">
        <f t="shared" si="847"/>
        <v>0.33006396588486142</v>
      </c>
      <c r="RB48" s="27">
        <f t="shared" si="847"/>
        <v>0.31812366737739872</v>
      </c>
      <c r="RC48" s="27">
        <f t="shared" si="847"/>
        <v>0.32238805970149254</v>
      </c>
      <c r="RD48" s="27">
        <f t="shared" si="847"/>
        <v>0.33091684434968016</v>
      </c>
      <c r="RE48" s="27">
        <f t="shared" si="847"/>
        <v>0.28772378516624042</v>
      </c>
      <c r="RF48" s="27">
        <f t="shared" si="847"/>
        <v>0.27450980392156865</v>
      </c>
      <c r="RG48" s="27">
        <f t="shared" si="847"/>
        <v>0.25266297400937365</v>
      </c>
      <c r="RH48" s="27">
        <f t="shared" si="847"/>
        <v>0.2415850021303792</v>
      </c>
      <c r="RI48" s="27">
        <f t="shared" si="847"/>
        <v>0.22851063829787235</v>
      </c>
      <c r="RJ48" s="27">
        <f t="shared" si="847"/>
        <v>0.23106382978723405</v>
      </c>
      <c r="RK48" s="27">
        <f t="shared" si="847"/>
        <v>0.23574468085106384</v>
      </c>
      <c r="RL48" s="27">
        <f t="shared" ref="RL48:TW48" si="848">RL47/(RL45)</f>
        <v>0.21021276595744681</v>
      </c>
      <c r="RM48" s="27">
        <f t="shared" si="848"/>
        <v>0.19191489361702127</v>
      </c>
      <c r="RN48" s="27">
        <f t="shared" si="848"/>
        <v>0.18127659574468086</v>
      </c>
      <c r="RO48" s="27">
        <f t="shared" si="848"/>
        <v>0.17234042553191489</v>
      </c>
      <c r="RP48" s="27">
        <f t="shared" si="848"/>
        <v>0.1651063829787234</v>
      </c>
      <c r="RQ48" s="27">
        <f t="shared" si="848"/>
        <v>0.1651063829787234</v>
      </c>
      <c r="RR48" s="27">
        <f t="shared" si="848"/>
        <v>0.17234042553191489</v>
      </c>
      <c r="RS48" s="27">
        <f t="shared" si="848"/>
        <v>0.1651063829787234</v>
      </c>
      <c r="RT48" s="27">
        <f t="shared" si="848"/>
        <v>0.15816326530612246</v>
      </c>
      <c r="RU48" s="27">
        <f t="shared" si="848"/>
        <v>0.15339480301760269</v>
      </c>
      <c r="RV48" s="27">
        <f t="shared" si="848"/>
        <v>0.1461131461131461</v>
      </c>
      <c r="RW48" s="27">
        <f t="shared" si="848"/>
        <v>0.1505901505901506</v>
      </c>
      <c r="RX48" s="27">
        <f t="shared" si="848"/>
        <v>0.16605616605616605</v>
      </c>
      <c r="RY48" s="27">
        <f t="shared" si="848"/>
        <v>0.18030118030118031</v>
      </c>
      <c r="RZ48" s="27">
        <f t="shared" si="848"/>
        <v>0.15221815221815221</v>
      </c>
      <c r="SA48" s="27">
        <f t="shared" si="848"/>
        <v>0.16646316646316647</v>
      </c>
      <c r="SB48" s="27">
        <f t="shared" si="848"/>
        <v>0.15628815628815629</v>
      </c>
      <c r="SC48" s="27">
        <f t="shared" si="848"/>
        <v>0.15506715506715507</v>
      </c>
      <c r="SD48" s="27">
        <f t="shared" si="848"/>
        <v>0.16198616198616198</v>
      </c>
      <c r="SE48" s="27">
        <f t="shared" si="848"/>
        <v>0.1737891737891738</v>
      </c>
      <c r="SF48" s="27">
        <f t="shared" si="848"/>
        <v>0.18722018722018721</v>
      </c>
      <c r="SG48" s="27">
        <f t="shared" si="848"/>
        <v>0.1737891737891738</v>
      </c>
      <c r="SH48" s="27">
        <f t="shared" si="848"/>
        <v>0.17460317460317459</v>
      </c>
      <c r="SI48" s="27">
        <f t="shared" si="848"/>
        <v>0.185999185999186</v>
      </c>
      <c r="SJ48" s="27">
        <f t="shared" si="848"/>
        <v>0.19332519332519332</v>
      </c>
      <c r="SK48" s="27">
        <f t="shared" si="848"/>
        <v>0.2043142043142043</v>
      </c>
      <c r="SL48" s="27">
        <f t="shared" si="848"/>
        <v>0.22140822140822142</v>
      </c>
      <c r="SM48" s="27">
        <f t="shared" si="848"/>
        <v>0.23646723646723647</v>
      </c>
      <c r="SN48" s="27">
        <f t="shared" si="848"/>
        <v>0.23850223850223851</v>
      </c>
      <c r="SO48" s="27">
        <f t="shared" si="848"/>
        <v>0.23301358912869705</v>
      </c>
      <c r="SP48" s="27">
        <f t="shared" si="848"/>
        <v>0.24300559552358114</v>
      </c>
      <c r="SQ48" s="27">
        <f t="shared" si="848"/>
        <v>0.26778577138289367</v>
      </c>
      <c r="SR48" s="27">
        <f t="shared" si="848"/>
        <v>0.28697042366107112</v>
      </c>
      <c r="SS48" s="27">
        <f t="shared" si="848"/>
        <v>0.30935251798561153</v>
      </c>
      <c r="ST48" s="27">
        <f t="shared" si="848"/>
        <v>0.33413269384492406</v>
      </c>
      <c r="SU48" s="27">
        <f t="shared" si="848"/>
        <v>0.29681274900398408</v>
      </c>
      <c r="SV48" s="27">
        <f t="shared" si="848"/>
        <v>0.29880478087649404</v>
      </c>
      <c r="SW48" s="27">
        <f t="shared" si="848"/>
        <v>0.31115537848605579</v>
      </c>
      <c r="SX48" s="27">
        <f t="shared" si="848"/>
        <v>0.35498007968127487</v>
      </c>
      <c r="SY48" s="27">
        <f t="shared" si="848"/>
        <v>0.35338645418326692</v>
      </c>
      <c r="SZ48" s="27">
        <f t="shared" si="848"/>
        <v>0.40956175298804781</v>
      </c>
      <c r="TA48" s="27">
        <f t="shared" si="848"/>
        <v>0.4541832669322709</v>
      </c>
      <c r="TB48" s="27">
        <f t="shared" si="848"/>
        <v>0.46215139442231074</v>
      </c>
      <c r="TC48" s="27">
        <f t="shared" si="848"/>
        <v>0.47290836653386453</v>
      </c>
      <c r="TD48" s="27">
        <f t="shared" si="848"/>
        <v>0.50834658187599369</v>
      </c>
      <c r="TE48" s="27">
        <f t="shared" si="848"/>
        <v>0.51718688265507706</v>
      </c>
      <c r="TF48" s="27">
        <f t="shared" si="848"/>
        <v>0.55511655472145394</v>
      </c>
      <c r="TG48" s="27">
        <f t="shared" si="848"/>
        <v>0.61280126432240223</v>
      </c>
      <c r="TH48" s="27">
        <f t="shared" si="848"/>
        <v>0.66258395890952193</v>
      </c>
      <c r="TI48" s="27">
        <f t="shared" si="848"/>
        <v>0.70363062352012629</v>
      </c>
      <c r="TJ48" s="27">
        <f t="shared" si="848"/>
        <v>0.61917916337805845</v>
      </c>
      <c r="TK48" s="27">
        <f t="shared" si="848"/>
        <v>0.64048934490923437</v>
      </c>
      <c r="TL48" s="27">
        <f t="shared" si="848"/>
        <v>0.64640883977900554</v>
      </c>
      <c r="TM48" s="27">
        <f t="shared" si="848"/>
        <v>0.6732438831886346</v>
      </c>
      <c r="TN48" s="27">
        <f t="shared" si="848"/>
        <v>0.73204419889502759</v>
      </c>
      <c r="TO48" s="27">
        <f t="shared" si="848"/>
        <v>0.78808208366219412</v>
      </c>
      <c r="TP48" s="27">
        <f t="shared" si="848"/>
        <v>0.70239497447978017</v>
      </c>
      <c r="TQ48" s="27">
        <f t="shared" si="848"/>
        <v>0.68983117393011384</v>
      </c>
      <c r="TR48" s="27">
        <f t="shared" si="848"/>
        <v>0.70396544954848839</v>
      </c>
      <c r="TS48" s="27">
        <f t="shared" si="848"/>
        <v>0.72241853160581071</v>
      </c>
      <c r="TT48" s="27">
        <f t="shared" si="848"/>
        <v>0.72398900667451904</v>
      </c>
      <c r="TU48" s="27">
        <f t="shared" si="848"/>
        <v>0.78955634079308989</v>
      </c>
      <c r="TV48" s="27">
        <f t="shared" si="848"/>
        <v>0.84300740163615118</v>
      </c>
      <c r="TW48" s="27">
        <f t="shared" si="848"/>
        <v>0.75301908843007404</v>
      </c>
      <c r="TX48" s="27">
        <f t="shared" ref="TX48:WI48" si="849">TX47/(TX45)</f>
        <v>0.75223996883521616</v>
      </c>
      <c r="TY48" s="27">
        <f t="shared" si="849"/>
        <v>0.73704713673548894</v>
      </c>
      <c r="TZ48" s="27">
        <f t="shared" si="849"/>
        <v>0.7533927879022877</v>
      </c>
      <c r="UA48" s="27">
        <f t="shared" si="849"/>
        <v>0.77084141139976736</v>
      </c>
      <c r="UB48" s="27">
        <f t="shared" si="849"/>
        <v>0.84335013571151607</v>
      </c>
      <c r="UC48" s="27">
        <f t="shared" si="849"/>
        <v>0.89980657640232109</v>
      </c>
      <c r="UD48" s="27">
        <f t="shared" si="849"/>
        <v>0.79187620889748545</v>
      </c>
      <c r="UE48" s="27">
        <f t="shared" si="849"/>
        <v>0.76210131332082554</v>
      </c>
      <c r="UF48" s="27">
        <f t="shared" si="849"/>
        <v>0.75309104533533155</v>
      </c>
      <c r="UG48" s="27">
        <f t="shared" si="849"/>
        <v>0.75196702884975641</v>
      </c>
      <c r="UH48" s="27">
        <f t="shared" si="849"/>
        <v>0.76920194829524169</v>
      </c>
      <c r="UI48" s="27">
        <f t="shared" si="849"/>
        <v>0.83252154364930686</v>
      </c>
      <c r="UJ48" s="27">
        <f t="shared" si="849"/>
        <v>0.87833827893175076</v>
      </c>
      <c r="UK48" s="27">
        <f t="shared" si="849"/>
        <v>0.75426874536005939</v>
      </c>
      <c r="UL48" s="27">
        <f t="shared" si="849"/>
        <v>0.73155357804968479</v>
      </c>
      <c r="UM48" s="27">
        <f t="shared" si="849"/>
        <v>0.70764119601328901</v>
      </c>
      <c r="UN48" s="27">
        <f t="shared" si="849"/>
        <v>0.70848708487084866</v>
      </c>
      <c r="UO48" s="27">
        <f t="shared" si="849"/>
        <v>0.68368846436443786</v>
      </c>
      <c r="UP48" s="27">
        <f t="shared" si="849"/>
        <v>0.73659074210139608</v>
      </c>
      <c r="UQ48" s="27">
        <f t="shared" si="849"/>
        <v>0.76984998170508601</v>
      </c>
      <c r="UR48" s="27">
        <f t="shared" si="849"/>
        <v>0.64505494505494509</v>
      </c>
      <c r="US48" s="27">
        <f t="shared" si="849"/>
        <v>0.59825960841189263</v>
      </c>
      <c r="UT48" s="27">
        <f t="shared" si="849"/>
        <v>0.57614213197969544</v>
      </c>
      <c r="UU48" s="27">
        <f t="shared" si="849"/>
        <v>0.55801305293691084</v>
      </c>
      <c r="UV48" s="27">
        <f t="shared" si="849"/>
        <v>0.53480783176214652</v>
      </c>
      <c r="UW48" s="27">
        <f t="shared" si="849"/>
        <v>0.56526468455402468</v>
      </c>
      <c r="UX48" s="27">
        <f t="shared" si="849"/>
        <v>0.58955765047135611</v>
      </c>
      <c r="UY48" s="27">
        <f t="shared" si="849"/>
        <v>0.60764514965741079</v>
      </c>
      <c r="UZ48" s="27">
        <f t="shared" si="849"/>
        <v>0.44624819624819623</v>
      </c>
      <c r="VA48" s="27">
        <f t="shared" si="849"/>
        <v>0.40800865800865799</v>
      </c>
      <c r="VB48" s="27">
        <f t="shared" si="849"/>
        <v>0.43032490974729243</v>
      </c>
      <c r="VC48" s="27">
        <f t="shared" si="849"/>
        <v>0.3538902832556472</v>
      </c>
      <c r="VD48" s="27">
        <f t="shared" si="849"/>
        <v>0.3685908927931158</v>
      </c>
      <c r="VE48" s="27">
        <f t="shared" si="849"/>
        <v>0.38456040028591854</v>
      </c>
      <c r="VF48" s="27">
        <f t="shared" si="849"/>
        <v>0.28469496967534785</v>
      </c>
      <c r="VG48" s="27">
        <f t="shared" si="849"/>
        <v>0.21227256510881198</v>
      </c>
      <c r="VH48" s="27">
        <f t="shared" si="849"/>
        <v>0.23098394975575715</v>
      </c>
      <c r="VI48" s="27">
        <f t="shared" si="849"/>
        <v>0.22230113636363635</v>
      </c>
      <c r="VJ48" s="27">
        <f t="shared" si="849"/>
        <v>0.20525568181818182</v>
      </c>
      <c r="VK48" s="27">
        <f t="shared" si="849"/>
        <v>0.21519886363636365</v>
      </c>
      <c r="VL48" s="27">
        <f t="shared" si="849"/>
        <v>0.22407670454545456</v>
      </c>
      <c r="VM48" s="27">
        <f t="shared" si="849"/>
        <v>0.1796875</v>
      </c>
      <c r="VN48" s="27">
        <f t="shared" si="849"/>
        <v>0.16832386363636365</v>
      </c>
      <c r="VO48" s="27">
        <f t="shared" si="849"/>
        <v>0.15625</v>
      </c>
      <c r="VP48" s="27">
        <f t="shared" si="849"/>
        <v>0.15436479772888573</v>
      </c>
      <c r="VQ48" s="27">
        <f t="shared" si="849"/>
        <v>0.15081618168914124</v>
      </c>
      <c r="VR48" s="27">
        <f t="shared" si="849"/>
        <v>0.15862313697657912</v>
      </c>
      <c r="VS48" s="27">
        <f t="shared" si="849"/>
        <v>0.16678495386799147</v>
      </c>
      <c r="VT48" s="27">
        <f t="shared" si="849"/>
        <v>0.1383960255500355</v>
      </c>
      <c r="VU48" s="27">
        <f t="shared" si="849"/>
        <v>0.13449254790631654</v>
      </c>
      <c r="VV48" s="27">
        <f t="shared" si="849"/>
        <v>0.12633073101490419</v>
      </c>
      <c r="VW48" s="27">
        <f t="shared" si="849"/>
        <v>0.12065294535131299</v>
      </c>
      <c r="VX48" s="27">
        <f t="shared" si="849"/>
        <v>0.10823278921220723</v>
      </c>
      <c r="VY48" s="27">
        <f t="shared" si="849"/>
        <v>0.11071682044002838</v>
      </c>
      <c r="VZ48" s="27">
        <f t="shared" si="849"/>
        <v>0.11391057487579843</v>
      </c>
      <c r="WA48" s="27">
        <f t="shared" si="849"/>
        <v>8.5166784953867994E-2</v>
      </c>
      <c r="WB48" s="27">
        <f t="shared" si="849"/>
        <v>7.6295244854506741E-2</v>
      </c>
      <c r="WC48" s="27">
        <f t="shared" si="849"/>
        <v>7.2586328400281883E-2</v>
      </c>
      <c r="WD48" s="27">
        <f t="shared" si="849"/>
        <v>6.3072586328400279E-2</v>
      </c>
      <c r="WE48" s="27">
        <f t="shared" si="849"/>
        <v>6.0253699788583512E-2</v>
      </c>
      <c r="WF48" s="27">
        <f t="shared" si="849"/>
        <v>6.3424947145877375E-2</v>
      </c>
      <c r="WG48" s="27">
        <f t="shared" si="849"/>
        <v>6.5539112050739964E-2</v>
      </c>
      <c r="WH48" s="27">
        <f t="shared" si="849"/>
        <v>5.2149400986610292E-2</v>
      </c>
      <c r="WI48" s="27">
        <f t="shared" si="849"/>
        <v>4.510218463706836E-2</v>
      </c>
      <c r="WJ48" s="27">
        <f t="shared" ref="WJ48:YU48" si="850">WJ47/(WJ45)</f>
        <v>3.9464411557434811E-2</v>
      </c>
      <c r="WK48" s="27">
        <f t="shared" si="850"/>
        <v>4.1226215644820298E-2</v>
      </c>
      <c r="WL48" s="27">
        <f t="shared" si="850"/>
        <v>4.0873854827343202E-2</v>
      </c>
      <c r="WM48" s="27">
        <f t="shared" si="850"/>
        <v>4.6511627906976744E-2</v>
      </c>
      <c r="WN48" s="27">
        <f t="shared" si="850"/>
        <v>4.7216349541930935E-2</v>
      </c>
      <c r="WO48" s="27">
        <f t="shared" si="850"/>
        <v>4.1578576462297394E-2</v>
      </c>
      <c r="WP48" s="27">
        <f t="shared" si="850"/>
        <v>4.0521494009866106E-2</v>
      </c>
      <c r="WQ48" s="27">
        <f t="shared" si="850"/>
        <v>4.4397463002114168E-2</v>
      </c>
      <c r="WR48" s="27">
        <f t="shared" si="850"/>
        <v>3.8448095071653268E-2</v>
      </c>
      <c r="WS48" s="27">
        <f t="shared" si="850"/>
        <v>3.6834924965893585E-2</v>
      </c>
      <c r="WT48" s="27">
        <f t="shared" si="850"/>
        <v>4.1950886766712145E-2</v>
      </c>
      <c r="WU48" s="27">
        <f t="shared" si="850"/>
        <v>4.6043656207366987E-2</v>
      </c>
      <c r="WV48" s="27">
        <f t="shared" si="850"/>
        <v>4.3997271487039566E-2</v>
      </c>
      <c r="WW48" s="27">
        <f t="shared" si="850"/>
        <v>4.5020463847203276E-2</v>
      </c>
      <c r="WX48" s="27">
        <f t="shared" si="850"/>
        <v>4.1170466144947258E-2</v>
      </c>
      <c r="WY48" s="27">
        <f t="shared" si="850"/>
        <v>4.3211976862878532E-2</v>
      </c>
      <c r="WZ48" s="27">
        <f t="shared" si="850"/>
        <v>4.3211976862878532E-2</v>
      </c>
      <c r="XA48" s="27">
        <f t="shared" si="850"/>
        <v>4.3892480435522289E-2</v>
      </c>
      <c r="XB48" s="27">
        <f t="shared" si="850"/>
        <v>4.5853000674308836E-2</v>
      </c>
      <c r="XC48" s="27">
        <f t="shared" si="850"/>
        <v>3.6749831422791639E-2</v>
      </c>
      <c r="XD48" s="27">
        <f t="shared" si="850"/>
        <v>3.4563758389261748E-2</v>
      </c>
      <c r="XE48" s="27">
        <f t="shared" si="850"/>
        <v>2.919463087248322E-2</v>
      </c>
      <c r="XF48" s="27">
        <f t="shared" si="850"/>
        <v>2.9775844764135161E-2</v>
      </c>
      <c r="XG48" s="27">
        <f t="shared" si="850"/>
        <v>2.8103044496487119E-2</v>
      </c>
      <c r="XH48" s="27">
        <f t="shared" si="850"/>
        <v>3.0444964871194378E-2</v>
      </c>
      <c r="XI48" s="27">
        <f t="shared" si="850"/>
        <v>3.2452325192372032E-2</v>
      </c>
      <c r="XJ48" s="27">
        <f t="shared" si="850"/>
        <v>2.3356690023356691E-2</v>
      </c>
      <c r="XK48" s="27">
        <f t="shared" si="850"/>
        <v>2.4024024024024024E-2</v>
      </c>
      <c r="XL48" s="27">
        <f t="shared" si="850"/>
        <v>2.2022022022022022E-2</v>
      </c>
      <c r="XM48" s="27">
        <f t="shared" si="850"/>
        <v>2.0495867768595043E-2</v>
      </c>
      <c r="XN48" s="27">
        <f t="shared" si="850"/>
        <v>2.0495867768595043E-2</v>
      </c>
      <c r="XO48" s="27">
        <f t="shared" si="850"/>
        <v>2.1157024793388431E-2</v>
      </c>
      <c r="XP48" s="27">
        <f t="shared" si="850"/>
        <v>2.2148760330578512E-2</v>
      </c>
      <c r="XQ48" s="27">
        <f t="shared" si="850"/>
        <v>1.8805674694820192E-2</v>
      </c>
      <c r="XR48" s="27">
        <f t="shared" si="850"/>
        <v>1.649620587264929E-2</v>
      </c>
      <c r="XS48" s="27">
        <f t="shared" si="850"/>
        <v>1.418673705047839E-2</v>
      </c>
      <c r="XT48" s="27">
        <f t="shared" si="850"/>
        <v>1.5506433520290333E-2</v>
      </c>
      <c r="XU48" s="27">
        <f t="shared" si="850"/>
        <v>1.3526888815572418E-2</v>
      </c>
      <c r="XV48" s="27">
        <f t="shared" si="850"/>
        <v>1.3856812933025405E-2</v>
      </c>
      <c r="XW48" s="27">
        <f t="shared" si="850"/>
        <v>1.478318002628121E-2</v>
      </c>
      <c r="XX48" s="27">
        <f t="shared" si="850"/>
        <v>1.0840998685939553E-2</v>
      </c>
      <c r="XY48" s="27">
        <f t="shared" si="850"/>
        <v>9.8135426889106973E-3</v>
      </c>
      <c r="XZ48" s="27">
        <f t="shared" si="850"/>
        <v>1.0140660778541054E-2</v>
      </c>
      <c r="YA48" s="27">
        <f t="shared" si="850"/>
        <v>1.1776251226692836E-2</v>
      </c>
      <c r="YB48" s="27">
        <f t="shared" si="850"/>
        <v>1.2103369316323193E-2</v>
      </c>
      <c r="YC48" s="27">
        <f t="shared" si="850"/>
        <v>1.2430487405953549E-2</v>
      </c>
      <c r="YD48" s="27">
        <f t="shared" si="850"/>
        <v>1.3084723585214262E-2</v>
      </c>
      <c r="YE48" s="27">
        <f t="shared" si="850"/>
        <v>1.1122015047432123E-2</v>
      </c>
      <c r="YF48" s="27">
        <f t="shared" si="850"/>
        <v>1.1776251226692836E-2</v>
      </c>
      <c r="YG48" s="27">
        <f t="shared" si="850"/>
        <v>1.3411841674844618E-2</v>
      </c>
      <c r="YH48" s="27">
        <f t="shared" si="850"/>
        <v>1.4043109079033311E-2</v>
      </c>
      <c r="YI48" s="27">
        <f t="shared" si="850"/>
        <v>1.534944480731548E-2</v>
      </c>
      <c r="YJ48" s="27">
        <f t="shared" si="850"/>
        <v>1.7308948399738733E-2</v>
      </c>
      <c r="YK48" s="27">
        <f t="shared" si="850"/>
        <v>1.6982364467668192E-2</v>
      </c>
      <c r="YL48" s="27">
        <f t="shared" si="850"/>
        <v>1.5022860875244938E-2</v>
      </c>
      <c r="YM48" s="27">
        <f t="shared" si="850"/>
        <v>1.7606781871535703E-2</v>
      </c>
      <c r="YN48" s="27">
        <f t="shared" si="850"/>
        <v>2.0032310177705976E-2</v>
      </c>
      <c r="YO48" s="27">
        <f t="shared" si="850"/>
        <v>2.3203351595230421E-2</v>
      </c>
      <c r="YP48" s="27">
        <f t="shared" si="850"/>
        <v>2.6103770544634225E-2</v>
      </c>
      <c r="YQ48" s="27">
        <f t="shared" si="850"/>
        <v>2.9970995810505961E-2</v>
      </c>
      <c r="YR48" s="27">
        <f t="shared" si="850"/>
        <v>3.2871414759909762E-2</v>
      </c>
      <c r="YS48" s="27">
        <f t="shared" si="850"/>
        <v>3.8027715114405412E-2</v>
      </c>
      <c r="YT48" s="27">
        <f t="shared" si="850"/>
        <v>4.4795359329680956E-2</v>
      </c>
      <c r="YU48" s="27">
        <f t="shared" si="850"/>
        <v>5.220754108926845E-2</v>
      </c>
      <c r="YV48" s="27">
        <f t="shared" ref="YV48:AAN48" si="851">YV47/(YV45)</f>
        <v>5.9941991621011922E-2</v>
      </c>
      <c r="YW48" s="27">
        <f t="shared" si="851"/>
        <v>7.122139864647116E-2</v>
      </c>
      <c r="YX48" s="27">
        <f t="shared" si="851"/>
        <v>8.5723493393490169E-2</v>
      </c>
      <c r="YY48" s="27">
        <f t="shared" si="851"/>
        <v>9.5069287786013534E-2</v>
      </c>
      <c r="YZ48" s="27">
        <f t="shared" si="851"/>
        <v>0.10803858520900321</v>
      </c>
      <c r="ZA48" s="27">
        <f t="shared" si="851"/>
        <v>0.10128617363344052</v>
      </c>
      <c r="ZB48" s="27">
        <f t="shared" si="851"/>
        <v>0.11639871382636656</v>
      </c>
      <c r="ZC48" s="27">
        <f t="shared" si="851"/>
        <v>0.13890675241157557</v>
      </c>
      <c r="ZD48" s="27">
        <f t="shared" si="851"/>
        <v>0.15691318327974277</v>
      </c>
      <c r="ZE48" s="27">
        <f t="shared" si="851"/>
        <v>0.1797427652733119</v>
      </c>
      <c r="ZF48" s="27">
        <f t="shared" si="851"/>
        <v>0.19549839228295821</v>
      </c>
      <c r="ZG48" s="27">
        <f t="shared" si="851"/>
        <v>0.21543408360128619</v>
      </c>
      <c r="ZH48" s="27">
        <f t="shared" si="851"/>
        <v>0.19807073954983923</v>
      </c>
      <c r="ZI48" s="27">
        <f t="shared" si="851"/>
        <v>0.22700964630225082</v>
      </c>
      <c r="ZJ48" s="27">
        <f t="shared" si="851"/>
        <v>0.25530546623794215</v>
      </c>
      <c r="ZK48" s="27">
        <f t="shared" si="851"/>
        <v>0.28553054662379423</v>
      </c>
      <c r="ZL48" s="27">
        <f t="shared" si="851"/>
        <v>0.32090032154340836</v>
      </c>
      <c r="ZM48" s="27">
        <f t="shared" si="851"/>
        <v>0.34176809737347852</v>
      </c>
      <c r="ZN48" s="27">
        <f t="shared" si="851"/>
        <v>0.34272901985906468</v>
      </c>
      <c r="ZO48" s="27">
        <f t="shared" si="851"/>
        <v>0.37027546444586801</v>
      </c>
      <c r="ZP48" s="27">
        <f t="shared" si="851"/>
        <v>0.42312620115310701</v>
      </c>
      <c r="ZQ48" s="27">
        <f t="shared" si="851"/>
        <v>0.47853939782190902</v>
      </c>
      <c r="ZR48" s="27">
        <f t="shared" si="851"/>
        <v>0.5237027546444587</v>
      </c>
      <c r="ZS48" s="27">
        <f t="shared" si="851"/>
        <v>0.56438180653427295</v>
      </c>
      <c r="ZT48" s="27">
        <f t="shared" si="851"/>
        <v>0.60490289716650747</v>
      </c>
      <c r="ZU48" s="27">
        <f t="shared" si="851"/>
        <v>0.59216809933142311</v>
      </c>
      <c r="ZV48" s="27">
        <f t="shared" si="851"/>
        <v>0.62973575294492201</v>
      </c>
      <c r="ZW48" s="27">
        <f t="shared" si="851"/>
        <v>0.6698503661254378</v>
      </c>
      <c r="ZX48" s="27">
        <f t="shared" si="851"/>
        <v>0.70900986946832223</v>
      </c>
      <c r="ZY48" s="27">
        <f t="shared" si="851"/>
        <v>0.72110792741165231</v>
      </c>
      <c r="ZZ48" s="27">
        <f t="shared" si="851"/>
        <v>0.78892072588347661</v>
      </c>
      <c r="AAA48" s="27">
        <f t="shared" si="851"/>
        <v>0.86023559375994907</v>
      </c>
      <c r="AAB48" s="27">
        <f t="shared" si="851"/>
        <v>0.8010187838268068</v>
      </c>
      <c r="AAC48" s="27">
        <f t="shared" si="851"/>
        <v>0.80787401574803153</v>
      </c>
      <c r="AAD48" s="27">
        <f t="shared" si="851"/>
        <v>0.83370078740157483</v>
      </c>
      <c r="AAE48" s="27">
        <f t="shared" si="851"/>
        <v>0.8497637795275591</v>
      </c>
      <c r="AAF48" s="27">
        <f t="shared" si="851"/>
        <v>0.88566929133858263</v>
      </c>
      <c r="AAG48" s="27">
        <f t="shared" si="851"/>
        <v>0.96031496062992128</v>
      </c>
      <c r="AAH48" s="27">
        <f t="shared" si="851"/>
        <v>1.0351869305686459</v>
      </c>
      <c r="AAI48" s="27">
        <f t="shared" si="851"/>
        <v>0.92459943449575877</v>
      </c>
      <c r="AAJ48" s="27">
        <f t="shared" si="851"/>
        <v>0.92774112472510206</v>
      </c>
      <c r="AAK48" s="27">
        <f t="shared" si="851"/>
        <v>0.92705072010018785</v>
      </c>
      <c r="AAL48" s="27">
        <f t="shared" si="851"/>
        <v>0.93268628678772703</v>
      </c>
      <c r="AAM48" s="27">
        <f t="shared" si="851"/>
        <v>1.049154664996869</v>
      </c>
      <c r="AAN48" s="27">
        <f t="shared" si="851"/>
        <v>1.1690670006261741</v>
      </c>
      <c r="AAO48" s="27">
        <f>AAO47/(AAO45)</f>
        <v>1.1794951698348395</v>
      </c>
      <c r="AAP48" s="27">
        <f>AAP47/(AAP45)</f>
        <v>0.94052044609665431</v>
      </c>
      <c r="AAQ48" s="27">
        <f t="shared" ref="AAQ48:AAV48" si="852">AAQ47/(AAQ45+AAQ46)</f>
        <v>0.84613163972286376</v>
      </c>
      <c r="AAR48" s="27">
        <f t="shared" si="852"/>
        <v>0.84459263554653519</v>
      </c>
      <c r="AAS48" s="27">
        <f t="shared" si="852"/>
        <v>0.85037768739105168</v>
      </c>
      <c r="AAT48" s="27">
        <f t="shared" si="852"/>
        <v>0.84716925784687591</v>
      </c>
      <c r="AAU48" s="27">
        <f t="shared" si="852"/>
        <v>0.87474332648870634</v>
      </c>
      <c r="AAV48" s="27">
        <f t="shared" si="852"/>
        <v>0.88905109489051093</v>
      </c>
      <c r="AAW48" s="27">
        <f t="shared" ref="AAW48:AAX48" si="853">AAW47/(AAW45+AAW46)</f>
        <v>0.84116788321167879</v>
      </c>
      <c r="AAX48" s="27">
        <f t="shared" si="853"/>
        <v>0.82852983988355167</v>
      </c>
      <c r="AAY48" s="27">
        <f t="shared" ref="AAY48:AAZ48" si="854">AAY47/(AAY45+AAY46)</f>
        <v>0.85589519650655022</v>
      </c>
      <c r="AAZ48" s="27">
        <f t="shared" si="854"/>
        <v>0.81730769230769229</v>
      </c>
      <c r="ABA48" s="27">
        <f t="shared" ref="ABA48:ABB48" si="855">ABA47/(ABA45+ABA46)</f>
        <v>0.80948225712623623</v>
      </c>
      <c r="ABB48" s="27">
        <f t="shared" si="855"/>
        <v>0.84467713787085519</v>
      </c>
      <c r="ABC48" s="27">
        <f t="shared" ref="ABC48:ABD48" si="856">ABC47/(ABC45+ABC46)</f>
        <v>0.86763425253991289</v>
      </c>
      <c r="ABD48" s="27">
        <f t="shared" si="856"/>
        <v>0.79435957696827264</v>
      </c>
      <c r="ABE48" s="27">
        <f t="shared" ref="ABE48:ABF48" si="857">ABE47/(ABE45+ABE46)</f>
        <v>0.78696158323632126</v>
      </c>
      <c r="ABF48" s="27">
        <f t="shared" si="857"/>
        <v>0.77625036560397775</v>
      </c>
      <c r="ABG48" s="27">
        <f t="shared" ref="ABG48:ABI48" si="858">ABG47/(ABG45+ABG46)</f>
        <v>0.77973052138254251</v>
      </c>
      <c r="ABH48" s="27">
        <f t="shared" si="858"/>
        <v>0.78022300469483563</v>
      </c>
      <c r="ABI48" s="27">
        <f t="shared" si="858"/>
        <v>0.80497076023391811</v>
      </c>
      <c r="ABJ48" s="27">
        <f t="shared" ref="ABJ48:ABK48" si="859">ABJ47/(ABJ45+ABJ46)</f>
        <v>0.82237803096698803</v>
      </c>
      <c r="ABK48" s="27">
        <f t="shared" si="859"/>
        <v>0.75795620437956202</v>
      </c>
      <c r="ABL48" s="27">
        <f t="shared" ref="ABL48:ABM48" si="860">ABL47/(ABL45+ABL46)</f>
        <v>0.71498418176589018</v>
      </c>
      <c r="ABM48" s="27">
        <f t="shared" si="860"/>
        <v>0.68718996206594685</v>
      </c>
      <c r="ABN48" s="27">
        <f t="shared" ref="ABN48:ABO48" si="861">ABN47/(ABN45+ABN46)</f>
        <v>0.66366279069767442</v>
      </c>
      <c r="ABO48" s="27">
        <f t="shared" si="861"/>
        <v>0.65357766143106455</v>
      </c>
      <c r="ABP48" s="27">
        <f t="shared" ref="ABP48:ABQ48" si="862">ABP47/(ABP45+ABP46)</f>
        <v>0.67568353694008143</v>
      </c>
      <c r="ABQ48" s="27">
        <f t="shared" si="862"/>
        <v>0.68601276842716197</v>
      </c>
      <c r="ABR48" s="27">
        <f t="shared" ref="ABR48:ABS48" si="863">ABR47/(ABR45+ABR46)</f>
        <v>0.63476506197751514</v>
      </c>
      <c r="ABS48" s="27">
        <f t="shared" si="863"/>
        <v>0.60376811594202895</v>
      </c>
      <c r="ABT48" s="27">
        <f t="shared" ref="ABT48:ABU48" si="864">ABT47/(ABT45+ABT46)</f>
        <v>0.59400465657741564</v>
      </c>
      <c r="ABU48" s="27">
        <f t="shared" si="864"/>
        <v>0.56691992986557571</v>
      </c>
      <c r="ABV48" s="27">
        <f t="shared" ref="ABV48:ABX48" si="865">ABV47/(ABV45+ABV46)</f>
        <v>0.54182565306721453</v>
      </c>
      <c r="ABW48" s="27">
        <f t="shared" si="865"/>
        <v>0.55444672732609335</v>
      </c>
      <c r="ABX48" s="27">
        <f t="shared" si="865"/>
        <v>0.5643883836902317</v>
      </c>
      <c r="ABY48" s="27">
        <f t="shared" ref="ABY48:ABZ48" si="866">ABY47/(ABY45+ABY46)</f>
        <v>0.58057851239669422</v>
      </c>
      <c r="ABZ48" s="27">
        <f t="shared" si="866"/>
        <v>0.48238805970149251</v>
      </c>
      <c r="ACA48" s="27">
        <f t="shared" ref="ACA48:ACB48" si="867">ACA47/(ACA45+ACA46)</f>
        <v>0.44025157232704404</v>
      </c>
      <c r="ACB48" s="27">
        <f t="shared" si="867"/>
        <v>0.40077937649880097</v>
      </c>
      <c r="ACC48" s="27">
        <f t="shared" ref="ACC48:ACE48" si="868">ACC47/(ACC45+ACC46)</f>
        <v>0.37710843373493974</v>
      </c>
      <c r="ACD48" s="27">
        <f t="shared" si="868"/>
        <v>0.38795180722891565</v>
      </c>
      <c r="ACE48" s="27">
        <f t="shared" si="868"/>
        <v>0.39729729729729729</v>
      </c>
      <c r="ACF48" s="27">
        <f t="shared" ref="ACF48:ACG48" si="869">ACF47/(ACF45+ACF46)</f>
        <v>0.3472474289171204</v>
      </c>
      <c r="ACG48" s="27">
        <f t="shared" si="869"/>
        <v>0.31699939503932245</v>
      </c>
      <c r="ACH48" s="27">
        <f t="shared" ref="ACH48:ACI48" si="870">ACH47/(ACH45+ACH46)</f>
        <v>0.30617807389460933</v>
      </c>
      <c r="ACI48" s="27">
        <f t="shared" si="870"/>
        <v>0.30547986678776867</v>
      </c>
      <c r="ACJ48" s="27">
        <f t="shared" ref="ACJ48:ACM48" si="871">ACJ47/(ACJ45+ACJ46)</f>
        <v>0.29073288915808598</v>
      </c>
      <c r="ACK48" s="27">
        <f t="shared" si="871"/>
        <v>0.30345245305875229</v>
      </c>
      <c r="ACL48" s="27">
        <f t="shared" si="871"/>
        <v>0.31253785584494248</v>
      </c>
      <c r="ACM48" s="27">
        <f t="shared" si="871"/>
        <v>0.2867090523766273</v>
      </c>
      <c r="ACN48" s="27">
        <f t="shared" ref="ACN48:ACO48" si="872">ACN47/(ACN45+ACN46)</f>
        <v>0.27853466545564637</v>
      </c>
      <c r="ACO48" s="27">
        <f t="shared" si="872"/>
        <v>0.28238498789346245</v>
      </c>
      <c r="ACP48" s="27">
        <f t="shared" ref="ACP48:ACR48" si="873">ACP47/(ACP45+ACP46)</f>
        <v>0.28112693123295973</v>
      </c>
      <c r="ACQ48" s="27">
        <f t="shared" si="873"/>
        <v>0.29051802484095729</v>
      </c>
      <c r="ACR48" s="27">
        <f t="shared" si="873"/>
        <v>0.30233262647682518</v>
      </c>
      <c r="ACS48" s="27">
        <f t="shared" ref="ACS48:ACT48" si="874">ACS47/(ACS45+ACS46)</f>
        <v>0.30894308943089432</v>
      </c>
      <c r="ACT48" s="27">
        <f t="shared" si="874"/>
        <v>0.3121057374586963</v>
      </c>
      <c r="ACU48" s="27">
        <f t="shared" ref="ACU48:ACV48" si="875">ACU47/(ACU45+ACU46)</f>
        <v>0.31731343283582092</v>
      </c>
      <c r="ACV48" s="27">
        <f t="shared" si="875"/>
        <v>0.32667660208643817</v>
      </c>
      <c r="ACW48" s="27">
        <f t="shared" ref="ACW48:ACX48" si="876">ACW47/(ACW45+ACW46)</f>
        <v>0.32677400119260586</v>
      </c>
      <c r="ACX48" s="27">
        <f t="shared" si="876"/>
        <v>0.32677400119260586</v>
      </c>
      <c r="ACY48" s="27">
        <f t="shared" ref="ACY48:ACZ48" si="877">ACY47/(ACY45+ACY46)</f>
        <v>0.34108527131782945</v>
      </c>
      <c r="ACZ48" s="27">
        <f t="shared" si="877"/>
        <v>0.34675014907573048</v>
      </c>
      <c r="ADA48" s="27">
        <f t="shared" ref="ADA48:ADD48" si="878">ADA47/(ADA45+ADA46)</f>
        <v>0.31673128541604534</v>
      </c>
      <c r="ADB48" s="27">
        <f t="shared" si="878"/>
        <v>0.29399524375743163</v>
      </c>
      <c r="ADC48" s="27">
        <f t="shared" si="878"/>
        <v>0.28694617900683911</v>
      </c>
      <c r="ADD48" s="27">
        <f t="shared" si="878"/>
        <v>0.27608825283243887</v>
      </c>
      <c r="ADE48" s="27">
        <f t="shared" ref="ADE48:ADJ48" si="879">ADE47/(ADE45+ADE46)</f>
        <v>0.26895522388059701</v>
      </c>
      <c r="ADF48" s="27">
        <f t="shared" si="879"/>
        <v>0.27910447761194029</v>
      </c>
      <c r="ADG48" s="27">
        <f t="shared" si="879"/>
        <v>0.28447761194029852</v>
      </c>
      <c r="ADH48" s="27">
        <f t="shared" si="879"/>
        <v>0.24745356500898741</v>
      </c>
      <c r="ADI48" s="27">
        <f t="shared" si="879"/>
        <v>0.23173652694610777</v>
      </c>
      <c r="ADJ48" s="27">
        <f t="shared" si="879"/>
        <v>0.22710951526032316</v>
      </c>
      <c r="ADK48" s="27">
        <f t="shared" ref="ADK48:ADL48" si="880">ADK47/(ADK45+ADK46)</f>
        <v>0.22272047832585951</v>
      </c>
      <c r="ADL48" s="27">
        <f t="shared" si="880"/>
        <v>0.22780269058295965</v>
      </c>
      <c r="ADM48" s="27">
        <f t="shared" ref="ADM48:ADN48" si="881">ADM47/(ADM45+ADM46)</f>
        <v>0.23617339312406577</v>
      </c>
      <c r="ADN48" s="27">
        <f t="shared" si="881"/>
        <v>0.24155455904334827</v>
      </c>
      <c r="ADO48" s="27">
        <f t="shared" ref="ADO48:ADR48" si="882">ADO47/(ADO45+ADO46)</f>
        <v>0.2069377990430622</v>
      </c>
      <c r="ADP48" s="27">
        <f t="shared" si="882"/>
        <v>0.21232057416267944</v>
      </c>
      <c r="ADQ48" s="27">
        <f t="shared" si="882"/>
        <v>0.21830143540669855</v>
      </c>
      <c r="ADR48" s="27">
        <f t="shared" si="882"/>
        <v>0.22368421052631579</v>
      </c>
      <c r="ADS48" s="27">
        <f t="shared" ref="ADS48:ADT48" si="883">ADS47/(ADS45+ADS46)</f>
        <v>0.19158460161145927</v>
      </c>
      <c r="ADT48" s="27">
        <f t="shared" si="883"/>
        <v>0.20381975529692628</v>
      </c>
      <c r="ADU48" s="27">
        <f t="shared" ref="ADU48:ADW48" si="884">ADU47/(ADU45+ADU46)</f>
        <v>0.21068337809609072</v>
      </c>
      <c r="ADV48" s="27">
        <f t="shared" si="884"/>
        <v>0.1965352449223417</v>
      </c>
      <c r="ADW48" s="27">
        <f t="shared" si="884"/>
        <v>0.18898104265402843</v>
      </c>
      <c r="ADX48" s="27">
        <f t="shared" ref="ADX48:ADY48" si="885">ADX47/(ADX45+ADX46)</f>
        <v>0.19549763033175355</v>
      </c>
      <c r="ADY48" s="27">
        <f t="shared" si="885"/>
        <v>0.20136215575954991</v>
      </c>
      <c r="ADZ48" s="27">
        <f t="shared" ref="ADZ48:AEA48" si="886">ADZ47/(ADZ45+ADZ46)</f>
        <v>0.20823459715639811</v>
      </c>
      <c r="AEA48" s="27">
        <f t="shared" si="886"/>
        <v>0.21771327014218009</v>
      </c>
      <c r="AEB48" s="27">
        <f t="shared" ref="AEB48:AEC48" si="887">AEB47/(AEB45+AEB46)</f>
        <v>0.22274881516587677</v>
      </c>
      <c r="AEC48" s="27">
        <f t="shared" si="887"/>
        <v>0.22553946201596217</v>
      </c>
      <c r="AED48" s="27">
        <f t="shared" ref="AED48:AEE48" si="888">AED47/(AED45+AED46)</f>
        <v>0.22346698113207547</v>
      </c>
      <c r="AEE48" s="27">
        <f t="shared" si="888"/>
        <v>0.22834413671184442</v>
      </c>
      <c r="AEF48" s="27">
        <f t="shared" ref="AEF48:AEG48" si="889">AEF47/(AEF45+AEF46)</f>
        <v>0.22968197879858657</v>
      </c>
      <c r="AEG48" s="27">
        <f t="shared" si="889"/>
        <v>0.23586572438162545</v>
      </c>
      <c r="AEH48" s="27">
        <f t="shared" ref="AEH48:AEJ48" si="890">AEH47/(AEH45+AEH46)</f>
        <v>0.24882214369846878</v>
      </c>
      <c r="AEI48" s="27">
        <f t="shared" si="890"/>
        <v>0.25117508813160988</v>
      </c>
      <c r="AEJ48" s="27">
        <f t="shared" si="890"/>
        <v>0.2398004109186968</v>
      </c>
      <c r="AEK48" s="27">
        <f t="shared" ref="AEK48:AEL48" si="891">AEK47/(AEK45+AEK46)</f>
        <v>0.22995594713656387</v>
      </c>
      <c r="AEL48" s="27">
        <f t="shared" si="891"/>
        <v>0.23498388514503368</v>
      </c>
      <c r="AEM48" s="27">
        <f t="shared" ref="AEM48:AEP48" si="892">AEM47/(AEM45+AEM46)</f>
        <v>0.23417350527549824</v>
      </c>
      <c r="AEN48" s="27">
        <f t="shared" si="892"/>
        <v>0.22440598415957758</v>
      </c>
      <c r="AEO48" s="27">
        <f t="shared" si="892"/>
        <v>0.23085948958638897</v>
      </c>
      <c r="AEP48" s="27">
        <f t="shared" si="892"/>
        <v>0.23613963039014374</v>
      </c>
      <c r="AEQ48" s="27">
        <f t="shared" ref="AEQ48:AER48" si="893">AEQ47/(AEQ45+AEQ46)</f>
        <v>0.20164367478720283</v>
      </c>
      <c r="AER48" s="27">
        <f t="shared" si="893"/>
        <v>0.18831168831168832</v>
      </c>
      <c r="AES48" s="27">
        <f t="shared" ref="AES48:AET48" si="894">AES47/(AES45+AES46)</f>
        <v>0.17680047225501772</v>
      </c>
      <c r="AET48" s="27">
        <f t="shared" si="894"/>
        <v>0.17841344736066056</v>
      </c>
      <c r="AEU48" s="27">
        <f t="shared" ref="AEU48:AEV48" si="895">AEU47/(AEU45+AEU46)</f>
        <v>0.17428487171925686</v>
      </c>
      <c r="AEV48" s="27">
        <f t="shared" si="895"/>
        <v>0.1816573282217635</v>
      </c>
      <c r="AEW48" s="27">
        <f t="shared" ref="AEW48:AEX48" si="896">AEW47/(AEW45+AEW46)</f>
        <v>0.18584850264239577</v>
      </c>
      <c r="AEX48" s="27">
        <f t="shared" si="896"/>
        <v>0.16406939135548368</v>
      </c>
      <c r="AEY48" s="27">
        <f t="shared" ref="AEY48:AFA48" si="897">AEY47/(AEY45+AEY46)</f>
        <v>0.1593180482069371</v>
      </c>
      <c r="AEZ48" s="27">
        <f t="shared" si="897"/>
        <v>0.16019988242210464</v>
      </c>
      <c r="AFA48" s="27">
        <f t="shared" si="897"/>
        <v>0.15961199294532627</v>
      </c>
      <c r="AFB48" s="27">
        <f t="shared" ref="AFB48:AFD48" si="898">AFB47/(AFB45+AFB46)</f>
        <v>0.15956508962679988</v>
      </c>
      <c r="AFC48" s="27">
        <f t="shared" si="898"/>
        <v>0.16808698207464001</v>
      </c>
      <c r="AFD48" s="27">
        <f t="shared" si="898"/>
        <v>0.17298716452742124</v>
      </c>
      <c r="AFE48" s="27">
        <f t="shared" ref="AFE48:AFG48" si="899">AFE47/(AFE45+AFE46)</f>
        <v>0.17128683980157572</v>
      </c>
      <c r="AFF48" s="27">
        <f t="shared" si="899"/>
        <v>0.15685147945992531</v>
      </c>
      <c r="AFG48" s="27">
        <f t="shared" si="899"/>
        <v>0.15470723306544201</v>
      </c>
      <c r="AFH48" s="27">
        <f t="shared" ref="AFH48:AFJ48" si="900">AFH47/(AFH45+AFH46)</f>
        <v>0.15680643308443423</v>
      </c>
      <c r="AFI48" s="27">
        <f t="shared" si="900"/>
        <v>0.15996553704767374</v>
      </c>
      <c r="AFJ48" s="27">
        <f t="shared" si="900"/>
        <v>0.16513497989661113</v>
      </c>
      <c r="AFK48" s="27">
        <f t="shared" ref="AFK48:AFM48" si="901">AFK47/(AFK45+AFK46)</f>
        <v>0.16666666666666666</v>
      </c>
      <c r="AFL48" s="27">
        <f t="shared" si="901"/>
        <v>0.14907539118065433</v>
      </c>
      <c r="AFM48" s="27">
        <f t="shared" si="901"/>
        <v>0.14366998577524892</v>
      </c>
      <c r="AFN48" s="27">
        <f t="shared" ref="AFN48:AFO48" si="902">AFN47/(AFN45+AFN46)</f>
        <v>0.13204325554923166</v>
      </c>
      <c r="AFO48" s="27">
        <f t="shared" si="902"/>
        <v>0.13200568990042674</v>
      </c>
      <c r="AFP48" s="27">
        <f t="shared" ref="AFP48:AFQ48" si="903">AFP47/(AFP45+AFP46)</f>
        <v>0.13289698349459306</v>
      </c>
      <c r="AFQ48" s="27">
        <f t="shared" si="903"/>
        <v>0.1394422310756972</v>
      </c>
      <c r="AFR48" s="27">
        <f t="shared" ref="AFR48:AFV48" si="904">AFR47/(AFR45+AFR46)</f>
        <v>0.14314171883892998</v>
      </c>
      <c r="AFS48" s="27">
        <f t="shared" si="904"/>
        <v>0.1433854907539118</v>
      </c>
      <c r="AFT48" s="27">
        <f t="shared" si="904"/>
        <v>0.14765291607396872</v>
      </c>
      <c r="AFU48" s="27">
        <f t="shared" si="904"/>
        <v>0.14091032979013354</v>
      </c>
      <c r="AFV48" s="27">
        <f t="shared" si="904"/>
        <v>0.14986376021798364</v>
      </c>
      <c r="AFW48" s="27">
        <f t="shared" ref="AFW48:AFX48" si="905">AFW47/(AFW45+AFW46)</f>
        <v>0.15445382729501497</v>
      </c>
      <c r="AFX48" s="27">
        <f t="shared" si="905"/>
        <v>0.16289839280849905</v>
      </c>
      <c r="AFY48" s="27">
        <f t="shared" ref="AFY48:AFZ48" si="906">AFY47/(AFY45+AFY46)</f>
        <v>0.16943612094797059</v>
      </c>
      <c r="AFZ48" s="27">
        <f t="shared" si="906"/>
        <v>0.17799352750809061</v>
      </c>
      <c r="AGA48" s="27">
        <f t="shared" ref="AGA48:AGB48" si="907">AGA47/(AGA45+AGA46)</f>
        <v>0.18333782690752223</v>
      </c>
      <c r="AGB48" s="27">
        <f t="shared" si="907"/>
        <v>0.19438444924406048</v>
      </c>
      <c r="AGC48" s="27">
        <f t="shared" ref="AGC48:AGE48" si="908">AGC47/(AGC45+AGC46)</f>
        <v>0.21460467559758339</v>
      </c>
      <c r="AGD48" s="27">
        <f t="shared" si="908"/>
        <v>0.22266035751840169</v>
      </c>
      <c r="AGE48" s="27">
        <f t="shared" si="908"/>
        <v>0.23711882229232387</v>
      </c>
      <c r="AGF48" s="27">
        <f t="shared" ref="AGF48:AGG48" si="909">AGF47/(AGF45+AGF46)</f>
        <v>0.24476608942879297</v>
      </c>
      <c r="AGG48" s="27">
        <f t="shared" si="909"/>
        <v>0.2768361581920904</v>
      </c>
      <c r="AGH48" s="27">
        <f t="shared" ref="AGH48:AGI48" si="910">AGH47/(AGH45+AGH46)</f>
        <v>0.30125415920143334</v>
      </c>
      <c r="AGI48" s="27">
        <f t="shared" si="910"/>
        <v>0.32300998208344001</v>
      </c>
      <c r="AGJ48" s="27">
        <f t="shared" ref="AGJ48:AGL48" si="911">AGJ47/(AGJ45+AGJ46)</f>
        <v>0.34767116314583862</v>
      </c>
      <c r="AGK48" s="27">
        <f t="shared" si="911"/>
        <v>0.39286617758664305</v>
      </c>
      <c r="AGL48" s="27">
        <f t="shared" si="911"/>
        <v>0.40627371616493801</v>
      </c>
      <c r="AGM48" s="27">
        <f t="shared" ref="AGM48:AGO48" si="912">AGM47/(AGM45+AGM46)</f>
        <v>0.42145206172527194</v>
      </c>
      <c r="AGN48" s="27">
        <f t="shared" si="912"/>
        <v>0.43131798633948898</v>
      </c>
      <c r="AGO48" s="27">
        <f t="shared" si="912"/>
        <v>0.46093946244662143</v>
      </c>
      <c r="AGP48" s="27">
        <f t="shared" ref="AGP48:AGQ48" si="913">AGP47/(AGP45+AGP46)</f>
        <v>0.46742552676192783</v>
      </c>
      <c r="AGQ48" s="27">
        <f t="shared" si="913"/>
        <v>0.49309760232501815</v>
      </c>
      <c r="AGR48" s="27">
        <f t="shared" ref="AGR48:AGT48" si="914">AGR47/(AGR45+AGR46)</f>
        <v>0.50625459896983072</v>
      </c>
      <c r="AGS48" s="27">
        <f t="shared" si="914"/>
        <v>0.5312729948491538</v>
      </c>
      <c r="AGT48" s="27">
        <f t="shared" si="914"/>
        <v>0.54231141199226307</v>
      </c>
      <c r="AGU48" s="27">
        <f t="shared" ref="AGU48:AGV48" si="915">AGU47/(AGU45+AGU46)</f>
        <v>0.55679923791378905</v>
      </c>
      <c r="AGV48" s="27">
        <f t="shared" si="915"/>
        <v>0.58363330933525315</v>
      </c>
      <c r="AGW48" s="27">
        <f t="shared" ref="AGW48:AGX48" si="916">AGW47/(AGW45+AGW46)</f>
        <v>0.60210930009587726</v>
      </c>
      <c r="AGX48" s="27">
        <f t="shared" si="916"/>
        <v>0.61648404001905666</v>
      </c>
      <c r="AGY48" s="27">
        <f t="shared" ref="AGY48:AGZ48" si="917">AGY47/(AGY45+AGY46)</f>
        <v>0.62792362768496424</v>
      </c>
      <c r="AGZ48" s="27">
        <f t="shared" si="917"/>
        <v>0.65346062052505971</v>
      </c>
      <c r="AHA48" s="27">
        <f t="shared" ref="AHA48:AHC48" si="918">AHA47/(AHA45+AHA46)</f>
        <v>0.67255369928400954</v>
      </c>
      <c r="AHB48" s="27">
        <f t="shared" si="918"/>
        <v>0.65563229340319129</v>
      </c>
      <c r="AHC48" s="27">
        <f t="shared" si="918"/>
        <v>0.66131317902692488</v>
      </c>
      <c r="AHD48" s="27">
        <f t="shared" ref="AHD48:AHE48" si="919">AHD47/(AHD45+AHD46)</f>
        <v>0.67338709677419351</v>
      </c>
      <c r="AHE48" s="27">
        <f t="shared" si="919"/>
        <v>0.69068499644465509</v>
      </c>
      <c r="AHF48" s="27">
        <f t="shared" ref="AHF48:AHG48" si="920">AHF47/(AHF45+AHF46)</f>
        <v>0.71875</v>
      </c>
      <c r="AHG48" s="27">
        <f t="shared" si="920"/>
        <v>0.74289772727272729</v>
      </c>
      <c r="AHH48" s="27">
        <f t="shared" ref="AHH48:AHI48" si="921">AHH47/(AHH45+AHH46)</f>
        <v>0.76207386363636365</v>
      </c>
      <c r="AHI48" s="27">
        <f t="shared" si="921"/>
        <v>0.74201938992669658</v>
      </c>
      <c r="AHJ48" s="27">
        <f t="shared" ref="AHJ48:AHK48" si="922">AHJ47/(AHJ45+AHJ46)</f>
        <v>0.73610782690943488</v>
      </c>
      <c r="AHK48" s="27">
        <f t="shared" si="922"/>
        <v>0.73962264150943391</v>
      </c>
      <c r="AHL48" s="27">
        <f t="shared" ref="AHL48:AHM48" si="923">AHL47/(AHL45+AHL46)</f>
        <v>0.75872641509433958</v>
      </c>
      <c r="AHM48" s="27">
        <f t="shared" si="923"/>
        <v>0.73643227937706468</v>
      </c>
      <c r="AHN48" s="27">
        <f t="shared" ref="AHN48:AHO48" si="924">AHN47/(AHN45+AHN46)</f>
        <v>0.76026427560169896</v>
      </c>
      <c r="AHO48" s="27">
        <f t="shared" si="924"/>
        <v>0.77701746106654079</v>
      </c>
      <c r="AHP48" s="27">
        <f t="shared" ref="AHP48:AHQ48" si="925">AHP47/(AHP45+AHP46)</f>
        <v>0.73356973995271868</v>
      </c>
      <c r="AHQ48" s="27">
        <f t="shared" si="925"/>
        <v>0.73026315789473684</v>
      </c>
      <c r="AHR48" s="27">
        <f t="shared" ref="AHR48:AHS48" si="926">AHR47/(AHR45+AHR46)</f>
        <v>0.73018113385085859</v>
      </c>
      <c r="AHS48" s="27">
        <f t="shared" si="926"/>
        <v>0.72810518901150501</v>
      </c>
      <c r="AHT48" s="27">
        <f t="shared" ref="AHT48:AHV48" si="927">AHT47/(AHT45+AHT46)</f>
        <v>0.72988912479358337</v>
      </c>
      <c r="AHU48" s="27">
        <f t="shared" si="927"/>
        <v>0.7579617834394905</v>
      </c>
      <c r="AHV48" s="27">
        <f t="shared" si="927"/>
        <v>0.77376739797121963</v>
      </c>
      <c r="AHW48" s="27">
        <f t="shared" ref="AHW48:AHY48" si="928">AHW47/(AHW45+AHW46)</f>
        <v>0.73938819065686512</v>
      </c>
      <c r="AHX48" s="27">
        <f t="shared" si="928"/>
        <v>0.72614207127481467</v>
      </c>
      <c r="AHY48" s="27">
        <f t="shared" si="928"/>
        <v>0.71108462455303934</v>
      </c>
      <c r="AHZ48" s="27">
        <f t="shared" ref="AHZ48:AIB48" si="929">AHZ47/(AHZ45+AHZ46)</f>
        <v>0.69439809296781885</v>
      </c>
      <c r="AIA48" s="27">
        <f t="shared" si="929"/>
        <v>0.67072007629947539</v>
      </c>
      <c r="AIB48" s="27">
        <f t="shared" si="929"/>
        <v>0.69408679065331425</v>
      </c>
      <c r="AIC48" s="27">
        <f t="shared" ref="AIC48:AID48" si="930">AIC47/(AIC45+AIC46)</f>
        <v>0.71006199332379594</v>
      </c>
      <c r="AID48" s="27">
        <f t="shared" si="930"/>
        <v>0.65202863961813839</v>
      </c>
      <c r="AIE48" s="27">
        <f t="shared" ref="AIE48:AIF48" si="931">AIE47/(AIE45+AIE46)</f>
        <v>0.63907442748091603</v>
      </c>
      <c r="AIF48" s="27">
        <f t="shared" si="931"/>
        <v>0.60818573480134031</v>
      </c>
      <c r="AIG48" s="27">
        <f t="shared" ref="AIG48:AII48" si="932">AIG47/(AIG45+AIG46)</f>
        <v>0.59563758389261745</v>
      </c>
      <c r="AIH48" s="27">
        <f t="shared" si="932"/>
        <v>0.58834811795732433</v>
      </c>
      <c r="AII48" s="27">
        <f t="shared" si="932"/>
        <v>0.60632941740589785</v>
      </c>
      <c r="AIJ48" s="27">
        <f t="shared" ref="AIJ48:AIL48" si="933">AIJ47/(AIJ45+AIJ46)</f>
        <v>0.61927595300887073</v>
      </c>
      <c r="AIK48" s="27">
        <f t="shared" si="933"/>
        <v>0.56678700361010825</v>
      </c>
      <c r="AIL48" s="27">
        <f t="shared" si="933"/>
        <v>0.54333172845450173</v>
      </c>
      <c r="AIM48" s="27">
        <f t="shared" ref="AIM48:AIN48" si="934">AIM47/(AIM45+AIM46)</f>
        <v>0.51507113576079089</v>
      </c>
      <c r="AIN48" s="27">
        <f t="shared" si="934"/>
        <v>0.50012022120702093</v>
      </c>
      <c r="AIO48" s="27">
        <f t="shared" ref="AIO48:AIQ48" si="935">AIO47/(AIO45+AIO46)</f>
        <v>0.47300215982721383</v>
      </c>
      <c r="AIP48" s="27">
        <f t="shared" si="935"/>
        <v>0.48308135349172066</v>
      </c>
      <c r="AIQ48" s="27">
        <f t="shared" si="935"/>
        <v>0.48932085433165345</v>
      </c>
      <c r="AIR48" s="27">
        <f t="shared" ref="AIR48:AIT48" si="936">AIR47/(AIR45+AIR46)</f>
        <v>0.43939393939393939</v>
      </c>
      <c r="AIS48" s="27">
        <f t="shared" si="936"/>
        <v>0.41574386133846897</v>
      </c>
      <c r="AIT48" s="27">
        <f t="shared" si="936"/>
        <v>0.39903614457831327</v>
      </c>
      <c r="AIU48" s="27">
        <f t="shared" ref="AIU48:AIW48" si="937">AIU47/(AIU45+AIU46)</f>
        <v>0.38641291255119248</v>
      </c>
      <c r="AIV48" s="27">
        <f t="shared" si="937"/>
        <v>0.3756919374247894</v>
      </c>
      <c r="AIW48" s="27">
        <f t="shared" si="937"/>
        <v>0.38435619735258725</v>
      </c>
      <c r="AIX48" s="27">
        <f t="shared" ref="AIX48:AIY48" si="938">AIX47/(AIX45+AIX46)</f>
        <v>0.3908543922984356</v>
      </c>
      <c r="AIY48" s="27">
        <f t="shared" si="938"/>
        <v>0.39422382671480144</v>
      </c>
      <c r="AIZ48" s="27">
        <f t="shared" ref="AIZ48:AJA48" si="939">AIZ47/(AIZ45+AIZ46)</f>
        <v>0.3417569193742479</v>
      </c>
      <c r="AJA48" s="27">
        <f t="shared" si="939"/>
        <v>0.31323848565227874</v>
      </c>
      <c r="AJB48" s="27">
        <f t="shared" ref="AJB48:AJC48" si="940">AJB47/(AJB45+AJB46)</f>
        <v>0.2847841813359055</v>
      </c>
      <c r="AJC48" s="27">
        <f t="shared" si="940"/>
        <v>0.29177718832891247</v>
      </c>
      <c r="AJD48" s="27">
        <f t="shared" ref="AJD48:AJE48" si="941">AJD47/(AJD45+AJD46)</f>
        <v>0.30045816252712804</v>
      </c>
      <c r="AJE48" s="27">
        <f t="shared" si="941"/>
        <v>0.30431637328189054</v>
      </c>
      <c r="AJF48" s="27">
        <f t="shared" ref="AJF48:AJG48" si="942">AJF47/(AJF45+AJF46)</f>
        <v>0.26022126022126024</v>
      </c>
      <c r="AJG48" s="27">
        <f t="shared" si="942"/>
        <v>0.24363898223715794</v>
      </c>
      <c r="AJH48" s="27">
        <f t="shared" ref="AJH48:AJJ48" si="943">AJH47/(AJH45+AJH46)</f>
        <v>0.23595775324051849</v>
      </c>
      <c r="AJI48" s="27">
        <f t="shared" si="943"/>
        <v>0.23115698511761881</v>
      </c>
      <c r="AJJ48" s="27">
        <f t="shared" si="943"/>
        <v>0.22804054054054054</v>
      </c>
      <c r="AJK48" s="27">
        <f t="shared" ref="AJK48:AJO48" si="944">AJK47/(AJK45+AJK46)</f>
        <v>0.23262548262548263</v>
      </c>
      <c r="AJL48" s="27">
        <f t="shared" si="944"/>
        <v>0.23552123552123552</v>
      </c>
      <c r="AJM48" s="27">
        <f t="shared" si="944"/>
        <v>0.2222757955641273</v>
      </c>
      <c r="AJN48" s="27">
        <f t="shared" si="944"/>
        <v>0.21368344977113948</v>
      </c>
      <c r="AJO48" s="27">
        <f t="shared" si="944"/>
        <v>0.20767004341534009</v>
      </c>
      <c r="AJP48" s="27">
        <f t="shared" ref="AJP48:AJQ48" si="945">AJP47/(AJP45+AJP46)</f>
        <v>0.19869785387026767</v>
      </c>
      <c r="AJQ48" s="27">
        <f t="shared" si="945"/>
        <v>0.1885384059715868</v>
      </c>
      <c r="AJR48" s="27">
        <f t="shared" ref="AJR48:AJT48" si="946">AJR47/(AJR45+AJR46)</f>
        <v>0.19287262220081869</v>
      </c>
      <c r="AJS48" s="27">
        <f t="shared" si="946"/>
        <v>0.19455815073440885</v>
      </c>
      <c r="AJT48" s="27">
        <f t="shared" si="946"/>
        <v>0.19624367926799904</v>
      </c>
      <c r="AJU48" s="27">
        <f t="shared" ref="AJU48:AJV48" si="947">AJU47/(AJU45+AJU46)</f>
        <v>0.19283481606155325</v>
      </c>
      <c r="AJV48" s="27">
        <f t="shared" si="947"/>
        <v>0.18238540916726662</v>
      </c>
      <c r="AJW48" s="27">
        <f t="shared" ref="AJW48:AJX48" si="948">AJW47/(AJW45+AJW46)</f>
        <v>0.18192713326941515</v>
      </c>
      <c r="AJX48" s="27">
        <f t="shared" si="948"/>
        <v>0.18190521780756344</v>
      </c>
      <c r="AJY48" s="27">
        <f t="shared" ref="AJY48:AJZ48" si="949">AJY47/(AJY45+AJY46)</f>
        <v>0.18741024413595023</v>
      </c>
      <c r="AJZ48" s="27">
        <f t="shared" si="949"/>
        <v>0.19052178075634274</v>
      </c>
      <c r="AKA48" s="27">
        <f t="shared" ref="AKA48:AKB48" si="950">AKA47/(AKA45+AKA46)</f>
        <v>0.1766953199617956</v>
      </c>
      <c r="AKB48" s="27">
        <f t="shared" si="950"/>
        <v>0.17578218294721759</v>
      </c>
      <c r="AKC48" s="27">
        <f t="shared" ref="AKC48:AKD48" si="951">AKC47/(AKC45+AKC46)</f>
        <v>0.17498209596562425</v>
      </c>
      <c r="AKD48" s="27">
        <f t="shared" si="951"/>
        <v>0.16438026474127557</v>
      </c>
      <c r="AKE48" s="27">
        <f t="shared" ref="AKE48:AKG48" si="952">AKE47/(AKE45+AKE46)</f>
        <v>0.16819056785370548</v>
      </c>
      <c r="AKF48" s="27">
        <f t="shared" si="952"/>
        <v>0.17300288739172281</v>
      </c>
      <c r="AKG48" s="27">
        <f t="shared" si="952"/>
        <v>0.17733397497593839</v>
      </c>
      <c r="AKH48" s="27">
        <f t="shared" ref="AKH48:AKJ48" si="953">AKH47/(AKH45+AKH46)</f>
        <v>0.1780129901371181</v>
      </c>
      <c r="AKI48" s="27">
        <f t="shared" si="953"/>
        <v>0.17768199233716475</v>
      </c>
      <c r="AKJ48" s="27">
        <f t="shared" si="953"/>
        <v>0.18402860548271752</v>
      </c>
      <c r="AKK48" s="27">
        <f t="shared" ref="AKK48:AKL48" si="954">AKK47/(AKK45+AKK46)</f>
        <v>0.18524707567438531</v>
      </c>
      <c r="AKL48" s="27">
        <f t="shared" si="954"/>
        <v>0.18785578747628084</v>
      </c>
      <c r="AKM48" s="27">
        <f t="shared" ref="AKM48:AKN48" si="955">AKM47/(AKM45+AKM46)</f>
        <v>0.19520872865275143</v>
      </c>
      <c r="AKN48" s="27">
        <f t="shared" si="955"/>
        <v>0.19758064516129031</v>
      </c>
      <c r="AKO48" s="27">
        <f t="shared" ref="AKO48:AKQ48" si="956">AKO47/(AKO45+AKO46)</f>
        <v>0.20114667940754896</v>
      </c>
      <c r="AKP48" s="27">
        <f t="shared" si="956"/>
        <v>0.20714285714285716</v>
      </c>
      <c r="AKQ48" s="27">
        <f t="shared" si="956"/>
        <v>0.20623215984776402</v>
      </c>
      <c r="AKR48" s="27">
        <f t="shared" ref="AKR48:AKS48" si="957">AKR47/(AKR45+AKR46)</f>
        <v>0.21669838249286394</v>
      </c>
      <c r="AKS48" s="27">
        <f t="shared" si="957"/>
        <v>0.22129585516912817</v>
      </c>
      <c r="AKT48" s="27">
        <f t="shared" ref="AKT48:AKU48" si="958">AKT47/(AKT45+AKT46)</f>
        <v>0.22987136731777036</v>
      </c>
      <c r="AKU48" s="27">
        <f t="shared" si="958"/>
        <v>0.2329680800381134</v>
      </c>
      <c r="AKV48" s="27">
        <f t="shared" ref="AKV48:AKW48" si="959">AKV47/(AKV45+AKV46)</f>
        <v>0.22537562604340566</v>
      </c>
      <c r="AKW48" s="27">
        <f t="shared" si="959"/>
        <v>0.23005477494641582</v>
      </c>
      <c r="AKX48" s="27">
        <f t="shared" ref="AKX48:AKY48" si="960">AKX47/(AKX45+AKX46)</f>
        <v>0.23124553465110739</v>
      </c>
      <c r="AKY48" s="27">
        <f t="shared" si="960"/>
        <v>0.23771075753977677</v>
      </c>
      <c r="AKZ48" s="27">
        <f t="shared" ref="AKZ48:ALA48" si="961">AKZ47/(AKZ45+AKZ46)</f>
        <v>0.24543080939947781</v>
      </c>
      <c r="ALA48" s="27">
        <f t="shared" si="961"/>
        <v>0.25302634702112509</v>
      </c>
      <c r="ALB48" s="27">
        <f t="shared" ref="ALB48:ALD48" si="962">ALB47/(ALB45+ALB46)</f>
        <v>0.26085924519344883</v>
      </c>
      <c r="ALC48" s="27">
        <f t="shared" si="962"/>
        <v>0.26405693950177939</v>
      </c>
      <c r="ALD48" s="27">
        <f t="shared" si="962"/>
        <v>0.26596758817921828</v>
      </c>
      <c r="ALE48" s="27">
        <f t="shared" ref="ALE48:ALF48" si="963">ALE47/(ALE45+ALE46)</f>
        <v>0.26163762234423488</v>
      </c>
      <c r="ALF48" s="27">
        <f t="shared" si="963"/>
        <v>0.26013918886489079</v>
      </c>
      <c r="ALG48" s="27">
        <f t="shared" ref="ALG48:ALH48" si="964">ALG47/(ALG45+ALG46)</f>
        <v>0.26522781774580334</v>
      </c>
      <c r="ALH48" s="27">
        <f t="shared" si="964"/>
        <v>0.27314148681055156</v>
      </c>
      <c r="ALI48" s="27">
        <f t="shared" ref="ALI48:ALJ48" si="965">ALI47/(ALI45+ALI46)</f>
        <v>0.28369304556354918</v>
      </c>
      <c r="ALJ48" s="27">
        <f t="shared" si="965"/>
        <v>0.29985687022900764</v>
      </c>
      <c r="ALK48" s="27">
        <f t="shared" ref="ALK48:ALL48" si="966">ALK47/(ALK45+ALK46)</f>
        <v>0.30455521106606248</v>
      </c>
      <c r="ALL48" s="27">
        <f t="shared" si="966"/>
        <v>0.31218697829716191</v>
      </c>
      <c r="ALM48" s="27">
        <f t="shared" ref="ALM48:ALO48" si="967">ALM47/(ALM45+ALM46)</f>
        <v>0.31221719457013575</v>
      </c>
      <c r="ALN48" s="27">
        <f t="shared" si="967"/>
        <v>0.31972466176121528</v>
      </c>
      <c r="ALO48" s="27">
        <f t="shared" si="967"/>
        <v>0.33111796819368622</v>
      </c>
      <c r="ALP48" s="27">
        <f t="shared" ref="ALP48:ALQ48" si="968">ALP47/(ALP45+ALP46)</f>
        <v>0.33610253975789223</v>
      </c>
      <c r="ALQ48" s="27">
        <f t="shared" si="968"/>
        <v>0.32841504045692527</v>
      </c>
      <c r="ALR48" s="27">
        <f t="shared" ref="ALR48:ALT48" si="969">ALR47/(ALR45+ALR46)</f>
        <v>0.32983794089609153</v>
      </c>
      <c r="ALS48" s="27">
        <f t="shared" si="969"/>
        <v>0.33357142857142857</v>
      </c>
      <c r="ALT48" s="27">
        <f t="shared" si="969"/>
        <v>0.34242352383210811</v>
      </c>
      <c r="ALU48" s="27">
        <f t="shared" ref="ALU48:ALV48" si="970">ALU47/(ALU45+ALU46)</f>
        <v>0.34853884533143265</v>
      </c>
      <c r="ALV48" s="27">
        <f t="shared" si="970"/>
        <v>0.35732953195533379</v>
      </c>
      <c r="ALW48" s="27">
        <f t="shared" ref="ALW48:ALX48" si="971">ALW47/(ALW45+ALW46)</f>
        <v>0.36659539082917558</v>
      </c>
      <c r="ALX48" s="27">
        <f t="shared" si="971"/>
        <v>0.37778832463217843</v>
      </c>
      <c r="ALY48" s="27">
        <f t="shared" ref="ALY48:ALZ48" si="972">ALY47/(ALY45+ALY46)</f>
        <v>0.38459715639810427</v>
      </c>
      <c r="ALZ48" s="27">
        <f t="shared" si="972"/>
        <v>0.38778343359555761</v>
      </c>
      <c r="AMA48" s="27">
        <f t="shared" ref="AMA48:AMC48" si="973">AMA47/(AMA45+AMA46)</f>
        <v>0.40263340263340264</v>
      </c>
      <c r="AMB48" s="27">
        <f t="shared" si="973"/>
        <v>0.41513339466421345</v>
      </c>
      <c r="AMC48" s="27">
        <f t="shared" si="973"/>
        <v>0.43399264029438822</v>
      </c>
      <c r="AMD48" s="27">
        <f t="shared" ref="AMD48:AME48" si="974">AMD47/(AMD45+AMD46)</f>
        <v>0.44687212511499541</v>
      </c>
      <c r="AME48" s="27">
        <f t="shared" si="974"/>
        <v>0.45676172953081878</v>
      </c>
      <c r="AMF48" s="27">
        <f t="shared" ref="AMF48:AMG48" si="975">AMF47/(AMF45+AMF46)</f>
        <v>0.46406710496486059</v>
      </c>
      <c r="AMG48" s="27">
        <f t="shared" si="975"/>
        <v>0.47725714285714288</v>
      </c>
      <c r="AMH48" s="27">
        <f t="shared" ref="AMH48:AMI48" si="976">AMH47/(AMH45+AMH46)</f>
        <v>0.49634869922409858</v>
      </c>
      <c r="AMI48" s="27">
        <f t="shared" si="976"/>
        <v>0.49909869310500227</v>
      </c>
      <c r="AMJ48" s="27">
        <f t="shared" ref="AMJ48:AMO48" si="977">AMJ47/(AMJ45+AMJ46)</f>
        <v>0.51509689049121221</v>
      </c>
      <c r="AMK48" s="27">
        <f t="shared" si="977"/>
        <v>0.5297431275349257</v>
      </c>
      <c r="AML48" s="27">
        <f t="shared" si="977"/>
        <v>0.52484821227794021</v>
      </c>
      <c r="AMM48" s="27">
        <f t="shared" si="977"/>
        <v>0.5372628726287263</v>
      </c>
      <c r="AMN48" s="27">
        <f t="shared" si="977"/>
        <v>0.53835709436524104</v>
      </c>
      <c r="AMO48" s="27">
        <f t="shared" si="977"/>
        <v>0.54732324373164676</v>
      </c>
      <c r="AMP48" s="27">
        <f t="shared" ref="AMP48:AMQ48" si="978">AMP47/(AMP45+AMP46)</f>
        <v>0.56830477908025245</v>
      </c>
      <c r="AMQ48" s="27">
        <f t="shared" si="978"/>
        <v>0.58769161406672676</v>
      </c>
      <c r="AMR48" s="27">
        <f t="shared" ref="AMR48:AMS48" si="979">AMR47/(AMR45+AMR46)</f>
        <v>0.60234445446348062</v>
      </c>
      <c r="AMS48" s="27">
        <f t="shared" si="979"/>
        <v>0.58290329818263409</v>
      </c>
      <c r="AMT48" s="27">
        <f t="shared" ref="AMT48:AMU48" si="980">AMT47/(AMT45+AMT46)</f>
        <v>0.59223518850987433</v>
      </c>
      <c r="AMU48" s="27">
        <f t="shared" si="980"/>
        <v>0.58701933763058456</v>
      </c>
      <c r="AMV48" s="27">
        <f t="shared" ref="AMV48:AMW48" si="981">AMV47/(AMV45+AMV46)</f>
        <v>0.60613469659924424</v>
      </c>
      <c r="AMW48" s="27">
        <f t="shared" si="981"/>
        <v>0.62080462324961105</v>
      </c>
      <c r="AMX48" s="27">
        <f t="shared" ref="AMX48:AMZ48" si="982">AMX47/(AMX45+AMX46)</f>
        <v>0.57529986672589961</v>
      </c>
      <c r="AMY48" s="27">
        <f t="shared" si="982"/>
        <v>0.58840515326521547</v>
      </c>
      <c r="AMZ48" s="27">
        <f t="shared" si="982"/>
        <v>0.60039982230119948</v>
      </c>
      <c r="ANA48" s="27">
        <f t="shared" ref="ANA48:ANB48" si="983">ANA47/(ANA45+ANA46)</f>
        <v>0.61150599733451794</v>
      </c>
      <c r="ANB48" s="27">
        <f t="shared" si="983"/>
        <v>0.59297153024911031</v>
      </c>
      <c r="ANC48" s="27">
        <f t="shared" ref="ANC48:AND48" si="984">ANC47/(ANC45+ANC46)</f>
        <v>0.60111482720178377</v>
      </c>
      <c r="AND48" s="27">
        <f t="shared" si="984"/>
        <v>0.60661600357621814</v>
      </c>
      <c r="ANE48" s="27">
        <f t="shared" ref="ANE48:ANJ48" si="985">ANE47/(ANE45+ANE46)</f>
        <v>0.62583817612874382</v>
      </c>
      <c r="ANF48" s="27">
        <f t="shared" si="985"/>
        <v>0.64237818506928923</v>
      </c>
      <c r="ANG48" s="27">
        <f t="shared" si="985"/>
        <v>0.65601251676352257</v>
      </c>
      <c r="ANH48" s="27">
        <f t="shared" si="985"/>
        <v>0.63079322638146162</v>
      </c>
      <c r="ANI48" s="27">
        <f t="shared" si="985"/>
        <v>0.62578194816800714</v>
      </c>
      <c r="ANJ48" s="27">
        <f t="shared" si="985"/>
        <v>0.61193029490616624</v>
      </c>
      <c r="ANK48" s="27">
        <f t="shared" ref="ANK48:ANL48" si="986">ANK47/(ANK45+ANK46)</f>
        <v>0.61063924899418864</v>
      </c>
      <c r="ANL48" s="27">
        <f t="shared" si="986"/>
        <v>0.62919088064371931</v>
      </c>
      <c r="ANM48" s="27">
        <f t="shared" ref="ANM48:ANO48" si="987">ANM47/(ANM45+ANM46)</f>
        <v>0.6410371032632991</v>
      </c>
      <c r="ANN48" s="27">
        <f t="shared" si="987"/>
        <v>0.62101271469997765</v>
      </c>
      <c r="ANO48" s="27">
        <f t="shared" si="987"/>
        <v>0.6170165252344797</v>
      </c>
      <c r="ANP48" s="27">
        <f t="shared" ref="ANP48:ANQ48" si="988">ANP47/(ANP45+ANP46)</f>
        <v>0.59199642298233845</v>
      </c>
      <c r="ANQ48" s="27">
        <f t="shared" si="988"/>
        <v>0.57804114490161007</v>
      </c>
      <c r="ANR48" s="27">
        <f t="shared" ref="ANR48:ANS48" si="989">ANR47/(ANR45+ANR46)</f>
        <v>0.56925486686059523</v>
      </c>
      <c r="ANS48" s="27">
        <f t="shared" si="989"/>
        <v>0.58021928843141646</v>
      </c>
      <c r="ANT48" s="27">
        <f t="shared" ref="ANT48:ANU48" si="990">ANT47/(ANT45+ANT46)</f>
        <v>0.5864846721861714</v>
      </c>
      <c r="ANU48" s="27">
        <f t="shared" si="990"/>
        <v>0.53044259716917541</v>
      </c>
      <c r="ANV48" s="27">
        <f t="shared" ref="ANV48:ANW48" si="991">ANV47/(ANV45+ANV46)</f>
        <v>0.5131490222521915</v>
      </c>
      <c r="ANW48" s="27">
        <f t="shared" si="991"/>
        <v>0.49022252191503707</v>
      </c>
      <c r="ANX48" s="27">
        <f t="shared" ref="ANX48:ANY48" si="992">ANX47/(ANX45+ANX46)</f>
        <v>0.47415730337078654</v>
      </c>
      <c r="ANY48" s="27">
        <f t="shared" si="992"/>
        <v>0.45303370786516856</v>
      </c>
      <c r="ANZ48" s="27">
        <f t="shared" ref="ANZ48:AOA48" si="993">ANZ47/(ANZ45+ANZ46)</f>
        <v>0.45842696629213481</v>
      </c>
      <c r="AOA48" s="27">
        <f t="shared" si="993"/>
        <v>0.46247191011235955</v>
      </c>
      <c r="AOB48" s="27">
        <f t="shared" ref="AOB48:AOC48" si="994">AOB47/(AOB45+AOB46)</f>
        <v>0.4144751629579681</v>
      </c>
      <c r="AOC48" s="27">
        <f t="shared" si="994"/>
        <v>0.38407915448617047</v>
      </c>
      <c r="AOD48" s="27">
        <f t="shared" ref="AOD48:AOE48" si="995">AOD47/(AOD45+AOD46)</f>
        <v>0.36375899280575541</v>
      </c>
      <c r="AOE48" s="27">
        <f t="shared" si="995"/>
        <v>0.33886149708650831</v>
      </c>
      <c r="AOF48" s="27">
        <f t="shared" ref="AOF48:AOH48" si="996">AOF47/(AOF45+AOF46)</f>
        <v>0.3216125419932811</v>
      </c>
      <c r="AOG48" s="27">
        <f t="shared" si="996"/>
        <v>0.32631578947368423</v>
      </c>
      <c r="AOH48" s="27">
        <f t="shared" si="996"/>
        <v>0.3305711086226204</v>
      </c>
      <c r="AOI48" s="27">
        <f t="shared" ref="AOI48:AOJ48" si="997">AOI47/(AOI45+AOI46)</f>
        <v>0.29369691551184623</v>
      </c>
      <c r="AOJ48" s="27">
        <f t="shared" si="997"/>
        <v>0.27642458100558659</v>
      </c>
      <c r="AOK48" s="27">
        <f t="shared" ref="AOK48:AOL48" si="998">AOK47/(AOK45+AOK46)</f>
        <v>0.26213375083873852</v>
      </c>
      <c r="AOL48" s="27">
        <f t="shared" si="998"/>
        <v>0.25560035842293904</v>
      </c>
      <c r="AOM48" s="27">
        <f t="shared" ref="AOM48:AON48" si="999">AOM47/(AOM45+AOM46)</f>
        <v>0.24798387096774194</v>
      </c>
      <c r="AON48" s="27">
        <f t="shared" si="999"/>
        <v>0.25134408602150538</v>
      </c>
      <c r="AOO48" s="27">
        <f t="shared" ref="AOO48:AOP48" si="1000">AOO47/(AOO45+AOO46)</f>
        <v>0.25380824372759858</v>
      </c>
      <c r="AOP48" s="27">
        <f t="shared" si="1000"/>
        <v>0.24372759856630824</v>
      </c>
      <c r="AOQ48" s="27">
        <f t="shared" ref="AOQ48:AOR48" si="1001">AOQ47/(AOQ45+AOQ46)</f>
        <v>0.22458575906851769</v>
      </c>
      <c r="AOR48" s="27">
        <f t="shared" si="1001"/>
        <v>0.21276595744680851</v>
      </c>
      <c r="AOS48" s="27">
        <f t="shared" ref="AOS48:AOT48" si="1002">AOS47/(AOS45+AOS46)</f>
        <v>0.20008952551477172</v>
      </c>
      <c r="AOT48" s="27">
        <f t="shared" si="1002"/>
        <v>0.19230769230769232</v>
      </c>
      <c r="AOU48" s="27">
        <f t="shared" ref="AOU48:AOV48" si="1003">AOU47/(AOU45+AOU46)</f>
        <v>0.19543828264758498</v>
      </c>
      <c r="AOV48" s="27">
        <f t="shared" si="1003"/>
        <v>0.1967799642218247</v>
      </c>
      <c r="AOW48" s="27">
        <f t="shared" ref="AOW48:AOY48" si="1004">AOW47/(AOW45+AOW46)</f>
        <v>0.17105850826261723</v>
      </c>
      <c r="AOX48" s="27">
        <f t="shared" si="1004"/>
        <v>0.1553419758605275</v>
      </c>
      <c r="AOY48" s="27">
        <f t="shared" si="1004"/>
        <v>0.14375279892521273</v>
      </c>
      <c r="AOZ48" s="27">
        <f t="shared" ref="AOZ48:APA48" si="1005">AOZ47/(AOZ45+AOZ46)</f>
        <v>0.14576802507836992</v>
      </c>
      <c r="APA48" s="27">
        <f t="shared" si="1005"/>
        <v>0.13723737147966025</v>
      </c>
      <c r="APB48" s="27">
        <f t="shared" ref="APB48:APC48" si="1006">APB47/(APB45+APB46)</f>
        <v>0.13902548055431382</v>
      </c>
      <c r="APC48" s="27">
        <f t="shared" si="1006"/>
        <v>0.14059007599463566</v>
      </c>
      <c r="APD48" s="27">
        <f t="shared" ref="APD48:APE48" si="1007">APD47/(APD45+APD46)</f>
        <v>0.12896028558679162</v>
      </c>
      <c r="APE48" s="27">
        <f t="shared" si="1007"/>
        <v>0.12057842046718577</v>
      </c>
      <c r="APF48" s="27">
        <f t="shared" ref="APF48:APG48" si="1008">APF47/(APF45+APF46)</f>
        <v>0.11907923860115095</v>
      </c>
      <c r="APG48" s="27">
        <f t="shared" si="1008"/>
        <v>0.11667035643125968</v>
      </c>
      <c r="APH48" s="27">
        <f t="shared" ref="APH48:API48" si="1009">APH47/(APH45+APH46)</f>
        <v>0.11391843971631206</v>
      </c>
      <c r="API48" s="27">
        <f t="shared" si="1009"/>
        <v>0.11613475177304965</v>
      </c>
      <c r="APJ48" s="27">
        <f t="shared" ref="APJ48:APK48" si="1010">APJ47/(APJ45+APJ46)</f>
        <v>0.1163563829787234</v>
      </c>
      <c r="APK48" s="27">
        <f t="shared" si="1010"/>
        <v>0.10363153232949512</v>
      </c>
      <c r="APL48" s="27">
        <f t="shared" ref="APL48:APM48" si="1011">APL47/(APL45+APL46)</f>
        <v>0.10062056737588652</v>
      </c>
      <c r="APM48" s="27">
        <f t="shared" si="1011"/>
        <v>9.6537949400798934E-2</v>
      </c>
      <c r="APN48" s="27">
        <f t="shared" ref="APN48:APO48" si="1012">APN47/(APN45+APN46)</f>
        <v>9.1818586038239211E-2</v>
      </c>
      <c r="APO48" s="27">
        <f t="shared" si="1012"/>
        <v>8.9957693164105984E-2</v>
      </c>
      <c r="APP48" s="27">
        <f t="shared" ref="APP48:APQ48" si="1013">APP47/(APP45+APP46)</f>
        <v>9.0625695836116682E-2</v>
      </c>
      <c r="APQ48" s="27">
        <f t="shared" si="1013"/>
        <v>9.240703629481184E-2</v>
      </c>
      <c r="APR48" s="27">
        <f t="shared" ref="APR48:APS48" si="1014">APR47/(APR45+APR46)</f>
        <v>8.1692032229185321E-2</v>
      </c>
      <c r="APS48" s="27">
        <f t="shared" si="1014"/>
        <v>8.0349149507609671E-2</v>
      </c>
      <c r="APT48" s="27">
        <f t="shared" ref="APT48:APU48" si="1015">APT47/(APT45+APT46)</f>
        <v>7.962424513531649E-2</v>
      </c>
      <c r="APU48" s="27">
        <f t="shared" si="1015"/>
        <v>8.1002461400760797E-2</v>
      </c>
      <c r="APV48" s="27">
        <f t="shared" ref="APV48:APW48" si="1016">APV47/(APV45+APV46)</f>
        <v>7.8523489932885909E-2</v>
      </c>
      <c r="APW48" s="27">
        <f t="shared" si="1016"/>
        <v>8.0313199105145408E-2</v>
      </c>
      <c r="APX48" s="27">
        <f t="shared" ref="APX48:APZ48" si="1017">APX47/(APX45+APX46)</f>
        <v>8.0984340044742725E-2</v>
      </c>
      <c r="APY48" s="27">
        <f t="shared" si="1017"/>
        <v>7.534093449586407E-2</v>
      </c>
      <c r="APZ48" s="27">
        <f t="shared" si="1017"/>
        <v>7.6905879722781137E-2</v>
      </c>
      <c r="AQA48" s="27">
        <f t="shared" ref="AQA48:AQB48" si="1018">AQA47/(AQA45+AQA46)</f>
        <v>7.125307125307126E-2</v>
      </c>
      <c r="AQB48" s="27">
        <f t="shared" si="1018"/>
        <v>7.0058009817045963E-2</v>
      </c>
      <c r="AQC48" s="27">
        <f t="shared" ref="AQC48:AQD48" si="1019">AQC47/(AQC45+AQC46)</f>
        <v>6.6399286987522288E-2</v>
      </c>
      <c r="AQD48" s="27">
        <f t="shared" si="1019"/>
        <v>6.7290552584670232E-2</v>
      </c>
      <c r="AQE48" s="27">
        <f t="shared" ref="AQE48:AQF48" si="1020">AQE47/(AQE45+AQE46)</f>
        <v>6.8181818181818177E-2</v>
      </c>
      <c r="AQF48" s="27">
        <f t="shared" si="1020"/>
        <v>6.8410462776659964E-2</v>
      </c>
      <c r="AQG48" s="27">
        <f t="shared" ref="AQG48:AQH48" si="1021">AQG47/(AQG45+AQG46)</f>
        <v>6.7114093959731544E-2</v>
      </c>
      <c r="AQH48" s="27">
        <f t="shared" si="1021"/>
        <v>6.3424473330345135E-2</v>
      </c>
      <c r="AQI48" s="27">
        <f t="shared" ref="AQI48:AQJ48" si="1022">AQI47/(AQI45+AQI46)</f>
        <v>5.9008301548126543E-2</v>
      </c>
      <c r="AQJ48" s="27">
        <f t="shared" si="1022"/>
        <v>5.8291911432444644E-2</v>
      </c>
      <c r="AQK48" s="27">
        <f t="shared" ref="AQK48:AQL48" si="1023">AQK47/(AQK45+AQK46)</f>
        <v>5.8969724356077724E-2</v>
      </c>
      <c r="AQL48" s="27">
        <f t="shared" si="1023"/>
        <v>6.0099412562132852E-2</v>
      </c>
      <c r="AQM48" s="27">
        <f t="shared" ref="AQM48:AQN48" si="1024">AQM47/(AQM45+AQM46)</f>
        <v>5.7705363204344877E-2</v>
      </c>
      <c r="AQN48" s="27">
        <f t="shared" si="1024"/>
        <v>5.7052297939778132E-2</v>
      </c>
      <c r="AQO48" s="27">
        <f t="shared" ref="AQO48:AQP48" si="1025">AQO47/(AQO45+AQO46)</f>
        <v>5.3680634201585503E-2</v>
      </c>
      <c r="AQP48" s="27">
        <f t="shared" si="1025"/>
        <v>5.5932971014492752E-2</v>
      </c>
      <c r="AQQ48" s="27">
        <f t="shared" ref="AQQ48:AQR48" si="1026">AQQ47/(AQQ45+AQQ46)</f>
        <v>5.3894927536231887E-2</v>
      </c>
      <c r="AQR48" s="27">
        <f t="shared" si="1026"/>
        <v>5.41213768115942E-2</v>
      </c>
      <c r="AQS48" s="27">
        <f t="shared" ref="AQS48:AQT48" si="1027">AQS47/(AQS45+AQS46)</f>
        <v>5.41213768115942E-2</v>
      </c>
      <c r="AQT48" s="27">
        <f t="shared" si="1027"/>
        <v>5.2333484367920256E-2</v>
      </c>
      <c r="AQU48" s="27">
        <f t="shared" ref="AQU48:AQW48" si="1028">AQU47/(AQU45+AQU46)</f>
        <v>4.9377123442808604E-2</v>
      </c>
      <c r="AQV48" s="27">
        <f t="shared" si="1028"/>
        <v>4.8913043478260872E-2</v>
      </c>
      <c r="AQW48" s="27">
        <f t="shared" si="1028"/>
        <v>5.1142792486988005E-2</v>
      </c>
      <c r="AQX48" s="27">
        <f t="shared" ref="AQX48:AQY48" si="1029">AQX47/(AQX45+AQX46)</f>
        <v>4.9785019235121068E-2</v>
      </c>
      <c r="AQY48" s="27">
        <f t="shared" si="1029"/>
        <v>5.1142792486988005E-2</v>
      </c>
      <c r="AQZ48" s="27">
        <f t="shared" ref="AQZ48:ARD48" si="1030">AQZ47/(AQZ45+AQZ46)</f>
        <v>5.136908802896583E-2</v>
      </c>
      <c r="ARA48" s="27">
        <f t="shared" si="1030"/>
        <v>5.3393665158371038E-2</v>
      </c>
      <c r="ARB48" s="27">
        <f t="shared" si="1030"/>
        <v>5.3107344632768359E-2</v>
      </c>
      <c r="ARC48" s="27">
        <f t="shared" si="1030"/>
        <v>5.7813911472448055E-2</v>
      </c>
      <c r="ARD48" s="27">
        <f t="shared" si="1030"/>
        <v>5.8265582655826556E-2</v>
      </c>
      <c r="ARE48" s="27">
        <f t="shared" ref="ARE48:ARJ48" si="1031">ARE47/(ARE45+ARE46)</f>
        <v>6.4079422382671475E-2</v>
      </c>
      <c r="ARF48" s="27">
        <f t="shared" si="1031"/>
        <v>6.475631768953069E-2</v>
      </c>
      <c r="ARG48" s="27">
        <f t="shared" si="1031"/>
        <v>6.4981949458483748E-2</v>
      </c>
      <c r="ARH48" s="27">
        <f t="shared" si="1031"/>
        <v>6.7494356659142218E-2</v>
      </c>
      <c r="ARI48" s="27">
        <f t="shared" si="1031"/>
        <v>7.0574971815107107E-2</v>
      </c>
      <c r="ARJ48" s="27">
        <f t="shared" si="1031"/>
        <v>6.8381855111712936E-2</v>
      </c>
      <c r="ARK48" s="27">
        <f t="shared" ref="ARK48:ARL48" si="1032">ARK47/(ARK45+ARK46)</f>
        <v>7.1702367531003383E-2</v>
      </c>
      <c r="ARL48" s="27">
        <f t="shared" si="1032"/>
        <v>7.4391343552750219E-2</v>
      </c>
      <c r="ARM48" s="27">
        <f t="shared" ref="ARM48:ARO48" si="1033">ARM47/(ARM45+ARM46)</f>
        <v>7.5518485121731288E-2</v>
      </c>
      <c r="ARN48" s="27">
        <f t="shared" si="1033"/>
        <v>7.5778078484438433E-2</v>
      </c>
      <c r="ARO48" s="27">
        <f t="shared" si="1033"/>
        <v>8.1227436823104696E-2</v>
      </c>
      <c r="ARP48" s="27">
        <f t="shared" ref="ARP48:ARQ48" si="1034">ARP47/(ARP45+ARP46)</f>
        <v>8.0117354998871584E-2</v>
      </c>
      <c r="ARQ48" s="27">
        <f t="shared" si="1034"/>
        <v>8.1020085759422253E-2</v>
      </c>
      <c r="ARR48" s="27">
        <f t="shared" ref="ARR48:ARS48" si="1035">ARR47/(ARR45+ARR46)</f>
        <v>8.1020085759422253E-2</v>
      </c>
      <c r="ARS48" s="27">
        <f t="shared" si="1035"/>
        <v>8.2406356413166862E-2</v>
      </c>
      <c r="ART48" s="27">
        <f t="shared" ref="ART48:ARU48" si="1036">ART47/(ART45+ART46)</f>
        <v>8.4222474460839955E-2</v>
      </c>
      <c r="ARU48" s="27">
        <f t="shared" si="1036"/>
        <v>8.4676503972758235E-2</v>
      </c>
    </row>
    <row r="49" spans="1:16384" s="11" customFormat="1" ht="4.5" customHeight="1"/>
    <row r="50" spans="1:16384" s="48" customFormat="1" ht="18" customHeight="1">
      <c r="A50" s="42" t="s">
        <v>38</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c r="LX50" s="42"/>
      <c r="LY50" s="42"/>
      <c r="LZ50" s="42"/>
      <c r="MA50" s="42"/>
      <c r="MB50" s="42"/>
      <c r="MC50" s="42"/>
      <c r="MD50" s="42"/>
      <c r="ME50" s="42"/>
      <c r="MF50" s="42"/>
      <c r="MG50" s="42"/>
      <c r="MH50" s="42"/>
      <c r="MI50" s="42"/>
      <c r="MJ50" s="42"/>
      <c r="MK50" s="42"/>
      <c r="ML50" s="42"/>
      <c r="MM50" s="42"/>
      <c r="MN50" s="42"/>
      <c r="MO50" s="42"/>
      <c r="MP50" s="42"/>
      <c r="MQ50" s="42"/>
      <c r="MR50" s="42"/>
      <c r="MS50" s="42"/>
      <c r="MT50" s="42"/>
      <c r="MU50" s="42"/>
      <c r="MV50" s="42"/>
      <c r="MW50" s="42"/>
      <c r="MX50" s="42"/>
      <c r="MY50" s="42"/>
      <c r="MZ50" s="42"/>
      <c r="NA50" s="42"/>
      <c r="NB50" s="42"/>
      <c r="NC50" s="42"/>
      <c r="ND50" s="42"/>
      <c r="NE50" s="42"/>
      <c r="NF50" s="42"/>
      <c r="NG50" s="42"/>
      <c r="NH50" s="42"/>
      <c r="NI50" s="42"/>
      <c r="NJ50" s="42"/>
      <c r="NK50" s="42"/>
      <c r="NL50" s="42"/>
      <c r="NM50" s="42"/>
      <c r="NN50" s="42"/>
      <c r="NO50" s="42"/>
      <c r="NP50" s="42"/>
      <c r="NQ50" s="42"/>
      <c r="NR50" s="42"/>
      <c r="NS50" s="42"/>
      <c r="NT50" s="42"/>
      <c r="NU50" s="42"/>
      <c r="NV50" s="42"/>
      <c r="NW50" s="42"/>
      <c r="NX50" s="42"/>
      <c r="NY50" s="42"/>
      <c r="NZ50" s="42"/>
      <c r="OA50" s="42"/>
      <c r="OB50" s="42"/>
      <c r="OC50" s="42"/>
      <c r="OD50" s="42"/>
      <c r="OE50" s="42"/>
      <c r="OF50" s="42"/>
      <c r="OG50" s="42"/>
      <c r="OH50" s="42"/>
      <c r="OI50" s="42"/>
      <c r="OJ50" s="42"/>
      <c r="OK50" s="42"/>
      <c r="OL50" s="42"/>
      <c r="OM50" s="42"/>
      <c r="ON50" s="42"/>
      <c r="OO50" s="42"/>
      <c r="OP50" s="42"/>
      <c r="OQ50" s="42"/>
      <c r="OR50" s="42"/>
      <c r="OS50" s="42"/>
      <c r="OT50" s="42"/>
      <c r="OU50" s="42"/>
      <c r="OV50" s="42"/>
      <c r="OW50" s="42"/>
      <c r="OX50" s="42"/>
      <c r="OY50" s="42"/>
      <c r="OZ50" s="42"/>
      <c r="PA50" s="42"/>
      <c r="PB50" s="42"/>
      <c r="PC50" s="42"/>
      <c r="PD50" s="42"/>
      <c r="PE50" s="42"/>
      <c r="PF50" s="42"/>
      <c r="PG50" s="42"/>
      <c r="PH50" s="42"/>
      <c r="PI50" s="42"/>
      <c r="PJ50" s="42"/>
      <c r="PK50" s="42"/>
      <c r="PL50" s="42"/>
      <c r="PM50" s="42"/>
      <c r="PN50" s="42"/>
      <c r="PO50" s="42"/>
      <c r="PP50" s="42"/>
      <c r="PQ50" s="42"/>
      <c r="PR50" s="42"/>
      <c r="PS50" s="42"/>
      <c r="PT50" s="42"/>
      <c r="PU50" s="42"/>
      <c r="PV50" s="42"/>
      <c r="PW50" s="42"/>
      <c r="PX50" s="42"/>
      <c r="PY50" s="42"/>
      <c r="PZ50" s="42"/>
      <c r="QA50" s="42"/>
      <c r="QB50" s="42"/>
      <c r="QC50" s="42"/>
      <c r="QD50" s="42"/>
      <c r="QE50" s="42"/>
      <c r="QF50" s="42"/>
      <c r="QG50" s="42"/>
      <c r="QH50" s="42"/>
      <c r="QI50" s="42"/>
      <c r="QJ50" s="42"/>
      <c r="QK50" s="42"/>
      <c r="QL50" s="42"/>
      <c r="QM50" s="42"/>
      <c r="QN50" s="42"/>
      <c r="QO50" s="42"/>
      <c r="QP50" s="42"/>
      <c r="QQ50" s="42"/>
      <c r="QR50" s="42"/>
      <c r="QS50" s="42"/>
      <c r="QT50" s="42"/>
      <c r="QU50" s="42"/>
      <c r="QV50" s="42"/>
      <c r="QW50" s="42"/>
      <c r="QX50" s="42"/>
      <c r="QY50" s="42"/>
      <c r="QZ50" s="42"/>
      <c r="RA50" s="42"/>
      <c r="RB50" s="42"/>
      <c r="RC50" s="42"/>
      <c r="RD50" s="42"/>
      <c r="RE50" s="42"/>
      <c r="RF50" s="42"/>
      <c r="RG50" s="42"/>
      <c r="RH50" s="42"/>
      <c r="RI50" s="42"/>
      <c r="RJ50" s="42"/>
      <c r="RK50" s="42"/>
      <c r="RL50" s="42"/>
      <c r="RM50" s="42"/>
      <c r="RN50" s="42"/>
      <c r="RO50" s="42"/>
      <c r="RP50" s="42"/>
      <c r="RQ50" s="42"/>
      <c r="RR50" s="42"/>
      <c r="RS50" s="42"/>
      <c r="RT50" s="42"/>
      <c r="RU50" s="42"/>
      <c r="RV50" s="42"/>
      <c r="RW50" s="42"/>
      <c r="RX50" s="42"/>
      <c r="RY50" s="42"/>
      <c r="RZ50" s="42"/>
      <c r="SA50" s="42"/>
      <c r="SB50" s="42"/>
      <c r="SC50" s="42"/>
      <c r="SD50" s="42"/>
      <c r="SE50" s="42"/>
      <c r="SF50" s="42"/>
      <c r="SG50" s="42"/>
      <c r="SH50" s="42"/>
      <c r="SI50" s="42"/>
      <c r="SJ50" s="42"/>
      <c r="SK50" s="42"/>
      <c r="SL50" s="42"/>
      <c r="SM50" s="42"/>
      <c r="SN50" s="42"/>
      <c r="SO50" s="42"/>
      <c r="SP50" s="42"/>
      <c r="SQ50" s="42"/>
      <c r="SR50" s="42"/>
      <c r="SS50" s="42"/>
      <c r="ST50" s="42"/>
      <c r="SU50" s="42"/>
      <c r="SV50" s="42"/>
      <c r="SW50" s="42"/>
      <c r="SX50" s="42"/>
      <c r="SY50" s="42"/>
      <c r="SZ50" s="42"/>
      <c r="TA50" s="42"/>
      <c r="TB50" s="42"/>
      <c r="TC50" s="42"/>
      <c r="TD50" s="42"/>
      <c r="TE50" s="42"/>
      <c r="TF50" s="42"/>
      <c r="TG50" s="42"/>
      <c r="TH50" s="42"/>
      <c r="TI50" s="42"/>
      <c r="TJ50" s="42"/>
      <c r="TK50" s="42"/>
      <c r="TL50" s="42"/>
      <c r="TM50" s="42"/>
      <c r="TN50" s="42"/>
      <c r="TO50" s="42"/>
      <c r="TP50" s="42"/>
      <c r="TQ50" s="42"/>
      <c r="TR50" s="42"/>
      <c r="TS50" s="42"/>
      <c r="TT50" s="42"/>
      <c r="TU50" s="42"/>
      <c r="TV50" s="42"/>
      <c r="TW50" s="42"/>
      <c r="TX50" s="42"/>
      <c r="TY50" s="42"/>
      <c r="TZ50" s="42"/>
      <c r="UA50" s="42"/>
      <c r="UB50" s="42"/>
      <c r="UC50" s="42"/>
      <c r="UD50" s="42"/>
      <c r="UE50" s="42"/>
      <c r="UF50" s="42"/>
      <c r="UG50" s="42"/>
      <c r="UH50" s="42"/>
      <c r="UI50" s="42"/>
      <c r="UJ50" s="42"/>
      <c r="UK50" s="42"/>
      <c r="UL50" s="42"/>
      <c r="UM50" s="42"/>
      <c r="UN50" s="42"/>
      <c r="UO50" s="42"/>
      <c r="UP50" s="42"/>
      <c r="UQ50" s="42"/>
      <c r="UR50" s="42"/>
      <c r="US50" s="42"/>
      <c r="UT50" s="42"/>
      <c r="UU50" s="42"/>
      <c r="UV50" s="42"/>
      <c r="UW50" s="42"/>
      <c r="UX50" s="42"/>
      <c r="UY50" s="42"/>
      <c r="UZ50" s="42"/>
      <c r="VA50" s="42"/>
      <c r="VB50" s="42"/>
      <c r="VC50" s="42"/>
      <c r="VD50" s="42"/>
      <c r="VE50" s="42"/>
      <c r="VF50" s="42"/>
      <c r="VG50" s="42"/>
      <c r="VH50" s="42"/>
      <c r="VI50" s="42"/>
      <c r="VJ50" s="42"/>
      <c r="VK50" s="42"/>
      <c r="VL50" s="42"/>
      <c r="VM50" s="42"/>
      <c r="VN50" s="42"/>
      <c r="VO50" s="42"/>
      <c r="VP50" s="42"/>
      <c r="VQ50" s="42"/>
      <c r="VR50" s="42"/>
      <c r="VS50" s="42"/>
      <c r="VT50" s="42"/>
      <c r="VU50" s="42"/>
      <c r="VV50" s="42"/>
      <c r="VW50" s="42"/>
      <c r="VX50" s="42"/>
      <c r="VY50" s="42"/>
      <c r="VZ50" s="42"/>
      <c r="WA50" s="42"/>
      <c r="WB50" s="42"/>
      <c r="WC50" s="42"/>
      <c r="WD50" s="42"/>
      <c r="WE50" s="42"/>
      <c r="WF50" s="42"/>
      <c r="WG50" s="42"/>
      <c r="WH50" s="42"/>
      <c r="WI50" s="42"/>
      <c r="WJ50" s="42"/>
      <c r="WK50" s="42"/>
      <c r="WL50" s="42"/>
      <c r="WM50" s="42"/>
      <c r="WN50" s="42"/>
      <c r="WO50" s="42"/>
      <c r="WP50" s="42"/>
      <c r="WQ50" s="42"/>
      <c r="WR50" s="42"/>
      <c r="WS50" s="42"/>
      <c r="WT50" s="42"/>
      <c r="WU50" s="42"/>
      <c r="WV50" s="42"/>
      <c r="WW50" s="42"/>
      <c r="WX50" s="42"/>
      <c r="WY50" s="42"/>
      <c r="WZ50" s="42"/>
      <c r="XA50" s="42"/>
      <c r="XB50" s="42"/>
      <c r="XC50" s="42"/>
      <c r="XD50" s="42"/>
      <c r="XE50" s="42"/>
      <c r="XF50" s="42"/>
      <c r="XG50" s="42"/>
      <c r="XH50" s="42"/>
      <c r="XI50" s="42"/>
      <c r="XJ50" s="42"/>
      <c r="XK50" s="42"/>
      <c r="XL50" s="42"/>
      <c r="XM50" s="42"/>
      <c r="XN50" s="42"/>
      <c r="XO50" s="42"/>
      <c r="XP50" s="42"/>
      <c r="XQ50" s="42"/>
      <c r="XR50" s="42"/>
      <c r="XS50" s="42"/>
      <c r="XT50" s="42"/>
      <c r="XU50" s="42"/>
      <c r="XV50" s="42"/>
      <c r="XW50" s="42"/>
      <c r="XX50" s="42"/>
      <c r="XY50" s="42"/>
      <c r="XZ50" s="42"/>
      <c r="YA50" s="42"/>
      <c r="YB50" s="42"/>
      <c r="YC50" s="42"/>
      <c r="YD50" s="42"/>
      <c r="YE50" s="42"/>
      <c r="YF50" s="42"/>
      <c r="YG50" s="42"/>
      <c r="YH50" s="42"/>
      <c r="YI50" s="42"/>
      <c r="YJ50" s="42"/>
      <c r="YK50" s="42"/>
      <c r="YL50" s="42"/>
      <c r="YM50" s="42"/>
      <c r="YN50" s="42"/>
      <c r="YO50" s="42"/>
      <c r="YP50" s="42"/>
      <c r="YQ50" s="42"/>
      <c r="YR50" s="42"/>
      <c r="YS50" s="42"/>
      <c r="YT50" s="42"/>
      <c r="YU50" s="42"/>
      <c r="YV50" s="42"/>
      <c r="YW50" s="42"/>
      <c r="YX50" s="42"/>
      <c r="YY50" s="42"/>
      <c r="YZ50" s="42"/>
      <c r="ZA50" s="42"/>
      <c r="ZB50" s="42"/>
      <c r="ZC50" s="42"/>
      <c r="ZD50" s="42"/>
      <c r="ZE50" s="42"/>
      <c r="ZF50" s="42"/>
      <c r="ZG50" s="42"/>
      <c r="ZH50" s="42"/>
      <c r="ZI50" s="27">
        <f>(ZI47-ZI34)/ZI45</f>
        <v>0.22700964630225082</v>
      </c>
      <c r="ZJ50" s="27">
        <f t="shared" ref="ZJ50:ZW50" si="1037">(ZJ47-ZJ34)/ZJ45</f>
        <v>0.25209003215434084</v>
      </c>
      <c r="ZK50" s="27">
        <f t="shared" si="1037"/>
        <v>0.28231511254019293</v>
      </c>
      <c r="ZL50" s="27">
        <f t="shared" si="1037"/>
        <v>0.31768488745980705</v>
      </c>
      <c r="ZM50" s="27">
        <f t="shared" si="1037"/>
        <v>0.33792440743113389</v>
      </c>
      <c r="ZN50" s="27">
        <f t="shared" si="1037"/>
        <v>0.33728379244074314</v>
      </c>
      <c r="ZO50" s="27">
        <f t="shared" si="1037"/>
        <v>0.36194746957078794</v>
      </c>
      <c r="ZP50" s="27">
        <f t="shared" si="1037"/>
        <v>0.41415759128763613</v>
      </c>
      <c r="ZQ50" s="27">
        <f t="shared" si="1037"/>
        <v>0.46828955797565663</v>
      </c>
      <c r="ZR50" s="27">
        <f t="shared" si="1037"/>
        <v>0.51345291479820632</v>
      </c>
      <c r="ZS50" s="27">
        <f t="shared" si="1037"/>
        <v>0.55413196668802045</v>
      </c>
      <c r="ZT50" s="27">
        <f t="shared" si="1037"/>
        <v>0.5902578796561605</v>
      </c>
      <c r="ZU50" s="27">
        <f t="shared" si="1037"/>
        <v>0.57943330149633876</v>
      </c>
      <c r="ZV50" s="27">
        <f t="shared" si="1037"/>
        <v>0.61922954473097735</v>
      </c>
      <c r="ZW50" s="27">
        <f t="shared" si="1037"/>
        <v>0.65488697866921364</v>
      </c>
      <c r="ZX50" s="27">
        <f t="shared" ref="ZX50:AAC50" si="1038">(ZX47-ZX34)/ZX45</f>
        <v>0.69181789239095826</v>
      </c>
      <c r="ZY50" s="27">
        <f t="shared" si="1038"/>
        <v>0.70614453995542825</v>
      </c>
      <c r="ZZ50" s="27">
        <f t="shared" si="1038"/>
        <v>0.77491244826488381</v>
      </c>
      <c r="AAA50" s="27">
        <f t="shared" si="1038"/>
        <v>0.84941101560012733</v>
      </c>
      <c r="AAB50" s="27">
        <f t="shared" si="1038"/>
        <v>0.78510028653295127</v>
      </c>
      <c r="AAC50" s="27">
        <f t="shared" si="1038"/>
        <v>0.79086614173228342</v>
      </c>
      <c r="AAD50" s="27">
        <f t="shared" ref="AAD50:AAE50" si="1039">(AAD47-AAD34)/AAD45</f>
        <v>0.81795275590551186</v>
      </c>
      <c r="AAE50" s="27">
        <f t="shared" si="1039"/>
        <v>0.83464566929133854</v>
      </c>
      <c r="AAF50" s="27">
        <f t="shared" ref="AAF50:AAO50" si="1040">(AAF47-AAF34)/(AAF45+AAF46)</f>
        <v>0.87149606299212601</v>
      </c>
      <c r="AAG50" s="27">
        <f t="shared" si="1040"/>
        <v>0.94897637795275591</v>
      </c>
      <c r="AAH50" s="27">
        <f t="shared" si="1040"/>
        <v>1.0285893810870248</v>
      </c>
      <c r="AAI50" s="27">
        <f t="shared" si="1040"/>
        <v>0.90983349041784478</v>
      </c>
      <c r="AAJ50" s="27">
        <f t="shared" si="1040"/>
        <v>0.91328934967012254</v>
      </c>
      <c r="AAK50" s="27">
        <f t="shared" si="1040"/>
        <v>0.91421415153412644</v>
      </c>
      <c r="AAL50" s="27">
        <f t="shared" si="1040"/>
        <v>0.92078897933625548</v>
      </c>
      <c r="AAM50" s="27">
        <f t="shared" si="1040"/>
        <v>1.0400751408891671</v>
      </c>
      <c r="AAN50" s="27">
        <f t="shared" si="1040"/>
        <v>1.1593613024420788</v>
      </c>
      <c r="AAO50" s="27">
        <f t="shared" si="1040"/>
        <v>1.1735743222187598</v>
      </c>
      <c r="AAP50" s="27">
        <f t="shared" ref="AAP50:AAU50" si="1041">(AAP47-AAP34)/(AAP45+AAP46)</f>
        <v>0.92657992565055758</v>
      </c>
      <c r="AAQ50" s="27">
        <f t="shared" si="1041"/>
        <v>0.83862586605080836</v>
      </c>
      <c r="AAR50" s="27">
        <f t="shared" si="1041"/>
        <v>0.8393737315163815</v>
      </c>
      <c r="AAS50" s="27">
        <f t="shared" si="1041"/>
        <v>0.84485764090644977</v>
      </c>
      <c r="AAT50" s="27">
        <f t="shared" si="1041"/>
        <v>0.84100909357582865</v>
      </c>
      <c r="AAU50" s="27">
        <f t="shared" si="1041"/>
        <v>0.86887650337342326</v>
      </c>
      <c r="AAV50" s="27">
        <f t="shared" ref="AAV50:AAW50" si="1042">(AAV47-AAV34)/(AAV45+AAV46)</f>
        <v>0.88321167883211682</v>
      </c>
      <c r="AAW50" s="27">
        <f t="shared" si="1042"/>
        <v>0.82656934306569341</v>
      </c>
      <c r="AAX50" s="27">
        <f t="shared" ref="AAX50:ABB50" si="1043">(AAX47-AAX34)/(AAX45+AAX46)</f>
        <v>0.81251819505094613</v>
      </c>
      <c r="AAY50" s="27">
        <f t="shared" si="1043"/>
        <v>0.84104803493449787</v>
      </c>
      <c r="AAZ50" s="27">
        <f t="shared" si="1043"/>
        <v>0.80069930069930073</v>
      </c>
      <c r="ABA50" s="27">
        <f t="shared" si="1043"/>
        <v>0.79493891797556715</v>
      </c>
      <c r="ABB50" s="27">
        <f t="shared" si="1043"/>
        <v>0.83013379872018611</v>
      </c>
      <c r="ABC50" s="27">
        <f t="shared" ref="ABC50:ABD50" si="1044">(ABC47-ABC34)/(ABC45+ABC46)</f>
        <v>0.85312046444121914</v>
      </c>
      <c r="ABD50" s="27">
        <f t="shared" si="1044"/>
        <v>0.77555816686251466</v>
      </c>
      <c r="ABE50" s="27">
        <f t="shared" ref="ABE50:ABK50" si="1045">(ABE47-ABE34)/(ABE45+ABE46)</f>
        <v>0.76658905704307334</v>
      </c>
      <c r="ABF50" s="27">
        <f t="shared" si="1045"/>
        <v>0.76016379058204153</v>
      </c>
      <c r="ABG50" s="27">
        <f t="shared" si="1045"/>
        <v>0.76274165202108968</v>
      </c>
      <c r="ABH50" s="27">
        <f t="shared" si="1045"/>
        <v>0.76467136150234738</v>
      </c>
      <c r="ABI50" s="27">
        <f t="shared" si="1045"/>
        <v>0.78947368421052633</v>
      </c>
      <c r="ABJ50" s="27">
        <f t="shared" si="1045"/>
        <v>0.80689453695588664</v>
      </c>
      <c r="ABK50" s="27">
        <f t="shared" si="1045"/>
        <v>0.74102189781021899</v>
      </c>
      <c r="ABL50" s="27">
        <f t="shared" ref="ABL50:ABM50" si="1046">(ABL47-ABL34)/(ABL45+ABL46)</f>
        <v>0.69571469657750939</v>
      </c>
      <c r="ABM50" s="27">
        <f t="shared" si="1046"/>
        <v>0.669390137146192</v>
      </c>
      <c r="ABN50" s="27">
        <f t="shared" ref="ABN50:ABO50" si="1047">(ABN47-ABN34)/(ABN45+ABN46)</f>
        <v>0.64767441860465114</v>
      </c>
      <c r="ABO50" s="27">
        <f t="shared" si="1047"/>
        <v>0.63670738801628857</v>
      </c>
      <c r="ABP50" s="27">
        <f t="shared" ref="ABP50:ABR50" si="1048">(ABP47-ABP34)/(ABP45+ABP46)</f>
        <v>0.65881326352530545</v>
      </c>
      <c r="ABQ50" s="27">
        <f t="shared" si="1048"/>
        <v>0.66918165989553102</v>
      </c>
      <c r="ABR50" s="27">
        <f t="shared" si="1048"/>
        <v>0.61833381377918706</v>
      </c>
      <c r="ABS50" s="27">
        <f t="shared" ref="ABS50:ABU50" si="1049">(ABS47-ABS34)/(ABS45+ABS46)</f>
        <v>0.59188405797101451</v>
      </c>
      <c r="ABT50" s="27">
        <f t="shared" si="1049"/>
        <v>0.58032596041909201</v>
      </c>
      <c r="ABU50" s="27">
        <f t="shared" si="1049"/>
        <v>0.55260081823495033</v>
      </c>
      <c r="ABV50" s="27">
        <f t="shared" ref="ABV50:ABX50" si="1050">(ABV47-ABV34)/(ABV45+ABV46)</f>
        <v>0.52949809216319343</v>
      </c>
      <c r="ABW50" s="27">
        <f t="shared" si="1050"/>
        <v>0.54211916642207225</v>
      </c>
      <c r="ABX50" s="27">
        <f t="shared" si="1050"/>
        <v>0.55206805514813728</v>
      </c>
      <c r="ABY50" s="27">
        <f t="shared" ref="ABY50:ABZ50" si="1051">(ABY47-ABY34)/(ABY45+ABY46)</f>
        <v>0.56818181818181823</v>
      </c>
      <c r="ABZ50" s="27">
        <f t="shared" si="1051"/>
        <v>0.47104477611940299</v>
      </c>
      <c r="ACA50" s="27">
        <f t="shared" ref="ACA50:ACE50" si="1052">(ACA47-ACA34)/(ACA45+ACA46)</f>
        <v>0.4309673554956574</v>
      </c>
      <c r="ACB50" s="27">
        <f t="shared" si="1052"/>
        <v>0.39178657074340528</v>
      </c>
      <c r="ACC50" s="27">
        <f t="shared" si="1052"/>
        <v>0.36837349397590363</v>
      </c>
      <c r="ACD50" s="27">
        <f t="shared" si="1052"/>
        <v>0.37921686746987954</v>
      </c>
      <c r="ACE50" s="27">
        <f t="shared" si="1052"/>
        <v>0.38858858858858858</v>
      </c>
      <c r="ACF50" s="27">
        <f t="shared" ref="ACF50:ACG50" si="1053">(ACF47-ACF34)/(ACF45+ACF46)</f>
        <v>0.3408953418027828</v>
      </c>
      <c r="ACG50" s="27">
        <f t="shared" si="1053"/>
        <v>0.30973986690865096</v>
      </c>
      <c r="ACH50" s="27">
        <f t="shared" ref="ACH50:ACI50" si="1054">(ACH47-ACH34)/(ACH45+ACH46)</f>
        <v>0.2989097516656572</v>
      </c>
      <c r="ACI50" s="27">
        <f t="shared" si="1054"/>
        <v>0.29912201029367241</v>
      </c>
      <c r="ACJ50" s="27">
        <f t="shared" ref="ACJ50:ACW50" si="1055">(ACJ47-ACJ34)/(ACJ45+ACJ46)</f>
        <v>0.28437310720775288</v>
      </c>
      <c r="ACK50" s="27">
        <f t="shared" si="1055"/>
        <v>0.29709267110841914</v>
      </c>
      <c r="ACL50" s="27">
        <f t="shared" si="1055"/>
        <v>0.30617807389460933</v>
      </c>
      <c r="ACM50" s="27">
        <f t="shared" si="1055"/>
        <v>0.28095670602482592</v>
      </c>
      <c r="ACN50" s="27">
        <f t="shared" si="1055"/>
        <v>0.27247956403269757</v>
      </c>
      <c r="ACO50" s="27">
        <f t="shared" si="1055"/>
        <v>0.27602905569007263</v>
      </c>
      <c r="ACP50" s="27">
        <f t="shared" si="1055"/>
        <v>0.27415934565283245</v>
      </c>
      <c r="ACQ50" s="27">
        <f t="shared" si="1055"/>
        <v>0.28355043926083007</v>
      </c>
      <c r="ACR50" s="27">
        <f t="shared" si="1055"/>
        <v>0.29536504089669796</v>
      </c>
      <c r="ACS50" s="27">
        <f t="shared" si="1055"/>
        <v>0.30201746461909063</v>
      </c>
      <c r="ACT50" s="27">
        <f t="shared" si="1055"/>
        <v>0.30309402222889759</v>
      </c>
      <c r="ACU50" s="27">
        <f t="shared" si="1055"/>
        <v>0.30746268656716419</v>
      </c>
      <c r="ACV50" s="27">
        <f t="shared" si="1055"/>
        <v>0.31624441132637854</v>
      </c>
      <c r="ACW50" s="27">
        <f t="shared" si="1055"/>
        <v>0.31633870005963027</v>
      </c>
      <c r="ACX50" s="27">
        <f t="shared" ref="ACX50:ADD50" si="1056">(ACX47-ACX34)/(ACX45+ACX46)</f>
        <v>0.31574239713774599</v>
      </c>
      <c r="ACY50" s="27">
        <f t="shared" si="1056"/>
        <v>0.33005366726296959</v>
      </c>
      <c r="ACZ50" s="27">
        <f t="shared" si="1056"/>
        <v>0.33571854502087062</v>
      </c>
      <c r="ADA50" s="27">
        <f t="shared" si="1056"/>
        <v>0.30509991052788549</v>
      </c>
      <c r="ADB50" s="27">
        <f t="shared" si="1056"/>
        <v>0.28478002378121287</v>
      </c>
      <c r="ADC50" s="27">
        <f t="shared" si="1056"/>
        <v>0.27772821885221527</v>
      </c>
      <c r="ADD50" s="27">
        <f t="shared" si="1056"/>
        <v>0.26684555754323197</v>
      </c>
      <c r="ADE50" s="27">
        <f t="shared" ref="ADE50:ADJ50" si="1057">(ADE47-ADE34)/(ADE45+ADE46)</f>
        <v>0.26059701492537313</v>
      </c>
      <c r="ADF50" s="27">
        <f t="shared" si="1057"/>
        <v>0.27074626865671642</v>
      </c>
      <c r="ADG50" s="27">
        <f t="shared" si="1057"/>
        <v>0.27611940298507465</v>
      </c>
      <c r="ADH50" s="27">
        <f t="shared" si="1057"/>
        <v>0.24236069502696225</v>
      </c>
      <c r="ADI50" s="27">
        <f t="shared" si="1057"/>
        <v>0.22784431137724551</v>
      </c>
      <c r="ADJ50" s="27">
        <f t="shared" si="1057"/>
        <v>0.22292040694195092</v>
      </c>
      <c r="ADK50" s="27">
        <f t="shared" ref="ADK50:ADR50" si="1058">(ADK47-ADK34)/(ADK45+ADK46)</f>
        <v>0.21883408071748878</v>
      </c>
      <c r="ADL50" s="27">
        <f t="shared" si="1058"/>
        <v>0.22391629297458893</v>
      </c>
      <c r="ADM50" s="27">
        <f t="shared" si="1058"/>
        <v>0.23228699551569507</v>
      </c>
      <c r="ADN50" s="27">
        <f t="shared" si="1058"/>
        <v>0.23826606875934231</v>
      </c>
      <c r="ADO50" s="27">
        <f t="shared" si="1058"/>
        <v>0.20394736842105263</v>
      </c>
      <c r="ADP50" s="27">
        <f t="shared" si="1058"/>
        <v>0.20933014354066987</v>
      </c>
      <c r="ADQ50" s="27">
        <f t="shared" si="1058"/>
        <v>0.21531100478468901</v>
      </c>
      <c r="ADR50" s="27">
        <f t="shared" si="1058"/>
        <v>0.22069377990430622</v>
      </c>
      <c r="ADS50" s="27">
        <f t="shared" ref="ADS50:ADW50" si="1059">(ADS47-ADS34)/(ADS45+ADS46)</f>
        <v>0.18740674425544612</v>
      </c>
      <c r="ADT50" s="27">
        <f t="shared" si="1059"/>
        <v>0.19964189794091317</v>
      </c>
      <c r="ADU50" s="27">
        <f t="shared" si="1059"/>
        <v>0.20650552074007758</v>
      </c>
      <c r="ADV50" s="27">
        <f t="shared" si="1059"/>
        <v>0.19145758661887693</v>
      </c>
      <c r="ADW50" s="27">
        <f t="shared" si="1059"/>
        <v>0.18424170616113744</v>
      </c>
      <c r="ADX50" s="27">
        <f t="shared" ref="ADX50:ADY50" si="1060">(ADX47-ADX34)/(ADX45+ADX46)</f>
        <v>0.19046208530805686</v>
      </c>
      <c r="ADY50" s="27">
        <f t="shared" si="1060"/>
        <v>0.19692034350014806</v>
      </c>
      <c r="ADZ50" s="27">
        <f t="shared" ref="ADZ50:AEA50" si="1061">(ADZ47-ADZ34)/(ADZ45+ADZ46)</f>
        <v>0.20349526066350712</v>
      </c>
      <c r="AEA50" s="27">
        <f t="shared" si="1061"/>
        <v>0.2129739336492891</v>
      </c>
      <c r="AEB50" s="27">
        <f t="shared" ref="AEB50:AEE50" si="1062">(AEB47-AEB34)/(AEB45+AEB46)</f>
        <v>0.21800947867298578</v>
      </c>
      <c r="AEC50" s="27">
        <f t="shared" si="1062"/>
        <v>0.2202187407626367</v>
      </c>
      <c r="AED50" s="27">
        <f t="shared" si="1062"/>
        <v>0.21816037735849056</v>
      </c>
      <c r="AEE50" s="27">
        <f t="shared" si="1062"/>
        <v>0.22304065998821448</v>
      </c>
      <c r="AEF50" s="27">
        <f t="shared" ref="AEF50:AET50" si="1063">(AEF47-AEF34)/(AEF45+AEF46)</f>
        <v>0.2232037691401649</v>
      </c>
      <c r="AEG50" s="27">
        <f t="shared" si="1063"/>
        <v>0.22909305064782096</v>
      </c>
      <c r="AEH50" s="27">
        <f t="shared" si="1063"/>
        <v>0.24204946996466431</v>
      </c>
      <c r="AEI50" s="27">
        <f t="shared" si="1063"/>
        <v>0.24441833137485311</v>
      </c>
      <c r="AEJ50" s="27">
        <f t="shared" si="1063"/>
        <v>0.23216906369239801</v>
      </c>
      <c r="AEK50" s="27">
        <f t="shared" si="1063"/>
        <v>0.22202643171806166</v>
      </c>
      <c r="AEL50" s="27">
        <f t="shared" si="1063"/>
        <v>0.22677995898036918</v>
      </c>
      <c r="AEM50" s="27">
        <f t="shared" si="1063"/>
        <v>0.22655334114888628</v>
      </c>
      <c r="AEN50" s="27">
        <f t="shared" si="1063"/>
        <v>0.21824581988853037</v>
      </c>
      <c r="AEO50" s="27">
        <f t="shared" si="1063"/>
        <v>0.22469932531534173</v>
      </c>
      <c r="AEP50" s="27">
        <f t="shared" si="1063"/>
        <v>0.2299794661190965</v>
      </c>
      <c r="AEQ50" s="27">
        <f t="shared" si="1063"/>
        <v>0.19606692104490756</v>
      </c>
      <c r="AER50" s="27">
        <f t="shared" si="1063"/>
        <v>0.18240850059031877</v>
      </c>
      <c r="AES50" s="27">
        <f t="shared" si="1063"/>
        <v>0.17148760330578514</v>
      </c>
      <c r="AET50" s="27">
        <f t="shared" si="1063"/>
        <v>0.17310527867885581</v>
      </c>
      <c r="AEU50" s="27">
        <f t="shared" ref="AEU50:AFA50" si="1064">(AEU47-AEU34)/(AEU45+AEU46)</f>
        <v>0.1672073134768505</v>
      </c>
      <c r="AEV50" s="27">
        <f t="shared" si="1064"/>
        <v>0.17457976997935712</v>
      </c>
      <c r="AEW50" s="27">
        <f t="shared" si="1064"/>
        <v>0.17880211391661774</v>
      </c>
      <c r="AEX50" s="27">
        <f t="shared" si="1064"/>
        <v>0.15671861217289032</v>
      </c>
      <c r="AEY50" s="27">
        <f t="shared" si="1064"/>
        <v>0.15343915343915343</v>
      </c>
      <c r="AEZ50" s="27">
        <f t="shared" si="1064"/>
        <v>0.15432098765432098</v>
      </c>
      <c r="AFA50" s="27">
        <f t="shared" si="1064"/>
        <v>0.15432098765432098</v>
      </c>
      <c r="AFB50" s="27">
        <f t="shared" ref="AFB50:AFD50" si="1065">(AFB47-AFB34)/(AFB45+AFB46)</f>
        <v>0.15486335586247429</v>
      </c>
      <c r="AFC50" s="27">
        <f t="shared" si="1065"/>
        <v>0.16338524831031442</v>
      </c>
      <c r="AFD50" s="27">
        <f t="shared" si="1065"/>
        <v>0.16831971995332556</v>
      </c>
      <c r="AFE50" s="27">
        <f t="shared" ref="AFE50:AFO50" si="1066">(AFE47-AFE34)/(AFE45+AFE46)</f>
        <v>0.16690983367376713</v>
      </c>
      <c r="AFF50" s="27">
        <f t="shared" si="1066"/>
        <v>0.15139327779373743</v>
      </c>
      <c r="AFG50" s="27">
        <f t="shared" si="1066"/>
        <v>0.1486796785304248</v>
      </c>
      <c r="AFH50" s="27">
        <f t="shared" si="1066"/>
        <v>0.15048822515795521</v>
      </c>
      <c r="AFI50" s="27">
        <f t="shared" si="1066"/>
        <v>0.15479609419873636</v>
      </c>
      <c r="AFJ50" s="27">
        <f t="shared" si="1066"/>
        <v>0.15996553704767374</v>
      </c>
      <c r="AFK50" s="27">
        <f t="shared" si="1066"/>
        <v>0.16154721274175199</v>
      </c>
      <c r="AFL50" s="27">
        <f t="shared" si="1066"/>
        <v>0.14395448079658607</v>
      </c>
      <c r="AFM50" s="27">
        <f t="shared" si="1066"/>
        <v>0.13769559032716927</v>
      </c>
      <c r="AFN50" s="27">
        <f t="shared" si="1066"/>
        <v>0.12663631189527605</v>
      </c>
      <c r="AFO50" s="27">
        <f t="shared" si="1066"/>
        <v>0.12688477951635846</v>
      </c>
      <c r="AFP50" s="27">
        <f t="shared" ref="AFP50:AFV50" si="1067">(AFP47-AFP34)/(AFP45+AFP46)</f>
        <v>0.12777461582242458</v>
      </c>
      <c r="AFQ50" s="27">
        <f t="shared" si="1067"/>
        <v>0.13431986340352875</v>
      </c>
      <c r="AFR50" s="27">
        <f t="shared" si="1067"/>
        <v>0.13801935116676153</v>
      </c>
      <c r="AFS50" s="27">
        <f t="shared" si="1067"/>
        <v>0.13826458036984351</v>
      </c>
      <c r="AFT50" s="27">
        <f t="shared" si="1067"/>
        <v>0.14253200568990043</v>
      </c>
      <c r="AFU50" s="27">
        <f t="shared" si="1067"/>
        <v>0.13573180703188881</v>
      </c>
      <c r="AFV50" s="27">
        <f t="shared" si="1067"/>
        <v>0.1449591280653951</v>
      </c>
      <c r="AFW50" s="27">
        <f t="shared" ref="AFW50:AGQ50" si="1068">(AFW47-AFW34)/(AFW45+AFW46)</f>
        <v>0.15009534186870063</v>
      </c>
      <c r="AFX50" s="27">
        <f t="shared" si="1068"/>
        <v>0.15853990738218468</v>
      </c>
      <c r="AFY50" s="27">
        <f t="shared" si="1068"/>
        <v>0.16480523018251159</v>
      </c>
      <c r="AFZ50" s="27">
        <f t="shared" si="1068"/>
        <v>0.1725997842502697</v>
      </c>
      <c r="AGA50" s="27">
        <f t="shared" si="1068"/>
        <v>0.17740630897816123</v>
      </c>
      <c r="AGB50" s="27">
        <f t="shared" si="1068"/>
        <v>0.18844492440604751</v>
      </c>
      <c r="AGC50" s="27">
        <f t="shared" si="1068"/>
        <v>0.20908852114525872</v>
      </c>
      <c r="AGD50" s="27">
        <f t="shared" si="1068"/>
        <v>0.21766561514195584</v>
      </c>
      <c r="AGE50" s="27">
        <f t="shared" si="1068"/>
        <v>0.23212407991587802</v>
      </c>
      <c r="AGF50" s="27">
        <f t="shared" si="1068"/>
        <v>0.23985525975704317</v>
      </c>
      <c r="AGG50" s="27">
        <f t="shared" si="1068"/>
        <v>0.26887519260400616</v>
      </c>
      <c r="AGH50" s="27">
        <f t="shared" si="1068"/>
        <v>0.29331968262093677</v>
      </c>
      <c r="AGI50" s="27">
        <f t="shared" si="1068"/>
        <v>0.31584335807524955</v>
      </c>
      <c r="AGJ50" s="27">
        <f t="shared" si="1068"/>
        <v>0.33876304403156021</v>
      </c>
      <c r="AGK50" s="27">
        <f t="shared" si="1068"/>
        <v>0.38300025297242601</v>
      </c>
      <c r="AGL50" s="27">
        <f t="shared" si="1068"/>
        <v>0.39640779155072098</v>
      </c>
      <c r="AGM50" s="27">
        <f t="shared" si="1068"/>
        <v>0.41158613711105491</v>
      </c>
      <c r="AGN50" s="27">
        <f t="shared" si="1068"/>
        <v>0.42145206172527194</v>
      </c>
      <c r="AGO50" s="27">
        <f t="shared" si="1068"/>
        <v>0.44888219040442101</v>
      </c>
      <c r="AGP50" s="27">
        <f t="shared" si="1068"/>
        <v>0.45386292080406876</v>
      </c>
      <c r="AGQ50" s="27">
        <f t="shared" si="1068"/>
        <v>0.47856623879874061</v>
      </c>
      <c r="AGR50" s="27">
        <f t="shared" ref="AGR50:AHE50" si="1069">(AGR47-AGR34)/(AGR45+AGR46)</f>
        <v>0.49178317390237919</v>
      </c>
      <c r="AGS50" s="27">
        <f t="shared" si="1069"/>
        <v>0.51680156978170222</v>
      </c>
      <c r="AGT50" s="27">
        <f t="shared" si="1069"/>
        <v>0.52707930367504841</v>
      </c>
      <c r="AGU50" s="27">
        <f t="shared" si="1069"/>
        <v>0.53989045010716841</v>
      </c>
      <c r="AGV50" s="27">
        <f t="shared" si="1069"/>
        <v>0.56635469162467</v>
      </c>
      <c r="AGW50" s="27">
        <f t="shared" si="1069"/>
        <v>0.58269415148609782</v>
      </c>
      <c r="AGX50" s="27">
        <f t="shared" si="1069"/>
        <v>0.59671272034302048</v>
      </c>
      <c r="AGY50" s="27">
        <f t="shared" si="1069"/>
        <v>0.61097852028639621</v>
      </c>
      <c r="AGZ50" s="27">
        <f t="shared" si="1069"/>
        <v>0.63699284009546542</v>
      </c>
      <c r="AHA50" s="27">
        <f t="shared" si="1069"/>
        <v>0.65608591885441525</v>
      </c>
      <c r="AHB50" s="27">
        <f t="shared" si="1069"/>
        <v>0.63943796141938558</v>
      </c>
      <c r="AHC50" s="27">
        <f t="shared" si="1069"/>
        <v>0.64548889938592346</v>
      </c>
      <c r="AHD50" s="27">
        <f t="shared" si="1069"/>
        <v>0.65654648956356731</v>
      </c>
      <c r="AHE50" s="27">
        <f t="shared" si="1069"/>
        <v>0.67456743304100497</v>
      </c>
      <c r="AHF50" s="27">
        <f t="shared" ref="AHF50:AHL50" si="1070">(AHF47-AHF34)/(AHF45+AHF46)</f>
        <v>0.70241477272727271</v>
      </c>
      <c r="AHG50" s="27">
        <f t="shared" si="1070"/>
        <v>0.72750946969696972</v>
      </c>
      <c r="AHH50" s="27">
        <f t="shared" si="1070"/>
        <v>0.74668560606060608</v>
      </c>
      <c r="AHI50" s="27">
        <f t="shared" si="1070"/>
        <v>0.72357531331283986</v>
      </c>
      <c r="AHJ50" s="27">
        <f t="shared" si="1070"/>
        <v>0.71908252541972095</v>
      </c>
      <c r="AHK50" s="27">
        <f t="shared" si="1070"/>
        <v>0.72193396226415096</v>
      </c>
      <c r="AHL50" s="27">
        <f t="shared" si="1070"/>
        <v>0.74127358490566042</v>
      </c>
      <c r="AHM50" s="27">
        <f t="shared" ref="AHM50:AIG50" si="1071">(AHM47-AHM34)/(AHM45+AHM46)</f>
        <v>0.71849929211892405</v>
      </c>
      <c r="AHN50" s="27">
        <f t="shared" si="1071"/>
        <v>0.74020764511562054</v>
      </c>
      <c r="AHO50" s="27">
        <f t="shared" si="1071"/>
        <v>0.75696083058046248</v>
      </c>
      <c r="AHP50" s="27">
        <f t="shared" si="1071"/>
        <v>0.7156028368794326</v>
      </c>
      <c r="AHQ50" s="27">
        <f t="shared" si="1071"/>
        <v>0.71287593984962405</v>
      </c>
      <c r="AHR50" s="27">
        <f t="shared" si="1071"/>
        <v>0.71089155492825218</v>
      </c>
      <c r="AHS50" s="27">
        <f t="shared" si="1071"/>
        <v>0.70791265555294669</v>
      </c>
      <c r="AHT50" s="27">
        <f t="shared" si="1071"/>
        <v>0.70983722576079267</v>
      </c>
      <c r="AHU50" s="27">
        <f t="shared" si="1071"/>
        <v>0.73861759849020991</v>
      </c>
      <c r="AHV50" s="27">
        <f t="shared" si="1071"/>
        <v>0.75442321302193915</v>
      </c>
      <c r="AHW50" s="27">
        <f t="shared" si="1071"/>
        <v>0.72207730614180698</v>
      </c>
      <c r="AHX50" s="27">
        <f t="shared" si="1071"/>
        <v>0.70868213346089448</v>
      </c>
      <c r="AHY50" s="27">
        <f t="shared" si="1071"/>
        <v>0.69225268176400478</v>
      </c>
      <c r="AHZ50" s="27">
        <f t="shared" si="1071"/>
        <v>0.67532777115613829</v>
      </c>
      <c r="AIA50" s="27">
        <f t="shared" si="1071"/>
        <v>0.65331425846447311</v>
      </c>
      <c r="AIB50" s="27">
        <f t="shared" si="1071"/>
        <v>0.6764425369575584</v>
      </c>
      <c r="AIC50" s="27">
        <f t="shared" si="1071"/>
        <v>0.6924177396280401</v>
      </c>
      <c r="AID50" s="27">
        <f t="shared" si="1071"/>
        <v>0.63890214797136036</v>
      </c>
      <c r="AIE50" s="27">
        <f t="shared" si="1071"/>
        <v>0.62595419847328249</v>
      </c>
      <c r="AIF50" s="27">
        <f t="shared" si="1071"/>
        <v>0.59454284346577313</v>
      </c>
      <c r="AIG50" s="27">
        <f t="shared" si="1071"/>
        <v>0.58269415148609782</v>
      </c>
      <c r="AIH50" s="27">
        <f t="shared" ref="AIH50:AIN50" si="1072">(AIH47-AIH34)/(AIH45+AIH46)</f>
        <v>0.57636058499160869</v>
      </c>
      <c r="AII50" s="27">
        <f t="shared" si="1072"/>
        <v>0.59434188444018221</v>
      </c>
      <c r="AIJ50" s="27">
        <f t="shared" si="1072"/>
        <v>0.60728842004315509</v>
      </c>
      <c r="AIK50" s="27">
        <f t="shared" si="1072"/>
        <v>0.55547533092659451</v>
      </c>
      <c r="AIL50" s="27">
        <f t="shared" si="1072"/>
        <v>0.53298025999037069</v>
      </c>
      <c r="AIM50" s="27">
        <f t="shared" si="1072"/>
        <v>0.5044610561851941</v>
      </c>
      <c r="AIN50" s="27">
        <f t="shared" si="1072"/>
        <v>0.48857898533301275</v>
      </c>
      <c r="AIO50" s="27">
        <f t="shared" ref="AIO50:AJA50" si="1073">(AIO47-AIO34)/(AIO45+AIO46)</f>
        <v>0.46436285097192226</v>
      </c>
      <c r="AIP50" s="27">
        <f t="shared" si="1073"/>
        <v>0.47444204463642908</v>
      </c>
      <c r="AIQ50" s="27">
        <f t="shared" si="1073"/>
        <v>0.48068154547636188</v>
      </c>
      <c r="AIR50" s="27">
        <f t="shared" si="1073"/>
        <v>0.43169793169793169</v>
      </c>
      <c r="AIS50" s="27">
        <f t="shared" si="1073"/>
        <v>0.4068367838228214</v>
      </c>
      <c r="AIT50" s="27">
        <f t="shared" si="1073"/>
        <v>0.39084337349397591</v>
      </c>
      <c r="AIU50" s="27">
        <f t="shared" si="1073"/>
        <v>0.37798120934714524</v>
      </c>
      <c r="AIV50" s="27">
        <f t="shared" si="1073"/>
        <v>0.36774969915764139</v>
      </c>
      <c r="AIW50" s="27">
        <f t="shared" si="1073"/>
        <v>0.37641395908543923</v>
      </c>
      <c r="AIX50" s="27">
        <f t="shared" si="1073"/>
        <v>0.38291215403128759</v>
      </c>
      <c r="AIY50" s="27">
        <f t="shared" si="1073"/>
        <v>0.38628158844765342</v>
      </c>
      <c r="AIZ50" s="27">
        <f t="shared" si="1073"/>
        <v>0.33670276774969915</v>
      </c>
      <c r="AJA50" s="27">
        <f t="shared" si="1073"/>
        <v>0.30817458403665299</v>
      </c>
      <c r="AJB50" s="27">
        <f t="shared" ref="AJB50:AJC50" si="1074">(AJB47-AJB34)/(AJB45+AJB46)</f>
        <v>0.27947914154810705</v>
      </c>
      <c r="AJC50" s="27">
        <f t="shared" si="1074"/>
        <v>0.28647214854111408</v>
      </c>
      <c r="AJD50" s="27">
        <f t="shared" ref="AJD50:AJE50" si="1075">(AJD47-AJD34)/(AJD45+AJD46)</f>
        <v>0.29515312273932964</v>
      </c>
      <c r="AJE50" s="27">
        <f t="shared" si="1075"/>
        <v>0.29901133349409209</v>
      </c>
      <c r="AJF50" s="27">
        <f t="shared" ref="AJF50:AJJ50" si="1076">(AJF47-AJF34)/(AJF45+AJF46)</f>
        <v>0.25565175565175563</v>
      </c>
      <c r="AJG50" s="27">
        <f t="shared" si="1076"/>
        <v>0.23787806048967836</v>
      </c>
      <c r="AJH50" s="27">
        <f t="shared" si="1076"/>
        <v>0.23019683149303888</v>
      </c>
      <c r="AJI50" s="27">
        <f t="shared" si="1076"/>
        <v>0.22563610177628421</v>
      </c>
      <c r="AJJ50" s="27">
        <f t="shared" si="1076"/>
        <v>0.22249034749034749</v>
      </c>
      <c r="AJK50" s="27">
        <f t="shared" ref="AJK50:AJQ50" si="1077">(AJK47-AJK34)/(AJK45+AJK46)</f>
        <v>0.22707528957528958</v>
      </c>
      <c r="AJL50" s="27">
        <f t="shared" si="1077"/>
        <v>0.22997104247104247</v>
      </c>
      <c r="AJM50" s="27">
        <f t="shared" si="1077"/>
        <v>0.21552555448408872</v>
      </c>
      <c r="AJN50" s="27">
        <f t="shared" si="1077"/>
        <v>0.20838352204288124</v>
      </c>
      <c r="AJO50" s="27">
        <f t="shared" si="1077"/>
        <v>0.20284611673902556</v>
      </c>
      <c r="AJP50" s="27">
        <f t="shared" si="1077"/>
        <v>0.19387509042681456</v>
      </c>
      <c r="AJQ50" s="27">
        <f t="shared" si="1077"/>
        <v>0.18420418974235492</v>
      </c>
      <c r="AJR50" s="27">
        <f t="shared" ref="AJR50:AJW50" si="1078">(AJR47-AJR34)/(AJR45+AJR46)</f>
        <v>0.1885384059715868</v>
      </c>
      <c r="AJS50" s="27">
        <f t="shared" si="1078"/>
        <v>0.19022393450517697</v>
      </c>
      <c r="AJT50" s="27">
        <f t="shared" si="1078"/>
        <v>0.19190946303876716</v>
      </c>
      <c r="AJU50" s="27">
        <f t="shared" si="1078"/>
        <v>0.18778552536667467</v>
      </c>
      <c r="AJV50" s="27">
        <f t="shared" si="1078"/>
        <v>0.1773458123350132</v>
      </c>
      <c r="AJW50" s="27">
        <f t="shared" si="1078"/>
        <v>0.17689357622243529</v>
      </c>
      <c r="AJX50" s="27">
        <f t="shared" ref="AJX50:AKL50" si="1079">(AJX47-AJX34)/(AJX45+AJX46)</f>
        <v>0.17759693633317378</v>
      </c>
      <c r="AJY50" s="27">
        <f t="shared" si="1079"/>
        <v>0.18310196266156056</v>
      </c>
      <c r="AJZ50" s="27">
        <f t="shared" si="1079"/>
        <v>0.18621349928195308</v>
      </c>
      <c r="AKA50" s="27">
        <f t="shared" si="1079"/>
        <v>0.17335243553008595</v>
      </c>
      <c r="AKB50" s="27">
        <f t="shared" si="1079"/>
        <v>0.17267733460711726</v>
      </c>
      <c r="AKC50" s="27">
        <f t="shared" si="1079"/>
        <v>0.17116256863213178</v>
      </c>
      <c r="AKD50" s="27">
        <f t="shared" si="1079"/>
        <v>0.16077015643802647</v>
      </c>
      <c r="AKE50" s="27">
        <f t="shared" si="1079"/>
        <v>0.16434071222329164</v>
      </c>
      <c r="AKF50" s="27">
        <f t="shared" si="1079"/>
        <v>0.16915303176130894</v>
      </c>
      <c r="AKG50" s="27">
        <f t="shared" si="1079"/>
        <v>0.17348411934552455</v>
      </c>
      <c r="AKH50" s="27">
        <f t="shared" si="1079"/>
        <v>0.17416406062063988</v>
      </c>
      <c r="AKI50" s="27">
        <f t="shared" si="1079"/>
        <v>0.17456896551724138</v>
      </c>
      <c r="AKJ50" s="27">
        <f t="shared" si="1079"/>
        <v>0.1799761620977354</v>
      </c>
      <c r="AKK50" s="27">
        <f t="shared" si="1079"/>
        <v>0.18142754834089281</v>
      </c>
      <c r="AKL50" s="27">
        <f t="shared" si="1079"/>
        <v>0.18406072106261859</v>
      </c>
      <c r="AKM50" s="27">
        <f t="shared" ref="AKM50:AKY50" si="1080">(AKM47-AKM34)/(AKM45+AKM46)</f>
        <v>0.19141366223908918</v>
      </c>
      <c r="AKN50" s="27">
        <f t="shared" si="1080"/>
        <v>0.19378557874762808</v>
      </c>
      <c r="AKO50" s="27">
        <f t="shared" si="1080"/>
        <v>0.1963688485427616</v>
      </c>
      <c r="AKP50" s="27">
        <f t="shared" si="1080"/>
        <v>0.20261904761904762</v>
      </c>
      <c r="AKQ50" s="27">
        <f t="shared" si="1080"/>
        <v>0.20147478591817317</v>
      </c>
      <c r="AKR50" s="27">
        <f t="shared" si="1080"/>
        <v>0.21194100856327308</v>
      </c>
      <c r="AKS50" s="27">
        <f t="shared" si="1080"/>
        <v>0.21653168175321583</v>
      </c>
      <c r="AKT50" s="27">
        <f t="shared" si="1080"/>
        <v>0.22510719390185802</v>
      </c>
      <c r="AKU50" s="27">
        <f t="shared" si="1080"/>
        <v>0.22820390662220105</v>
      </c>
      <c r="AKV50" s="27">
        <f t="shared" si="1080"/>
        <v>0.22060577152396851</v>
      </c>
      <c r="AKW50" s="27">
        <f t="shared" si="1080"/>
        <v>0.22695879971421767</v>
      </c>
      <c r="AKX50" s="27">
        <f t="shared" si="1080"/>
        <v>0.22814955941890927</v>
      </c>
      <c r="AKY50" s="27">
        <f t="shared" si="1080"/>
        <v>0.23414865827594394</v>
      </c>
      <c r="AKZ50" s="27">
        <f t="shared" ref="AKZ50:ALF50" si="1081">(AKZ47-AKZ34)/(AKZ45+AKZ46)</f>
        <v>0.24139568003797768</v>
      </c>
      <c r="ALA50" s="27">
        <f t="shared" si="1081"/>
        <v>0.24899121765962498</v>
      </c>
      <c r="ALB50" s="27">
        <f t="shared" si="1081"/>
        <v>0.25682411583194875</v>
      </c>
      <c r="ALC50" s="27">
        <f t="shared" si="1081"/>
        <v>0.26002372479240804</v>
      </c>
      <c r="ALD50" s="27">
        <f t="shared" si="1081"/>
        <v>0.26239275500476644</v>
      </c>
      <c r="ALE50" s="27">
        <f t="shared" si="1081"/>
        <v>0.25829553592742899</v>
      </c>
      <c r="ALF50" s="27">
        <f t="shared" si="1081"/>
        <v>0.2560595152387809</v>
      </c>
      <c r="ALG50" s="27">
        <f t="shared" ref="ALG50:ALT50" si="1082">(ALG47-ALG34)/(ALG45+ALG46)</f>
        <v>0.26091127098321343</v>
      </c>
      <c r="ALH50" s="27">
        <f t="shared" si="1082"/>
        <v>0.26882494004796165</v>
      </c>
      <c r="ALI50" s="27">
        <f t="shared" si="1082"/>
        <v>0.27937649880095922</v>
      </c>
      <c r="ALJ50" s="27">
        <f t="shared" si="1082"/>
        <v>0.29532442748091603</v>
      </c>
      <c r="ALK50" s="27">
        <f t="shared" si="1082"/>
        <v>0.2997853565466253</v>
      </c>
      <c r="ALL50" s="27">
        <f t="shared" si="1082"/>
        <v>0.30741712377772479</v>
      </c>
      <c r="ALM50" s="27">
        <f t="shared" si="1082"/>
        <v>0.30673969992855443</v>
      </c>
      <c r="ALN50" s="27">
        <f t="shared" si="1082"/>
        <v>0.31307856634227393</v>
      </c>
      <c r="ALO50" s="27">
        <f t="shared" si="1082"/>
        <v>0.32447187277474482</v>
      </c>
      <c r="ALP50" s="27">
        <f t="shared" si="1082"/>
        <v>0.32945644433895088</v>
      </c>
      <c r="ALQ50" s="27">
        <f t="shared" si="1082"/>
        <v>0.32175154688243696</v>
      </c>
      <c r="ALR50" s="27">
        <f t="shared" si="1082"/>
        <v>0.32340324118207819</v>
      </c>
      <c r="ALS50" s="27">
        <f t="shared" si="1082"/>
        <v>0.32833333333333331</v>
      </c>
      <c r="ALT50" s="27">
        <f t="shared" si="1082"/>
        <v>0.33696940953284327</v>
      </c>
      <c r="ALU50" s="27">
        <f t="shared" ref="ALU50:AMH50" si="1083">(ALU47-ALU34)/(ALU45+ALU46)</f>
        <v>0.3430743644571157</v>
      </c>
      <c r="ALV50" s="27">
        <f t="shared" si="1083"/>
        <v>0.35186505108101684</v>
      </c>
      <c r="ALW50" s="27">
        <f t="shared" si="1083"/>
        <v>0.36113090995485864</v>
      </c>
      <c r="ALX50" s="27">
        <f t="shared" si="1083"/>
        <v>0.36948267679164687</v>
      </c>
      <c r="ALY50" s="27">
        <f t="shared" si="1083"/>
        <v>0.37582938388625592</v>
      </c>
      <c r="ALZ50" s="27">
        <f t="shared" si="1083"/>
        <v>0.37991670522906063</v>
      </c>
      <c r="AMA50" s="27">
        <f t="shared" si="1083"/>
        <v>0.39454839454839452</v>
      </c>
      <c r="AMB50" s="27">
        <f t="shared" si="1083"/>
        <v>0.40731370745170192</v>
      </c>
      <c r="AMC50" s="27">
        <f t="shared" si="1083"/>
        <v>0.42617295308187675</v>
      </c>
      <c r="AMD50" s="27">
        <f t="shared" si="1083"/>
        <v>0.43905243790248388</v>
      </c>
      <c r="AME50" s="27">
        <f t="shared" si="1083"/>
        <v>0.44779208831646733</v>
      </c>
      <c r="AMF50" s="27">
        <f t="shared" si="1083"/>
        <v>0.45454545454545453</v>
      </c>
      <c r="AMG50" s="27">
        <f t="shared" si="1083"/>
        <v>0.46857142857142858</v>
      </c>
      <c r="AMH50" s="27">
        <f t="shared" si="1083"/>
        <v>0.48767685988133275</v>
      </c>
      <c r="AMI50" s="27">
        <f t="shared" ref="AMI50:AMU50" si="1084">(AMI47-AMI34)/(AMI45+AMI46)</f>
        <v>0.48986029743127535</v>
      </c>
      <c r="AMJ50" s="27">
        <f t="shared" si="1084"/>
        <v>0.50585849481748535</v>
      </c>
      <c r="AMK50" s="27">
        <f t="shared" si="1084"/>
        <v>0.52050473186119872</v>
      </c>
      <c r="AML50" s="27">
        <f t="shared" si="1084"/>
        <v>0.51248032381380704</v>
      </c>
      <c r="AMM50" s="27">
        <f t="shared" si="1084"/>
        <v>0.52642276422764223</v>
      </c>
      <c r="AMN50" s="27">
        <f t="shared" si="1084"/>
        <v>0.52591083955646079</v>
      </c>
      <c r="AMO50" s="27">
        <f t="shared" si="1084"/>
        <v>0.53670657330020333</v>
      </c>
      <c r="AMP50" s="27">
        <f t="shared" si="1084"/>
        <v>0.55748422001803422</v>
      </c>
      <c r="AMQ50" s="27">
        <f t="shared" si="1084"/>
        <v>0.57687105500450853</v>
      </c>
      <c r="AMR50" s="27">
        <f t="shared" si="1084"/>
        <v>0.59152389540126238</v>
      </c>
      <c r="AMS50" s="27">
        <f t="shared" si="1084"/>
        <v>0.56989006057886471</v>
      </c>
      <c r="AMT50" s="27">
        <f t="shared" si="1084"/>
        <v>0.57989228007181326</v>
      </c>
      <c r="AMU50" s="27">
        <f t="shared" si="1084"/>
        <v>0.57612802845076683</v>
      </c>
      <c r="AMV50" s="27">
        <f t="shared" ref="AMV50:AMX50" si="1085">(AMV47-AMV34)/(AMV45+AMV46)</f>
        <v>0.59524338741942651</v>
      </c>
      <c r="AMW50" s="27">
        <f t="shared" si="1085"/>
        <v>0.60991331406979332</v>
      </c>
      <c r="AMX50" s="27">
        <f t="shared" si="1085"/>
        <v>0.56397156819191474</v>
      </c>
      <c r="AMY50" s="27">
        <f t="shared" ref="AMY50:ANC50" si="1086">(AMY47-AMY34)/(AMY45+AMY46)</f>
        <v>0.5770768547312306</v>
      </c>
      <c r="AMZ50" s="27">
        <f t="shared" si="1086"/>
        <v>0.58907152376721461</v>
      </c>
      <c r="ANA50" s="27">
        <f t="shared" si="1086"/>
        <v>0.60017769880053307</v>
      </c>
      <c r="ANB50" s="27">
        <f t="shared" si="1086"/>
        <v>0.58051601423487542</v>
      </c>
      <c r="ANC50" s="27">
        <f t="shared" si="1086"/>
        <v>0.5890746934225195</v>
      </c>
      <c r="AND50" s="27">
        <f t="shared" ref="AND50:AOE50" si="1087">(AND47-AND34)/(AND45+AND46)</f>
        <v>0.59409924005364323</v>
      </c>
      <c r="ANE50" s="27">
        <f t="shared" si="1087"/>
        <v>0.61332141260616901</v>
      </c>
      <c r="ANF50" s="27">
        <f t="shared" si="1087"/>
        <v>0.62986142154671432</v>
      </c>
      <c r="ANG50" s="27">
        <f t="shared" si="1087"/>
        <v>0.64349575324094765</v>
      </c>
      <c r="ANH50" s="27">
        <f t="shared" si="1087"/>
        <v>0.61942959001782527</v>
      </c>
      <c r="ANI50" s="27">
        <f t="shared" si="1087"/>
        <v>0.61483467381590706</v>
      </c>
      <c r="ANJ50" s="27">
        <f t="shared" si="1087"/>
        <v>0.60165326184092938</v>
      </c>
      <c r="ANK50" s="27">
        <f t="shared" si="1087"/>
        <v>0.60013410818059898</v>
      </c>
      <c r="ANL50" s="27">
        <f t="shared" si="1087"/>
        <v>0.61868573983012964</v>
      </c>
      <c r="ANM50" s="27">
        <f t="shared" si="1087"/>
        <v>0.63053196244970944</v>
      </c>
      <c r="ANN50" s="27">
        <f t="shared" si="1087"/>
        <v>0.60807494981039478</v>
      </c>
      <c r="ANO50" s="27">
        <f t="shared" si="1087"/>
        <v>0.60652076820008938</v>
      </c>
      <c r="ANP50" s="27">
        <f t="shared" si="1087"/>
        <v>0.58238318801699085</v>
      </c>
      <c r="ANQ50" s="27">
        <f t="shared" si="1087"/>
        <v>0.56932021466905192</v>
      </c>
      <c r="ANR50" s="27">
        <f t="shared" si="1087"/>
        <v>0.56231819198925936</v>
      </c>
      <c r="ANS50" s="27">
        <f t="shared" si="1087"/>
        <v>0.57328261356008059</v>
      </c>
      <c r="ANT50" s="27">
        <f t="shared" si="1087"/>
        <v>0.57954799731483553</v>
      </c>
      <c r="ANU50" s="27">
        <f t="shared" si="1087"/>
        <v>0.52190518984497869</v>
      </c>
      <c r="ANV50" s="27">
        <f t="shared" si="1087"/>
        <v>0.50640593391773436</v>
      </c>
      <c r="ANW50" s="27">
        <f t="shared" si="1087"/>
        <v>0.48280512474713416</v>
      </c>
      <c r="ANX50" s="27">
        <f t="shared" si="1087"/>
        <v>0.46786516853932586</v>
      </c>
      <c r="ANY50" s="27">
        <f t="shared" si="1087"/>
        <v>0.4458426966292135</v>
      </c>
      <c r="ANZ50" s="27">
        <f t="shared" si="1087"/>
        <v>0.45123595505617975</v>
      </c>
      <c r="AOA50" s="27">
        <f t="shared" si="1087"/>
        <v>0.45528089887640449</v>
      </c>
      <c r="AOB50" s="27">
        <f t="shared" si="1087"/>
        <v>0.40840638345695662</v>
      </c>
      <c r="AOC50" s="27">
        <f t="shared" si="1087"/>
        <v>0.37868225770182146</v>
      </c>
      <c r="AOD50" s="27">
        <f t="shared" si="1087"/>
        <v>0.35768884892086333</v>
      </c>
      <c r="AOE50" s="27">
        <f t="shared" si="1087"/>
        <v>0.33325862841774989</v>
      </c>
      <c r="AOF50" s="27">
        <f t="shared" ref="AOF50:AOL50" si="1088">(AOF47-AOF34)/(AOF45+AOF46)</f>
        <v>0.31489361702127661</v>
      </c>
      <c r="AOG50" s="27">
        <f t="shared" si="1088"/>
        <v>0.31959686450167973</v>
      </c>
      <c r="AOH50" s="27">
        <f t="shared" si="1088"/>
        <v>0.32385218365061591</v>
      </c>
      <c r="AOI50" s="27">
        <f t="shared" si="1088"/>
        <v>0.28833258828788555</v>
      </c>
      <c r="AOJ50" s="27">
        <f t="shared" si="1088"/>
        <v>0.27083798882681565</v>
      </c>
      <c r="AOK50" s="27">
        <f t="shared" si="1088"/>
        <v>0.25721315142026391</v>
      </c>
      <c r="AOL50" s="27">
        <f t="shared" si="1088"/>
        <v>0.24977598566308243</v>
      </c>
      <c r="AOM50" s="27">
        <f t="shared" ref="AOM50:AOT50" si="1089">(AOM47-AOM34)/(AOM45+AOM46)</f>
        <v>0.24148745519713261</v>
      </c>
      <c r="AON50" s="27">
        <f t="shared" si="1089"/>
        <v>0.24484767025089607</v>
      </c>
      <c r="AOO50" s="27">
        <f t="shared" si="1089"/>
        <v>0.24731182795698925</v>
      </c>
      <c r="AOP50" s="27">
        <f t="shared" si="1089"/>
        <v>0.23633512544802868</v>
      </c>
      <c r="AOQ50" s="27">
        <f t="shared" si="1089"/>
        <v>0.21876399462606358</v>
      </c>
      <c r="AOR50" s="27">
        <f t="shared" si="1089"/>
        <v>0.20716685330347145</v>
      </c>
      <c r="AOS50" s="27">
        <f t="shared" si="1089"/>
        <v>0.19516562220232767</v>
      </c>
      <c r="AOT50" s="27">
        <f t="shared" si="1089"/>
        <v>0.18828264758497318</v>
      </c>
      <c r="AOU50" s="27">
        <f t="shared" ref="AOU50:APN50" si="1090">(AOU47-AOU34)/(AOU45+AOU46)</f>
        <v>0.19141323792486584</v>
      </c>
      <c r="AOV50" s="27">
        <f t="shared" si="1090"/>
        <v>0.19275491949910556</v>
      </c>
      <c r="AOW50" s="27">
        <f t="shared" si="1090"/>
        <v>0.16726217061188031</v>
      </c>
      <c r="AOX50" s="27">
        <f t="shared" si="1090"/>
        <v>0.15198927134555207</v>
      </c>
      <c r="AOY50" s="27">
        <f t="shared" si="1090"/>
        <v>0.14017017465293327</v>
      </c>
      <c r="AOZ50" s="27">
        <f t="shared" si="1090"/>
        <v>0.14218540080609046</v>
      </c>
      <c r="APA50" s="27">
        <f t="shared" si="1090"/>
        <v>0.13299061242735807</v>
      </c>
      <c r="APB50" s="27">
        <f t="shared" si="1090"/>
        <v>0.13477872150201162</v>
      </c>
      <c r="APC50" s="27">
        <f t="shared" si="1090"/>
        <v>0.13634331694233348</v>
      </c>
      <c r="APD50" s="27">
        <f t="shared" si="1090"/>
        <v>0.12516733601070951</v>
      </c>
      <c r="APE50" s="27">
        <f t="shared" si="1090"/>
        <v>0.11657397107897664</v>
      </c>
      <c r="APF50" s="27">
        <f t="shared" si="1090"/>
        <v>0.11553784860557768</v>
      </c>
      <c r="APG50" s="27">
        <f t="shared" si="1090"/>
        <v>0.11312818242196147</v>
      </c>
      <c r="APH50" s="27">
        <f t="shared" si="1090"/>
        <v>0.1099290780141844</v>
      </c>
      <c r="API50" s="27">
        <f t="shared" si="1090"/>
        <v>0.11214539007092199</v>
      </c>
      <c r="APJ50" s="27">
        <f t="shared" si="1090"/>
        <v>0.11236702127659574</v>
      </c>
      <c r="APK50" s="27">
        <f t="shared" si="1090"/>
        <v>0.10053144375553587</v>
      </c>
      <c r="APL50" s="27">
        <f t="shared" si="1090"/>
        <v>9.7517730496453903E-2</v>
      </c>
      <c r="APM50" s="27">
        <f t="shared" si="1090"/>
        <v>9.3874833555259649E-2</v>
      </c>
      <c r="APN50" s="27">
        <f t="shared" si="1090"/>
        <v>8.8928412627834588E-2</v>
      </c>
      <c r="APO50" s="27">
        <f t="shared" ref="APO50:APU50" si="1091">(APO47-APO34)/(APO45+APO46)</f>
        <v>8.7063014918726339E-2</v>
      </c>
      <c r="APP50" s="27">
        <f t="shared" si="1091"/>
        <v>8.7063014918726339E-2</v>
      </c>
      <c r="APQ50" s="27">
        <f t="shared" si="1091"/>
        <v>8.8844355377421511E-2</v>
      </c>
      <c r="APR50" s="27">
        <f t="shared" si="1091"/>
        <v>7.9453894359892571E-2</v>
      </c>
      <c r="APS50" s="27">
        <f t="shared" si="1091"/>
        <v>7.7215756490599821E-2</v>
      </c>
      <c r="APT50" s="27">
        <f t="shared" si="1091"/>
        <v>7.6269290986356514E-2</v>
      </c>
      <c r="APU50" s="27">
        <f t="shared" si="1091"/>
        <v>7.7422242112329384E-2</v>
      </c>
      <c r="APV50" s="27">
        <f t="shared" ref="APV50:AQB50" si="1092">(APV47-APV34)/(APV45+APV46)</f>
        <v>7.5391498881431762E-2</v>
      </c>
      <c r="APW50" s="27">
        <f t="shared" si="1092"/>
        <v>7.7181208053691275E-2</v>
      </c>
      <c r="APX50" s="27">
        <f t="shared" si="1092"/>
        <v>7.7852348993288592E-2</v>
      </c>
      <c r="APY50" s="27">
        <f t="shared" si="1092"/>
        <v>7.3105298457411136E-2</v>
      </c>
      <c r="APZ50" s="27">
        <f t="shared" si="1092"/>
        <v>7.4670243684328189E-2</v>
      </c>
      <c r="AQA50" s="27">
        <f t="shared" si="1092"/>
        <v>6.9466160375251287E-2</v>
      </c>
      <c r="AQB50" s="27">
        <f t="shared" si="1092"/>
        <v>6.804997768853191E-2</v>
      </c>
      <c r="AQC50" s="27">
        <f t="shared" ref="AQC50:AQI50" si="1093">(AQC47-AQC34)/(AQC45+AQC46)</f>
        <v>6.4839572192513364E-2</v>
      </c>
      <c r="AQD50" s="27">
        <f t="shared" si="1093"/>
        <v>6.5730837789661323E-2</v>
      </c>
      <c r="AQE50" s="27">
        <f t="shared" si="1093"/>
        <v>6.6622103386809267E-2</v>
      </c>
      <c r="AQF50" s="27">
        <f t="shared" si="1093"/>
        <v>6.729264475743349E-2</v>
      </c>
      <c r="AQG50" s="27">
        <f t="shared" si="1093"/>
        <v>6.554809843400447E-2</v>
      </c>
      <c r="AQH50" s="27">
        <f t="shared" si="1093"/>
        <v>6.1631555356342446E-2</v>
      </c>
      <c r="AQI50" s="27">
        <f t="shared" si="1093"/>
        <v>5.8110836885797622E-2</v>
      </c>
      <c r="AQJ50" s="27">
        <f t="shared" ref="AQJ50:ARD50" si="1094">(AQJ47-AQJ34)/(AQJ45+AQJ46)</f>
        <v>5.7162223226389516E-2</v>
      </c>
      <c r="AQK50" s="27">
        <f t="shared" si="1094"/>
        <v>5.7840036150022596E-2</v>
      </c>
      <c r="AQL50" s="27">
        <f t="shared" si="1094"/>
        <v>5.8969724356077724E-2</v>
      </c>
      <c r="AQM50" s="27">
        <f t="shared" si="1094"/>
        <v>5.6121294410500115E-2</v>
      </c>
      <c r="AQN50" s="27">
        <f t="shared" si="1094"/>
        <v>5.5693909893592936E-2</v>
      </c>
      <c r="AQO50" s="27">
        <f t="shared" si="1094"/>
        <v>5.2548131370328426E-2</v>
      </c>
      <c r="AQP50" s="27">
        <f t="shared" si="1094"/>
        <v>5.457427536231884E-2</v>
      </c>
      <c r="AQQ50" s="27">
        <f t="shared" si="1094"/>
        <v>5.2309782608695655E-2</v>
      </c>
      <c r="AQR50" s="27">
        <f t="shared" si="1094"/>
        <v>5.2536231884057968E-2</v>
      </c>
      <c r="AQS50" s="27">
        <f t="shared" si="1094"/>
        <v>5.2536231884057968E-2</v>
      </c>
      <c r="AQT50" s="27">
        <f t="shared" si="1094"/>
        <v>5.0521069324875399E-2</v>
      </c>
      <c r="AQU50" s="27">
        <f t="shared" si="1094"/>
        <v>4.7565118912797279E-2</v>
      </c>
      <c r="AQV50" s="27">
        <f t="shared" si="1094"/>
        <v>4.732789855072464E-2</v>
      </c>
      <c r="AQW50" s="27">
        <f t="shared" si="1094"/>
        <v>4.9785019235121068E-2</v>
      </c>
      <c r="AQX50" s="27">
        <f t="shared" si="1094"/>
        <v>4.8427245983254132E-2</v>
      </c>
      <c r="AQY50" s="27">
        <f t="shared" si="1094"/>
        <v>4.9785019235121068E-2</v>
      </c>
      <c r="AQZ50" s="27">
        <f t="shared" si="1094"/>
        <v>5.0011314777098893E-2</v>
      </c>
      <c r="ARA50" s="27">
        <f t="shared" si="1094"/>
        <v>5.2262443438914029E-2</v>
      </c>
      <c r="ARB50" s="27">
        <f t="shared" si="1094"/>
        <v>5.1525423728813559E-2</v>
      </c>
      <c r="ARC50" s="27">
        <f t="shared" si="1094"/>
        <v>5.6458897922312554E-2</v>
      </c>
      <c r="ARD50" s="27">
        <f t="shared" si="1094"/>
        <v>5.6684733514001807E-2</v>
      </c>
      <c r="ARE50" s="27">
        <f t="shared" ref="ARE50:ARK50" si="1095">(ARE47-ARE34)/(ARE45+ARE46)</f>
        <v>6.25E-2</v>
      </c>
      <c r="ARF50" s="27">
        <f t="shared" si="1095"/>
        <v>6.3176895306859202E-2</v>
      </c>
      <c r="ARG50" s="27">
        <f t="shared" si="1095"/>
        <v>6.3402527075812273E-2</v>
      </c>
      <c r="ARH50" s="27">
        <f t="shared" si="1095"/>
        <v>6.6139954853273134E-2</v>
      </c>
      <c r="ARI50" s="27">
        <f t="shared" si="1095"/>
        <v>6.8996617812852309E-2</v>
      </c>
      <c r="ARJ50" s="27">
        <f t="shared" si="1095"/>
        <v>6.7027758970886933E-2</v>
      </c>
      <c r="ARK50" s="27">
        <f t="shared" si="1095"/>
        <v>7.0574971815107107E-2</v>
      </c>
      <c r="ARL50" s="27">
        <f t="shared" ref="ARL50:ARP50" si="1096">(ARL47-ARL34)/(ARL45+ARL46)</f>
        <v>7.2362488728584307E-2</v>
      </c>
      <c r="ARM50" s="27">
        <f t="shared" si="1096"/>
        <v>7.3489630297565375E-2</v>
      </c>
      <c r="ARN50" s="27">
        <f t="shared" si="1096"/>
        <v>7.3748308525033834E-2</v>
      </c>
      <c r="ARO50" s="27">
        <f t="shared" si="1096"/>
        <v>7.9873646209386279E-2</v>
      </c>
      <c r="ARP50" s="27">
        <f t="shared" si="1096"/>
        <v>7.8988941548183256E-2</v>
      </c>
      <c r="ARQ50" s="27">
        <f t="shared" ref="ARQ50:ARU50" si="1097">(ARQ47-ARQ34)/(ARQ45+ARQ46)</f>
        <v>7.9891672308733924E-2</v>
      </c>
      <c r="ARR50" s="27">
        <f t="shared" si="1097"/>
        <v>7.9891672308733924E-2</v>
      </c>
      <c r="ARS50" s="27">
        <f t="shared" si="1097"/>
        <v>8.1271282633371175E-2</v>
      </c>
      <c r="ART50" s="27">
        <f t="shared" si="1097"/>
        <v>8.3087400681044268E-2</v>
      </c>
      <c r="ARU50" s="27">
        <f t="shared" si="1097"/>
        <v>8.3541430192962549E-2</v>
      </c>
    </row>
    <row r="51" spans="1:16384" s="48" customFormat="1" ht="18" customHeight="1">
      <c r="A51" s="42" t="s">
        <v>80</v>
      </c>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c r="IV51" s="125"/>
      <c r="IW51" s="125"/>
      <c r="IX51" s="125"/>
      <c r="IY51" s="125"/>
      <c r="IZ51" s="125"/>
      <c r="JA51" s="125"/>
      <c r="JB51" s="125"/>
      <c r="JC51" s="125"/>
      <c r="JD51" s="125"/>
      <c r="JE51" s="125"/>
      <c r="JF51" s="125"/>
      <c r="JG51" s="125"/>
      <c r="JH51" s="125"/>
      <c r="JI51" s="125"/>
      <c r="JJ51" s="125"/>
      <c r="JK51" s="28">
        <v>935</v>
      </c>
      <c r="JL51" s="28">
        <v>939</v>
      </c>
      <c r="JM51" s="28">
        <v>956</v>
      </c>
      <c r="JN51" s="28">
        <v>956</v>
      </c>
      <c r="JO51" s="28">
        <v>956</v>
      </c>
      <c r="JP51" s="28">
        <v>998</v>
      </c>
      <c r="JQ51" s="28">
        <v>1045</v>
      </c>
      <c r="JR51" s="28">
        <v>1057</v>
      </c>
      <c r="JS51" s="28">
        <v>1034</v>
      </c>
      <c r="JT51" s="28">
        <v>1034</v>
      </c>
      <c r="JU51" s="28">
        <v>1034</v>
      </c>
      <c r="JV51" s="28">
        <v>1034</v>
      </c>
      <c r="JW51" s="28">
        <v>1113</v>
      </c>
      <c r="JX51" s="28">
        <v>1113</v>
      </c>
      <c r="JY51" s="28">
        <v>1124</v>
      </c>
      <c r="JZ51" s="28">
        <v>1137</v>
      </c>
      <c r="KA51" s="28">
        <v>1149</v>
      </c>
      <c r="KB51" s="28">
        <v>1149</v>
      </c>
      <c r="KC51" s="28">
        <v>1149</v>
      </c>
      <c r="KD51" s="28">
        <v>1178</v>
      </c>
      <c r="KE51" s="28">
        <v>1203</v>
      </c>
      <c r="KF51" s="28">
        <v>1196</v>
      </c>
      <c r="KG51" s="28">
        <v>1196</v>
      </c>
      <c r="KH51" s="28">
        <v>1196</v>
      </c>
      <c r="KI51" s="28">
        <v>1196</v>
      </c>
      <c r="KJ51" s="28">
        <v>1196</v>
      </c>
      <c r="KK51" s="28">
        <v>1200</v>
      </c>
      <c r="KL51" s="28">
        <v>1171</v>
      </c>
      <c r="KM51" s="28">
        <v>1172</v>
      </c>
      <c r="KN51" s="28">
        <v>1165</v>
      </c>
      <c r="KO51" s="28">
        <v>1212</v>
      </c>
      <c r="KP51" s="28">
        <v>1219</v>
      </c>
      <c r="KQ51" s="28">
        <v>1219</v>
      </c>
      <c r="KR51" s="28">
        <v>1203</v>
      </c>
      <c r="KS51" s="28">
        <v>1209</v>
      </c>
      <c r="KT51" s="28">
        <v>1238</v>
      </c>
      <c r="KU51" s="28">
        <v>1252</v>
      </c>
      <c r="KV51" s="28">
        <v>1252</v>
      </c>
      <c r="KW51" s="28">
        <v>1252</v>
      </c>
      <c r="KX51" s="28">
        <v>1252</v>
      </c>
      <c r="KY51" s="28">
        <v>1262</v>
      </c>
      <c r="KZ51" s="28">
        <v>1269</v>
      </c>
      <c r="LA51" s="28">
        <v>1268</v>
      </c>
      <c r="LB51" s="28">
        <v>1264</v>
      </c>
      <c r="LC51" s="28">
        <v>1268</v>
      </c>
      <c r="LD51" s="28">
        <v>1268</v>
      </c>
      <c r="LE51" s="28">
        <v>1268</v>
      </c>
      <c r="LF51" s="28">
        <v>1268</v>
      </c>
      <c r="LG51" s="28">
        <v>1284</v>
      </c>
      <c r="LH51" s="28">
        <v>1276</v>
      </c>
      <c r="LI51" s="28">
        <v>1288</v>
      </c>
      <c r="LJ51" s="28">
        <v>1288</v>
      </c>
      <c r="LK51" s="28">
        <v>1308</v>
      </c>
      <c r="LL51" s="28">
        <v>1308</v>
      </c>
      <c r="LM51" s="28">
        <v>1313</v>
      </c>
      <c r="LN51" s="28">
        <v>1331</v>
      </c>
      <c r="LO51" s="28">
        <v>1334</v>
      </c>
      <c r="LP51" s="28">
        <v>1345</v>
      </c>
      <c r="LQ51" s="28">
        <v>1352</v>
      </c>
      <c r="LR51" s="28">
        <v>1349</v>
      </c>
      <c r="LS51" s="28">
        <v>1349</v>
      </c>
      <c r="LT51" s="28">
        <v>1363</v>
      </c>
      <c r="LU51" s="28">
        <v>1342</v>
      </c>
      <c r="LV51" s="28">
        <v>1342</v>
      </c>
      <c r="LW51" s="28">
        <v>1342</v>
      </c>
      <c r="LX51" s="28">
        <v>1341</v>
      </c>
      <c r="LY51" s="28">
        <v>1341</v>
      </c>
      <c r="LZ51" s="28">
        <v>1341</v>
      </c>
      <c r="MA51" s="28">
        <v>1459</v>
      </c>
      <c r="MB51" s="28">
        <v>1472</v>
      </c>
      <c r="MC51" s="28">
        <v>1486</v>
      </c>
      <c r="MD51" s="28">
        <v>1486</v>
      </c>
      <c r="ME51" s="28">
        <v>1493</v>
      </c>
      <c r="MF51" s="28">
        <v>1497</v>
      </c>
      <c r="MG51" s="28">
        <v>1497</v>
      </c>
      <c r="MH51" s="28">
        <v>1525</v>
      </c>
      <c r="MI51" s="28">
        <v>1554</v>
      </c>
      <c r="MJ51" s="28">
        <v>1556</v>
      </c>
      <c r="MK51" s="28">
        <v>1556</v>
      </c>
      <c r="ML51" s="28">
        <v>1561</v>
      </c>
      <c r="MM51" s="28">
        <v>1561</v>
      </c>
      <c r="MN51" s="28">
        <v>1561</v>
      </c>
      <c r="MO51" s="28">
        <v>1578</v>
      </c>
      <c r="MP51" s="28">
        <v>1588</v>
      </c>
      <c r="MQ51" s="28">
        <v>1588</v>
      </c>
      <c r="MR51" s="28">
        <v>1590</v>
      </c>
      <c r="MS51" s="28">
        <v>1590</v>
      </c>
      <c r="MT51" s="28">
        <v>1597</v>
      </c>
      <c r="MU51" s="28">
        <v>1597</v>
      </c>
      <c r="MV51" s="28">
        <v>1626</v>
      </c>
      <c r="MW51" s="28">
        <v>1626</v>
      </c>
      <c r="MX51" s="28">
        <v>1642</v>
      </c>
      <c r="MY51" s="28">
        <v>1645</v>
      </c>
      <c r="MZ51" s="28">
        <v>1669</v>
      </c>
      <c r="NA51" s="28">
        <v>1669</v>
      </c>
      <c r="NB51" s="28">
        <v>1676</v>
      </c>
      <c r="NC51" s="28">
        <v>1613</v>
      </c>
      <c r="ND51" s="28">
        <v>1576</v>
      </c>
      <c r="NE51" s="28">
        <v>1542</v>
      </c>
      <c r="NF51" s="28">
        <v>1538</v>
      </c>
      <c r="NG51" s="28">
        <v>1533</v>
      </c>
      <c r="NH51" s="28">
        <v>1533</v>
      </c>
      <c r="NI51" s="28">
        <v>1533</v>
      </c>
      <c r="NJ51" s="28">
        <v>1499</v>
      </c>
      <c r="NK51" s="28">
        <v>1495</v>
      </c>
      <c r="NL51" s="28">
        <v>1471</v>
      </c>
      <c r="NM51" s="28">
        <v>1436</v>
      </c>
      <c r="NN51" s="28">
        <v>1434</v>
      </c>
      <c r="NO51" s="28">
        <v>1434</v>
      </c>
      <c r="NP51" s="28">
        <v>1434</v>
      </c>
      <c r="NQ51" s="28">
        <v>1428</v>
      </c>
      <c r="NR51" s="28">
        <v>1430</v>
      </c>
      <c r="NS51" s="28">
        <v>1419</v>
      </c>
      <c r="NT51" s="28">
        <v>1419</v>
      </c>
      <c r="NU51" s="28">
        <v>1419</v>
      </c>
      <c r="NV51" s="28">
        <v>1419</v>
      </c>
      <c r="NW51" s="28">
        <v>1419</v>
      </c>
      <c r="NX51" s="28">
        <v>1421</v>
      </c>
      <c r="NY51" s="28">
        <v>1421</v>
      </c>
      <c r="NZ51" s="28">
        <v>1422</v>
      </c>
      <c r="OA51" s="28">
        <v>1422</v>
      </c>
      <c r="OB51" s="28">
        <v>1422</v>
      </c>
      <c r="OC51" s="28">
        <v>1422</v>
      </c>
      <c r="OD51" s="28">
        <v>1422</v>
      </c>
      <c r="OE51" s="28">
        <v>1422</v>
      </c>
      <c r="OF51" s="28">
        <v>1422</v>
      </c>
      <c r="OG51" s="28">
        <v>1424</v>
      </c>
      <c r="OH51" s="28">
        <v>1417</v>
      </c>
      <c r="OI51" s="28">
        <v>1430</v>
      </c>
      <c r="OJ51" s="28">
        <v>1430</v>
      </c>
      <c r="OK51" s="28">
        <v>1430</v>
      </c>
      <c r="OL51" s="28">
        <v>1477</v>
      </c>
      <c r="OM51" s="28">
        <v>1496</v>
      </c>
      <c r="ON51" s="28">
        <v>1541</v>
      </c>
      <c r="OO51" s="28">
        <v>1592</v>
      </c>
      <c r="OP51" s="28">
        <v>1611</v>
      </c>
      <c r="OQ51" s="28">
        <v>1611</v>
      </c>
      <c r="OR51" s="28">
        <v>1611</v>
      </c>
      <c r="OS51" s="28">
        <v>1668</v>
      </c>
      <c r="OT51" s="28">
        <v>1673</v>
      </c>
      <c r="OU51" s="28">
        <v>1677</v>
      </c>
      <c r="OV51" s="28">
        <v>1681</v>
      </c>
      <c r="OW51" s="28">
        <v>1706</v>
      </c>
      <c r="OX51" s="28">
        <v>1706</v>
      </c>
      <c r="OY51" s="28">
        <v>1706</v>
      </c>
      <c r="OZ51" s="28">
        <v>1725</v>
      </c>
      <c r="PA51" s="28">
        <v>1761</v>
      </c>
      <c r="PB51" s="28">
        <v>1767</v>
      </c>
      <c r="PC51" s="28">
        <v>1793</v>
      </c>
      <c r="PD51" s="28">
        <v>1813</v>
      </c>
      <c r="PE51" s="28">
        <v>1830</v>
      </c>
      <c r="PF51" s="28">
        <v>1834</v>
      </c>
      <c r="PG51" s="28">
        <v>1932</v>
      </c>
      <c r="PH51" s="28">
        <v>1967</v>
      </c>
      <c r="PI51" s="28">
        <v>1981</v>
      </c>
      <c r="PJ51" s="28">
        <v>1983</v>
      </c>
      <c r="PK51" s="28">
        <v>2045</v>
      </c>
      <c r="PL51" s="28">
        <v>2091</v>
      </c>
      <c r="PM51" s="28">
        <v>2094</v>
      </c>
      <c r="PN51" s="28">
        <v>2094</v>
      </c>
      <c r="PO51" s="28">
        <v>2094</v>
      </c>
      <c r="PP51" s="28">
        <v>2105</v>
      </c>
      <c r="PQ51" s="28">
        <v>2148</v>
      </c>
      <c r="PR51" s="28">
        <v>2215</v>
      </c>
      <c r="PS51" s="28">
        <v>2218</v>
      </c>
      <c r="PT51" s="28">
        <v>2218</v>
      </c>
      <c r="PU51" s="28">
        <v>2227</v>
      </c>
      <c r="PV51" s="28">
        <v>2243</v>
      </c>
      <c r="PW51" s="28">
        <v>2249</v>
      </c>
      <c r="PX51" s="28">
        <v>2250</v>
      </c>
      <c r="PY51" s="28">
        <v>2253</v>
      </c>
      <c r="PZ51" s="28">
        <v>2254</v>
      </c>
      <c r="QA51" s="28">
        <v>2254</v>
      </c>
      <c r="QB51" s="28">
        <v>2278</v>
      </c>
      <c r="QC51" s="28">
        <v>2278</v>
      </c>
      <c r="QD51" s="28">
        <v>2278</v>
      </c>
      <c r="QE51" s="28">
        <v>2281</v>
      </c>
      <c r="QF51" s="28">
        <v>2282</v>
      </c>
      <c r="QG51" s="28">
        <v>2282</v>
      </c>
      <c r="QH51" s="28">
        <v>2282</v>
      </c>
      <c r="QI51" s="28">
        <v>2297</v>
      </c>
      <c r="QJ51" s="28">
        <v>2299</v>
      </c>
      <c r="QK51" s="28">
        <v>2304</v>
      </c>
      <c r="QL51" s="28">
        <v>2300</v>
      </c>
      <c r="QM51" s="28">
        <v>2300</v>
      </c>
      <c r="QN51" s="28">
        <v>2301</v>
      </c>
      <c r="QO51" s="28">
        <v>2301</v>
      </c>
      <c r="QP51" s="28">
        <v>2304</v>
      </c>
      <c r="QQ51" s="28">
        <v>2306</v>
      </c>
      <c r="QR51" s="28">
        <v>2304</v>
      </c>
      <c r="QS51" s="28">
        <v>2304</v>
      </c>
      <c r="QT51" s="28">
        <v>2304</v>
      </c>
      <c r="QU51" s="28">
        <v>2304</v>
      </c>
      <c r="QV51" s="28">
        <v>2304</v>
      </c>
      <c r="QW51" s="28">
        <v>2314</v>
      </c>
      <c r="QX51" s="28">
        <v>2326</v>
      </c>
      <c r="QY51" s="28">
        <v>2325</v>
      </c>
      <c r="QZ51" s="28">
        <v>2325</v>
      </c>
      <c r="RA51" s="28">
        <v>2325</v>
      </c>
      <c r="RB51" s="28">
        <v>2326</v>
      </c>
      <c r="RC51" s="28">
        <v>2326</v>
      </c>
      <c r="RD51" s="28">
        <v>2340</v>
      </c>
      <c r="RE51" s="28">
        <v>2342</v>
      </c>
      <c r="RF51" s="28">
        <v>2346</v>
      </c>
      <c r="RG51" s="28">
        <v>2347</v>
      </c>
      <c r="RH51" s="28">
        <v>2347</v>
      </c>
      <c r="RI51" s="28">
        <v>2347</v>
      </c>
      <c r="RJ51" s="28">
        <v>2347</v>
      </c>
      <c r="RK51" s="28">
        <v>2304</v>
      </c>
      <c r="RL51" s="28">
        <v>2193</v>
      </c>
      <c r="RM51" s="28">
        <v>2161</v>
      </c>
      <c r="RN51" s="28">
        <v>2145</v>
      </c>
      <c r="RO51" s="28">
        <v>2115</v>
      </c>
      <c r="RP51" s="28">
        <v>2108</v>
      </c>
      <c r="RQ51" s="28">
        <v>2108</v>
      </c>
      <c r="RR51" s="28">
        <v>2070</v>
      </c>
      <c r="RS51" s="28">
        <v>2072</v>
      </c>
      <c r="RT51" s="28">
        <v>2048</v>
      </c>
      <c r="RU51" s="28">
        <v>1996</v>
      </c>
      <c r="RV51" s="28">
        <v>1996</v>
      </c>
      <c r="RW51" s="28">
        <v>1996</v>
      </c>
      <c r="RX51" s="28">
        <v>1996</v>
      </c>
      <c r="RY51" s="28">
        <v>1929</v>
      </c>
      <c r="RZ51" s="28">
        <v>1901</v>
      </c>
      <c r="SA51" s="28">
        <v>1887</v>
      </c>
      <c r="SB51" s="28">
        <v>1887</v>
      </c>
      <c r="SC51" s="28">
        <v>1877</v>
      </c>
      <c r="SD51" s="28">
        <v>1877</v>
      </c>
      <c r="SE51" s="28">
        <v>1877</v>
      </c>
      <c r="SF51" s="28">
        <v>1878</v>
      </c>
      <c r="SG51" s="28">
        <v>1879</v>
      </c>
      <c r="SH51" s="28">
        <v>1876</v>
      </c>
      <c r="SI51" s="28">
        <v>1874</v>
      </c>
      <c r="SJ51" s="28">
        <v>1828</v>
      </c>
      <c r="SK51" s="28">
        <v>1828</v>
      </c>
      <c r="SL51" s="28">
        <v>1828</v>
      </c>
      <c r="SM51" s="28">
        <v>1843</v>
      </c>
      <c r="SN51" s="28">
        <v>1843</v>
      </c>
      <c r="SO51" s="28">
        <v>1843</v>
      </c>
      <c r="SP51" s="28">
        <v>1880</v>
      </c>
      <c r="SQ51" s="28">
        <v>1880</v>
      </c>
      <c r="SR51" s="28">
        <v>1880</v>
      </c>
      <c r="SS51" s="28">
        <v>1880</v>
      </c>
      <c r="ST51" s="28">
        <v>1861</v>
      </c>
      <c r="SU51" s="28">
        <v>1861</v>
      </c>
      <c r="SV51" s="28">
        <v>1864</v>
      </c>
      <c r="SW51" s="28">
        <v>1868</v>
      </c>
      <c r="SX51" s="28">
        <v>1970</v>
      </c>
      <c r="SY51" s="28">
        <v>1971</v>
      </c>
      <c r="SZ51" s="28">
        <v>1975</v>
      </c>
      <c r="TA51" s="28">
        <v>2046</v>
      </c>
      <c r="TB51" s="28">
        <v>2064</v>
      </c>
      <c r="TC51" s="28">
        <v>2113</v>
      </c>
      <c r="TD51" s="28">
        <v>2138</v>
      </c>
      <c r="TE51" s="28">
        <v>2151</v>
      </c>
      <c r="TF51" s="28">
        <v>2187</v>
      </c>
      <c r="TG51" s="28">
        <v>2214</v>
      </c>
      <c r="TH51" s="28">
        <v>2217</v>
      </c>
      <c r="TI51" s="28">
        <v>2297</v>
      </c>
      <c r="TJ51" s="28">
        <v>2341</v>
      </c>
      <c r="TK51" s="28">
        <v>2357</v>
      </c>
      <c r="TL51" s="28">
        <v>2382</v>
      </c>
      <c r="TM51" s="28">
        <v>2387</v>
      </c>
      <c r="TN51" s="28">
        <v>2387</v>
      </c>
      <c r="TO51" s="28">
        <v>2430</v>
      </c>
      <c r="TP51" s="28">
        <v>2435</v>
      </c>
      <c r="TQ51" s="28">
        <v>2459</v>
      </c>
      <c r="TR51" s="28">
        <v>2468</v>
      </c>
      <c r="TS51" s="28">
        <v>2506</v>
      </c>
      <c r="TT51" s="28">
        <v>2506</v>
      </c>
      <c r="TU51" s="28">
        <v>2506</v>
      </c>
      <c r="TV51" s="28">
        <v>2510</v>
      </c>
      <c r="TW51" s="28">
        <v>2526</v>
      </c>
      <c r="TX51" s="28">
        <v>2539</v>
      </c>
      <c r="TY51" s="28">
        <v>2548</v>
      </c>
      <c r="TZ51" s="28">
        <v>2548</v>
      </c>
      <c r="UA51" s="28">
        <v>2557</v>
      </c>
      <c r="UB51" s="28">
        <v>2557</v>
      </c>
      <c r="UC51" s="28">
        <v>2566</v>
      </c>
      <c r="UD51" s="28">
        <v>2571</v>
      </c>
      <c r="UE51" s="28">
        <v>2665</v>
      </c>
      <c r="UF51" s="28">
        <v>2669</v>
      </c>
      <c r="UG51" s="28">
        <v>2669</v>
      </c>
      <c r="UH51" s="28">
        <v>2669</v>
      </c>
      <c r="UI51" s="28">
        <v>2669</v>
      </c>
      <c r="UJ51" s="28">
        <v>2696</v>
      </c>
      <c r="UK51" s="28">
        <v>2694</v>
      </c>
      <c r="UL51" s="28">
        <v>2697</v>
      </c>
      <c r="UM51" s="28">
        <v>2709</v>
      </c>
      <c r="UN51" s="28">
        <v>2710</v>
      </c>
      <c r="UO51" s="28">
        <v>2722</v>
      </c>
      <c r="UP51" s="28">
        <v>2722</v>
      </c>
      <c r="UQ51" s="28">
        <v>2733</v>
      </c>
      <c r="UR51" s="28">
        <v>2730</v>
      </c>
      <c r="US51" s="28">
        <v>2733</v>
      </c>
      <c r="UT51" s="28">
        <v>2748</v>
      </c>
      <c r="UU51" s="28">
        <v>2743</v>
      </c>
      <c r="UV51" s="28">
        <v>2747</v>
      </c>
      <c r="UW51" s="28">
        <v>2747</v>
      </c>
      <c r="UX51" s="28">
        <v>2753</v>
      </c>
      <c r="UY51" s="28">
        <v>2773</v>
      </c>
      <c r="UZ51" s="28">
        <v>2772</v>
      </c>
      <c r="VA51" s="28">
        <v>2772</v>
      </c>
      <c r="VB51" s="28">
        <v>2770</v>
      </c>
      <c r="VC51" s="28">
        <v>2770</v>
      </c>
      <c r="VD51" s="28">
        <v>2773</v>
      </c>
      <c r="VE51" s="28">
        <v>2798</v>
      </c>
      <c r="VF51" s="28">
        <v>2802</v>
      </c>
      <c r="VG51" s="28">
        <v>2802</v>
      </c>
      <c r="VH51" s="28">
        <v>2866</v>
      </c>
      <c r="VI51" s="28">
        <v>2685</v>
      </c>
      <c r="VJ51" s="28">
        <v>2660</v>
      </c>
      <c r="VK51" s="28">
        <v>2660</v>
      </c>
      <c r="VL51" s="28">
        <v>2628</v>
      </c>
      <c r="VM51" s="28">
        <v>2594</v>
      </c>
      <c r="VN51" s="28">
        <v>2574</v>
      </c>
      <c r="VO51" s="28">
        <v>2552</v>
      </c>
      <c r="VP51" s="28">
        <v>2534</v>
      </c>
      <c r="VQ51" s="28">
        <v>2507</v>
      </c>
      <c r="VR51" s="28">
        <v>2500</v>
      </c>
      <c r="VS51" s="28">
        <v>2413</v>
      </c>
      <c r="VT51" s="28">
        <v>2397</v>
      </c>
      <c r="VU51" s="28">
        <v>2352</v>
      </c>
      <c r="VV51" s="28">
        <v>2322</v>
      </c>
      <c r="VW51" s="28">
        <v>2290</v>
      </c>
      <c r="VX51" s="28">
        <v>2276</v>
      </c>
      <c r="VY51" s="28">
        <v>2276</v>
      </c>
      <c r="VZ51" s="28">
        <v>2227</v>
      </c>
      <c r="WA51" s="28">
        <v>2177</v>
      </c>
      <c r="WB51" s="28">
        <v>2157</v>
      </c>
      <c r="WC51" s="28">
        <v>2157</v>
      </c>
      <c r="WD51" s="28">
        <v>2157</v>
      </c>
      <c r="WE51" s="28">
        <v>2157</v>
      </c>
      <c r="WF51" s="28">
        <v>2157</v>
      </c>
      <c r="WG51" s="28">
        <v>2147</v>
      </c>
      <c r="WH51" s="28">
        <v>2147</v>
      </c>
      <c r="WI51" s="28">
        <v>2128</v>
      </c>
      <c r="WJ51" s="28">
        <v>2105</v>
      </c>
      <c r="WK51" s="28">
        <v>2053</v>
      </c>
      <c r="WL51" s="28">
        <v>2053</v>
      </c>
      <c r="WM51" s="28">
        <v>2053</v>
      </c>
      <c r="WN51" s="28">
        <v>1990</v>
      </c>
      <c r="WO51" s="28">
        <v>1989</v>
      </c>
      <c r="WP51" s="28">
        <v>1959</v>
      </c>
      <c r="WQ51" s="28">
        <v>1977</v>
      </c>
      <c r="WR51" s="28">
        <v>1984</v>
      </c>
      <c r="WS51" s="28">
        <v>1980</v>
      </c>
      <c r="WT51" s="28">
        <v>2000</v>
      </c>
      <c r="WU51" s="28">
        <v>1885</v>
      </c>
      <c r="WV51" s="28">
        <v>1882</v>
      </c>
      <c r="WW51" s="28">
        <v>1880</v>
      </c>
      <c r="WX51" s="28">
        <v>1863</v>
      </c>
      <c r="WY51" s="28">
        <v>1852</v>
      </c>
      <c r="WZ51" s="28">
        <v>1847</v>
      </c>
      <c r="XA51" s="28">
        <v>1847</v>
      </c>
      <c r="XB51" s="28">
        <v>1823</v>
      </c>
      <c r="XC51" s="28">
        <v>1825</v>
      </c>
      <c r="XD51" s="28">
        <v>1794</v>
      </c>
      <c r="XE51" s="28">
        <v>1794</v>
      </c>
      <c r="XF51" s="28">
        <v>1794</v>
      </c>
      <c r="XG51" s="28">
        <v>1794</v>
      </c>
      <c r="XH51" s="28">
        <v>1794</v>
      </c>
      <c r="XI51" s="28">
        <v>1786</v>
      </c>
      <c r="XJ51" s="28">
        <v>1786</v>
      </c>
      <c r="XK51" s="28">
        <v>1793</v>
      </c>
      <c r="XL51" s="28">
        <v>1795</v>
      </c>
      <c r="XM51" s="28">
        <v>1795</v>
      </c>
      <c r="XN51" s="28">
        <v>1795</v>
      </c>
      <c r="XO51" s="28">
        <v>1795</v>
      </c>
      <c r="XP51" s="28">
        <v>1794</v>
      </c>
      <c r="XQ51" s="28">
        <v>1794</v>
      </c>
      <c r="XR51" s="28">
        <v>1775</v>
      </c>
      <c r="XS51" s="28">
        <v>1778</v>
      </c>
      <c r="XT51" s="28">
        <v>1778</v>
      </c>
      <c r="XU51" s="28">
        <v>1778</v>
      </c>
      <c r="XV51" s="28">
        <v>1778</v>
      </c>
      <c r="XW51" s="28">
        <v>1779</v>
      </c>
      <c r="XX51" s="28">
        <v>1779</v>
      </c>
      <c r="XY51" s="28">
        <v>1779</v>
      </c>
      <c r="XZ51" s="28">
        <v>1779</v>
      </c>
      <c r="YA51" s="28">
        <v>1779</v>
      </c>
      <c r="YB51" s="28">
        <v>1816</v>
      </c>
      <c r="YC51" s="28">
        <v>1816</v>
      </c>
      <c r="YD51" s="28">
        <v>1827</v>
      </c>
      <c r="YE51" s="28">
        <v>1827</v>
      </c>
      <c r="YF51" s="28">
        <v>1807</v>
      </c>
      <c r="YG51" s="28">
        <v>1807</v>
      </c>
      <c r="YH51" s="28">
        <v>1809</v>
      </c>
      <c r="YI51" s="28">
        <v>1809</v>
      </c>
      <c r="YJ51" s="28">
        <v>1809</v>
      </c>
      <c r="YK51" s="28">
        <v>1809</v>
      </c>
      <c r="YL51" s="28">
        <v>1809</v>
      </c>
      <c r="YM51" s="28">
        <v>1809</v>
      </c>
      <c r="YN51" s="28">
        <v>1809</v>
      </c>
      <c r="YO51" s="28">
        <v>1833</v>
      </c>
      <c r="YP51" s="28">
        <v>1833</v>
      </c>
      <c r="YQ51" s="28">
        <v>1833</v>
      </c>
      <c r="YR51" s="28">
        <v>1853</v>
      </c>
      <c r="YS51" s="28">
        <v>1853</v>
      </c>
      <c r="YT51" s="28">
        <v>1886</v>
      </c>
      <c r="YU51" s="28">
        <v>1891</v>
      </c>
      <c r="YV51" s="28">
        <v>1917</v>
      </c>
      <c r="YW51" s="28">
        <v>1931</v>
      </c>
      <c r="YX51" s="28">
        <v>1931</v>
      </c>
      <c r="YY51" s="28">
        <v>1931</v>
      </c>
      <c r="YZ51" s="28">
        <v>1956</v>
      </c>
      <c r="ZA51" s="28">
        <v>1950</v>
      </c>
      <c r="ZB51" s="28">
        <v>1958</v>
      </c>
      <c r="ZC51" s="28">
        <v>1991</v>
      </c>
      <c r="ZD51" s="28">
        <v>2087</v>
      </c>
      <c r="ZE51" s="28">
        <v>2087</v>
      </c>
      <c r="ZF51" s="28">
        <v>2087</v>
      </c>
      <c r="ZG51" s="28">
        <v>2144</v>
      </c>
      <c r="ZH51" s="28">
        <v>2232</v>
      </c>
      <c r="ZI51" s="28">
        <v>2302</v>
      </c>
      <c r="ZJ51" s="28">
        <v>2362</v>
      </c>
      <c r="ZK51" s="28">
        <v>2356</v>
      </c>
      <c r="ZL51" s="28">
        <v>2356</v>
      </c>
      <c r="ZM51" s="28">
        <v>2457</v>
      </c>
      <c r="ZN51" s="28">
        <v>2510</v>
      </c>
      <c r="ZO51" s="28">
        <v>2521</v>
      </c>
      <c r="ZP51" s="28">
        <v>2581</v>
      </c>
      <c r="ZQ51" s="28">
        <v>2610</v>
      </c>
      <c r="ZR51" s="28">
        <v>2617</v>
      </c>
      <c r="ZS51" s="28">
        <v>2617</v>
      </c>
      <c r="ZT51" s="28">
        <v>2737</v>
      </c>
      <c r="ZU51" s="28">
        <v>2741</v>
      </c>
      <c r="ZV51" s="28">
        <v>2801</v>
      </c>
      <c r="ZW51" s="28">
        <v>2824</v>
      </c>
      <c r="ZX51" s="28">
        <v>2837</v>
      </c>
      <c r="ZY51" s="28">
        <v>2855</v>
      </c>
      <c r="ZZ51" s="28">
        <v>2855</v>
      </c>
      <c r="AAA51" s="28">
        <v>2894</v>
      </c>
      <c r="AAB51" s="28">
        <v>2991</v>
      </c>
      <c r="AAC51" s="28">
        <v>3008</v>
      </c>
      <c r="AAD51" s="28">
        <v>3024</v>
      </c>
      <c r="AAE51" s="28">
        <v>3025</v>
      </c>
      <c r="AAF51" s="28">
        <v>3028</v>
      </c>
      <c r="AAG51" s="28">
        <v>3028</v>
      </c>
      <c r="AAH51" s="28">
        <v>3087</v>
      </c>
      <c r="AAI51" s="28">
        <v>3089</v>
      </c>
      <c r="AAJ51" s="28">
        <v>3100</v>
      </c>
      <c r="AAK51" s="28">
        <v>3132</v>
      </c>
      <c r="AAL51" s="28">
        <v>3191</v>
      </c>
      <c r="AAM51" s="28">
        <v>3191</v>
      </c>
      <c r="AAN51" s="28">
        <v>3191</v>
      </c>
      <c r="AAO51" s="28">
        <v>3209</v>
      </c>
      <c r="AAP51" s="28">
        <v>3228</v>
      </c>
      <c r="AAQ51" s="28">
        <v>3242</v>
      </c>
      <c r="AAR51" s="28">
        <v>3232</v>
      </c>
      <c r="AAS51" s="28">
        <v>3232</v>
      </c>
      <c r="AAT51" s="28">
        <v>3232</v>
      </c>
      <c r="AAU51" s="28">
        <v>3232</v>
      </c>
      <c r="AAV51" s="28">
        <v>3248</v>
      </c>
      <c r="AAW51" s="28">
        <v>3260</v>
      </c>
      <c r="AAX51" s="28">
        <v>3260</v>
      </c>
      <c r="AAY51" s="28">
        <v>3260</v>
      </c>
      <c r="AAZ51" s="28">
        <v>3260</v>
      </c>
      <c r="ABA51" s="28">
        <v>3260</v>
      </c>
      <c r="ABB51" s="28">
        <v>3260</v>
      </c>
      <c r="ABC51" s="28">
        <v>3267</v>
      </c>
      <c r="ABD51" s="28">
        <v>3269</v>
      </c>
      <c r="ABE51" s="28">
        <v>3285</v>
      </c>
      <c r="ABF51" s="28">
        <v>3285</v>
      </c>
      <c r="ABG51" s="28">
        <v>3285</v>
      </c>
      <c r="ABH51" s="28">
        <v>3285</v>
      </c>
      <c r="ABI51" s="28">
        <v>3297</v>
      </c>
      <c r="ABJ51" s="28">
        <v>3300</v>
      </c>
      <c r="ABK51" s="28">
        <v>3300</v>
      </c>
      <c r="ABL51" s="28">
        <v>3302</v>
      </c>
      <c r="ABM51" s="28">
        <v>3302</v>
      </c>
      <c r="ABN51" s="28">
        <v>3302</v>
      </c>
      <c r="ABO51" s="28">
        <v>3302</v>
      </c>
      <c r="ABP51" s="28">
        <v>3302</v>
      </c>
      <c r="ABQ51" s="28">
        <v>3310</v>
      </c>
      <c r="ABR51" s="28">
        <v>3314</v>
      </c>
      <c r="ABS51" s="28">
        <v>3314</v>
      </c>
      <c r="ABT51" s="28">
        <v>3302</v>
      </c>
      <c r="ABU51" s="28">
        <v>3299</v>
      </c>
      <c r="ABV51" s="28">
        <v>3299</v>
      </c>
      <c r="ABW51" s="28">
        <v>3299</v>
      </c>
      <c r="ABX51" s="28">
        <v>3301</v>
      </c>
      <c r="ABY51" s="28">
        <v>3269</v>
      </c>
      <c r="ABZ51" s="28">
        <v>3255</v>
      </c>
      <c r="ACA51" s="28">
        <v>3251</v>
      </c>
      <c r="ACB51" s="28">
        <v>3227</v>
      </c>
      <c r="ACC51" s="28">
        <v>3227</v>
      </c>
      <c r="ACD51" s="28">
        <v>3227</v>
      </c>
      <c r="ACE51" s="28">
        <v>3231</v>
      </c>
      <c r="ACF51" s="28">
        <v>3226</v>
      </c>
      <c r="ACG51" s="28">
        <v>3230</v>
      </c>
      <c r="ACH51" s="28">
        <v>3236</v>
      </c>
      <c r="ACI51" s="28">
        <v>3236</v>
      </c>
      <c r="ACJ51" s="28">
        <v>3237</v>
      </c>
      <c r="ACK51" s="28">
        <v>3237</v>
      </c>
      <c r="ACL51" s="28">
        <v>3247</v>
      </c>
      <c r="ACM51" s="28">
        <v>3226</v>
      </c>
      <c r="ACN51" s="28">
        <v>3226</v>
      </c>
      <c r="ACO51" s="28">
        <v>3213</v>
      </c>
      <c r="ACP51" s="28">
        <v>3213</v>
      </c>
      <c r="ACQ51" s="28">
        <v>3213</v>
      </c>
      <c r="ACR51" s="28">
        <v>3213</v>
      </c>
      <c r="ACS51" s="28">
        <v>3225</v>
      </c>
      <c r="ACT51" s="28">
        <v>3223</v>
      </c>
      <c r="ACU51" s="28">
        <v>3223</v>
      </c>
      <c r="ACV51" s="28">
        <v>3221</v>
      </c>
      <c r="ACW51" s="28">
        <v>3221</v>
      </c>
      <c r="ACX51" s="28">
        <v>3221</v>
      </c>
      <c r="ACY51" s="28">
        <v>3221</v>
      </c>
      <c r="ACZ51" s="28">
        <v>3227</v>
      </c>
      <c r="ADA51" s="28">
        <v>3229</v>
      </c>
      <c r="ADB51" s="28">
        <v>3235</v>
      </c>
      <c r="ADC51" s="28">
        <v>3240</v>
      </c>
      <c r="ADD51" s="28">
        <v>3240</v>
      </c>
      <c r="ADE51" s="28">
        <v>3240</v>
      </c>
      <c r="ADF51" s="28">
        <v>3240</v>
      </c>
      <c r="ADG51" s="28">
        <v>3240</v>
      </c>
      <c r="ADH51" s="28">
        <v>3240</v>
      </c>
      <c r="ADI51" s="28">
        <v>3256</v>
      </c>
      <c r="ADJ51" s="28">
        <v>3256</v>
      </c>
      <c r="ADK51" s="28">
        <v>3272</v>
      </c>
      <c r="ADL51" s="28">
        <v>3273</v>
      </c>
      <c r="ADM51" s="28">
        <v>3273</v>
      </c>
      <c r="ADN51" s="28">
        <v>3273</v>
      </c>
      <c r="ADO51" s="28">
        <v>3273</v>
      </c>
      <c r="ADP51" s="28">
        <v>3273</v>
      </c>
      <c r="ADQ51" s="28">
        <v>3273</v>
      </c>
      <c r="ADR51" s="28">
        <v>3273</v>
      </c>
      <c r="ADS51" s="28">
        <v>3273</v>
      </c>
      <c r="ADT51" s="28">
        <v>3273</v>
      </c>
      <c r="ADU51" s="28">
        <v>3280</v>
      </c>
      <c r="ADV51" s="28">
        <v>3273</v>
      </c>
      <c r="ADW51" s="28">
        <v>3273</v>
      </c>
      <c r="ADX51" s="28">
        <v>3275</v>
      </c>
      <c r="ADY51" s="28">
        <v>3275</v>
      </c>
      <c r="ADZ51" s="28">
        <v>3285</v>
      </c>
      <c r="AEA51" s="28">
        <v>3285</v>
      </c>
      <c r="AEB51" s="28">
        <v>3252</v>
      </c>
      <c r="AEC51" s="28">
        <v>3045</v>
      </c>
      <c r="AED51" s="28">
        <v>2940</v>
      </c>
      <c r="AEE51" s="28">
        <v>2875</v>
      </c>
      <c r="AEF51" s="28">
        <v>2798</v>
      </c>
      <c r="AEG51" s="28">
        <v>2766</v>
      </c>
      <c r="AEH51" s="28">
        <v>2766</v>
      </c>
      <c r="AEI51" s="28">
        <v>2723</v>
      </c>
      <c r="AEJ51" s="28">
        <v>2700</v>
      </c>
      <c r="AEK51" s="28">
        <v>2652</v>
      </c>
      <c r="AEL51" s="28">
        <v>2603</v>
      </c>
      <c r="AEM51" s="28">
        <v>2596</v>
      </c>
      <c r="AEN51" s="28">
        <v>2597</v>
      </c>
      <c r="AEO51" s="28">
        <v>2597</v>
      </c>
      <c r="AEP51" s="28">
        <v>2553</v>
      </c>
      <c r="AEQ51" s="28">
        <v>2552</v>
      </c>
      <c r="AER51" s="28">
        <v>2499</v>
      </c>
      <c r="AES51" s="28">
        <v>2499</v>
      </c>
      <c r="AET51" s="28">
        <v>2499</v>
      </c>
      <c r="AEU51" s="28">
        <v>2499</v>
      </c>
      <c r="AEV51" s="28">
        <v>2499</v>
      </c>
      <c r="AEW51" s="28">
        <v>2482</v>
      </c>
      <c r="AEX51" s="28">
        <v>2478</v>
      </c>
      <c r="AEY51" s="28">
        <v>2471</v>
      </c>
      <c r="AEZ51" s="28">
        <v>2475</v>
      </c>
      <c r="AFA51" s="28">
        <v>2475</v>
      </c>
      <c r="AFB51" s="28">
        <v>2475</v>
      </c>
      <c r="AFC51" s="28">
        <v>2475</v>
      </c>
      <c r="AFD51" s="28">
        <v>2475</v>
      </c>
      <c r="AFE51" s="28">
        <v>2484</v>
      </c>
      <c r="AFF51" s="28">
        <v>2479</v>
      </c>
      <c r="AFG51" s="28">
        <v>2478</v>
      </c>
      <c r="AFH51" s="28">
        <v>2478</v>
      </c>
      <c r="AFI51" s="28">
        <v>2477</v>
      </c>
      <c r="AFJ51" s="28">
        <v>2477</v>
      </c>
      <c r="AFK51" s="28">
        <v>2453</v>
      </c>
      <c r="AFL51" s="28">
        <v>2409</v>
      </c>
      <c r="AFM51" s="28">
        <v>2363</v>
      </c>
      <c r="AFN51" s="28">
        <v>2357</v>
      </c>
      <c r="AFO51" s="28">
        <v>2333</v>
      </c>
      <c r="AFP51" s="28">
        <v>2333</v>
      </c>
      <c r="AFQ51" s="71">
        <v>2333</v>
      </c>
      <c r="AFR51" s="28">
        <v>2316</v>
      </c>
      <c r="AFS51" s="28">
        <v>2296</v>
      </c>
      <c r="AFT51" s="28">
        <v>2293</v>
      </c>
      <c r="AFU51" s="28">
        <v>2293</v>
      </c>
      <c r="AFV51" s="28">
        <v>2164</v>
      </c>
      <c r="AFW51" s="28">
        <v>2164</v>
      </c>
      <c r="AFX51" s="28">
        <v>2164</v>
      </c>
      <c r="AFY51" s="28">
        <v>2134</v>
      </c>
      <c r="AFZ51" s="28">
        <v>2134</v>
      </c>
      <c r="AGA51" s="28">
        <v>2144</v>
      </c>
      <c r="AGB51" s="28">
        <v>2144</v>
      </c>
      <c r="AGC51" s="28">
        <v>2154</v>
      </c>
      <c r="AGD51" s="28">
        <v>2154</v>
      </c>
      <c r="AGE51" s="28">
        <v>2154</v>
      </c>
      <c r="AGF51" s="28">
        <v>2314</v>
      </c>
      <c r="AGG51" s="28">
        <v>2447</v>
      </c>
      <c r="AGH51" s="28">
        <v>2488</v>
      </c>
      <c r="AGI51" s="28">
        <v>2578</v>
      </c>
      <c r="AGJ51" s="28">
        <v>2653</v>
      </c>
      <c r="AGK51" s="28">
        <v>2706</v>
      </c>
      <c r="AGL51" s="28">
        <v>2706</v>
      </c>
      <c r="AGM51" s="28">
        <v>2706</v>
      </c>
      <c r="AGN51" s="28">
        <v>2803</v>
      </c>
      <c r="AGO51" s="28">
        <v>2970</v>
      </c>
      <c r="AGP51" s="28">
        <v>3044</v>
      </c>
      <c r="AGQ51" s="28">
        <v>3075</v>
      </c>
      <c r="AGR51" s="28">
        <v>3125</v>
      </c>
      <c r="AGS51" s="28">
        <v>3125</v>
      </c>
      <c r="AGT51" s="28">
        <v>3204</v>
      </c>
      <c r="AGU51" s="28">
        <v>3242</v>
      </c>
      <c r="AGV51" s="28">
        <v>3287</v>
      </c>
      <c r="AGW51" s="28">
        <v>3309</v>
      </c>
      <c r="AGX51" s="28">
        <v>3320</v>
      </c>
      <c r="AGY51" s="28">
        <v>3330</v>
      </c>
      <c r="AGZ51" s="28">
        <v>3330</v>
      </c>
      <c r="AHA51" s="28">
        <v>3428</v>
      </c>
      <c r="AHB51" s="28">
        <v>3446</v>
      </c>
      <c r="AHC51" s="28">
        <v>3495</v>
      </c>
      <c r="AHD51" s="28">
        <v>3913</v>
      </c>
      <c r="AHE51" s="28">
        <v>3913</v>
      </c>
      <c r="AHF51" s="28">
        <v>3939</v>
      </c>
      <c r="AHG51" s="28">
        <v>3939</v>
      </c>
      <c r="AHH51" s="28">
        <v>3951</v>
      </c>
      <c r="AHI51" s="28">
        <v>3935</v>
      </c>
      <c r="AHJ51" s="28">
        <v>3943</v>
      </c>
      <c r="AHK51" s="28">
        <v>3946</v>
      </c>
      <c r="AHL51" s="28">
        <v>3952</v>
      </c>
      <c r="AHM51" s="28">
        <v>3955</v>
      </c>
      <c r="AHN51" s="28">
        <v>3955</v>
      </c>
      <c r="AHO51" s="28">
        <v>3969</v>
      </c>
      <c r="AHP51" s="28">
        <v>3983</v>
      </c>
      <c r="AHQ51" s="28">
        <v>3986</v>
      </c>
      <c r="AHR51" s="28">
        <v>3986</v>
      </c>
      <c r="AHS51" s="28">
        <v>4011</v>
      </c>
      <c r="AHT51" s="28">
        <v>4015</v>
      </c>
      <c r="AHU51" s="28">
        <v>4015</v>
      </c>
      <c r="AHV51" s="28">
        <v>4021</v>
      </c>
      <c r="AHW51" s="28">
        <v>4021</v>
      </c>
      <c r="AHX51" s="28">
        <v>4016</v>
      </c>
      <c r="AHY51" s="28">
        <v>4021</v>
      </c>
      <c r="AHZ51" s="28">
        <v>4040</v>
      </c>
      <c r="AIA51" s="28">
        <v>4045</v>
      </c>
      <c r="AIB51" s="28">
        <v>4045</v>
      </c>
      <c r="AIC51" s="28">
        <v>4077</v>
      </c>
      <c r="AID51" s="28">
        <v>4077</v>
      </c>
      <c r="AIE51" s="28">
        <v>4077</v>
      </c>
      <c r="AIF51" s="28">
        <v>4051</v>
      </c>
      <c r="AIG51" s="28">
        <v>4051</v>
      </c>
      <c r="AIH51" s="28">
        <v>4051</v>
      </c>
      <c r="AII51" s="28">
        <v>4051</v>
      </c>
      <c r="AIJ51" s="28">
        <v>4055</v>
      </c>
      <c r="AIK51" s="28">
        <v>4057</v>
      </c>
      <c r="AIL51" s="28">
        <v>4057</v>
      </c>
      <c r="AIM51" s="28">
        <v>3853</v>
      </c>
      <c r="AIN51" s="28">
        <v>3814</v>
      </c>
      <c r="AIO51" s="28">
        <v>3791</v>
      </c>
      <c r="AIP51" s="28">
        <v>3791</v>
      </c>
      <c r="AIQ51" s="28">
        <v>3760</v>
      </c>
      <c r="AIR51" s="28">
        <v>3744</v>
      </c>
      <c r="AIS51" s="28">
        <v>3687</v>
      </c>
      <c r="AIT51" s="28">
        <v>3668</v>
      </c>
      <c r="AIU51" s="28">
        <v>3531</v>
      </c>
      <c r="AIV51" s="28">
        <v>3502</v>
      </c>
      <c r="AIW51" s="28">
        <v>3502</v>
      </c>
      <c r="AIX51" s="28">
        <v>3502</v>
      </c>
      <c r="AIY51" s="28">
        <v>3440</v>
      </c>
      <c r="AIZ51" s="28">
        <v>3360</v>
      </c>
      <c r="AJA51" s="28">
        <v>3305</v>
      </c>
      <c r="AJB51" s="28">
        <v>3305</v>
      </c>
      <c r="AJC51" s="28">
        <v>3299</v>
      </c>
      <c r="AJD51" s="28">
        <v>3299</v>
      </c>
      <c r="AJE51" s="28">
        <v>3279</v>
      </c>
      <c r="AJF51" s="28">
        <v>3283</v>
      </c>
      <c r="AJG51" s="28">
        <v>3244</v>
      </c>
      <c r="AJH51" s="28">
        <v>3238</v>
      </c>
      <c r="AJI51" s="28">
        <v>3237</v>
      </c>
      <c r="AJJ51" s="28">
        <v>2981</v>
      </c>
      <c r="AJK51" s="28">
        <v>2981</v>
      </c>
      <c r="AJL51" s="28">
        <v>2891</v>
      </c>
      <c r="AJM51" s="28">
        <v>2779</v>
      </c>
      <c r="AJN51" s="28">
        <v>2707</v>
      </c>
      <c r="AJO51" s="28">
        <v>2662</v>
      </c>
      <c r="AJP51" s="28">
        <v>2601</v>
      </c>
      <c r="AJQ51" s="28">
        <v>2569</v>
      </c>
      <c r="AJR51" s="28">
        <v>2569</v>
      </c>
      <c r="AJS51" s="28">
        <v>2569</v>
      </c>
      <c r="AJT51" s="28">
        <v>2531</v>
      </c>
      <c r="AJU51" s="28">
        <v>2462</v>
      </c>
      <c r="AJV51" s="28">
        <v>2445</v>
      </c>
      <c r="AJW51" s="28">
        <v>2443</v>
      </c>
      <c r="AJX51" s="28">
        <v>2417</v>
      </c>
      <c r="AJY51" s="28">
        <v>2414</v>
      </c>
      <c r="AJZ51" s="28">
        <v>2378</v>
      </c>
      <c r="AKA51" s="28">
        <v>2369</v>
      </c>
      <c r="AKB51" s="28">
        <v>2349</v>
      </c>
      <c r="AKC51" s="28">
        <v>2339</v>
      </c>
      <c r="AKD51" s="28">
        <v>2267</v>
      </c>
      <c r="AKE51" s="28">
        <v>2257</v>
      </c>
      <c r="AKF51" s="28">
        <v>2257</v>
      </c>
      <c r="AKG51" s="28">
        <v>2210</v>
      </c>
      <c r="AKH51" s="28">
        <v>2137</v>
      </c>
      <c r="AKI51" s="28">
        <v>2105</v>
      </c>
      <c r="AKJ51" s="28">
        <v>2064</v>
      </c>
      <c r="AKK51" s="28">
        <v>2038</v>
      </c>
      <c r="AKL51" s="28">
        <v>1994</v>
      </c>
      <c r="AKM51" s="28">
        <v>2014</v>
      </c>
      <c r="AKN51" s="28">
        <v>1987</v>
      </c>
      <c r="AKO51" s="28">
        <v>1914</v>
      </c>
      <c r="AKP51" s="28">
        <v>1906</v>
      </c>
      <c r="AKQ51" s="28">
        <v>1906</v>
      </c>
      <c r="AKR51" s="28">
        <v>1902</v>
      </c>
      <c r="AKS51" s="28">
        <v>1929</v>
      </c>
      <c r="AKT51" s="28">
        <v>1929</v>
      </c>
      <c r="AKU51" s="28">
        <v>1924</v>
      </c>
      <c r="AKV51" s="28">
        <v>1928</v>
      </c>
      <c r="AKW51" s="28">
        <v>1934</v>
      </c>
      <c r="AKX51" s="28">
        <v>1944</v>
      </c>
      <c r="AKY51" s="28">
        <v>1959</v>
      </c>
      <c r="AKZ51" s="28">
        <v>1981</v>
      </c>
      <c r="ALA51" s="28">
        <v>1981</v>
      </c>
      <c r="ALB51" s="28">
        <v>2014</v>
      </c>
      <c r="ALC51" s="28">
        <v>2083</v>
      </c>
      <c r="ALD51" s="28">
        <v>2093</v>
      </c>
      <c r="ALE51" s="28">
        <v>2107</v>
      </c>
      <c r="ALF51" s="28">
        <v>2123</v>
      </c>
      <c r="ALG51" s="28">
        <v>2132</v>
      </c>
      <c r="ALH51" s="28">
        <v>2139</v>
      </c>
      <c r="ALI51" s="28">
        <v>2143</v>
      </c>
      <c r="ALJ51" s="28">
        <v>2165</v>
      </c>
      <c r="ALK51" s="28">
        <v>2177</v>
      </c>
      <c r="ALL51" s="28">
        <v>2205</v>
      </c>
      <c r="ALM51" s="28">
        <v>2249</v>
      </c>
      <c r="ALN51" s="28">
        <v>2257</v>
      </c>
      <c r="ALO51" s="28">
        <v>2259</v>
      </c>
      <c r="ALP51" s="28">
        <v>2301</v>
      </c>
      <c r="ALQ51" s="28">
        <v>2320</v>
      </c>
      <c r="ALR51" s="28">
        <v>2328</v>
      </c>
      <c r="ALS51" s="28">
        <v>2366</v>
      </c>
      <c r="ALT51" s="28">
        <v>2393</v>
      </c>
      <c r="ALU51" s="28">
        <v>2398</v>
      </c>
      <c r="ALV51" s="28">
        <v>2397</v>
      </c>
      <c r="ALW51" s="28">
        <v>2518</v>
      </c>
      <c r="ALX51" s="28">
        <v>2561</v>
      </c>
      <c r="ALY51" s="28">
        <v>2622</v>
      </c>
      <c r="ALZ51" s="28">
        <v>2627</v>
      </c>
      <c r="AMA51" s="28">
        <v>2665</v>
      </c>
      <c r="AMB51" s="28">
        <v>2659</v>
      </c>
      <c r="AMC51" s="28">
        <v>2660</v>
      </c>
      <c r="AMD51" s="28">
        <v>2719</v>
      </c>
      <c r="AME51" s="28">
        <v>2753</v>
      </c>
      <c r="AMF51" s="28">
        <v>2881</v>
      </c>
      <c r="AMG51" s="28">
        <v>2948</v>
      </c>
      <c r="AMH51" s="28">
        <v>3025</v>
      </c>
      <c r="AMI51" s="28">
        <v>3057</v>
      </c>
      <c r="AMJ51" s="28">
        <v>3057</v>
      </c>
      <c r="AMK51" s="28">
        <v>3109</v>
      </c>
      <c r="AML51" s="28">
        <v>3166</v>
      </c>
      <c r="AMM51" s="28">
        <v>3199</v>
      </c>
      <c r="AMN51" s="28">
        <v>3244</v>
      </c>
      <c r="AMO51" s="28">
        <v>3325</v>
      </c>
      <c r="AMP51" s="28">
        <v>3345</v>
      </c>
      <c r="AMQ51" s="28">
        <v>3345</v>
      </c>
      <c r="AMR51" s="28">
        <v>3509</v>
      </c>
      <c r="AMS51" s="28">
        <v>3541</v>
      </c>
      <c r="AMT51" s="28">
        <v>3601</v>
      </c>
      <c r="AMU51" s="28">
        <v>3653</v>
      </c>
      <c r="AMV51" s="28">
        <v>3654</v>
      </c>
      <c r="AMW51" s="28">
        <v>3654</v>
      </c>
      <c r="AMX51" s="28">
        <v>3661</v>
      </c>
      <c r="AMY51" s="28">
        <v>3661</v>
      </c>
      <c r="AMZ51" s="28">
        <v>3661</v>
      </c>
      <c r="ANA51" s="28">
        <v>3685</v>
      </c>
      <c r="ANB51" s="28">
        <v>3700</v>
      </c>
      <c r="ANC51" s="28">
        <v>4000</v>
      </c>
      <c r="AND51" s="28">
        <v>4021</v>
      </c>
      <c r="ANE51" s="28">
        <v>4021</v>
      </c>
      <c r="ANF51" s="28">
        <v>4025</v>
      </c>
      <c r="ANG51" s="28">
        <v>4081</v>
      </c>
      <c r="ANH51" s="28">
        <v>4119</v>
      </c>
      <c r="ANI51" s="28">
        <v>4124</v>
      </c>
      <c r="ANJ51" s="28">
        <v>4125</v>
      </c>
      <c r="ANK51" s="28">
        <v>4128</v>
      </c>
      <c r="ANL51" s="28">
        <v>4128</v>
      </c>
      <c r="ANM51" s="28">
        <v>4139</v>
      </c>
      <c r="ANN51" s="28">
        <v>4128</v>
      </c>
      <c r="ANO51" s="28">
        <v>4145</v>
      </c>
      <c r="ANP51" s="28">
        <v>4133</v>
      </c>
      <c r="ANQ51" s="28">
        <v>4135</v>
      </c>
      <c r="ANR51" s="28">
        <v>4139</v>
      </c>
      <c r="ANS51" s="28">
        <v>4139</v>
      </c>
      <c r="ANT51" s="28">
        <v>4173</v>
      </c>
      <c r="ANU51" s="28">
        <v>4175</v>
      </c>
      <c r="ANV51" s="28">
        <v>4181</v>
      </c>
      <c r="ANW51" s="28">
        <v>4130</v>
      </c>
      <c r="ANX51" s="28">
        <v>3937</v>
      </c>
      <c r="ANY51" s="28">
        <v>3900</v>
      </c>
      <c r="ANZ51" s="28">
        <v>3900</v>
      </c>
      <c r="AOA51" s="28">
        <v>3860</v>
      </c>
      <c r="AOB51" s="28">
        <v>3841</v>
      </c>
      <c r="AOC51" s="28">
        <v>3750</v>
      </c>
      <c r="AOD51" s="28">
        <v>3564</v>
      </c>
      <c r="AOE51" s="28">
        <v>3455</v>
      </c>
      <c r="AOF51" s="28">
        <v>3442</v>
      </c>
      <c r="AOG51" s="28">
        <v>3442</v>
      </c>
      <c r="AOH51" s="28">
        <v>3331</v>
      </c>
      <c r="AOI51" s="28">
        <v>3226</v>
      </c>
      <c r="AOJ51" s="28">
        <v>3089</v>
      </c>
      <c r="AOK51" s="28">
        <v>3005</v>
      </c>
      <c r="AOL51" s="28">
        <v>2943</v>
      </c>
      <c r="AOM51" s="28">
        <v>2909</v>
      </c>
      <c r="AON51" s="28">
        <v>2909</v>
      </c>
      <c r="AOO51" s="28">
        <v>2852</v>
      </c>
      <c r="AOP51" s="28">
        <v>2812</v>
      </c>
      <c r="AOQ51" s="28">
        <v>2760</v>
      </c>
      <c r="AOR51" s="28">
        <v>2687</v>
      </c>
      <c r="AOS51" s="28">
        <v>2620</v>
      </c>
      <c r="AOT51" s="28">
        <v>2595</v>
      </c>
      <c r="AOU51" s="28">
        <v>2595</v>
      </c>
      <c r="AOV51" s="28">
        <v>2419</v>
      </c>
      <c r="AOW51" s="28">
        <v>2348</v>
      </c>
      <c r="AOX51" s="28">
        <v>2266</v>
      </c>
      <c r="AOY51" s="28">
        <v>2256</v>
      </c>
      <c r="AOZ51" s="28">
        <v>2227</v>
      </c>
      <c r="APA51" s="28">
        <v>2212</v>
      </c>
      <c r="APB51" s="28">
        <v>2227</v>
      </c>
      <c r="APC51" s="28">
        <v>2199</v>
      </c>
      <c r="APD51" s="28">
        <v>2148</v>
      </c>
      <c r="APE51" s="28">
        <v>1990</v>
      </c>
      <c r="APF51" s="28">
        <v>1928</v>
      </c>
      <c r="APG51" s="28">
        <v>1920</v>
      </c>
      <c r="APH51" s="28">
        <v>1916</v>
      </c>
      <c r="API51" s="28">
        <v>1895</v>
      </c>
      <c r="APJ51" s="28">
        <v>1872</v>
      </c>
      <c r="APK51" s="28">
        <v>1863</v>
      </c>
      <c r="APL51" s="28">
        <v>1863</v>
      </c>
      <c r="APM51" s="28">
        <v>1863</v>
      </c>
      <c r="APN51" s="28">
        <v>1859</v>
      </c>
      <c r="APO51" s="28">
        <v>1857</v>
      </c>
      <c r="APP51" s="28">
        <v>1857</v>
      </c>
      <c r="APQ51" s="28">
        <v>1853</v>
      </c>
      <c r="APR51" s="28">
        <v>1853</v>
      </c>
      <c r="APS51" s="28">
        <v>1853</v>
      </c>
      <c r="APT51" s="28">
        <v>1850</v>
      </c>
      <c r="APU51" s="28">
        <v>1845</v>
      </c>
      <c r="APV51" s="28">
        <v>1845</v>
      </c>
      <c r="APW51" s="28">
        <v>1845</v>
      </c>
      <c r="APX51" s="28">
        <v>1840</v>
      </c>
      <c r="APY51" s="28">
        <v>1840</v>
      </c>
      <c r="APZ51" s="28">
        <v>1840</v>
      </c>
      <c r="AQA51" s="28">
        <v>1804</v>
      </c>
      <c r="AQB51" s="28">
        <v>1822</v>
      </c>
      <c r="AQC51" s="28">
        <v>1822</v>
      </c>
      <c r="AQD51" s="28">
        <v>1822</v>
      </c>
      <c r="AQE51" s="28">
        <v>1817</v>
      </c>
      <c r="AQF51" s="28">
        <v>1812</v>
      </c>
      <c r="AQG51" s="28">
        <v>1812</v>
      </c>
      <c r="AQH51" s="28">
        <v>1812</v>
      </c>
      <c r="AQI51" s="28">
        <v>1812</v>
      </c>
      <c r="AQJ51" s="28">
        <v>1763</v>
      </c>
      <c r="AQK51" s="28">
        <v>1763</v>
      </c>
      <c r="AQL51" s="28">
        <v>1763</v>
      </c>
      <c r="AQM51" s="28">
        <v>1764</v>
      </c>
      <c r="AQN51" s="28">
        <v>1764</v>
      </c>
      <c r="AQO51" s="28">
        <v>1764</v>
      </c>
      <c r="AQP51" s="28">
        <v>1764</v>
      </c>
      <c r="AQQ51" s="28">
        <v>1760</v>
      </c>
      <c r="AQR51" s="28">
        <v>1760</v>
      </c>
      <c r="AQS51" s="28">
        <v>1760</v>
      </c>
      <c r="AQT51" s="28">
        <v>1760</v>
      </c>
      <c r="AQU51" s="28">
        <v>1760</v>
      </c>
      <c r="AQV51" s="28">
        <v>1760</v>
      </c>
      <c r="AQW51" s="28">
        <v>1760</v>
      </c>
      <c r="AQX51" s="28">
        <v>1761</v>
      </c>
      <c r="AQY51" s="28">
        <v>1761</v>
      </c>
      <c r="AQZ51" s="28">
        <v>1761</v>
      </c>
      <c r="ARA51" s="28">
        <v>1761</v>
      </c>
      <c r="ARB51" s="28">
        <v>1761</v>
      </c>
      <c r="ARC51" s="28">
        <v>1761</v>
      </c>
      <c r="ARD51" s="28">
        <v>1761</v>
      </c>
      <c r="ARE51" s="28">
        <v>1759</v>
      </c>
      <c r="ARF51" s="28">
        <v>1759</v>
      </c>
      <c r="ARG51" s="28">
        <v>1759</v>
      </c>
      <c r="ARH51" s="28">
        <v>1759</v>
      </c>
      <c r="ARI51" s="28">
        <v>1759</v>
      </c>
      <c r="ARJ51" s="28">
        <v>1759</v>
      </c>
      <c r="ARK51" s="28">
        <v>1759</v>
      </c>
      <c r="ARL51" s="28">
        <v>1759</v>
      </c>
      <c r="ARM51" s="28">
        <v>1759</v>
      </c>
      <c r="ARN51" s="28">
        <v>1757</v>
      </c>
      <c r="ARO51" s="28">
        <v>1757</v>
      </c>
      <c r="ARP51" s="28">
        <v>1747</v>
      </c>
      <c r="ARQ51" s="28">
        <v>1747</v>
      </c>
      <c r="ARR51" s="28">
        <v>1747</v>
      </c>
      <c r="ARS51" s="28">
        <v>1730</v>
      </c>
      <c r="ART51" s="28">
        <v>1730</v>
      </c>
      <c r="ARU51" s="28">
        <v>1730</v>
      </c>
    </row>
    <row r="52" spans="1:16384" s="16" customFormat="1" ht="18" customHeight="1">
      <c r="A52" s="187" t="s">
        <v>82</v>
      </c>
      <c r="B52" s="55"/>
      <c r="C52" s="55"/>
      <c r="D52" s="55"/>
      <c r="E52" s="55"/>
      <c r="F52" s="55"/>
      <c r="G52" s="55"/>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c r="JP52" s="56"/>
      <c r="JQ52" s="56"/>
      <c r="JR52" s="56"/>
      <c r="JS52" s="56"/>
      <c r="JT52" s="56"/>
      <c r="JU52" s="56"/>
      <c r="JV52" s="56"/>
      <c r="JW52" s="56"/>
      <c r="JX52" s="56"/>
      <c r="JY52" s="56"/>
      <c r="JZ52" s="56"/>
      <c r="KA52" s="56"/>
      <c r="KB52" s="56"/>
      <c r="KC52" s="56"/>
      <c r="KD52" s="56"/>
      <c r="KE52" s="56"/>
      <c r="KF52" s="56"/>
      <c r="KG52" s="56"/>
      <c r="KH52" s="56"/>
      <c r="KI52" s="56"/>
      <c r="KJ52" s="56"/>
      <c r="KK52" s="56"/>
      <c r="KL52" s="56"/>
      <c r="KM52" s="56"/>
      <c r="KN52" s="56"/>
      <c r="KO52" s="56"/>
      <c r="KP52" s="56"/>
      <c r="KQ52" s="56"/>
      <c r="KR52" s="56"/>
      <c r="KS52" s="56"/>
      <c r="KT52" s="56"/>
      <c r="KU52" s="56"/>
      <c r="KV52" s="56"/>
      <c r="KW52" s="56"/>
      <c r="KX52" s="56"/>
      <c r="KY52" s="56"/>
      <c r="KZ52" s="56"/>
      <c r="LA52" s="56"/>
      <c r="LB52" s="56"/>
      <c r="LC52" s="56"/>
      <c r="LD52" s="56"/>
      <c r="LE52" s="56"/>
      <c r="LF52" s="56"/>
      <c r="LG52" s="56"/>
      <c r="LH52" s="56"/>
      <c r="LI52" s="56"/>
      <c r="LJ52" s="56"/>
      <c r="LK52" s="56"/>
      <c r="LL52" s="56"/>
      <c r="LM52" s="56"/>
      <c r="LN52" s="56"/>
      <c r="LO52" s="56"/>
      <c r="LP52" s="56"/>
      <c r="LQ52" s="56"/>
      <c r="LR52" s="56"/>
      <c r="LS52" s="56"/>
      <c r="LT52" s="56"/>
      <c r="LU52" s="56"/>
      <c r="LV52" s="56"/>
      <c r="LW52" s="56"/>
      <c r="LX52" s="56"/>
      <c r="LY52" s="56"/>
      <c r="LZ52" s="56"/>
      <c r="MA52" s="56"/>
      <c r="MB52" s="56"/>
      <c r="MC52" s="56"/>
      <c r="MD52" s="56"/>
      <c r="ME52" s="56"/>
      <c r="MF52" s="56"/>
      <c r="MG52" s="56"/>
      <c r="MH52" s="56"/>
      <c r="MI52" s="56"/>
      <c r="MJ52" s="56"/>
      <c r="MK52" s="56"/>
      <c r="ML52" s="56"/>
      <c r="MM52" s="56"/>
      <c r="MN52" s="56"/>
      <c r="MO52" s="56"/>
      <c r="MP52" s="56"/>
      <c r="MQ52" s="56"/>
      <c r="MR52" s="56"/>
      <c r="MS52" s="56"/>
      <c r="MT52" s="56"/>
      <c r="MU52" s="56"/>
      <c r="MV52" s="56"/>
      <c r="MW52" s="56"/>
      <c r="MX52" s="56"/>
      <c r="MY52" s="56"/>
      <c r="MZ52" s="56"/>
      <c r="NA52" s="56"/>
      <c r="NB52" s="56"/>
      <c r="NC52" s="56"/>
      <c r="ND52" s="56"/>
      <c r="NE52" s="56"/>
      <c r="NF52" s="56"/>
      <c r="NG52" s="56"/>
      <c r="NH52" s="56"/>
      <c r="NI52" s="56"/>
      <c r="NJ52" s="56"/>
      <c r="NK52" s="56"/>
      <c r="NL52" s="56"/>
      <c r="NM52" s="56"/>
      <c r="NN52" s="56"/>
      <c r="NO52" s="56"/>
      <c r="NP52" s="56"/>
      <c r="NQ52" s="56"/>
      <c r="NR52" s="56"/>
      <c r="NS52" s="57"/>
      <c r="NT52" s="57"/>
      <c r="NU52" s="57"/>
      <c r="NV52" s="57"/>
      <c r="NW52" s="57"/>
      <c r="NX52" s="57"/>
      <c r="NY52" s="57"/>
      <c r="NZ52" s="57"/>
      <c r="OA52" s="57"/>
      <c r="OB52" s="57"/>
      <c r="OC52" s="57"/>
      <c r="OD52" s="57"/>
      <c r="OE52" s="57"/>
      <c r="OF52" s="57"/>
      <c r="OG52" s="57"/>
      <c r="OH52" s="57"/>
      <c r="OI52" s="57"/>
      <c r="OJ52" s="57"/>
      <c r="OK52" s="57"/>
      <c r="OL52" s="57"/>
      <c r="OM52" s="57"/>
      <c r="ON52" s="57"/>
      <c r="OO52" s="57"/>
      <c r="OP52" s="57"/>
      <c r="OQ52" s="57"/>
      <c r="OR52" s="57"/>
      <c r="OS52" s="57"/>
      <c r="OT52" s="57"/>
      <c r="OU52" s="57"/>
      <c r="OV52" s="57"/>
      <c r="OW52" s="57"/>
      <c r="OX52" s="57"/>
      <c r="OY52" s="57"/>
      <c r="OZ52" s="57"/>
      <c r="PA52" s="57"/>
      <c r="PB52" s="57"/>
      <c r="PC52" s="57"/>
      <c r="PD52" s="57"/>
      <c r="PE52" s="57"/>
      <c r="PF52" s="57"/>
      <c r="PG52" s="57"/>
      <c r="PH52" s="57"/>
      <c r="PI52" s="57"/>
      <c r="PJ52" s="57"/>
      <c r="PK52" s="57"/>
      <c r="AAQ52" s="118" t="s">
        <v>37</v>
      </c>
    </row>
    <row r="53" spans="1:16384" ht="18" customHeight="1">
      <c r="A53" s="7" t="s">
        <v>20</v>
      </c>
    </row>
    <row r="54" spans="1:16384" s="48" customFormat="1" ht="18" customHeight="1">
      <c r="A54" s="1"/>
      <c r="B54" s="1">
        <v>43891</v>
      </c>
      <c r="C54" s="1">
        <v>43892</v>
      </c>
      <c r="D54" s="1">
        <v>43893</v>
      </c>
      <c r="E54" s="1">
        <v>43894</v>
      </c>
      <c r="F54" s="1">
        <v>43895</v>
      </c>
      <c r="G54" s="1">
        <v>43896</v>
      </c>
      <c r="H54" s="1">
        <v>43897</v>
      </c>
      <c r="I54" s="1">
        <v>43898</v>
      </c>
      <c r="J54" s="1">
        <v>43899</v>
      </c>
      <c r="K54" s="1">
        <v>43900</v>
      </c>
      <c r="L54" s="1">
        <v>43901</v>
      </c>
      <c r="M54" s="1">
        <v>43902</v>
      </c>
      <c r="N54" s="1">
        <v>43903</v>
      </c>
      <c r="O54" s="1">
        <v>43904</v>
      </c>
      <c r="P54" s="1">
        <v>43905</v>
      </c>
      <c r="Q54" s="1">
        <v>43906</v>
      </c>
      <c r="R54" s="1">
        <v>43907</v>
      </c>
      <c r="S54" s="1">
        <v>43908</v>
      </c>
      <c r="T54" s="1">
        <v>43909</v>
      </c>
      <c r="U54" s="1">
        <v>43910</v>
      </c>
      <c r="V54" s="1">
        <v>43911</v>
      </c>
      <c r="W54" s="1">
        <v>43912</v>
      </c>
      <c r="X54" s="1">
        <v>43913</v>
      </c>
      <c r="Y54" s="1">
        <v>43914</v>
      </c>
      <c r="Z54" s="1">
        <v>43915</v>
      </c>
      <c r="AA54" s="1">
        <v>43916</v>
      </c>
      <c r="AB54" s="1">
        <v>43917</v>
      </c>
      <c r="AC54" s="1">
        <v>43918</v>
      </c>
      <c r="AD54" s="1">
        <v>43919</v>
      </c>
      <c r="AE54" s="1">
        <v>43920</v>
      </c>
      <c r="AF54" s="1">
        <v>43921</v>
      </c>
      <c r="AG54" s="1">
        <v>43922</v>
      </c>
      <c r="AH54" s="1">
        <v>43923</v>
      </c>
      <c r="AI54" s="1">
        <v>43924</v>
      </c>
      <c r="AJ54" s="1">
        <v>43925</v>
      </c>
      <c r="AK54" s="1">
        <v>43926</v>
      </c>
      <c r="AL54" s="1">
        <v>43927</v>
      </c>
      <c r="AM54" s="1">
        <v>43928</v>
      </c>
      <c r="AN54" s="1">
        <v>43929</v>
      </c>
      <c r="AO54" s="1">
        <v>43930</v>
      </c>
      <c r="AP54" s="1">
        <v>43931</v>
      </c>
      <c r="AQ54" s="1">
        <v>43932</v>
      </c>
      <c r="AR54" s="1">
        <v>43933</v>
      </c>
      <c r="AS54" s="1">
        <v>43934</v>
      </c>
      <c r="AT54" s="1">
        <v>43935</v>
      </c>
      <c r="AU54" s="1">
        <v>43936</v>
      </c>
      <c r="AV54" s="1">
        <v>43937</v>
      </c>
      <c r="AW54" s="1">
        <v>43938</v>
      </c>
      <c r="AX54" s="1">
        <v>43939</v>
      </c>
      <c r="AY54" s="1">
        <v>43940</v>
      </c>
      <c r="AZ54" s="1">
        <v>43941</v>
      </c>
      <c r="BA54" s="1">
        <v>43942</v>
      </c>
      <c r="BB54" s="1">
        <v>43943</v>
      </c>
      <c r="BC54" s="1">
        <v>43944</v>
      </c>
      <c r="BD54" s="1">
        <v>43945</v>
      </c>
      <c r="BE54" s="1">
        <v>43946</v>
      </c>
      <c r="BF54" s="1">
        <v>43947</v>
      </c>
      <c r="BG54" s="1">
        <v>43948</v>
      </c>
      <c r="BH54" s="1">
        <v>43949</v>
      </c>
      <c r="BI54" s="1">
        <v>43950</v>
      </c>
      <c r="BJ54" s="1">
        <v>43951</v>
      </c>
      <c r="BK54" s="1">
        <v>43952</v>
      </c>
      <c r="BL54" s="1">
        <v>43953</v>
      </c>
      <c r="BM54" s="32">
        <v>43954</v>
      </c>
      <c r="BN54" s="32">
        <v>43955</v>
      </c>
      <c r="BO54" s="1">
        <v>43956</v>
      </c>
      <c r="BP54" s="1">
        <v>43957</v>
      </c>
      <c r="BQ54" s="33">
        <v>43958</v>
      </c>
      <c r="BR54" s="32">
        <v>43959</v>
      </c>
      <c r="BS54" s="32">
        <v>43960</v>
      </c>
      <c r="BT54" s="1">
        <v>43961</v>
      </c>
      <c r="BU54" s="1">
        <v>43962</v>
      </c>
      <c r="BV54" s="1">
        <v>43963</v>
      </c>
      <c r="BW54" s="1">
        <v>43964</v>
      </c>
      <c r="BX54" s="1">
        <v>43965</v>
      </c>
      <c r="BY54" s="33">
        <v>43966</v>
      </c>
      <c r="BZ54" s="1">
        <v>43967</v>
      </c>
      <c r="CA54" s="33">
        <v>43968</v>
      </c>
      <c r="CB54" s="32">
        <v>43969</v>
      </c>
      <c r="CC54" s="32">
        <v>43970</v>
      </c>
      <c r="CD54" s="32">
        <v>43971</v>
      </c>
      <c r="CE54" s="1">
        <v>43972</v>
      </c>
      <c r="CF54" s="33">
        <v>43973</v>
      </c>
      <c r="CG54" s="32">
        <v>43974</v>
      </c>
      <c r="CH54" s="32">
        <v>43975</v>
      </c>
      <c r="CI54" s="32">
        <v>43976</v>
      </c>
      <c r="CJ54" s="32">
        <v>43977</v>
      </c>
      <c r="CK54" s="32">
        <v>43978</v>
      </c>
      <c r="CL54" s="32">
        <v>43979</v>
      </c>
      <c r="CM54" s="32">
        <v>43980</v>
      </c>
      <c r="CN54" s="32">
        <v>43981</v>
      </c>
      <c r="CO54" s="32">
        <v>43982</v>
      </c>
      <c r="CP54" s="1">
        <v>43983</v>
      </c>
      <c r="CQ54" s="1">
        <v>43984</v>
      </c>
      <c r="CR54" s="33">
        <v>43985</v>
      </c>
      <c r="CS54" s="1">
        <v>43986</v>
      </c>
      <c r="CT54" s="33">
        <v>43987</v>
      </c>
      <c r="CU54" s="1">
        <v>43988</v>
      </c>
      <c r="CV54" s="1">
        <v>43989</v>
      </c>
      <c r="CW54" s="33">
        <v>43990</v>
      </c>
      <c r="CX54" s="32">
        <v>43991</v>
      </c>
      <c r="CY54" s="32">
        <v>43992</v>
      </c>
      <c r="CZ54" s="32">
        <v>43993</v>
      </c>
      <c r="DA54" s="32">
        <v>43994</v>
      </c>
      <c r="DB54" s="1">
        <v>43995</v>
      </c>
      <c r="DC54" s="33">
        <v>43996</v>
      </c>
      <c r="DD54" s="32">
        <v>43997</v>
      </c>
      <c r="DE54" s="1">
        <v>43998</v>
      </c>
      <c r="DF54" s="1">
        <v>43999</v>
      </c>
      <c r="DG54" s="33">
        <v>44000</v>
      </c>
      <c r="DH54" s="1">
        <v>44001</v>
      </c>
      <c r="DI54" s="1">
        <v>44002</v>
      </c>
      <c r="DJ54" s="1">
        <v>44003</v>
      </c>
      <c r="DK54" s="1">
        <v>44004</v>
      </c>
      <c r="DL54" s="1">
        <v>44005</v>
      </c>
      <c r="DM54" s="1">
        <v>44006</v>
      </c>
      <c r="DN54" s="1">
        <v>44007</v>
      </c>
      <c r="DO54" s="1">
        <v>44008</v>
      </c>
      <c r="DP54" s="1">
        <v>44009</v>
      </c>
      <c r="DQ54" s="1">
        <v>44010</v>
      </c>
      <c r="DR54" s="1">
        <v>44011</v>
      </c>
      <c r="DS54" s="1">
        <v>44012</v>
      </c>
      <c r="DT54" s="1">
        <v>44013</v>
      </c>
      <c r="DU54" s="1">
        <v>44014</v>
      </c>
      <c r="DV54" s="1">
        <v>44015</v>
      </c>
      <c r="DW54" s="1">
        <v>44016</v>
      </c>
      <c r="DX54" s="1">
        <v>44017</v>
      </c>
      <c r="DY54" s="1">
        <v>44018</v>
      </c>
      <c r="DZ54" s="1">
        <v>44019</v>
      </c>
      <c r="EA54" s="1">
        <v>44020</v>
      </c>
      <c r="EB54" s="1">
        <v>44021</v>
      </c>
      <c r="EC54" s="1">
        <v>44022</v>
      </c>
      <c r="ED54" s="1">
        <v>44023</v>
      </c>
      <c r="EE54" s="1">
        <v>44024</v>
      </c>
      <c r="EF54" s="1">
        <v>44025</v>
      </c>
      <c r="EG54" s="1">
        <v>44026</v>
      </c>
      <c r="EH54" s="1">
        <v>44027</v>
      </c>
      <c r="EI54" s="1">
        <v>44028</v>
      </c>
      <c r="EJ54" s="1">
        <v>44029</v>
      </c>
      <c r="EK54" s="1">
        <v>44030</v>
      </c>
      <c r="EL54" s="1">
        <v>44031</v>
      </c>
      <c r="EM54" s="1">
        <v>44032</v>
      </c>
      <c r="EN54" s="1">
        <v>44033</v>
      </c>
      <c r="EO54" s="1">
        <v>44034</v>
      </c>
      <c r="EP54" s="1">
        <v>44035</v>
      </c>
      <c r="EQ54" s="1">
        <v>44036</v>
      </c>
      <c r="ER54" s="1">
        <v>44037</v>
      </c>
      <c r="ES54" s="1">
        <v>44038</v>
      </c>
      <c r="ET54" s="1">
        <v>44039</v>
      </c>
      <c r="EU54" s="1">
        <v>44040</v>
      </c>
      <c r="EV54" s="1">
        <v>44041</v>
      </c>
      <c r="EW54" s="1">
        <v>44042</v>
      </c>
      <c r="EX54" s="1">
        <v>44043</v>
      </c>
      <c r="EY54" s="1">
        <v>44044</v>
      </c>
      <c r="EZ54" s="1">
        <v>44045</v>
      </c>
      <c r="FA54" s="1">
        <v>44046</v>
      </c>
      <c r="FB54" s="1">
        <v>44047</v>
      </c>
      <c r="FC54" s="1">
        <v>44048</v>
      </c>
      <c r="FD54" s="1">
        <v>44049</v>
      </c>
      <c r="FE54" s="1">
        <v>44050</v>
      </c>
      <c r="FF54" s="1">
        <v>44051</v>
      </c>
      <c r="FG54" s="1">
        <v>44052</v>
      </c>
      <c r="FH54" s="1">
        <v>44053</v>
      </c>
      <c r="FI54" s="1">
        <v>44054</v>
      </c>
      <c r="FJ54" s="1">
        <v>44055</v>
      </c>
      <c r="FK54" s="1">
        <v>44056</v>
      </c>
      <c r="FL54" s="1">
        <v>44057</v>
      </c>
      <c r="FM54" s="1">
        <v>44058</v>
      </c>
      <c r="FN54" s="1">
        <v>44059</v>
      </c>
      <c r="FO54" s="1">
        <v>44060</v>
      </c>
      <c r="FP54" s="1">
        <v>44061</v>
      </c>
      <c r="FQ54" s="1">
        <v>44062</v>
      </c>
      <c r="FR54" s="1">
        <v>44063</v>
      </c>
      <c r="FS54" s="1">
        <v>44064</v>
      </c>
      <c r="FT54" s="1">
        <v>44065</v>
      </c>
      <c r="FU54" s="1">
        <v>44066</v>
      </c>
      <c r="FV54" s="1">
        <v>44067</v>
      </c>
      <c r="FW54" s="1">
        <v>44068</v>
      </c>
      <c r="FX54" s="1">
        <v>44069</v>
      </c>
      <c r="FY54" s="1">
        <v>44070</v>
      </c>
      <c r="FZ54" s="1">
        <v>44071</v>
      </c>
      <c r="GA54" s="1">
        <v>44072</v>
      </c>
      <c r="GB54" s="1">
        <v>44073</v>
      </c>
      <c r="GC54" s="1">
        <v>44074</v>
      </c>
      <c r="GD54" s="1">
        <v>44075</v>
      </c>
      <c r="GE54" s="1">
        <v>44076</v>
      </c>
      <c r="GF54" s="1">
        <v>44077</v>
      </c>
      <c r="GG54" s="1">
        <v>44078</v>
      </c>
      <c r="GH54" s="1">
        <v>44079</v>
      </c>
      <c r="GI54" s="1">
        <v>44080</v>
      </c>
      <c r="GJ54" s="1">
        <v>44081</v>
      </c>
      <c r="GK54" s="1">
        <v>44082</v>
      </c>
      <c r="GL54" s="1">
        <v>44083</v>
      </c>
      <c r="GM54" s="1">
        <v>44084</v>
      </c>
      <c r="GN54" s="1">
        <v>44085</v>
      </c>
      <c r="GO54" s="1">
        <v>44086</v>
      </c>
      <c r="GP54" s="1">
        <v>44087</v>
      </c>
      <c r="GQ54" s="1">
        <v>44088</v>
      </c>
      <c r="GR54" s="1">
        <v>44089</v>
      </c>
      <c r="GS54" s="1">
        <v>44090</v>
      </c>
      <c r="GT54" s="1">
        <v>44091</v>
      </c>
      <c r="GU54" s="1">
        <v>44092</v>
      </c>
      <c r="GV54" s="1">
        <v>44093</v>
      </c>
      <c r="GW54" s="1">
        <v>44094</v>
      </c>
      <c r="GX54" s="1">
        <v>44095</v>
      </c>
      <c r="GY54" s="1">
        <v>44096</v>
      </c>
      <c r="GZ54" s="1">
        <v>44097</v>
      </c>
      <c r="HA54" s="1">
        <v>44098</v>
      </c>
      <c r="HB54" s="1">
        <v>44099</v>
      </c>
      <c r="HC54" s="1">
        <v>44100</v>
      </c>
      <c r="HD54" s="1">
        <v>44101</v>
      </c>
      <c r="HE54" s="1">
        <v>44102</v>
      </c>
      <c r="HF54" s="1">
        <v>44103</v>
      </c>
      <c r="HG54" s="1">
        <v>44104</v>
      </c>
      <c r="HH54" s="1">
        <v>44105</v>
      </c>
      <c r="HI54" s="1">
        <v>44106</v>
      </c>
      <c r="HJ54" s="1">
        <v>44107</v>
      </c>
      <c r="HK54" s="1">
        <v>44108</v>
      </c>
      <c r="HL54" s="1">
        <v>44109</v>
      </c>
      <c r="HM54" s="1">
        <v>44110</v>
      </c>
      <c r="HN54" s="1">
        <v>44111</v>
      </c>
      <c r="HO54" s="1">
        <v>44112</v>
      </c>
      <c r="HP54" s="1">
        <v>44113</v>
      </c>
      <c r="HQ54" s="1">
        <v>44114</v>
      </c>
      <c r="HR54" s="1">
        <v>44115</v>
      </c>
      <c r="HS54" s="1">
        <v>44116</v>
      </c>
      <c r="HT54" s="1">
        <v>44117</v>
      </c>
      <c r="HU54" s="1">
        <v>44118</v>
      </c>
      <c r="HV54" s="1">
        <v>44119</v>
      </c>
      <c r="HW54" s="1">
        <v>44120</v>
      </c>
      <c r="HX54" s="1">
        <v>44121</v>
      </c>
      <c r="HY54" s="1">
        <v>44122</v>
      </c>
      <c r="HZ54" s="1">
        <v>44123</v>
      </c>
      <c r="IA54" s="1">
        <v>44124</v>
      </c>
      <c r="IB54" s="1">
        <v>44125</v>
      </c>
      <c r="IC54" s="1">
        <v>44126</v>
      </c>
      <c r="ID54" s="1">
        <v>44127</v>
      </c>
      <c r="IE54" s="1">
        <v>44128</v>
      </c>
      <c r="IF54" s="1">
        <v>44129</v>
      </c>
      <c r="IG54" s="1">
        <v>44130</v>
      </c>
      <c r="IH54" s="1">
        <v>44131</v>
      </c>
      <c r="II54" s="1">
        <v>44132</v>
      </c>
      <c r="IJ54" s="1">
        <v>44133</v>
      </c>
      <c r="IK54" s="1">
        <v>44134</v>
      </c>
      <c r="IL54" s="1">
        <v>44135</v>
      </c>
      <c r="IM54" s="1">
        <v>44136</v>
      </c>
      <c r="IN54" s="1">
        <v>44137</v>
      </c>
      <c r="IO54" s="1">
        <v>44138</v>
      </c>
      <c r="IP54" s="1">
        <v>44139</v>
      </c>
      <c r="IQ54" s="1">
        <v>44140</v>
      </c>
      <c r="IR54" s="1">
        <v>44141</v>
      </c>
      <c r="IS54" s="1">
        <v>44142</v>
      </c>
      <c r="IT54" s="1">
        <v>44143</v>
      </c>
      <c r="IU54" s="1">
        <v>44144</v>
      </c>
      <c r="IV54" s="1">
        <v>44145</v>
      </c>
      <c r="IW54" s="1">
        <v>44146</v>
      </c>
      <c r="IX54" s="1">
        <v>44147</v>
      </c>
      <c r="IY54" s="1">
        <v>44148</v>
      </c>
      <c r="IZ54" s="1">
        <v>44149</v>
      </c>
      <c r="JA54" s="1">
        <v>44150</v>
      </c>
      <c r="JB54" s="1">
        <v>44151</v>
      </c>
      <c r="JC54" s="1">
        <v>44152</v>
      </c>
      <c r="JD54" s="1">
        <v>44153</v>
      </c>
      <c r="JE54" s="1">
        <v>44154</v>
      </c>
      <c r="JF54" s="1">
        <v>44155</v>
      </c>
      <c r="JG54" s="1">
        <v>44156</v>
      </c>
      <c r="JH54" s="1">
        <v>44157</v>
      </c>
      <c r="JI54" s="1">
        <v>44158</v>
      </c>
      <c r="JJ54" s="1">
        <v>44159</v>
      </c>
      <c r="JK54" s="1">
        <v>44160</v>
      </c>
      <c r="JL54" s="1">
        <v>44161</v>
      </c>
      <c r="JM54" s="1">
        <v>44162</v>
      </c>
      <c r="JN54" s="1">
        <v>44163</v>
      </c>
      <c r="JO54" s="1">
        <v>44164</v>
      </c>
      <c r="JP54" s="1">
        <v>44165</v>
      </c>
      <c r="JQ54" s="1">
        <v>44166</v>
      </c>
      <c r="JR54" s="1">
        <v>44167</v>
      </c>
      <c r="JS54" s="1">
        <v>44168</v>
      </c>
      <c r="JT54" s="1">
        <v>44169</v>
      </c>
      <c r="JU54" s="1">
        <v>44170</v>
      </c>
      <c r="JV54" s="1">
        <v>44171</v>
      </c>
      <c r="JW54" s="1">
        <v>44172</v>
      </c>
      <c r="JX54" s="1">
        <v>44173</v>
      </c>
      <c r="JY54" s="1">
        <v>44174</v>
      </c>
      <c r="JZ54" s="1">
        <v>44175</v>
      </c>
      <c r="KA54" s="1">
        <v>44176</v>
      </c>
      <c r="KB54" s="1">
        <v>44177</v>
      </c>
      <c r="KC54" s="1">
        <v>44178</v>
      </c>
      <c r="KD54" s="1">
        <v>44179</v>
      </c>
      <c r="KE54" s="1">
        <v>44180</v>
      </c>
      <c r="KF54" s="1">
        <v>44181</v>
      </c>
      <c r="KG54" s="1">
        <v>44182</v>
      </c>
      <c r="KH54" s="1">
        <v>44183</v>
      </c>
      <c r="KI54" s="1">
        <v>44184</v>
      </c>
      <c r="KJ54" s="1">
        <v>44185</v>
      </c>
      <c r="KK54" s="1">
        <v>44186</v>
      </c>
      <c r="KL54" s="1">
        <v>44187</v>
      </c>
      <c r="KM54" s="1">
        <v>44188</v>
      </c>
      <c r="KN54" s="1">
        <v>44189</v>
      </c>
      <c r="KO54" s="1">
        <v>44190</v>
      </c>
      <c r="KP54" s="1">
        <v>44191</v>
      </c>
      <c r="KQ54" s="1">
        <v>44192</v>
      </c>
      <c r="KR54" s="1">
        <v>44193</v>
      </c>
      <c r="KS54" s="1">
        <v>44194</v>
      </c>
      <c r="KT54" s="1">
        <v>44195</v>
      </c>
      <c r="KU54" s="1">
        <v>44196</v>
      </c>
      <c r="KV54" s="1">
        <v>44197</v>
      </c>
      <c r="KW54" s="1">
        <v>44198</v>
      </c>
      <c r="KX54" s="1">
        <v>44199</v>
      </c>
      <c r="KY54" s="1">
        <v>44200</v>
      </c>
      <c r="KZ54" s="1">
        <v>44201</v>
      </c>
      <c r="LA54" s="1">
        <v>44202</v>
      </c>
      <c r="LB54" s="1">
        <v>44203</v>
      </c>
      <c r="LC54" s="1">
        <v>44204</v>
      </c>
      <c r="LD54" s="1">
        <v>44205</v>
      </c>
      <c r="LE54" s="1">
        <v>44206</v>
      </c>
      <c r="LF54" s="1">
        <v>44207</v>
      </c>
      <c r="LG54" s="1">
        <v>44208</v>
      </c>
      <c r="LH54" s="1">
        <v>44209</v>
      </c>
      <c r="LI54" s="1">
        <v>44210</v>
      </c>
      <c r="LJ54" s="1">
        <v>44211</v>
      </c>
      <c r="LK54" s="1">
        <v>44212</v>
      </c>
      <c r="LL54" s="1">
        <v>44213</v>
      </c>
      <c r="LM54" s="1">
        <v>44214</v>
      </c>
      <c r="LN54" s="1">
        <v>44215</v>
      </c>
      <c r="LO54" s="1">
        <v>44216</v>
      </c>
      <c r="LP54" s="1">
        <v>44217</v>
      </c>
      <c r="LQ54" s="1">
        <v>44218</v>
      </c>
      <c r="LR54" s="1">
        <v>44219</v>
      </c>
      <c r="LS54" s="1">
        <v>44220</v>
      </c>
      <c r="LT54" s="1">
        <v>44221</v>
      </c>
      <c r="LU54" s="1">
        <v>44222</v>
      </c>
      <c r="LV54" s="1">
        <v>44223</v>
      </c>
      <c r="LW54" s="1">
        <v>44224</v>
      </c>
      <c r="LX54" s="1">
        <v>44225</v>
      </c>
      <c r="LY54" s="1">
        <v>44226</v>
      </c>
      <c r="LZ54" s="1">
        <v>44227</v>
      </c>
      <c r="MA54" s="1">
        <v>44228</v>
      </c>
      <c r="MB54" s="1">
        <v>44229</v>
      </c>
      <c r="MC54" s="1">
        <v>44230</v>
      </c>
      <c r="MD54" s="1">
        <v>44231</v>
      </c>
      <c r="ME54" s="1">
        <v>44232</v>
      </c>
      <c r="MF54" s="1">
        <v>44233</v>
      </c>
      <c r="MG54" s="1">
        <v>44234</v>
      </c>
      <c r="MH54" s="1">
        <v>44235</v>
      </c>
      <c r="MI54" s="1">
        <v>44236</v>
      </c>
      <c r="MJ54" s="1">
        <v>44237</v>
      </c>
      <c r="MK54" s="1">
        <v>44238</v>
      </c>
      <c r="ML54" s="1">
        <v>44239</v>
      </c>
      <c r="MM54" s="1">
        <v>44240</v>
      </c>
      <c r="MN54" s="1">
        <v>44241</v>
      </c>
      <c r="MO54" s="1">
        <v>44242</v>
      </c>
      <c r="MP54" s="1">
        <v>44243</v>
      </c>
      <c r="MQ54" s="1">
        <v>44244</v>
      </c>
      <c r="MR54" s="1">
        <v>44245</v>
      </c>
      <c r="MS54" s="1">
        <v>44246</v>
      </c>
      <c r="MT54" s="1">
        <v>44247</v>
      </c>
      <c r="MU54" s="1">
        <v>44248</v>
      </c>
      <c r="MV54" s="1">
        <v>44249</v>
      </c>
      <c r="MW54" s="1">
        <v>44250</v>
      </c>
      <c r="MX54" s="1">
        <v>44251</v>
      </c>
      <c r="MY54" s="1">
        <v>44252</v>
      </c>
      <c r="MZ54" s="1">
        <v>44253</v>
      </c>
      <c r="NA54" s="1">
        <v>44254</v>
      </c>
      <c r="NB54" s="1">
        <v>44255</v>
      </c>
      <c r="NC54" s="1">
        <v>44256</v>
      </c>
      <c r="ND54" s="1">
        <v>44257</v>
      </c>
      <c r="NE54" s="1">
        <v>44258</v>
      </c>
      <c r="NF54" s="1">
        <v>44259</v>
      </c>
      <c r="NG54" s="1">
        <v>44260</v>
      </c>
      <c r="NH54" s="1">
        <v>44261</v>
      </c>
      <c r="NI54" s="1">
        <v>44262</v>
      </c>
      <c r="NJ54" s="1">
        <v>44263</v>
      </c>
      <c r="NK54" s="1">
        <v>44264</v>
      </c>
      <c r="NL54" s="1">
        <v>44265</v>
      </c>
      <c r="NM54" s="1">
        <v>44266</v>
      </c>
      <c r="NN54" s="1">
        <v>44267</v>
      </c>
      <c r="NO54" s="1">
        <v>44268</v>
      </c>
      <c r="NP54" s="1">
        <v>44269</v>
      </c>
      <c r="NQ54" s="1">
        <v>44270</v>
      </c>
      <c r="NR54" s="1">
        <v>44271</v>
      </c>
      <c r="NS54" s="1">
        <v>44272</v>
      </c>
      <c r="NT54" s="1">
        <v>44273</v>
      </c>
      <c r="NU54" s="1">
        <v>44274</v>
      </c>
      <c r="NV54" s="1">
        <v>44275</v>
      </c>
      <c r="NW54" s="1">
        <v>44276</v>
      </c>
      <c r="NX54" s="1">
        <v>44277</v>
      </c>
      <c r="NY54" s="1">
        <v>44278</v>
      </c>
      <c r="NZ54" s="1">
        <v>44279</v>
      </c>
      <c r="OA54" s="1">
        <v>44280</v>
      </c>
      <c r="OB54" s="1">
        <v>44281</v>
      </c>
      <c r="OC54" s="1">
        <v>44282</v>
      </c>
      <c r="OD54" s="1">
        <v>44283</v>
      </c>
      <c r="OE54" s="1">
        <v>44284</v>
      </c>
      <c r="OF54" s="1">
        <v>44285</v>
      </c>
      <c r="OG54" s="1">
        <v>44286</v>
      </c>
      <c r="OH54" s="1">
        <v>44287</v>
      </c>
      <c r="OI54" s="1">
        <v>44288</v>
      </c>
      <c r="OJ54" s="1">
        <v>44289</v>
      </c>
      <c r="OK54" s="1">
        <v>44290</v>
      </c>
      <c r="OL54" s="1">
        <v>44291</v>
      </c>
      <c r="OM54" s="1">
        <v>44292</v>
      </c>
      <c r="ON54" s="1">
        <v>44293</v>
      </c>
      <c r="OO54" s="1">
        <v>44294</v>
      </c>
      <c r="OP54" s="1">
        <v>44295</v>
      </c>
      <c r="OQ54" s="1">
        <v>44296</v>
      </c>
      <c r="OR54" s="1">
        <v>44297</v>
      </c>
      <c r="OS54" s="1">
        <v>44298</v>
      </c>
      <c r="OT54" s="1">
        <v>44299</v>
      </c>
      <c r="OU54" s="1">
        <v>44300</v>
      </c>
      <c r="OV54" s="1">
        <v>44301</v>
      </c>
      <c r="OW54" s="1">
        <v>44302</v>
      </c>
      <c r="OX54" s="1">
        <v>44303</v>
      </c>
      <c r="OY54" s="1">
        <v>44304</v>
      </c>
      <c r="OZ54" s="1">
        <v>44305</v>
      </c>
      <c r="PA54" s="1">
        <v>44306</v>
      </c>
      <c r="PB54" s="1">
        <v>44307</v>
      </c>
      <c r="PC54" s="1">
        <v>44308</v>
      </c>
      <c r="PD54" s="1">
        <v>44309</v>
      </c>
      <c r="PE54" s="1">
        <v>44310</v>
      </c>
      <c r="PF54" s="1">
        <v>44311</v>
      </c>
      <c r="PG54" s="1">
        <v>44312</v>
      </c>
      <c r="PH54" s="1">
        <v>44313</v>
      </c>
      <c r="PI54" s="1">
        <v>44314</v>
      </c>
      <c r="PJ54" s="1">
        <v>44315</v>
      </c>
      <c r="PK54" s="1">
        <v>44316</v>
      </c>
      <c r="PL54" s="1">
        <v>44317</v>
      </c>
      <c r="PM54" s="1">
        <v>44318</v>
      </c>
      <c r="PN54" s="1">
        <v>44319</v>
      </c>
      <c r="PO54" s="1">
        <v>44320</v>
      </c>
      <c r="PP54" s="1">
        <v>44321</v>
      </c>
      <c r="PQ54" s="1">
        <v>44322</v>
      </c>
      <c r="PR54" s="1">
        <v>44323</v>
      </c>
      <c r="PS54" s="1">
        <v>44324</v>
      </c>
      <c r="PT54" s="1">
        <v>44325</v>
      </c>
      <c r="PU54" s="1">
        <v>44326</v>
      </c>
      <c r="PV54" s="1">
        <v>44327</v>
      </c>
      <c r="PW54" s="1">
        <v>44328</v>
      </c>
      <c r="PX54" s="1">
        <v>44329</v>
      </c>
      <c r="PY54" s="1">
        <v>44330</v>
      </c>
      <c r="PZ54" s="1">
        <v>44331</v>
      </c>
      <c r="QA54" s="1">
        <v>44332</v>
      </c>
      <c r="QB54" s="1">
        <v>44333</v>
      </c>
      <c r="QC54" s="1">
        <v>44334</v>
      </c>
      <c r="QD54" s="1">
        <v>44335</v>
      </c>
      <c r="QE54" s="1">
        <v>44336</v>
      </c>
      <c r="QF54" s="1">
        <v>44337</v>
      </c>
      <c r="QG54" s="1">
        <v>44338</v>
      </c>
      <c r="QH54" s="1">
        <v>44339</v>
      </c>
      <c r="QI54" s="1">
        <v>44340</v>
      </c>
      <c r="QJ54" s="1">
        <v>44341</v>
      </c>
      <c r="QK54" s="1">
        <v>44342</v>
      </c>
      <c r="QL54" s="1">
        <v>44343</v>
      </c>
      <c r="QM54" s="1">
        <v>44344</v>
      </c>
      <c r="QN54" s="1">
        <v>44345</v>
      </c>
      <c r="QO54" s="1">
        <v>44346</v>
      </c>
      <c r="QP54" s="1">
        <v>44347</v>
      </c>
      <c r="QQ54" s="1">
        <v>44348</v>
      </c>
      <c r="QR54" s="1">
        <v>44349</v>
      </c>
      <c r="QS54" s="1">
        <v>44350</v>
      </c>
      <c r="QT54" s="1">
        <v>44351</v>
      </c>
      <c r="QU54" s="1">
        <v>44352</v>
      </c>
      <c r="QV54" s="1">
        <v>44353</v>
      </c>
      <c r="QW54" s="1">
        <v>44354</v>
      </c>
      <c r="QX54" s="1">
        <v>44355</v>
      </c>
      <c r="QY54" s="1">
        <v>44356</v>
      </c>
      <c r="QZ54" s="1">
        <v>44357</v>
      </c>
      <c r="RA54" s="1">
        <v>44358</v>
      </c>
      <c r="RB54" s="1">
        <v>44359</v>
      </c>
      <c r="RC54" s="1">
        <v>44360</v>
      </c>
      <c r="RD54" s="1">
        <v>44361</v>
      </c>
      <c r="RE54" s="1">
        <v>44362</v>
      </c>
      <c r="RF54" s="1">
        <v>44363</v>
      </c>
      <c r="RG54" s="1">
        <v>44364</v>
      </c>
      <c r="RH54" s="1">
        <v>44365</v>
      </c>
      <c r="RI54" s="1">
        <v>44366</v>
      </c>
      <c r="RJ54" s="1">
        <v>44367</v>
      </c>
      <c r="RK54" s="1">
        <v>44368</v>
      </c>
      <c r="RL54" s="1">
        <v>44369</v>
      </c>
      <c r="RM54" s="1">
        <v>44370</v>
      </c>
      <c r="RN54" s="1">
        <v>44371</v>
      </c>
      <c r="RO54" s="1">
        <v>44372</v>
      </c>
      <c r="RP54" s="1">
        <v>44373</v>
      </c>
      <c r="RQ54" s="1">
        <v>44374</v>
      </c>
      <c r="RR54" s="1">
        <v>44375</v>
      </c>
      <c r="RS54" s="1">
        <v>44376</v>
      </c>
      <c r="RT54" s="1">
        <v>44377</v>
      </c>
      <c r="RU54" s="1">
        <v>44378</v>
      </c>
      <c r="RV54" s="1">
        <v>44379</v>
      </c>
      <c r="RW54" s="1">
        <v>44380</v>
      </c>
      <c r="RX54" s="1">
        <v>44381</v>
      </c>
      <c r="RY54" s="1">
        <v>44382</v>
      </c>
      <c r="RZ54" s="1">
        <v>44383</v>
      </c>
      <c r="SA54" s="1">
        <v>44384</v>
      </c>
      <c r="SB54" s="1">
        <v>44385</v>
      </c>
      <c r="SC54" s="1">
        <v>44386</v>
      </c>
      <c r="SD54" s="1">
        <v>44387</v>
      </c>
      <c r="SE54" s="1">
        <v>44388</v>
      </c>
      <c r="SF54" s="1">
        <v>44389</v>
      </c>
      <c r="SG54" s="1">
        <v>44390</v>
      </c>
      <c r="SH54" s="1">
        <v>44391</v>
      </c>
      <c r="SI54" s="1">
        <v>44392</v>
      </c>
      <c r="SJ54" s="1">
        <v>44393</v>
      </c>
      <c r="SK54" s="1">
        <v>44394</v>
      </c>
      <c r="SL54" s="1">
        <v>44395</v>
      </c>
      <c r="SM54" s="1">
        <v>44396</v>
      </c>
      <c r="SN54" s="1">
        <v>44397</v>
      </c>
      <c r="SO54" s="1">
        <v>44398</v>
      </c>
      <c r="SP54" s="1">
        <v>44399</v>
      </c>
      <c r="SQ54" s="1">
        <v>44400</v>
      </c>
      <c r="SR54" s="1">
        <v>44401</v>
      </c>
      <c r="SS54" s="1">
        <v>44402</v>
      </c>
      <c r="ST54" s="1">
        <v>44403</v>
      </c>
      <c r="SU54" s="1">
        <v>44404</v>
      </c>
      <c r="SV54" s="1">
        <v>44405</v>
      </c>
      <c r="SW54" s="1">
        <v>44406</v>
      </c>
      <c r="SX54" s="1">
        <v>44407</v>
      </c>
      <c r="SY54" s="1">
        <v>44408</v>
      </c>
      <c r="SZ54" s="1">
        <v>44409</v>
      </c>
      <c r="TA54" s="1">
        <v>44410</v>
      </c>
      <c r="TB54" s="1">
        <v>44411</v>
      </c>
      <c r="TC54" s="1">
        <v>44412</v>
      </c>
      <c r="TD54" s="1">
        <v>44413</v>
      </c>
      <c r="TE54" s="1">
        <v>44414</v>
      </c>
      <c r="TF54" s="1">
        <v>44415</v>
      </c>
      <c r="TG54" s="1">
        <v>44416</v>
      </c>
      <c r="TH54" s="1">
        <v>44417</v>
      </c>
      <c r="TI54" s="1">
        <v>44418</v>
      </c>
      <c r="TJ54" s="1">
        <v>44419</v>
      </c>
      <c r="TK54" s="1">
        <v>44420</v>
      </c>
      <c r="TL54" s="1">
        <v>44421</v>
      </c>
      <c r="TM54" s="1">
        <v>44422</v>
      </c>
      <c r="TN54" s="1">
        <v>44423</v>
      </c>
      <c r="TO54" s="1">
        <v>44424</v>
      </c>
      <c r="TP54" s="1">
        <v>44425</v>
      </c>
      <c r="TQ54" s="1">
        <v>44426</v>
      </c>
      <c r="TR54" s="1">
        <v>44427</v>
      </c>
      <c r="TS54" s="1">
        <v>44428</v>
      </c>
      <c r="TT54" s="1">
        <v>44429</v>
      </c>
      <c r="TU54" s="1">
        <v>44430</v>
      </c>
      <c r="TV54" s="1">
        <v>44431</v>
      </c>
      <c r="TW54" s="1">
        <v>44432</v>
      </c>
      <c r="TX54" s="1">
        <v>44433</v>
      </c>
      <c r="TY54" s="1">
        <v>44434</v>
      </c>
      <c r="TZ54" s="1">
        <v>44435</v>
      </c>
      <c r="UA54" s="1">
        <v>44436</v>
      </c>
      <c r="UB54" s="1">
        <v>44437</v>
      </c>
      <c r="UC54" s="1">
        <v>44438</v>
      </c>
      <c r="UD54" s="1">
        <v>44439</v>
      </c>
      <c r="UE54" s="1">
        <v>44440</v>
      </c>
      <c r="UF54" s="1">
        <v>44441</v>
      </c>
      <c r="UG54" s="1">
        <v>44442</v>
      </c>
      <c r="UH54" s="1">
        <v>44443</v>
      </c>
      <c r="UI54" s="1">
        <v>44444</v>
      </c>
      <c r="UJ54" s="1">
        <v>44445</v>
      </c>
      <c r="UK54" s="1">
        <v>44446</v>
      </c>
      <c r="UL54" s="1">
        <v>44447</v>
      </c>
      <c r="UM54" s="1">
        <v>44448</v>
      </c>
      <c r="UN54" s="1">
        <v>44449</v>
      </c>
      <c r="UO54" s="1">
        <v>44450</v>
      </c>
      <c r="UP54" s="1">
        <v>44451</v>
      </c>
      <c r="UQ54" s="1">
        <v>44452</v>
      </c>
      <c r="UR54" s="1">
        <v>44453</v>
      </c>
      <c r="US54" s="1">
        <v>44454</v>
      </c>
      <c r="UT54" s="1">
        <v>44455</v>
      </c>
      <c r="UU54" s="1">
        <v>44456</v>
      </c>
      <c r="UV54" s="1">
        <v>44457</v>
      </c>
      <c r="UW54" s="1">
        <v>44458</v>
      </c>
      <c r="UX54" s="1">
        <v>44459</v>
      </c>
      <c r="UY54" s="1">
        <v>44460</v>
      </c>
      <c r="UZ54" s="1">
        <v>44461</v>
      </c>
      <c r="VA54" s="1">
        <v>44462</v>
      </c>
      <c r="VB54" s="1">
        <v>44463</v>
      </c>
      <c r="VC54" s="1">
        <v>44464</v>
      </c>
      <c r="VD54" s="1">
        <v>44465</v>
      </c>
      <c r="VE54" s="1">
        <v>44466</v>
      </c>
      <c r="VF54" s="1">
        <v>44467</v>
      </c>
      <c r="VG54" s="1">
        <v>44468</v>
      </c>
      <c r="VH54" s="1">
        <v>44469</v>
      </c>
      <c r="VI54" s="1">
        <v>44470</v>
      </c>
      <c r="VJ54" s="1">
        <v>44471</v>
      </c>
      <c r="VK54" s="1">
        <v>44472</v>
      </c>
      <c r="VL54" s="1">
        <v>44473</v>
      </c>
      <c r="VM54" s="1">
        <v>44474</v>
      </c>
      <c r="VN54" s="1">
        <v>44475</v>
      </c>
      <c r="VO54" s="1">
        <v>44476</v>
      </c>
      <c r="VP54" s="1">
        <v>44477</v>
      </c>
      <c r="VQ54" s="1">
        <v>44478</v>
      </c>
      <c r="VR54" s="1">
        <v>44479</v>
      </c>
      <c r="VS54" s="1">
        <v>44480</v>
      </c>
      <c r="VT54" s="1">
        <v>44481</v>
      </c>
      <c r="VU54" s="1">
        <v>44482</v>
      </c>
      <c r="VV54" s="1">
        <v>44483</v>
      </c>
      <c r="VW54" s="1">
        <v>44484</v>
      </c>
      <c r="VX54" s="1">
        <v>44485</v>
      </c>
      <c r="VY54" s="1">
        <v>44486</v>
      </c>
      <c r="VZ54" s="1">
        <v>44487</v>
      </c>
      <c r="WA54" s="1">
        <v>44488</v>
      </c>
      <c r="WB54" s="1">
        <v>44489</v>
      </c>
      <c r="WC54" s="1">
        <v>44490</v>
      </c>
      <c r="WD54" s="1">
        <v>44491</v>
      </c>
      <c r="WE54" s="1">
        <v>44492</v>
      </c>
      <c r="WF54" s="1">
        <v>44493</v>
      </c>
      <c r="WG54" s="1">
        <v>44494</v>
      </c>
      <c r="WH54" s="1">
        <v>44495</v>
      </c>
      <c r="WI54" s="1">
        <v>44496</v>
      </c>
      <c r="WJ54" s="1">
        <v>44497</v>
      </c>
      <c r="WK54" s="1">
        <v>44498</v>
      </c>
      <c r="WL54" s="1">
        <v>44499</v>
      </c>
      <c r="WM54" s="1">
        <v>44500</v>
      </c>
      <c r="WN54" s="1">
        <v>44501</v>
      </c>
      <c r="WO54" s="1">
        <v>44502</v>
      </c>
      <c r="WP54" s="1">
        <v>44503</v>
      </c>
      <c r="WQ54" s="1">
        <v>44504</v>
      </c>
      <c r="WR54" s="1">
        <v>44505</v>
      </c>
      <c r="WS54" s="1">
        <v>44506</v>
      </c>
      <c r="WT54" s="1">
        <v>44507</v>
      </c>
      <c r="WU54" s="1">
        <v>44508</v>
      </c>
      <c r="WV54" s="1">
        <v>44509</v>
      </c>
      <c r="WW54" s="1">
        <v>44510</v>
      </c>
      <c r="WX54" s="1">
        <v>44511</v>
      </c>
      <c r="WY54" s="1">
        <v>44512</v>
      </c>
      <c r="WZ54" s="1">
        <v>44513</v>
      </c>
      <c r="XA54" s="1">
        <v>44514</v>
      </c>
      <c r="XB54" s="1">
        <v>44515</v>
      </c>
      <c r="XC54" s="1">
        <v>44516</v>
      </c>
      <c r="XD54" s="1">
        <v>44517</v>
      </c>
      <c r="XE54" s="1">
        <v>44518</v>
      </c>
      <c r="XF54" s="1">
        <v>44519</v>
      </c>
      <c r="XG54" s="1">
        <v>44520</v>
      </c>
      <c r="XH54" s="1">
        <v>44521</v>
      </c>
      <c r="XI54" s="1">
        <v>44522</v>
      </c>
      <c r="XJ54" s="1">
        <v>44523</v>
      </c>
      <c r="XK54" s="1">
        <v>44524</v>
      </c>
      <c r="XL54" s="1">
        <v>44525</v>
      </c>
      <c r="XM54" s="1">
        <v>44526</v>
      </c>
      <c r="XN54" s="1">
        <v>44527</v>
      </c>
      <c r="XO54" s="1">
        <v>44528</v>
      </c>
      <c r="XP54" s="1">
        <v>44529</v>
      </c>
      <c r="XQ54" s="1">
        <v>44530</v>
      </c>
      <c r="XR54" s="1">
        <v>44531</v>
      </c>
      <c r="XS54" s="1">
        <v>44532</v>
      </c>
      <c r="XT54" s="1">
        <v>44533</v>
      </c>
      <c r="XU54" s="1">
        <v>44534</v>
      </c>
      <c r="XV54" s="1">
        <v>44535</v>
      </c>
      <c r="XW54" s="1">
        <v>44536</v>
      </c>
      <c r="XX54" s="1">
        <v>44537</v>
      </c>
      <c r="XY54" s="1">
        <v>44538</v>
      </c>
      <c r="XZ54" s="1">
        <v>44539</v>
      </c>
      <c r="YA54" s="1">
        <v>44540</v>
      </c>
      <c r="YB54" s="1">
        <v>44541</v>
      </c>
      <c r="YC54" s="1">
        <v>44542</v>
      </c>
      <c r="YD54" s="1">
        <v>44543</v>
      </c>
      <c r="YE54" s="1">
        <v>44544</v>
      </c>
      <c r="YF54" s="1">
        <v>44545</v>
      </c>
      <c r="YG54" s="1">
        <v>44546</v>
      </c>
      <c r="YH54" s="1">
        <v>44547</v>
      </c>
      <c r="YI54" s="1">
        <v>44548</v>
      </c>
      <c r="YJ54" s="1">
        <v>44549</v>
      </c>
      <c r="YK54" s="1">
        <v>44550</v>
      </c>
      <c r="YL54" s="1">
        <v>44551</v>
      </c>
      <c r="YM54" s="1">
        <v>44552</v>
      </c>
      <c r="YN54" s="1">
        <v>44553</v>
      </c>
      <c r="YO54" s="1">
        <v>44554</v>
      </c>
      <c r="YP54" s="1">
        <v>44555</v>
      </c>
      <c r="YQ54" s="1">
        <v>44556</v>
      </c>
      <c r="YR54" s="1">
        <v>44557</v>
      </c>
      <c r="YS54" s="1">
        <v>44558</v>
      </c>
      <c r="YT54" s="1">
        <v>44559</v>
      </c>
      <c r="YU54" s="1">
        <v>44560</v>
      </c>
      <c r="YV54" s="1">
        <v>44561</v>
      </c>
      <c r="YW54" s="1">
        <v>44562</v>
      </c>
      <c r="YX54" s="1">
        <v>44563</v>
      </c>
      <c r="YY54" s="1">
        <v>44564</v>
      </c>
      <c r="YZ54" s="1">
        <v>44565</v>
      </c>
      <c r="ZA54" s="1">
        <v>44566</v>
      </c>
      <c r="ZB54" s="1">
        <v>44567</v>
      </c>
      <c r="ZC54" s="1">
        <v>44568</v>
      </c>
      <c r="ZD54" s="1">
        <v>44569</v>
      </c>
      <c r="ZE54" s="1">
        <v>44570</v>
      </c>
      <c r="ZF54" s="1">
        <v>44571</v>
      </c>
      <c r="ZG54" s="1">
        <v>44572</v>
      </c>
      <c r="ZH54" s="1">
        <v>44573</v>
      </c>
      <c r="ZI54" s="1">
        <v>44574</v>
      </c>
      <c r="ZJ54" s="1">
        <v>44575</v>
      </c>
      <c r="ZK54" s="1">
        <v>44576</v>
      </c>
      <c r="ZL54" s="1">
        <v>44577</v>
      </c>
      <c r="ZM54" s="1">
        <v>44578</v>
      </c>
      <c r="ZN54" s="1">
        <v>44579</v>
      </c>
      <c r="ZO54" s="1">
        <v>44580</v>
      </c>
      <c r="ZP54" s="1">
        <v>44581</v>
      </c>
      <c r="ZQ54" s="1">
        <v>44582</v>
      </c>
      <c r="ZR54" s="1">
        <v>44583</v>
      </c>
      <c r="ZS54" s="1">
        <v>44584</v>
      </c>
      <c r="ZT54" s="1">
        <v>44585</v>
      </c>
      <c r="ZU54" s="1">
        <v>44586</v>
      </c>
      <c r="ZV54" s="1">
        <v>44587</v>
      </c>
      <c r="ZW54" s="1">
        <v>44588</v>
      </c>
      <c r="ZX54" s="1">
        <v>44589</v>
      </c>
      <c r="ZY54" s="1">
        <v>44590</v>
      </c>
      <c r="ZZ54" s="1">
        <v>44591</v>
      </c>
      <c r="AAA54" s="1">
        <v>44592</v>
      </c>
      <c r="AAB54" s="1">
        <v>44593</v>
      </c>
      <c r="AAC54" s="1">
        <v>44594</v>
      </c>
      <c r="AAD54" s="1">
        <v>44595</v>
      </c>
      <c r="AAE54" s="1">
        <v>44596</v>
      </c>
      <c r="AAF54" s="1">
        <v>44597</v>
      </c>
      <c r="AAG54" s="1">
        <v>44598</v>
      </c>
      <c r="AAH54" s="1">
        <v>44599</v>
      </c>
      <c r="AAI54" s="1">
        <v>44600</v>
      </c>
      <c r="AAJ54" s="1">
        <v>44601</v>
      </c>
      <c r="AAK54" s="1">
        <v>44602</v>
      </c>
      <c r="AAL54" s="1">
        <v>44603</v>
      </c>
      <c r="AAM54" s="1">
        <v>44604</v>
      </c>
      <c r="AAN54" s="1">
        <v>44605</v>
      </c>
      <c r="AAO54" s="1">
        <v>44606</v>
      </c>
      <c r="AAP54" s="1">
        <v>44607</v>
      </c>
      <c r="AAQ54" s="1">
        <v>44608</v>
      </c>
      <c r="AAR54" s="1">
        <v>44609</v>
      </c>
      <c r="AAS54" s="1">
        <v>44610</v>
      </c>
      <c r="AAT54" s="1">
        <v>44611</v>
      </c>
      <c r="AAU54" s="1">
        <v>44612</v>
      </c>
      <c r="AAV54" s="1">
        <v>44613</v>
      </c>
      <c r="AAW54" s="1">
        <v>44614</v>
      </c>
      <c r="AAX54" s="1">
        <v>44615</v>
      </c>
      <c r="AAY54" s="1">
        <v>44616</v>
      </c>
      <c r="AAZ54" s="1">
        <v>44617</v>
      </c>
      <c r="ABA54" s="1">
        <v>44618</v>
      </c>
      <c r="ABB54" s="1">
        <v>44619</v>
      </c>
      <c r="ABC54" s="1">
        <v>44620</v>
      </c>
      <c r="ABD54" s="1">
        <v>44621</v>
      </c>
      <c r="ABE54" s="1">
        <v>44622</v>
      </c>
      <c r="ABF54" s="1">
        <v>44623</v>
      </c>
      <c r="ABG54" s="1">
        <v>44624</v>
      </c>
      <c r="ABH54" s="1">
        <v>44625</v>
      </c>
      <c r="ABI54" s="1">
        <v>44626</v>
      </c>
      <c r="ABJ54" s="1">
        <v>44627</v>
      </c>
      <c r="ABK54" s="1">
        <v>44628</v>
      </c>
      <c r="ABL54" s="1">
        <v>44629</v>
      </c>
      <c r="ABM54" s="1">
        <v>44630</v>
      </c>
      <c r="ABN54" s="1">
        <v>44631</v>
      </c>
      <c r="ABO54" s="1">
        <v>44632</v>
      </c>
      <c r="ABP54" s="1">
        <v>44633</v>
      </c>
      <c r="ABQ54" s="1">
        <v>44634</v>
      </c>
      <c r="ABR54" s="1">
        <v>44635</v>
      </c>
      <c r="ABS54" s="1">
        <v>44636</v>
      </c>
      <c r="ABT54" s="1">
        <v>44637</v>
      </c>
      <c r="ABU54" s="1">
        <v>44638</v>
      </c>
      <c r="ABV54" s="1">
        <v>44639</v>
      </c>
      <c r="ABW54" s="1">
        <v>44640</v>
      </c>
      <c r="ABX54" s="1">
        <v>44641</v>
      </c>
      <c r="ABY54" s="1">
        <v>44642</v>
      </c>
      <c r="ABZ54" s="1">
        <v>44643</v>
      </c>
      <c r="ACA54" s="1">
        <v>44644</v>
      </c>
      <c r="ACB54" s="1">
        <v>44645</v>
      </c>
      <c r="ACC54" s="1">
        <v>44646</v>
      </c>
      <c r="ACD54" s="1">
        <v>44647</v>
      </c>
      <c r="ACE54" s="1">
        <v>44648</v>
      </c>
      <c r="ACF54" s="1">
        <v>44649</v>
      </c>
      <c r="ACG54" s="1">
        <v>44650</v>
      </c>
      <c r="ACH54" s="1">
        <v>44651</v>
      </c>
      <c r="ACI54" s="1">
        <v>44652</v>
      </c>
      <c r="ACJ54" s="1">
        <v>44653</v>
      </c>
      <c r="ACK54" s="1">
        <v>44654</v>
      </c>
      <c r="ACL54" s="1">
        <v>44655</v>
      </c>
      <c r="ACM54" s="1">
        <v>44656</v>
      </c>
      <c r="ACN54" s="1">
        <v>44657</v>
      </c>
      <c r="ACO54" s="1">
        <v>44658</v>
      </c>
      <c r="ACP54" s="1">
        <v>44659</v>
      </c>
      <c r="ACQ54" s="1">
        <v>44660</v>
      </c>
      <c r="ACR54" s="1">
        <v>44661</v>
      </c>
      <c r="ACS54" s="1">
        <v>44662</v>
      </c>
      <c r="ACT54" s="1">
        <v>44663</v>
      </c>
      <c r="ACU54" s="1">
        <v>44664</v>
      </c>
      <c r="ACV54" s="1">
        <v>44665</v>
      </c>
      <c r="ACW54" s="1">
        <v>44666</v>
      </c>
      <c r="ACX54" s="1">
        <v>44667</v>
      </c>
      <c r="ACY54" s="1">
        <v>44668</v>
      </c>
      <c r="ACZ54" s="1">
        <v>44669</v>
      </c>
      <c r="ADA54" s="1">
        <v>44670</v>
      </c>
      <c r="ADB54" s="1">
        <v>44671</v>
      </c>
      <c r="ADC54" s="1">
        <v>44672</v>
      </c>
      <c r="ADD54" s="1">
        <v>44673</v>
      </c>
      <c r="ADE54" s="1">
        <v>44674</v>
      </c>
      <c r="ADF54" s="1">
        <v>44675</v>
      </c>
      <c r="ADG54" s="1">
        <v>44676</v>
      </c>
      <c r="ADH54" s="1">
        <v>44677</v>
      </c>
      <c r="ADI54" s="1">
        <v>44678</v>
      </c>
      <c r="ADJ54" s="1">
        <v>44679</v>
      </c>
      <c r="ADK54" s="1">
        <v>44680</v>
      </c>
      <c r="ADL54" s="1">
        <v>44681</v>
      </c>
      <c r="ADM54" s="1">
        <v>44682</v>
      </c>
      <c r="ADN54" s="1">
        <v>44683</v>
      </c>
      <c r="ADO54" s="1">
        <v>44684</v>
      </c>
      <c r="ADP54" s="1">
        <v>44685</v>
      </c>
      <c r="ADQ54" s="1">
        <v>44686</v>
      </c>
      <c r="ADR54" s="1">
        <v>44687</v>
      </c>
      <c r="ADS54" s="1">
        <v>44688</v>
      </c>
      <c r="ADT54" s="1">
        <v>44689</v>
      </c>
      <c r="ADU54" s="1">
        <v>44690</v>
      </c>
      <c r="ADV54" s="1">
        <v>44691</v>
      </c>
      <c r="ADW54" s="1">
        <v>44692</v>
      </c>
      <c r="ADX54" s="1">
        <v>44693</v>
      </c>
      <c r="ADY54" s="1">
        <v>44694</v>
      </c>
      <c r="ADZ54" s="1">
        <v>44695</v>
      </c>
      <c r="AEA54" s="1">
        <v>44696</v>
      </c>
      <c r="AEB54" s="1">
        <v>44697</v>
      </c>
      <c r="AEC54" s="1">
        <v>44698</v>
      </c>
      <c r="AED54" s="1">
        <v>44699</v>
      </c>
      <c r="AEE54" s="1">
        <v>44700</v>
      </c>
      <c r="AEF54" s="1">
        <v>44701</v>
      </c>
      <c r="AEG54" s="1">
        <v>44702</v>
      </c>
      <c r="AEH54" s="1">
        <v>44703</v>
      </c>
      <c r="AEI54" s="1">
        <v>44704</v>
      </c>
      <c r="AEJ54" s="1">
        <v>44705</v>
      </c>
      <c r="AEK54" s="1">
        <v>44706</v>
      </c>
      <c r="AEL54" s="1">
        <v>44707</v>
      </c>
      <c r="AEM54" s="1">
        <v>44708</v>
      </c>
      <c r="AEN54" s="1">
        <v>44709</v>
      </c>
      <c r="AEO54" s="1">
        <v>44710</v>
      </c>
      <c r="AEP54" s="1">
        <v>44711</v>
      </c>
      <c r="AEQ54" s="1">
        <v>44712</v>
      </c>
      <c r="AER54" s="1">
        <v>44713</v>
      </c>
      <c r="AES54" s="1">
        <v>44714</v>
      </c>
      <c r="AET54" s="1">
        <v>44715</v>
      </c>
      <c r="AEU54" s="1">
        <v>44716</v>
      </c>
      <c r="AEV54" s="1">
        <v>44717</v>
      </c>
      <c r="AEW54" s="1">
        <v>44718</v>
      </c>
      <c r="AEX54" s="1">
        <v>44719</v>
      </c>
      <c r="AEY54" s="1">
        <v>44720</v>
      </c>
      <c r="AEZ54" s="1">
        <v>44721</v>
      </c>
      <c r="AFA54" s="1">
        <v>44722</v>
      </c>
      <c r="AFB54" s="1">
        <v>44723</v>
      </c>
      <c r="AFC54" s="1">
        <v>44724</v>
      </c>
      <c r="AFD54" s="1">
        <v>44725</v>
      </c>
      <c r="AFE54" s="1">
        <v>44726</v>
      </c>
      <c r="AFF54" s="1">
        <v>44727</v>
      </c>
      <c r="AFG54" s="1">
        <v>44728</v>
      </c>
      <c r="AFH54" s="1">
        <v>44729</v>
      </c>
      <c r="AFI54" s="1">
        <v>44730</v>
      </c>
      <c r="AFJ54" s="1">
        <v>44731</v>
      </c>
      <c r="AFK54" s="1">
        <v>44732</v>
      </c>
      <c r="AFL54" s="1">
        <v>44733</v>
      </c>
      <c r="AFM54" s="1">
        <v>44734</v>
      </c>
      <c r="AFN54" s="1">
        <v>44735</v>
      </c>
      <c r="AFO54" s="1">
        <v>44736</v>
      </c>
      <c r="AFP54" s="1">
        <v>44737</v>
      </c>
      <c r="AFQ54" s="1">
        <v>44738</v>
      </c>
      <c r="AFR54" s="1">
        <v>44739</v>
      </c>
      <c r="AFS54" s="1">
        <v>44740</v>
      </c>
      <c r="AFT54" s="1">
        <v>44741</v>
      </c>
      <c r="AFU54" s="1">
        <v>44742</v>
      </c>
      <c r="AFV54" s="1">
        <v>44743</v>
      </c>
      <c r="AFW54" s="1">
        <v>44744</v>
      </c>
      <c r="AFX54" s="1">
        <v>44745</v>
      </c>
      <c r="AFY54" s="1">
        <v>44746</v>
      </c>
      <c r="AFZ54" s="1">
        <v>44747</v>
      </c>
      <c r="AGA54" s="1">
        <v>44748</v>
      </c>
      <c r="AGB54" s="1">
        <v>44749</v>
      </c>
      <c r="AGC54" s="1">
        <v>44750</v>
      </c>
      <c r="AGD54" s="1">
        <v>44751</v>
      </c>
      <c r="AGE54" s="1">
        <v>44752</v>
      </c>
      <c r="AGF54" s="1">
        <v>44753</v>
      </c>
      <c r="AGG54" s="1">
        <v>44754</v>
      </c>
      <c r="AGH54" s="1">
        <v>44755</v>
      </c>
      <c r="AGI54" s="1">
        <v>44756</v>
      </c>
      <c r="AGJ54" s="1">
        <v>44757</v>
      </c>
      <c r="AGK54" s="1">
        <v>44758</v>
      </c>
      <c r="AGL54" s="1">
        <v>44759</v>
      </c>
      <c r="AGM54" s="1">
        <v>44760</v>
      </c>
      <c r="AGN54" s="1">
        <v>44761</v>
      </c>
      <c r="AGO54" s="1">
        <v>44762</v>
      </c>
      <c r="AGP54" s="1">
        <v>44763</v>
      </c>
      <c r="AGQ54" s="1">
        <v>44764</v>
      </c>
      <c r="AGR54" s="1">
        <v>44765</v>
      </c>
      <c r="AGS54" s="1">
        <v>44766</v>
      </c>
      <c r="AGT54" s="1">
        <v>44767</v>
      </c>
      <c r="AGU54" s="1">
        <v>44768</v>
      </c>
      <c r="AGV54" s="1">
        <v>44769</v>
      </c>
      <c r="AGW54" s="1">
        <v>44770</v>
      </c>
      <c r="AGX54" s="1">
        <v>44771</v>
      </c>
      <c r="AGY54" s="1">
        <v>44772</v>
      </c>
      <c r="AGZ54" s="1">
        <v>44773</v>
      </c>
      <c r="AHA54" s="1">
        <v>44774</v>
      </c>
      <c r="AHB54" s="1">
        <v>44775</v>
      </c>
      <c r="AHC54" s="1">
        <v>44776</v>
      </c>
      <c r="AHD54" s="1">
        <v>44777</v>
      </c>
      <c r="AHE54" s="1">
        <v>44778</v>
      </c>
      <c r="AHF54" s="1">
        <v>44779</v>
      </c>
      <c r="AHG54" s="1">
        <v>44780</v>
      </c>
      <c r="AHH54" s="1">
        <v>44781</v>
      </c>
      <c r="AHI54" s="1">
        <v>44782</v>
      </c>
      <c r="AHJ54" s="1">
        <v>44783</v>
      </c>
      <c r="AHK54" s="1">
        <v>44784</v>
      </c>
      <c r="AHL54" s="1">
        <v>44785</v>
      </c>
      <c r="AHM54" s="1">
        <v>44786</v>
      </c>
      <c r="AHN54" s="1">
        <v>44787</v>
      </c>
      <c r="AHO54" s="1">
        <v>44788</v>
      </c>
      <c r="AHP54" s="1">
        <v>44789</v>
      </c>
      <c r="AHQ54" s="1">
        <v>44790</v>
      </c>
      <c r="AHR54" s="1">
        <v>44791</v>
      </c>
      <c r="AHS54" s="1">
        <v>44792</v>
      </c>
      <c r="AHT54" s="1">
        <v>44793</v>
      </c>
      <c r="AHU54" s="1">
        <v>44794</v>
      </c>
      <c r="AHV54" s="1">
        <v>44795</v>
      </c>
      <c r="AHW54" s="1">
        <v>44796</v>
      </c>
      <c r="AHX54" s="1">
        <v>44797</v>
      </c>
      <c r="AHY54" s="1">
        <v>44798</v>
      </c>
      <c r="AHZ54" s="1">
        <v>44799</v>
      </c>
      <c r="AIA54" s="1">
        <v>44800</v>
      </c>
      <c r="AIB54" s="1">
        <v>44801</v>
      </c>
      <c r="AIC54" s="1">
        <v>44802</v>
      </c>
      <c r="AID54" s="1">
        <v>44803</v>
      </c>
      <c r="AIE54" s="1">
        <v>44804</v>
      </c>
      <c r="AIF54" s="1">
        <v>44805</v>
      </c>
      <c r="AIG54" s="1">
        <v>44806</v>
      </c>
      <c r="AIH54" s="1">
        <v>44807</v>
      </c>
      <c r="AII54" s="1">
        <v>44808</v>
      </c>
      <c r="AIJ54" s="1">
        <v>44809</v>
      </c>
      <c r="AIK54" s="1">
        <v>44810</v>
      </c>
      <c r="AIL54" s="1">
        <v>44811</v>
      </c>
      <c r="AIM54" s="1">
        <v>44812</v>
      </c>
      <c r="AIN54" s="1">
        <v>44813</v>
      </c>
      <c r="AIO54" s="1">
        <v>44814</v>
      </c>
      <c r="AIP54" s="1">
        <v>44815</v>
      </c>
      <c r="AIQ54" s="1">
        <v>44816</v>
      </c>
      <c r="AIR54" s="1">
        <v>44817</v>
      </c>
      <c r="AIS54" s="1">
        <v>44818</v>
      </c>
      <c r="AIT54" s="1">
        <v>44819</v>
      </c>
      <c r="AIU54" s="1">
        <v>44820</v>
      </c>
      <c r="AIV54" s="1">
        <v>44821</v>
      </c>
      <c r="AIW54" s="1">
        <v>44822</v>
      </c>
      <c r="AIX54" s="1">
        <v>44823</v>
      </c>
      <c r="AIY54" s="1">
        <v>44824</v>
      </c>
      <c r="AIZ54" s="1">
        <v>44825</v>
      </c>
      <c r="AJA54" s="1">
        <v>44826</v>
      </c>
      <c r="AJB54" s="1">
        <v>44827</v>
      </c>
      <c r="AJC54" s="1">
        <v>44828</v>
      </c>
      <c r="AJD54" s="1">
        <v>44829</v>
      </c>
      <c r="AJE54" s="1">
        <v>44830</v>
      </c>
      <c r="AJF54" s="1">
        <v>44831</v>
      </c>
      <c r="AJG54" s="1">
        <v>44832</v>
      </c>
      <c r="AJH54" s="1">
        <v>44833</v>
      </c>
      <c r="AJI54" s="1">
        <v>44834</v>
      </c>
      <c r="AJJ54" s="1">
        <v>44835</v>
      </c>
      <c r="AJK54" s="1">
        <v>44836</v>
      </c>
      <c r="AJL54" s="1">
        <v>44837</v>
      </c>
      <c r="AJM54" s="1">
        <v>44838</v>
      </c>
      <c r="AJN54" s="1">
        <v>44839</v>
      </c>
      <c r="AJO54" s="1">
        <v>44840</v>
      </c>
      <c r="AJP54" s="1">
        <v>44841</v>
      </c>
      <c r="AJQ54" s="1">
        <v>44842</v>
      </c>
      <c r="AJR54" s="1">
        <v>44843</v>
      </c>
      <c r="AJS54" s="1">
        <v>44844</v>
      </c>
      <c r="AJT54" s="1">
        <v>44845</v>
      </c>
      <c r="AJU54" s="1">
        <v>44846</v>
      </c>
      <c r="AJV54" s="1">
        <v>44847</v>
      </c>
      <c r="AJW54" s="1">
        <v>44848</v>
      </c>
      <c r="AJX54" s="1">
        <v>44849</v>
      </c>
      <c r="AJY54" s="1">
        <v>44850</v>
      </c>
      <c r="AJZ54" s="1">
        <v>44851</v>
      </c>
      <c r="AKA54" s="1">
        <v>44852</v>
      </c>
      <c r="AKB54" s="1">
        <v>44853</v>
      </c>
      <c r="AKC54" s="1">
        <v>44854</v>
      </c>
      <c r="AKD54" s="1">
        <v>44855</v>
      </c>
      <c r="AKE54" s="1">
        <v>44856</v>
      </c>
      <c r="AKF54" s="1">
        <v>44857</v>
      </c>
      <c r="AKG54" s="1">
        <v>44858</v>
      </c>
      <c r="AKH54" s="1">
        <v>44859</v>
      </c>
      <c r="AKI54" s="1">
        <v>44860</v>
      </c>
      <c r="AKJ54" s="1">
        <v>44861</v>
      </c>
      <c r="AKK54" s="1">
        <v>44862</v>
      </c>
      <c r="AKL54" s="1">
        <v>44863</v>
      </c>
      <c r="AKM54" s="1">
        <v>44864</v>
      </c>
      <c r="AKN54" s="1">
        <v>44865</v>
      </c>
      <c r="AKO54" s="1">
        <v>44866</v>
      </c>
      <c r="AKP54" s="1">
        <v>44867</v>
      </c>
      <c r="AKQ54" s="1">
        <v>44868</v>
      </c>
      <c r="AKR54" s="1">
        <v>44869</v>
      </c>
      <c r="AKS54" s="1">
        <v>44870</v>
      </c>
      <c r="AKT54" s="1">
        <v>44871</v>
      </c>
      <c r="AKU54" s="1">
        <v>44872</v>
      </c>
      <c r="AKV54" s="1">
        <v>44873</v>
      </c>
      <c r="AKW54" s="1">
        <v>44874</v>
      </c>
      <c r="AKX54" s="1">
        <v>44875</v>
      </c>
      <c r="AKY54" s="1">
        <v>44876</v>
      </c>
      <c r="AKZ54" s="1">
        <v>44877</v>
      </c>
      <c r="ALA54" s="1">
        <v>44878</v>
      </c>
      <c r="ALB54" s="1">
        <v>44879</v>
      </c>
      <c r="ALC54" s="1">
        <v>44880</v>
      </c>
      <c r="ALD54" s="1">
        <v>44881</v>
      </c>
      <c r="ALE54" s="1">
        <v>44882</v>
      </c>
      <c r="ALF54" s="1">
        <v>44883</v>
      </c>
      <c r="ALG54" s="1">
        <v>44884</v>
      </c>
      <c r="ALH54" s="1">
        <v>44885</v>
      </c>
      <c r="ALI54" s="1">
        <v>44886</v>
      </c>
      <c r="ALJ54" s="1">
        <v>44887</v>
      </c>
      <c r="ALK54" s="1">
        <v>44888</v>
      </c>
      <c r="ALL54" s="1">
        <v>44889</v>
      </c>
      <c r="ALM54" s="1">
        <v>44890</v>
      </c>
      <c r="ALN54" s="1">
        <v>44891</v>
      </c>
      <c r="ALO54" s="1">
        <v>44892</v>
      </c>
      <c r="ALP54" s="1">
        <v>44893</v>
      </c>
      <c r="ALQ54" s="1">
        <v>44894</v>
      </c>
      <c r="ALR54" s="1">
        <v>44895</v>
      </c>
      <c r="ALS54" s="1">
        <v>44896</v>
      </c>
      <c r="ALT54" s="1">
        <v>44897</v>
      </c>
      <c r="ALU54" s="1">
        <v>44898</v>
      </c>
      <c r="ALV54" s="1">
        <v>44899</v>
      </c>
      <c r="ALW54" s="1">
        <v>44900</v>
      </c>
      <c r="ALX54" s="1">
        <v>44901</v>
      </c>
      <c r="ALY54" s="1">
        <v>44902</v>
      </c>
      <c r="ALZ54" s="1">
        <v>44903</v>
      </c>
      <c r="AMA54" s="1">
        <v>44904</v>
      </c>
      <c r="AMB54" s="1">
        <v>44905</v>
      </c>
      <c r="AMC54" s="1">
        <v>44906</v>
      </c>
      <c r="AMD54" s="1">
        <v>44907</v>
      </c>
      <c r="AME54" s="1">
        <v>44908</v>
      </c>
      <c r="AMF54" s="1">
        <v>44909</v>
      </c>
      <c r="AMG54" s="1">
        <v>44910</v>
      </c>
      <c r="AMH54" s="1">
        <v>44911</v>
      </c>
      <c r="AMI54" s="1">
        <v>44912</v>
      </c>
      <c r="AMJ54" s="1">
        <v>44913</v>
      </c>
      <c r="AMK54" s="1">
        <v>44914</v>
      </c>
      <c r="AML54" s="1">
        <v>44915</v>
      </c>
      <c r="AMM54" s="1">
        <v>44916</v>
      </c>
      <c r="AMN54" s="1">
        <v>44917</v>
      </c>
      <c r="AMO54" s="1">
        <v>44918</v>
      </c>
      <c r="AMP54" s="1">
        <v>44919</v>
      </c>
      <c r="AMQ54" s="1">
        <v>44920</v>
      </c>
      <c r="AMR54" s="1">
        <v>44921</v>
      </c>
      <c r="AMS54" s="1">
        <v>44922</v>
      </c>
      <c r="AMT54" s="1">
        <v>44923</v>
      </c>
      <c r="AMU54" s="1">
        <v>44924</v>
      </c>
      <c r="AMV54" s="1">
        <v>44925</v>
      </c>
      <c r="AMW54" s="1">
        <v>44926</v>
      </c>
      <c r="AMX54" s="1">
        <v>44927</v>
      </c>
      <c r="AMY54" s="1">
        <v>44928</v>
      </c>
      <c r="AMZ54" s="1">
        <v>44929</v>
      </c>
      <c r="ANA54" s="1">
        <v>44930</v>
      </c>
      <c r="ANB54" s="1">
        <v>44931</v>
      </c>
      <c r="ANC54" s="1">
        <v>44932</v>
      </c>
      <c r="AND54" s="1">
        <v>44933</v>
      </c>
      <c r="ANE54" s="1">
        <v>44934</v>
      </c>
      <c r="ANF54" s="1">
        <v>44935</v>
      </c>
      <c r="ANG54" s="1">
        <v>44936</v>
      </c>
      <c r="ANH54" s="1">
        <v>44937</v>
      </c>
      <c r="ANI54" s="1">
        <v>44938</v>
      </c>
      <c r="ANJ54" s="1">
        <v>44939</v>
      </c>
      <c r="ANK54" s="1">
        <v>44940</v>
      </c>
      <c r="ANL54" s="1">
        <v>44941</v>
      </c>
      <c r="ANM54" s="1">
        <v>44942</v>
      </c>
      <c r="ANN54" s="1">
        <v>44943</v>
      </c>
      <c r="ANO54" s="1">
        <v>44944</v>
      </c>
      <c r="ANP54" s="1">
        <v>44945</v>
      </c>
      <c r="ANQ54" s="1">
        <v>44946</v>
      </c>
      <c r="ANR54" s="1">
        <v>44947</v>
      </c>
      <c r="ANS54" s="1">
        <v>44948</v>
      </c>
      <c r="ANT54" s="1">
        <v>44949</v>
      </c>
      <c r="ANU54" s="1">
        <v>44950</v>
      </c>
      <c r="ANV54" s="1">
        <v>44951</v>
      </c>
      <c r="ANW54" s="1">
        <v>44952</v>
      </c>
      <c r="ANX54" s="1">
        <v>44953</v>
      </c>
      <c r="ANY54" s="1">
        <v>44954</v>
      </c>
      <c r="ANZ54" s="1">
        <v>44955</v>
      </c>
      <c r="AOA54" s="1">
        <v>44956</v>
      </c>
      <c r="AOB54" s="1">
        <v>44957</v>
      </c>
      <c r="AOC54" s="1">
        <v>44958</v>
      </c>
      <c r="AOD54" s="1">
        <v>44959</v>
      </c>
      <c r="AOE54" s="1">
        <v>44960</v>
      </c>
      <c r="AOF54" s="1">
        <v>44961</v>
      </c>
      <c r="AOG54" s="1">
        <v>44962</v>
      </c>
      <c r="AOH54" s="1">
        <v>44963</v>
      </c>
      <c r="AOI54" s="1">
        <v>44964</v>
      </c>
      <c r="AOJ54" s="1">
        <v>44965</v>
      </c>
      <c r="AOK54" s="1">
        <v>44966</v>
      </c>
      <c r="AOL54" s="1">
        <v>44967</v>
      </c>
      <c r="AOM54" s="1">
        <v>44968</v>
      </c>
      <c r="AON54" s="1">
        <v>44969</v>
      </c>
      <c r="AOO54" s="1">
        <v>44970</v>
      </c>
      <c r="AOP54" s="1">
        <v>44971</v>
      </c>
      <c r="AOQ54" s="1">
        <v>44972</v>
      </c>
      <c r="AOR54" s="1">
        <v>44973</v>
      </c>
      <c r="AOS54" s="1">
        <v>44974</v>
      </c>
      <c r="AOT54" s="1">
        <v>44975</v>
      </c>
      <c r="AOU54" s="1">
        <v>44976</v>
      </c>
      <c r="AOV54" s="1">
        <v>44977</v>
      </c>
      <c r="AOW54" s="1">
        <v>44978</v>
      </c>
      <c r="AOX54" s="1">
        <v>44979</v>
      </c>
      <c r="AOY54" s="1">
        <v>44980</v>
      </c>
      <c r="AOZ54" s="1">
        <v>44981</v>
      </c>
      <c r="APA54" s="1">
        <v>44982</v>
      </c>
      <c r="APB54" s="1">
        <v>44983</v>
      </c>
      <c r="APC54" s="1">
        <v>44984</v>
      </c>
      <c r="APD54" s="1">
        <v>44985</v>
      </c>
      <c r="APE54" s="1">
        <v>44986</v>
      </c>
      <c r="APF54" s="1">
        <v>44987</v>
      </c>
      <c r="APG54" s="1">
        <v>44988</v>
      </c>
      <c r="APH54" s="1">
        <v>44989</v>
      </c>
      <c r="API54" s="1">
        <v>44990</v>
      </c>
      <c r="APJ54" s="1">
        <v>44991</v>
      </c>
      <c r="APK54" s="1">
        <v>44992</v>
      </c>
      <c r="APL54" s="1">
        <v>44993</v>
      </c>
      <c r="APM54" s="1">
        <v>44994</v>
      </c>
      <c r="APN54" s="1">
        <v>44995</v>
      </c>
      <c r="APO54" s="1">
        <v>44996</v>
      </c>
      <c r="APP54" s="1">
        <v>44997</v>
      </c>
      <c r="APQ54" s="1">
        <v>44998</v>
      </c>
      <c r="APR54" s="1">
        <v>44999</v>
      </c>
      <c r="APS54" s="1">
        <v>45000</v>
      </c>
      <c r="APT54" s="1">
        <v>45001</v>
      </c>
      <c r="APU54" s="1">
        <v>45002</v>
      </c>
      <c r="APV54" s="1">
        <v>45003</v>
      </c>
      <c r="APW54" s="1">
        <v>45004</v>
      </c>
      <c r="APX54" s="1">
        <v>45005</v>
      </c>
      <c r="APY54" s="1">
        <v>45006</v>
      </c>
      <c r="APZ54" s="1">
        <v>45007</v>
      </c>
      <c r="AQA54" s="1">
        <v>45008</v>
      </c>
      <c r="AQB54" s="1">
        <v>45009</v>
      </c>
      <c r="AQC54" s="1">
        <v>45010</v>
      </c>
      <c r="AQD54" s="1">
        <v>45011</v>
      </c>
      <c r="AQE54" s="1">
        <v>45012</v>
      </c>
      <c r="AQF54" s="1">
        <v>45013</v>
      </c>
      <c r="AQG54" s="1">
        <v>45014</v>
      </c>
      <c r="AQH54" s="1">
        <v>45015</v>
      </c>
      <c r="AQI54" s="1">
        <v>45016</v>
      </c>
      <c r="AQJ54" s="1">
        <v>45017</v>
      </c>
      <c r="AQK54" s="1">
        <v>45018</v>
      </c>
      <c r="AQL54" s="1">
        <v>45019</v>
      </c>
      <c r="AQM54" s="1">
        <v>45020</v>
      </c>
      <c r="AQN54" s="1">
        <v>45021</v>
      </c>
      <c r="AQO54" s="1">
        <v>45022</v>
      </c>
      <c r="AQP54" s="1">
        <v>45023</v>
      </c>
      <c r="AQQ54" s="1">
        <v>45024</v>
      </c>
      <c r="AQR54" s="1">
        <v>45025</v>
      </c>
      <c r="AQS54" s="1">
        <v>45026</v>
      </c>
      <c r="AQT54" s="1">
        <v>45027</v>
      </c>
      <c r="AQU54" s="1">
        <v>45028</v>
      </c>
      <c r="AQV54" s="1">
        <v>45029</v>
      </c>
      <c r="AQW54" s="1">
        <v>45030</v>
      </c>
      <c r="AQX54" s="1">
        <v>45031</v>
      </c>
      <c r="AQY54" s="1">
        <v>45032</v>
      </c>
      <c r="AQZ54" s="1">
        <v>45033</v>
      </c>
      <c r="ARA54" s="1">
        <v>45034</v>
      </c>
      <c r="ARB54" s="1">
        <v>45035</v>
      </c>
      <c r="ARC54" s="1">
        <v>45036</v>
      </c>
      <c r="ARD54" s="1">
        <v>45037</v>
      </c>
      <c r="ARE54" s="1">
        <v>45038</v>
      </c>
      <c r="ARF54" s="1">
        <v>45039</v>
      </c>
      <c r="ARG54" s="1">
        <v>45040</v>
      </c>
      <c r="ARH54" s="1">
        <v>45041</v>
      </c>
      <c r="ARI54" s="1">
        <v>45042</v>
      </c>
      <c r="ARJ54" s="1">
        <v>45043</v>
      </c>
      <c r="ARK54" s="1">
        <v>45044</v>
      </c>
      <c r="ARL54" s="1">
        <v>45045</v>
      </c>
      <c r="ARM54" s="1">
        <v>45046</v>
      </c>
      <c r="ARN54" s="1">
        <v>45047</v>
      </c>
      <c r="ARO54" s="1">
        <v>45048</v>
      </c>
      <c r="ARP54" s="1">
        <v>45049</v>
      </c>
      <c r="ARQ54" s="1">
        <v>45050</v>
      </c>
      <c r="ARR54" s="1">
        <v>45051</v>
      </c>
      <c r="ARS54" s="1">
        <v>45052</v>
      </c>
      <c r="ART54" s="1">
        <v>45053</v>
      </c>
      <c r="ARU54" s="1">
        <v>45054</v>
      </c>
    </row>
    <row r="55" spans="1:16384" s="62" customFormat="1" ht="18" customHeight="1">
      <c r="A55" s="42" t="s">
        <v>1</v>
      </c>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15"/>
      <c r="AJ55" s="15"/>
      <c r="AK55" s="15"/>
      <c r="AL55" s="15"/>
      <c r="AM55" s="15"/>
      <c r="AN55" s="15"/>
      <c r="AO55" s="15"/>
      <c r="AP55" s="15"/>
      <c r="AQ55" s="15"/>
      <c r="AR55" s="15"/>
      <c r="AS55" s="15"/>
      <c r="AT55" s="15">
        <v>400</v>
      </c>
      <c r="AU55" s="15">
        <v>400</v>
      </c>
      <c r="AV55" s="15">
        <v>400</v>
      </c>
      <c r="AW55" s="15">
        <v>400</v>
      </c>
      <c r="AX55" s="15">
        <v>400</v>
      </c>
      <c r="AY55" s="15">
        <v>400</v>
      </c>
      <c r="AZ55" s="15">
        <v>400</v>
      </c>
      <c r="BA55" s="15">
        <v>400</v>
      </c>
      <c r="BB55" s="15">
        <v>712</v>
      </c>
      <c r="BC55" s="15">
        <v>712</v>
      </c>
      <c r="BD55" s="15">
        <v>1504</v>
      </c>
      <c r="BE55" s="15">
        <v>1504</v>
      </c>
      <c r="BF55" s="15">
        <v>1504</v>
      </c>
      <c r="BG55" s="15">
        <v>1504</v>
      </c>
      <c r="BH55" s="15">
        <v>1504</v>
      </c>
      <c r="BI55" s="15">
        <v>1504</v>
      </c>
      <c r="BJ55" s="15">
        <v>1504</v>
      </c>
      <c r="BK55" s="15">
        <v>1504</v>
      </c>
      <c r="BL55" s="15">
        <v>1504</v>
      </c>
      <c r="BM55" s="15">
        <v>1504</v>
      </c>
      <c r="BN55" s="15">
        <v>1504</v>
      </c>
      <c r="BO55" s="15">
        <v>1504</v>
      </c>
      <c r="BP55" s="15">
        <v>1504</v>
      </c>
      <c r="BQ55" s="15">
        <v>1504</v>
      </c>
      <c r="BR55" s="15">
        <v>1504</v>
      </c>
      <c r="BS55" s="15">
        <v>1504</v>
      </c>
      <c r="BT55" s="15">
        <v>1504</v>
      </c>
      <c r="BU55" s="15">
        <v>1504</v>
      </c>
      <c r="BV55" s="15">
        <v>1504</v>
      </c>
      <c r="BW55" s="15">
        <v>1504</v>
      </c>
      <c r="BX55" s="15">
        <v>1504</v>
      </c>
      <c r="BY55" s="15">
        <v>1504</v>
      </c>
      <c r="BZ55" s="15">
        <v>1504</v>
      </c>
      <c r="CA55" s="15">
        <v>1504</v>
      </c>
      <c r="CB55" s="15">
        <v>1504</v>
      </c>
      <c r="CC55" s="15">
        <v>1504</v>
      </c>
      <c r="CD55" s="15">
        <v>1504</v>
      </c>
      <c r="CE55" s="15">
        <v>1504</v>
      </c>
      <c r="CF55" s="15">
        <v>1504</v>
      </c>
      <c r="CG55" s="15">
        <v>1504</v>
      </c>
      <c r="CH55" s="15">
        <v>1504</v>
      </c>
      <c r="CI55" s="15">
        <v>1504</v>
      </c>
      <c r="CJ55" s="15">
        <v>1504</v>
      </c>
      <c r="CK55" s="15">
        <v>1504</v>
      </c>
      <c r="CL55" s="15">
        <v>1504</v>
      </c>
      <c r="CM55" s="15">
        <v>1504</v>
      </c>
      <c r="CN55" s="15">
        <v>1504</v>
      </c>
      <c r="CO55" s="15">
        <v>1504</v>
      </c>
      <c r="CP55" s="15">
        <v>1504</v>
      </c>
      <c r="CQ55" s="15">
        <v>1504</v>
      </c>
      <c r="CR55" s="15">
        <v>1504</v>
      </c>
      <c r="CS55" s="15">
        <v>1504</v>
      </c>
      <c r="CT55" s="15">
        <v>1504</v>
      </c>
      <c r="CU55" s="15">
        <v>1504</v>
      </c>
      <c r="CV55" s="15">
        <v>1504</v>
      </c>
      <c r="CW55" s="15">
        <v>1504</v>
      </c>
      <c r="CX55" s="15">
        <v>1504</v>
      </c>
      <c r="CY55" s="15">
        <v>1504</v>
      </c>
      <c r="CZ55" s="15">
        <v>1504</v>
      </c>
      <c r="DA55" s="15">
        <v>1504</v>
      </c>
      <c r="DB55" s="15">
        <v>1504</v>
      </c>
      <c r="DC55" s="15">
        <v>1504</v>
      </c>
      <c r="DD55" s="15">
        <v>1504</v>
      </c>
      <c r="DE55" s="15">
        <v>1504</v>
      </c>
      <c r="DF55" s="15">
        <v>1504</v>
      </c>
      <c r="DG55" s="15">
        <v>1504</v>
      </c>
      <c r="DH55" s="15">
        <v>1504</v>
      </c>
      <c r="DI55" s="15">
        <v>1504</v>
      </c>
      <c r="DJ55" s="15">
        <v>1504</v>
      </c>
      <c r="DK55" s="15">
        <v>1504</v>
      </c>
      <c r="DL55" s="15">
        <v>1504</v>
      </c>
      <c r="DM55" s="15">
        <v>1504</v>
      </c>
      <c r="DN55" s="15">
        <v>1504</v>
      </c>
      <c r="DO55" s="15">
        <v>1504</v>
      </c>
      <c r="DP55" s="15">
        <v>1504</v>
      </c>
      <c r="DQ55" s="15">
        <v>1504</v>
      </c>
      <c r="DR55" s="15">
        <v>1504</v>
      </c>
      <c r="DS55" s="15">
        <v>1504</v>
      </c>
      <c r="DT55" s="15">
        <v>1504</v>
      </c>
      <c r="DU55" s="15">
        <v>1504</v>
      </c>
      <c r="DV55" s="15">
        <v>1504</v>
      </c>
      <c r="DW55" s="15">
        <v>1504</v>
      </c>
      <c r="DX55" s="15">
        <v>1504</v>
      </c>
      <c r="DY55" s="15">
        <v>1504</v>
      </c>
      <c r="DZ55" s="15">
        <v>1504</v>
      </c>
      <c r="EA55" s="15">
        <v>1504</v>
      </c>
      <c r="EB55" s="15">
        <v>1504</v>
      </c>
      <c r="EC55" s="15">
        <v>1504</v>
      </c>
      <c r="ED55" s="15">
        <v>1504</v>
      </c>
      <c r="EE55" s="15">
        <v>1504</v>
      </c>
      <c r="EF55" s="15">
        <v>1504</v>
      </c>
      <c r="EG55" s="15">
        <v>1504</v>
      </c>
      <c r="EH55" s="15">
        <v>1504</v>
      </c>
      <c r="EI55" s="15">
        <v>1504</v>
      </c>
      <c r="EJ55" s="15">
        <v>1504</v>
      </c>
      <c r="EK55" s="15">
        <v>1504</v>
      </c>
      <c r="EL55" s="15">
        <v>1504</v>
      </c>
      <c r="EM55" s="15">
        <v>1504</v>
      </c>
      <c r="EN55" s="15">
        <v>1504</v>
      </c>
      <c r="EO55" s="15">
        <v>1504</v>
      </c>
      <c r="EP55" s="15">
        <v>1504</v>
      </c>
      <c r="EQ55" s="15">
        <v>1504</v>
      </c>
      <c r="ER55" s="15">
        <v>1504</v>
      </c>
      <c r="ES55" s="15">
        <v>1504</v>
      </c>
      <c r="ET55" s="15">
        <v>1504</v>
      </c>
      <c r="EU55" s="15">
        <v>1504</v>
      </c>
      <c r="EV55" s="15">
        <v>1504</v>
      </c>
      <c r="EW55" s="15">
        <v>1504</v>
      </c>
      <c r="EX55" s="15">
        <v>1504</v>
      </c>
      <c r="EY55" s="15">
        <v>1504</v>
      </c>
      <c r="EZ55" s="15">
        <v>1504</v>
      </c>
      <c r="FA55" s="15">
        <v>1504</v>
      </c>
      <c r="FB55" s="15">
        <v>1504</v>
      </c>
      <c r="FC55" s="15">
        <v>1504</v>
      </c>
      <c r="FD55" s="15">
        <v>1504</v>
      </c>
      <c r="FE55" s="15">
        <v>1504</v>
      </c>
      <c r="FF55" s="15">
        <v>1504</v>
      </c>
      <c r="FG55" s="15">
        <v>1504</v>
      </c>
      <c r="FH55" s="15">
        <v>1504</v>
      </c>
      <c r="FI55" s="15">
        <v>1504</v>
      </c>
      <c r="FJ55" s="15">
        <v>1504</v>
      </c>
      <c r="FK55" s="15">
        <v>1504</v>
      </c>
      <c r="FL55" s="15">
        <v>1504</v>
      </c>
      <c r="FM55" s="15">
        <v>1504</v>
      </c>
      <c r="FN55" s="15">
        <v>1504</v>
      </c>
      <c r="FO55" s="15">
        <v>1504</v>
      </c>
      <c r="FP55" s="15">
        <v>1504</v>
      </c>
      <c r="FQ55" s="15">
        <v>1504</v>
      </c>
      <c r="FR55" s="15">
        <v>1504</v>
      </c>
      <c r="FS55" s="15">
        <v>1517</v>
      </c>
      <c r="FT55" s="15">
        <v>1517</v>
      </c>
      <c r="FU55" s="15">
        <v>1517</v>
      </c>
      <c r="FV55" s="15">
        <v>1517</v>
      </c>
      <c r="FW55" s="15">
        <v>1517</v>
      </c>
      <c r="FX55" s="15">
        <v>1517</v>
      </c>
      <c r="FY55" s="15">
        <v>1517</v>
      </c>
      <c r="FZ55" s="15">
        <v>1517</v>
      </c>
      <c r="GA55" s="15">
        <v>1517</v>
      </c>
      <c r="GB55" s="15">
        <v>1517</v>
      </c>
      <c r="GC55" s="15">
        <v>1517</v>
      </c>
      <c r="GD55" s="15">
        <v>1517</v>
      </c>
      <c r="GE55" s="15">
        <v>1517</v>
      </c>
      <c r="GF55" s="15">
        <v>1517</v>
      </c>
      <c r="GG55" s="15">
        <v>1517</v>
      </c>
      <c r="GH55" s="15">
        <v>1517</v>
      </c>
      <c r="GI55" s="15">
        <v>1517</v>
      </c>
      <c r="GJ55" s="15">
        <v>1517</v>
      </c>
      <c r="GK55" s="15">
        <v>1517</v>
      </c>
      <c r="GL55" s="15">
        <v>1517</v>
      </c>
      <c r="GM55" s="15">
        <v>1517</v>
      </c>
      <c r="GN55" s="15">
        <v>1517</v>
      </c>
      <c r="GO55" s="15">
        <v>1517</v>
      </c>
      <c r="GP55" s="15">
        <v>1517</v>
      </c>
      <c r="GQ55" s="15">
        <v>1517</v>
      </c>
      <c r="GR55" s="15">
        <v>1517</v>
      </c>
      <c r="GS55" s="15">
        <v>1517</v>
      </c>
      <c r="GT55" s="15">
        <v>1517</v>
      </c>
      <c r="GU55" s="15">
        <v>1517</v>
      </c>
      <c r="GV55" s="15">
        <v>1517</v>
      </c>
      <c r="GW55" s="15">
        <v>1517</v>
      </c>
      <c r="GX55" s="15">
        <v>1517</v>
      </c>
      <c r="GY55" s="15">
        <v>1517</v>
      </c>
      <c r="GZ55" s="15">
        <v>1517</v>
      </c>
      <c r="HA55" s="15">
        <v>1517</v>
      </c>
      <c r="HB55" s="15">
        <v>1517</v>
      </c>
      <c r="HC55" s="15">
        <v>1517</v>
      </c>
      <c r="HD55" s="15">
        <v>1517</v>
      </c>
      <c r="HE55" s="15">
        <v>1517</v>
      </c>
      <c r="HF55" s="15">
        <v>1517</v>
      </c>
      <c r="HG55" s="15">
        <v>1517</v>
      </c>
      <c r="HH55" s="15">
        <v>1517</v>
      </c>
      <c r="HI55" s="15">
        <v>1517</v>
      </c>
      <c r="HJ55" s="15">
        <v>1517</v>
      </c>
      <c r="HK55" s="15">
        <v>1517</v>
      </c>
      <c r="HL55" s="15">
        <v>1517</v>
      </c>
      <c r="HM55" s="15">
        <v>1517</v>
      </c>
      <c r="HN55" s="15">
        <v>1517</v>
      </c>
      <c r="HO55" s="15">
        <v>1517</v>
      </c>
      <c r="HP55" s="15">
        <v>1517</v>
      </c>
      <c r="HQ55" s="15">
        <v>1517</v>
      </c>
      <c r="HR55" s="15">
        <v>1517</v>
      </c>
      <c r="HS55" s="15">
        <v>1517</v>
      </c>
      <c r="HT55" s="15">
        <v>1517</v>
      </c>
      <c r="HU55" s="15">
        <v>1517</v>
      </c>
      <c r="HV55" s="15">
        <v>1517</v>
      </c>
      <c r="HW55" s="15">
        <v>1517</v>
      </c>
      <c r="HX55" s="15">
        <v>1517</v>
      </c>
      <c r="HY55" s="15">
        <v>1517</v>
      </c>
      <c r="HZ55" s="15">
        <v>1517</v>
      </c>
      <c r="IA55" s="15">
        <v>1517</v>
      </c>
      <c r="IB55" s="15">
        <v>1517</v>
      </c>
      <c r="IC55" s="15">
        <v>1517</v>
      </c>
      <c r="ID55" s="15">
        <v>1517</v>
      </c>
      <c r="IE55" s="15">
        <v>1517</v>
      </c>
      <c r="IF55" s="15">
        <v>1517</v>
      </c>
      <c r="IG55" s="15">
        <v>1517</v>
      </c>
      <c r="IH55" s="15">
        <v>1517</v>
      </c>
      <c r="II55" s="15">
        <v>1517</v>
      </c>
      <c r="IJ55" s="15">
        <v>1517</v>
      </c>
      <c r="IK55" s="15">
        <v>1517</v>
      </c>
      <c r="IL55" s="15">
        <v>1517</v>
      </c>
      <c r="IM55" s="15">
        <v>1517</v>
      </c>
      <c r="IN55" s="15">
        <v>1517</v>
      </c>
      <c r="IO55" s="15">
        <v>1517</v>
      </c>
      <c r="IP55" s="15">
        <v>1517</v>
      </c>
      <c r="IQ55" s="15">
        <v>1517</v>
      </c>
      <c r="IR55" s="15">
        <v>1517</v>
      </c>
      <c r="IS55" s="15">
        <v>1517</v>
      </c>
      <c r="IT55" s="15">
        <v>1517</v>
      </c>
      <c r="IU55" s="15">
        <v>1517</v>
      </c>
      <c r="IV55" s="15">
        <v>1517</v>
      </c>
      <c r="IW55" s="15">
        <v>1517</v>
      </c>
      <c r="IX55" s="15">
        <v>1517</v>
      </c>
      <c r="IY55" s="15">
        <v>1517</v>
      </c>
      <c r="IZ55" s="15">
        <v>1517</v>
      </c>
      <c r="JA55" s="15">
        <v>1517</v>
      </c>
      <c r="JB55" s="15">
        <v>1517</v>
      </c>
      <c r="JC55" s="15">
        <v>1517</v>
      </c>
      <c r="JD55" s="15">
        <v>1517</v>
      </c>
      <c r="JE55" s="15">
        <v>1517</v>
      </c>
      <c r="JF55" s="15">
        <v>1517</v>
      </c>
      <c r="JG55" s="15">
        <v>1517</v>
      </c>
      <c r="JH55" s="15">
        <v>1517</v>
      </c>
      <c r="JI55" s="15">
        <v>1517</v>
      </c>
      <c r="JJ55" s="15">
        <v>1517</v>
      </c>
      <c r="JK55" s="15">
        <v>1517</v>
      </c>
      <c r="JL55" s="15">
        <v>1517</v>
      </c>
      <c r="JM55" s="15">
        <v>1555</v>
      </c>
      <c r="JN55" s="15">
        <v>1555</v>
      </c>
      <c r="JO55" s="15">
        <v>1555</v>
      </c>
      <c r="JP55" s="15">
        <v>1555</v>
      </c>
      <c r="JQ55" s="15">
        <v>1555</v>
      </c>
      <c r="JR55" s="15">
        <v>1555</v>
      </c>
      <c r="JS55" s="15">
        <v>1789</v>
      </c>
      <c r="JT55" s="15">
        <v>1789</v>
      </c>
      <c r="JU55" s="15">
        <v>1789</v>
      </c>
      <c r="JV55" s="15">
        <v>1789</v>
      </c>
      <c r="JW55" s="15">
        <v>1789</v>
      </c>
      <c r="JX55" s="15">
        <v>1789</v>
      </c>
      <c r="JY55" s="15">
        <v>1789</v>
      </c>
      <c r="JZ55" s="15">
        <v>1789</v>
      </c>
      <c r="KA55" s="15">
        <v>1789</v>
      </c>
      <c r="KB55" s="15">
        <v>1789</v>
      </c>
      <c r="KC55" s="15">
        <v>1789</v>
      </c>
      <c r="KD55" s="15">
        <v>1789</v>
      </c>
      <c r="KE55" s="15">
        <v>2019</v>
      </c>
      <c r="KF55" s="15">
        <v>2019</v>
      </c>
      <c r="KG55" s="15">
        <v>2019</v>
      </c>
      <c r="KH55" s="15">
        <v>2019</v>
      </c>
      <c r="KI55" s="15">
        <v>2019</v>
      </c>
      <c r="KJ55" s="15">
        <v>2019</v>
      </c>
      <c r="KK55" s="15">
        <v>2019</v>
      </c>
      <c r="KL55" s="15">
        <v>2019</v>
      </c>
      <c r="KM55" s="15">
        <v>2019</v>
      </c>
      <c r="KN55" s="15">
        <v>2019</v>
      </c>
      <c r="KO55" s="15">
        <v>2019</v>
      </c>
      <c r="KP55" s="15">
        <v>2019</v>
      </c>
      <c r="KQ55" s="15">
        <v>2019</v>
      </c>
      <c r="KR55" s="15">
        <v>2019</v>
      </c>
      <c r="KS55" s="15">
        <v>2019</v>
      </c>
      <c r="KT55" s="15">
        <v>2019</v>
      </c>
      <c r="KU55" s="15">
        <v>2019</v>
      </c>
      <c r="KV55" s="15">
        <v>2019</v>
      </c>
      <c r="KW55" s="15">
        <v>2019</v>
      </c>
      <c r="KX55" s="15">
        <v>2019</v>
      </c>
      <c r="KY55" s="15">
        <v>2019</v>
      </c>
      <c r="KZ55" s="15">
        <v>2019</v>
      </c>
      <c r="LA55" s="15">
        <v>2019</v>
      </c>
      <c r="LB55" s="15">
        <v>2019</v>
      </c>
      <c r="LC55" s="15">
        <v>2019</v>
      </c>
      <c r="LD55" s="15">
        <v>2019</v>
      </c>
      <c r="LE55" s="15">
        <v>2019</v>
      </c>
      <c r="LF55" s="15">
        <v>2019</v>
      </c>
      <c r="LG55" s="15">
        <v>2019</v>
      </c>
      <c r="LH55" s="15">
        <v>2019</v>
      </c>
      <c r="LI55" s="15">
        <v>2019</v>
      </c>
      <c r="LJ55" s="15">
        <v>2019</v>
      </c>
      <c r="LK55" s="15">
        <v>2019</v>
      </c>
      <c r="LL55" s="15">
        <v>2019</v>
      </c>
      <c r="LM55" s="15">
        <v>2019</v>
      </c>
      <c r="LN55" s="15">
        <v>2206</v>
      </c>
      <c r="LO55" s="15">
        <v>2206</v>
      </c>
      <c r="LP55" s="15">
        <v>2206</v>
      </c>
      <c r="LQ55" s="15">
        <v>2416</v>
      </c>
      <c r="LR55" s="15">
        <v>2416</v>
      </c>
      <c r="LS55" s="15">
        <v>2416</v>
      </c>
      <c r="LT55" s="15">
        <v>2416</v>
      </c>
      <c r="LU55" s="15">
        <v>2416</v>
      </c>
      <c r="LV55" s="15">
        <v>2416</v>
      </c>
      <c r="LW55" s="15">
        <v>2416</v>
      </c>
      <c r="LX55" s="15">
        <v>2416</v>
      </c>
      <c r="LY55" s="15">
        <v>2416</v>
      </c>
      <c r="LZ55" s="15">
        <v>2416</v>
      </c>
      <c r="MA55" s="15">
        <v>2416</v>
      </c>
      <c r="MB55" s="15">
        <v>2416</v>
      </c>
      <c r="MC55" s="15">
        <v>2416</v>
      </c>
      <c r="MD55" s="15">
        <v>2416</v>
      </c>
      <c r="ME55" s="15">
        <v>2416</v>
      </c>
      <c r="MF55" s="15">
        <v>2416</v>
      </c>
      <c r="MG55" s="15">
        <v>2416</v>
      </c>
      <c r="MH55" s="15">
        <v>2416</v>
      </c>
      <c r="MI55" s="15">
        <v>2416</v>
      </c>
      <c r="MJ55" s="15">
        <v>2416</v>
      </c>
      <c r="MK55" s="15">
        <v>2416</v>
      </c>
      <c r="ML55" s="15">
        <v>2416</v>
      </c>
      <c r="MM55" s="15">
        <v>2416</v>
      </c>
      <c r="MN55" s="15">
        <v>2416</v>
      </c>
      <c r="MO55" s="15">
        <v>2416</v>
      </c>
      <c r="MP55" s="15">
        <v>2416</v>
      </c>
      <c r="MQ55" s="15">
        <v>2416</v>
      </c>
      <c r="MR55" s="15">
        <v>2416</v>
      </c>
      <c r="MS55" s="15">
        <v>2416</v>
      </c>
      <c r="MT55" s="15">
        <v>2416</v>
      </c>
      <c r="MU55" s="15">
        <v>2416</v>
      </c>
      <c r="MV55" s="15">
        <v>2416</v>
      </c>
      <c r="MW55" s="15">
        <v>2416</v>
      </c>
      <c r="MX55" s="15">
        <v>2416</v>
      </c>
      <c r="MY55" s="15">
        <v>2416</v>
      </c>
      <c r="MZ55" s="15">
        <v>2416</v>
      </c>
      <c r="NA55" s="15">
        <v>2416</v>
      </c>
      <c r="NB55" s="15">
        <v>2416</v>
      </c>
      <c r="NC55" s="15">
        <v>2416</v>
      </c>
      <c r="ND55" s="15">
        <v>2416</v>
      </c>
      <c r="NE55" s="15">
        <v>2416</v>
      </c>
      <c r="NF55" s="15">
        <v>2416</v>
      </c>
      <c r="NG55" s="15">
        <v>2416</v>
      </c>
      <c r="NH55" s="15">
        <v>2416</v>
      </c>
      <c r="NI55" s="15">
        <v>2416</v>
      </c>
      <c r="NJ55" s="15">
        <v>2416</v>
      </c>
      <c r="NK55" s="15">
        <v>2416</v>
      </c>
      <c r="NL55" s="15">
        <v>2416</v>
      </c>
      <c r="NM55" s="15">
        <v>2416</v>
      </c>
      <c r="NN55" s="15">
        <v>2416</v>
      </c>
      <c r="NO55" s="15">
        <v>2416</v>
      </c>
      <c r="NP55" s="15">
        <v>2416</v>
      </c>
      <c r="NQ55" s="15">
        <v>2416</v>
      </c>
      <c r="NR55" s="15">
        <v>2416</v>
      </c>
      <c r="NS55" s="15">
        <v>2416</v>
      </c>
      <c r="NT55" s="15">
        <v>2416</v>
      </c>
      <c r="NU55" s="15">
        <v>2416</v>
      </c>
      <c r="NV55" s="15">
        <v>2416</v>
      </c>
      <c r="NW55" s="15">
        <v>2416</v>
      </c>
      <c r="NX55" s="15">
        <v>2416</v>
      </c>
      <c r="NY55" s="15">
        <v>2416</v>
      </c>
      <c r="NZ55" s="15">
        <v>2416</v>
      </c>
      <c r="OA55" s="15">
        <v>2416</v>
      </c>
      <c r="OB55" s="15">
        <v>2416</v>
      </c>
      <c r="OC55" s="15">
        <v>2416</v>
      </c>
      <c r="OD55" s="15">
        <v>2416</v>
      </c>
      <c r="OE55" s="15">
        <v>2416</v>
      </c>
      <c r="OF55" s="15">
        <v>2416</v>
      </c>
      <c r="OG55" s="15">
        <v>2416</v>
      </c>
      <c r="OH55" s="15">
        <v>2416</v>
      </c>
      <c r="OI55" s="15">
        <v>2416</v>
      </c>
      <c r="OJ55" s="15">
        <v>2416</v>
      </c>
      <c r="OK55" s="15">
        <v>2416</v>
      </c>
      <c r="OL55" s="15">
        <v>2416</v>
      </c>
      <c r="OM55" s="15">
        <v>2416</v>
      </c>
      <c r="ON55" s="15">
        <v>2416</v>
      </c>
      <c r="OO55" s="15">
        <v>2416</v>
      </c>
      <c r="OP55" s="15">
        <v>2416</v>
      </c>
      <c r="OQ55" s="15">
        <v>2416</v>
      </c>
      <c r="OR55" s="15">
        <v>2416</v>
      </c>
      <c r="OS55" s="15">
        <v>2416</v>
      </c>
      <c r="OT55" s="15">
        <v>2416</v>
      </c>
      <c r="OU55" s="15">
        <v>2700</v>
      </c>
      <c r="OV55" s="15">
        <v>3059</v>
      </c>
      <c r="OW55" s="15">
        <v>3059</v>
      </c>
      <c r="OX55" s="15">
        <v>3059</v>
      </c>
      <c r="OY55" s="15">
        <v>3059</v>
      </c>
      <c r="OZ55" s="15">
        <v>3059</v>
      </c>
      <c r="PA55" s="15">
        <v>3059</v>
      </c>
      <c r="PB55" s="15">
        <v>3059</v>
      </c>
      <c r="PC55" s="15">
        <v>3059</v>
      </c>
      <c r="PD55" s="15">
        <v>3279</v>
      </c>
      <c r="PE55" s="15">
        <v>3279</v>
      </c>
      <c r="PF55" s="15">
        <v>3279</v>
      </c>
      <c r="PG55" s="15">
        <v>3279</v>
      </c>
      <c r="PH55" s="15">
        <v>3475</v>
      </c>
      <c r="PI55" s="15">
        <v>3475</v>
      </c>
      <c r="PJ55" s="15">
        <v>3475</v>
      </c>
      <c r="PK55" s="15">
        <v>3475</v>
      </c>
      <c r="PL55" s="15">
        <v>3475</v>
      </c>
      <c r="PM55" s="15">
        <v>3475</v>
      </c>
      <c r="PN55" s="15">
        <v>3475</v>
      </c>
      <c r="PO55" s="15">
        <v>3475</v>
      </c>
      <c r="PP55" s="15">
        <v>3475</v>
      </c>
      <c r="PQ55" s="15">
        <v>3475</v>
      </c>
      <c r="PR55" s="15">
        <v>3680</v>
      </c>
      <c r="PS55" s="15">
        <v>3680</v>
      </c>
      <c r="PT55" s="15">
        <v>3680</v>
      </c>
      <c r="PU55" s="15">
        <v>3680</v>
      </c>
      <c r="PV55" s="15">
        <v>3680</v>
      </c>
      <c r="PW55" s="15">
        <v>3680</v>
      </c>
      <c r="PX55" s="15">
        <v>3680</v>
      </c>
      <c r="PY55" s="15">
        <v>3680</v>
      </c>
      <c r="PZ55" s="15">
        <v>3680</v>
      </c>
      <c r="QA55" s="15">
        <v>3680</v>
      </c>
      <c r="QB55" s="15">
        <v>3680</v>
      </c>
      <c r="QC55" s="15">
        <v>3680</v>
      </c>
      <c r="QD55" s="15">
        <v>3986</v>
      </c>
      <c r="QE55" s="15">
        <v>3986</v>
      </c>
      <c r="QF55" s="15">
        <v>3986</v>
      </c>
      <c r="QG55" s="15">
        <v>3986</v>
      </c>
      <c r="QH55" s="15">
        <v>3986</v>
      </c>
      <c r="QI55" s="15">
        <v>3986</v>
      </c>
      <c r="QJ55" s="15">
        <v>3986</v>
      </c>
      <c r="QK55" s="15">
        <v>3986</v>
      </c>
      <c r="QL55" s="15">
        <v>3986</v>
      </c>
      <c r="QM55" s="15">
        <v>3986</v>
      </c>
      <c r="QN55" s="15">
        <v>3986</v>
      </c>
      <c r="QO55" s="15">
        <v>3986</v>
      </c>
      <c r="QP55" s="15">
        <v>3986</v>
      </c>
      <c r="QQ55" s="15">
        <v>3986</v>
      </c>
      <c r="QR55" s="15">
        <v>3986</v>
      </c>
      <c r="QS55" s="15">
        <v>3986</v>
      </c>
      <c r="QT55" s="15">
        <v>3986</v>
      </c>
      <c r="QU55" s="15">
        <v>3986</v>
      </c>
      <c r="QV55" s="15">
        <v>3986</v>
      </c>
      <c r="QW55" s="15">
        <v>3986</v>
      </c>
      <c r="QX55" s="15">
        <v>3986</v>
      </c>
      <c r="QY55" s="15">
        <v>3986</v>
      </c>
      <c r="QZ55" s="15">
        <v>3986</v>
      </c>
      <c r="RA55" s="15">
        <v>3986</v>
      </c>
      <c r="RB55" s="15">
        <v>3986</v>
      </c>
      <c r="RC55" s="15">
        <v>3986</v>
      </c>
      <c r="RD55" s="15">
        <v>3986</v>
      </c>
      <c r="RE55" s="15">
        <v>3986</v>
      </c>
      <c r="RF55" s="15">
        <v>3986</v>
      </c>
      <c r="RG55" s="15">
        <v>3986</v>
      </c>
      <c r="RH55" s="15">
        <v>3986</v>
      </c>
      <c r="RI55" s="15">
        <v>3986</v>
      </c>
      <c r="RJ55" s="15">
        <v>3986</v>
      </c>
      <c r="RK55" s="15">
        <v>3986</v>
      </c>
      <c r="RL55" s="15">
        <v>3986</v>
      </c>
      <c r="RM55" s="15">
        <v>3986</v>
      </c>
      <c r="RN55" s="15">
        <v>3986</v>
      </c>
      <c r="RO55" s="15">
        <v>3986</v>
      </c>
      <c r="RP55" s="15">
        <v>3986</v>
      </c>
      <c r="RQ55" s="15">
        <v>3986</v>
      </c>
      <c r="RR55" s="15">
        <v>3986</v>
      </c>
      <c r="RS55" s="15">
        <v>3986</v>
      </c>
      <c r="RT55" s="15">
        <v>3986</v>
      </c>
      <c r="RU55" s="15">
        <v>3986</v>
      </c>
      <c r="RV55" s="15">
        <v>3986</v>
      </c>
      <c r="RW55" s="15">
        <v>3986</v>
      </c>
      <c r="RX55" s="15">
        <v>3986</v>
      </c>
      <c r="RY55" s="15">
        <v>3986</v>
      </c>
      <c r="RZ55" s="15">
        <v>3986</v>
      </c>
      <c r="SA55" s="15">
        <v>3986</v>
      </c>
      <c r="SB55" s="15">
        <v>3986</v>
      </c>
      <c r="SC55" s="15">
        <v>3986</v>
      </c>
      <c r="SD55" s="15">
        <v>3986</v>
      </c>
      <c r="SE55" s="15">
        <v>3986</v>
      </c>
      <c r="SF55" s="15">
        <v>3986</v>
      </c>
      <c r="SG55" s="15">
        <v>3986</v>
      </c>
      <c r="SH55" s="15">
        <v>3986</v>
      </c>
      <c r="SI55" s="15">
        <v>3986</v>
      </c>
      <c r="SJ55" s="15">
        <v>3986</v>
      </c>
      <c r="SK55" s="15">
        <v>3986</v>
      </c>
      <c r="SL55" s="15">
        <v>3986</v>
      </c>
      <c r="SM55" s="15">
        <v>3986</v>
      </c>
      <c r="SN55" s="15">
        <v>3986</v>
      </c>
      <c r="SO55" s="15">
        <v>3986</v>
      </c>
      <c r="SP55" s="15">
        <v>3986</v>
      </c>
      <c r="SQ55" s="15">
        <v>3986</v>
      </c>
      <c r="SR55" s="15">
        <v>3986</v>
      </c>
      <c r="SS55" s="15">
        <v>3986</v>
      </c>
      <c r="ST55" s="15">
        <v>3986</v>
      </c>
      <c r="SU55" s="15">
        <v>3986</v>
      </c>
      <c r="SV55" s="15">
        <v>3986</v>
      </c>
      <c r="SW55" s="15">
        <v>3986</v>
      </c>
      <c r="SX55" s="15">
        <v>4058</v>
      </c>
      <c r="SY55" s="15">
        <v>4076</v>
      </c>
      <c r="SZ55" s="15">
        <v>4076</v>
      </c>
      <c r="TA55" s="15">
        <v>4076</v>
      </c>
      <c r="TB55" s="15">
        <v>4076</v>
      </c>
      <c r="TC55" s="15">
        <v>4076</v>
      </c>
      <c r="TD55" s="15">
        <v>4076</v>
      </c>
      <c r="TE55" s="15">
        <v>4076</v>
      </c>
      <c r="TF55" s="15">
        <v>4076</v>
      </c>
      <c r="TG55" s="15">
        <v>4076</v>
      </c>
      <c r="TH55" s="15">
        <v>4076</v>
      </c>
      <c r="TI55" s="15">
        <v>4076</v>
      </c>
      <c r="TJ55" s="15">
        <v>4076</v>
      </c>
      <c r="TK55" s="15">
        <v>4148</v>
      </c>
      <c r="TL55" s="15">
        <v>4148</v>
      </c>
      <c r="TM55" s="15">
        <v>4148</v>
      </c>
      <c r="TN55" s="15">
        <v>4148</v>
      </c>
      <c r="TO55" s="15">
        <v>4434</v>
      </c>
      <c r="TP55" s="15">
        <v>4716</v>
      </c>
      <c r="TQ55" s="15">
        <v>4986</v>
      </c>
      <c r="TR55" s="15">
        <v>5270</v>
      </c>
      <c r="TS55" s="15">
        <v>5270</v>
      </c>
      <c r="TT55" s="15">
        <v>5618</v>
      </c>
      <c r="TU55" s="15">
        <v>5618</v>
      </c>
      <c r="TV55" s="15">
        <v>5618</v>
      </c>
      <c r="TW55" s="15">
        <v>5618</v>
      </c>
      <c r="TX55" s="15">
        <v>5999</v>
      </c>
      <c r="TY55" s="15">
        <v>5999</v>
      </c>
      <c r="TZ55" s="15">
        <v>5999</v>
      </c>
      <c r="UA55" s="15">
        <v>5999</v>
      </c>
      <c r="UB55" s="15">
        <v>5999</v>
      </c>
      <c r="UC55" s="15">
        <v>5999</v>
      </c>
      <c r="UD55" s="15">
        <v>6131</v>
      </c>
      <c r="UE55" s="15">
        <v>6131</v>
      </c>
      <c r="UF55" s="15">
        <v>6131</v>
      </c>
      <c r="UG55" s="15">
        <v>6131</v>
      </c>
      <c r="UH55" s="15">
        <v>6131</v>
      </c>
      <c r="UI55" s="15">
        <v>6131</v>
      </c>
      <c r="UJ55" s="15">
        <v>6131</v>
      </c>
      <c r="UK55" s="15">
        <v>6350</v>
      </c>
      <c r="UL55" s="15">
        <v>6566</v>
      </c>
      <c r="UM55" s="15">
        <v>6855</v>
      </c>
      <c r="UN55" s="15">
        <v>6855</v>
      </c>
      <c r="UO55" s="15">
        <v>6855</v>
      </c>
      <c r="UP55" s="15">
        <v>6855</v>
      </c>
      <c r="UQ55" s="15">
        <v>6855</v>
      </c>
      <c r="UR55" s="15">
        <v>7091</v>
      </c>
      <c r="US55" s="15">
        <v>7284</v>
      </c>
      <c r="UT55" s="15">
        <v>7767</v>
      </c>
      <c r="UU55" s="15">
        <v>7990</v>
      </c>
      <c r="UV55" s="15">
        <v>8206</v>
      </c>
      <c r="UW55" s="15">
        <v>8408</v>
      </c>
      <c r="UX55" s="15">
        <v>8408</v>
      </c>
      <c r="UY55" s="15">
        <v>8408</v>
      </c>
      <c r="UZ55" s="15">
        <v>8408</v>
      </c>
      <c r="VA55" s="15">
        <v>8408</v>
      </c>
      <c r="VB55" s="15">
        <v>8408</v>
      </c>
      <c r="VC55" s="15">
        <v>8408</v>
      </c>
      <c r="VD55" s="15">
        <v>8408</v>
      </c>
      <c r="VE55" s="15">
        <v>8408</v>
      </c>
      <c r="VF55" s="15">
        <v>8408</v>
      </c>
      <c r="VG55" s="15">
        <v>8408</v>
      </c>
      <c r="VH55" s="15">
        <v>8408</v>
      </c>
      <c r="VI55" s="15">
        <v>8408</v>
      </c>
      <c r="VJ55" s="15">
        <v>8408</v>
      </c>
      <c r="VK55" s="15">
        <v>8408</v>
      </c>
      <c r="VL55" s="15">
        <v>8408</v>
      </c>
      <c r="VM55" s="15">
        <v>8408</v>
      </c>
      <c r="VN55" s="15">
        <v>8408</v>
      </c>
      <c r="VO55" s="15">
        <v>8408</v>
      </c>
      <c r="VP55" s="15">
        <v>8408</v>
      </c>
      <c r="VQ55" s="15">
        <v>8408</v>
      </c>
      <c r="VR55" s="15">
        <v>8408</v>
      </c>
      <c r="VS55" s="15">
        <v>8408</v>
      </c>
      <c r="VT55" s="15">
        <v>8408</v>
      </c>
      <c r="VU55" s="15">
        <v>8408</v>
      </c>
      <c r="VV55" s="15">
        <v>8408</v>
      </c>
      <c r="VW55" s="15">
        <v>8408</v>
      </c>
      <c r="VX55" s="15">
        <v>8408</v>
      </c>
      <c r="VY55" s="15">
        <v>8408</v>
      </c>
      <c r="VZ55" s="15">
        <v>8408</v>
      </c>
      <c r="WA55" s="15">
        <v>8408</v>
      </c>
      <c r="WB55" s="15">
        <v>8408</v>
      </c>
      <c r="WC55" s="15">
        <v>8408</v>
      </c>
      <c r="WD55" s="15">
        <v>8408</v>
      </c>
      <c r="WE55" s="15">
        <v>8408</v>
      </c>
      <c r="WF55" s="15">
        <v>8408</v>
      </c>
      <c r="WG55" s="15">
        <v>8408</v>
      </c>
      <c r="WH55" s="15">
        <v>8408</v>
      </c>
      <c r="WI55" s="15">
        <v>8408</v>
      </c>
      <c r="WJ55" s="15">
        <v>8408</v>
      </c>
      <c r="WK55" s="15">
        <v>8408</v>
      </c>
      <c r="WL55" s="15">
        <v>8408</v>
      </c>
      <c r="WM55" s="15">
        <v>8408</v>
      </c>
      <c r="WN55" s="15">
        <v>8408</v>
      </c>
      <c r="WO55" s="15">
        <v>8408</v>
      </c>
      <c r="WP55" s="15">
        <v>8408</v>
      </c>
      <c r="WQ55" s="15">
        <v>8408</v>
      </c>
      <c r="WR55" s="15">
        <v>8408</v>
      </c>
      <c r="WS55" s="15">
        <v>8408</v>
      </c>
      <c r="WT55" s="15">
        <v>8408</v>
      </c>
      <c r="WU55" s="15">
        <v>8408</v>
      </c>
      <c r="WV55" s="15">
        <v>8408</v>
      </c>
      <c r="WW55" s="15">
        <v>8408</v>
      </c>
      <c r="WX55" s="15">
        <v>8408</v>
      </c>
      <c r="WY55" s="15">
        <v>8408</v>
      </c>
      <c r="WZ55" s="15">
        <v>8408</v>
      </c>
      <c r="XA55" s="15">
        <v>8408</v>
      </c>
      <c r="XB55" s="15">
        <v>8514</v>
      </c>
      <c r="XC55" s="15">
        <v>8514</v>
      </c>
      <c r="XD55" s="15">
        <v>8514</v>
      </c>
      <c r="XE55" s="15">
        <v>8514</v>
      </c>
      <c r="XF55" s="15">
        <v>8514</v>
      </c>
      <c r="XG55" s="15">
        <v>8514</v>
      </c>
      <c r="XH55" s="15">
        <v>8514</v>
      </c>
      <c r="XI55" s="15">
        <v>8514</v>
      </c>
      <c r="XJ55" s="15">
        <v>8514</v>
      </c>
      <c r="XK55" s="15">
        <v>8514</v>
      </c>
      <c r="XL55" s="15">
        <v>8514</v>
      </c>
      <c r="XM55" s="15">
        <v>8514</v>
      </c>
      <c r="XN55" s="15">
        <v>8514</v>
      </c>
      <c r="XO55" s="15">
        <v>8514</v>
      </c>
      <c r="XP55" s="15">
        <v>8514</v>
      </c>
      <c r="XQ55" s="15">
        <v>8514</v>
      </c>
      <c r="XR55" s="15">
        <v>8514</v>
      </c>
      <c r="XS55" s="15">
        <v>8514</v>
      </c>
      <c r="XT55" s="15">
        <v>8514</v>
      </c>
      <c r="XU55" s="15">
        <v>8514</v>
      </c>
      <c r="XV55" s="15">
        <v>8514</v>
      </c>
      <c r="XW55" s="15">
        <v>8514</v>
      </c>
      <c r="XX55" s="15">
        <v>8514</v>
      </c>
      <c r="XY55" s="15">
        <v>8514</v>
      </c>
      <c r="XZ55" s="15">
        <v>8514</v>
      </c>
      <c r="YA55" s="15">
        <v>8514</v>
      </c>
      <c r="YB55" s="15">
        <v>8514</v>
      </c>
      <c r="YC55" s="15">
        <v>8514</v>
      </c>
      <c r="YD55" s="15">
        <v>8514</v>
      </c>
      <c r="YE55" s="15">
        <v>8514</v>
      </c>
      <c r="YF55" s="15">
        <v>8514</v>
      </c>
      <c r="YG55" s="15">
        <v>8514</v>
      </c>
      <c r="YH55" s="15">
        <v>8514</v>
      </c>
      <c r="YI55" s="15">
        <v>8514</v>
      </c>
      <c r="YJ55" s="15">
        <v>8514</v>
      </c>
      <c r="YK55" s="15">
        <v>8514</v>
      </c>
      <c r="YL55" s="15">
        <v>8514</v>
      </c>
      <c r="YM55" s="15">
        <v>8514</v>
      </c>
      <c r="YN55" s="15">
        <v>8514</v>
      </c>
      <c r="YO55" s="15">
        <v>8514</v>
      </c>
      <c r="YP55" s="15">
        <v>8514</v>
      </c>
      <c r="YQ55" s="15">
        <v>8514</v>
      </c>
      <c r="YR55" s="15">
        <v>8514</v>
      </c>
      <c r="YS55" s="15">
        <v>8514</v>
      </c>
      <c r="YT55" s="15">
        <v>8514</v>
      </c>
      <c r="YU55" s="15">
        <v>8721</v>
      </c>
      <c r="YV55" s="15">
        <v>8721</v>
      </c>
      <c r="YW55" s="15">
        <v>8721</v>
      </c>
      <c r="YX55" s="15">
        <v>8721</v>
      </c>
      <c r="YY55" s="15">
        <v>8721</v>
      </c>
      <c r="YZ55" s="15">
        <v>8721</v>
      </c>
      <c r="ZA55" s="15">
        <v>8721</v>
      </c>
      <c r="ZB55" s="15">
        <v>8721</v>
      </c>
      <c r="ZC55" s="15">
        <v>9604</v>
      </c>
      <c r="ZD55" s="15">
        <v>9604</v>
      </c>
      <c r="ZE55" s="15">
        <v>9604</v>
      </c>
      <c r="ZF55" s="15">
        <v>9604</v>
      </c>
      <c r="ZG55" s="15">
        <v>9604</v>
      </c>
      <c r="ZH55" s="15">
        <v>9604</v>
      </c>
      <c r="ZI55" s="15">
        <v>9604</v>
      </c>
      <c r="ZJ55" s="15">
        <v>10242</v>
      </c>
      <c r="ZK55" s="15">
        <v>10242</v>
      </c>
      <c r="ZL55" s="15">
        <v>10242</v>
      </c>
      <c r="ZM55" s="15">
        <v>10242</v>
      </c>
      <c r="ZN55" s="15">
        <v>10242</v>
      </c>
      <c r="ZO55" s="15">
        <v>10242</v>
      </c>
      <c r="ZP55" s="15">
        <v>10242</v>
      </c>
      <c r="ZQ55" s="15">
        <v>10242</v>
      </c>
      <c r="ZR55" s="15">
        <v>10242</v>
      </c>
      <c r="ZS55" s="15">
        <v>10242</v>
      </c>
      <c r="ZT55" s="15">
        <v>10242</v>
      </c>
      <c r="ZU55" s="15">
        <v>10242</v>
      </c>
      <c r="ZV55" s="15">
        <v>10242</v>
      </c>
      <c r="ZW55" s="15">
        <v>10242</v>
      </c>
      <c r="ZX55" s="15">
        <v>10242</v>
      </c>
      <c r="ZY55" s="15">
        <v>10242</v>
      </c>
      <c r="ZZ55" s="15">
        <v>10242</v>
      </c>
      <c r="AAA55" s="15">
        <v>10242</v>
      </c>
      <c r="AAB55" s="15">
        <v>10423</v>
      </c>
      <c r="AAC55" s="15">
        <v>10597</v>
      </c>
      <c r="AAD55" s="15">
        <v>10597</v>
      </c>
      <c r="AAE55" s="15">
        <v>10825</v>
      </c>
      <c r="AAF55" s="15">
        <v>11062</v>
      </c>
      <c r="AAG55" s="15">
        <v>11062</v>
      </c>
      <c r="AAH55" s="15">
        <v>11062</v>
      </c>
      <c r="AAI55" s="15">
        <v>11477</v>
      </c>
      <c r="AAJ55" s="15">
        <v>11477</v>
      </c>
      <c r="AAK55" s="15">
        <v>11477</v>
      </c>
      <c r="AAL55" s="15">
        <v>11477</v>
      </c>
      <c r="AAM55" s="15">
        <v>11477</v>
      </c>
      <c r="AAN55" s="15">
        <v>11477</v>
      </c>
      <c r="AAO55" s="15">
        <v>11477</v>
      </c>
      <c r="AAP55" s="15">
        <v>11477</v>
      </c>
      <c r="AAQ55" s="15">
        <v>11477</v>
      </c>
      <c r="AAR55" s="15">
        <v>11477</v>
      </c>
      <c r="AAS55" s="15">
        <v>11446</v>
      </c>
      <c r="AAT55" s="15">
        <v>11446</v>
      </c>
      <c r="AAU55" s="15">
        <v>11446</v>
      </c>
      <c r="AAV55" s="15">
        <v>11446</v>
      </c>
      <c r="AAW55" s="15">
        <v>11446</v>
      </c>
      <c r="AAX55" s="15">
        <v>11446</v>
      </c>
      <c r="AAY55" s="15">
        <v>11446</v>
      </c>
      <c r="AAZ55" s="15">
        <v>11446</v>
      </c>
      <c r="ABA55" s="15">
        <v>11446</v>
      </c>
      <c r="ABB55" s="15">
        <v>11446</v>
      </c>
      <c r="ABC55" s="15">
        <v>11446</v>
      </c>
      <c r="ABD55" s="15">
        <v>11446</v>
      </c>
      <c r="ABE55" s="15">
        <v>11446</v>
      </c>
      <c r="ABF55" s="15">
        <v>11446</v>
      </c>
      <c r="ABG55" s="15">
        <v>11446</v>
      </c>
      <c r="ABH55" s="15">
        <v>11446</v>
      </c>
      <c r="ABI55" s="15">
        <v>11446</v>
      </c>
      <c r="ABJ55" s="15">
        <v>11446</v>
      </c>
      <c r="ABK55" s="15">
        <v>11446</v>
      </c>
      <c r="ABL55" s="15">
        <v>11446</v>
      </c>
      <c r="ABM55" s="15">
        <v>11446</v>
      </c>
      <c r="ABN55" s="15">
        <v>11446</v>
      </c>
      <c r="ABO55" s="15">
        <v>11446</v>
      </c>
      <c r="ABP55" s="15">
        <v>11446</v>
      </c>
      <c r="ABQ55" s="15">
        <v>11446</v>
      </c>
      <c r="ABR55" s="15">
        <v>11446</v>
      </c>
      <c r="ABS55" s="15">
        <v>11446</v>
      </c>
      <c r="ABT55" s="15">
        <v>11446</v>
      </c>
      <c r="ABU55" s="15">
        <v>11446</v>
      </c>
      <c r="ABV55" s="15">
        <v>11446</v>
      </c>
      <c r="ABW55" s="15">
        <v>11446</v>
      </c>
      <c r="ABX55" s="15">
        <v>11446</v>
      </c>
      <c r="ABY55" s="15">
        <v>11446</v>
      </c>
      <c r="ABZ55" s="15">
        <v>11446</v>
      </c>
      <c r="ACA55" s="15">
        <v>11446</v>
      </c>
      <c r="ACB55" s="15">
        <v>11446</v>
      </c>
      <c r="ACC55" s="15">
        <v>11446</v>
      </c>
      <c r="ACD55" s="15">
        <v>11446</v>
      </c>
      <c r="ACE55" s="15">
        <v>11446</v>
      </c>
      <c r="ACF55" s="15">
        <v>11446</v>
      </c>
      <c r="ACG55" s="15">
        <v>11446</v>
      </c>
      <c r="ACH55" s="15">
        <v>11446</v>
      </c>
      <c r="ACI55" s="15">
        <v>11216</v>
      </c>
      <c r="ACJ55" s="15">
        <v>11216</v>
      </c>
      <c r="ACK55" s="15">
        <v>11216</v>
      </c>
      <c r="ACL55" s="15">
        <v>11216</v>
      </c>
      <c r="ACM55" s="15">
        <v>11216</v>
      </c>
      <c r="ACN55" s="15">
        <v>11216</v>
      </c>
      <c r="ACO55" s="15">
        <v>11216</v>
      </c>
      <c r="ACP55" s="15">
        <v>11216</v>
      </c>
      <c r="ACQ55" s="15">
        <v>11216</v>
      </c>
      <c r="ACR55" s="15">
        <v>11216</v>
      </c>
      <c r="ACS55" s="15">
        <v>11216</v>
      </c>
      <c r="ACT55" s="15">
        <v>11216</v>
      </c>
      <c r="ACU55" s="15">
        <v>11216</v>
      </c>
      <c r="ACV55" s="15">
        <v>11216</v>
      </c>
      <c r="ACW55" s="15">
        <v>11216</v>
      </c>
      <c r="ACX55" s="15">
        <v>11216</v>
      </c>
      <c r="ACY55" s="15">
        <v>11216</v>
      </c>
      <c r="ACZ55" s="15">
        <v>11216</v>
      </c>
      <c r="ADA55" s="15">
        <v>11216</v>
      </c>
      <c r="ADB55" s="15">
        <v>11216</v>
      </c>
      <c r="ADC55" s="15">
        <v>11216</v>
      </c>
      <c r="ADD55" s="15">
        <v>11216</v>
      </c>
      <c r="ADE55" s="15">
        <v>11216</v>
      </c>
      <c r="ADF55" s="15">
        <v>11216</v>
      </c>
      <c r="ADG55" s="15">
        <v>11216</v>
      </c>
      <c r="ADH55" s="15">
        <v>11216</v>
      </c>
      <c r="ADI55" s="15">
        <v>11216</v>
      </c>
      <c r="ADJ55" s="15">
        <v>11216</v>
      </c>
      <c r="ADK55" s="15">
        <v>11216</v>
      </c>
      <c r="ADL55" s="15">
        <v>11216</v>
      </c>
      <c r="ADM55" s="15">
        <v>11216</v>
      </c>
      <c r="ADN55" s="15">
        <v>11216</v>
      </c>
      <c r="ADO55" s="15">
        <v>11216</v>
      </c>
      <c r="ADP55" s="15">
        <v>11216</v>
      </c>
      <c r="ADQ55" s="15">
        <v>11216</v>
      </c>
      <c r="ADR55" s="15">
        <v>11216</v>
      </c>
      <c r="ADS55" s="15">
        <v>11216</v>
      </c>
      <c r="ADT55" s="15">
        <v>11216</v>
      </c>
      <c r="ADU55" s="15">
        <v>11216</v>
      </c>
      <c r="ADV55" s="15">
        <v>11216</v>
      </c>
      <c r="ADW55" s="15">
        <v>11216</v>
      </c>
      <c r="ADX55" s="15">
        <v>11216</v>
      </c>
      <c r="ADY55" s="15">
        <v>11216</v>
      </c>
      <c r="ADZ55" s="15">
        <v>11216</v>
      </c>
      <c r="AEA55" s="15">
        <v>11216</v>
      </c>
      <c r="AEB55" s="15">
        <v>11216</v>
      </c>
      <c r="AEC55" s="15">
        <v>11216</v>
      </c>
      <c r="AED55" s="15">
        <v>11216</v>
      </c>
      <c r="AEE55" s="15">
        <v>11216</v>
      </c>
      <c r="AEF55" s="15">
        <v>11216</v>
      </c>
      <c r="AEG55" s="15">
        <v>11216</v>
      </c>
      <c r="AEH55" s="15">
        <v>11216</v>
      </c>
      <c r="AEI55" s="15">
        <v>11216</v>
      </c>
      <c r="AEJ55" s="15">
        <v>11216</v>
      </c>
      <c r="AEK55" s="15">
        <v>11216</v>
      </c>
      <c r="AEL55" s="15">
        <v>11216</v>
      </c>
      <c r="AEM55" s="15">
        <v>11216</v>
      </c>
      <c r="AEN55" s="15">
        <v>11216</v>
      </c>
      <c r="AEO55" s="15">
        <v>11216</v>
      </c>
      <c r="AEP55" s="15">
        <v>11216</v>
      </c>
      <c r="AEQ55" s="15">
        <v>11216</v>
      </c>
      <c r="AER55" s="15">
        <v>11216</v>
      </c>
      <c r="AES55" s="15">
        <v>11216</v>
      </c>
      <c r="AET55" s="15">
        <v>11216</v>
      </c>
      <c r="AEU55" s="15">
        <v>11216</v>
      </c>
      <c r="AEV55" s="15">
        <v>11216</v>
      </c>
      <c r="AEW55" s="15">
        <v>11216</v>
      </c>
      <c r="AEX55" s="15">
        <v>11216</v>
      </c>
      <c r="AEY55" s="15">
        <v>11216</v>
      </c>
      <c r="AEZ55" s="15">
        <v>11216</v>
      </c>
      <c r="AFA55" s="15">
        <v>11216</v>
      </c>
      <c r="AFB55" s="15">
        <v>11216</v>
      </c>
      <c r="AFC55" s="15">
        <v>11216</v>
      </c>
      <c r="AFD55" s="15">
        <v>11216</v>
      </c>
      <c r="AFE55" s="15">
        <v>11216</v>
      </c>
      <c r="AFF55" s="15">
        <v>11216</v>
      </c>
      <c r="AFG55" s="15">
        <v>11216</v>
      </c>
      <c r="AFH55" s="15">
        <v>11216</v>
      </c>
      <c r="AFI55" s="15">
        <v>11216</v>
      </c>
      <c r="AFJ55" s="15">
        <v>11216</v>
      </c>
      <c r="AFK55" s="15">
        <v>11216</v>
      </c>
      <c r="AFL55" s="15">
        <v>11216</v>
      </c>
      <c r="AFM55" s="15">
        <v>11216</v>
      </c>
      <c r="AFN55" s="15">
        <v>11216</v>
      </c>
      <c r="AFO55" s="15">
        <v>11216</v>
      </c>
      <c r="AFP55" s="15">
        <v>11216</v>
      </c>
      <c r="AFQ55" s="15">
        <v>11216</v>
      </c>
      <c r="AFR55" s="15">
        <v>11216</v>
      </c>
      <c r="AFS55" s="15">
        <v>11216</v>
      </c>
      <c r="AFT55" s="15">
        <v>11216</v>
      </c>
      <c r="AFU55" s="15">
        <v>11216</v>
      </c>
      <c r="AFV55" s="15">
        <v>9861</v>
      </c>
      <c r="AFW55" s="15">
        <v>9861</v>
      </c>
      <c r="AFX55" s="15">
        <v>9861</v>
      </c>
      <c r="AFY55" s="15">
        <v>9861</v>
      </c>
      <c r="AFZ55" s="15">
        <v>9861</v>
      </c>
      <c r="AGA55" s="15">
        <v>9861</v>
      </c>
      <c r="AGB55" s="15">
        <v>9861</v>
      </c>
      <c r="AGC55" s="15">
        <v>9861</v>
      </c>
      <c r="AGD55" s="15">
        <v>9861</v>
      </c>
      <c r="AGE55" s="15">
        <v>9861</v>
      </c>
      <c r="AGF55" s="15">
        <v>9861</v>
      </c>
      <c r="AGG55" s="15">
        <v>9861</v>
      </c>
      <c r="AGH55" s="15">
        <v>9861</v>
      </c>
      <c r="AGI55" s="15">
        <v>9861</v>
      </c>
      <c r="AGJ55" s="15">
        <v>9861</v>
      </c>
      <c r="AGK55" s="15">
        <v>9861</v>
      </c>
      <c r="AGL55" s="15">
        <v>9861</v>
      </c>
      <c r="AGM55" s="15">
        <v>9861</v>
      </c>
      <c r="AGN55" s="15">
        <v>9861</v>
      </c>
      <c r="AGO55" s="15">
        <v>9861</v>
      </c>
      <c r="AGP55" s="15">
        <v>9861</v>
      </c>
      <c r="AGQ55" s="15">
        <v>9861</v>
      </c>
      <c r="AGR55" s="15">
        <v>9861</v>
      </c>
      <c r="AGS55" s="15">
        <v>9861</v>
      </c>
      <c r="AGT55" s="15">
        <v>9861</v>
      </c>
      <c r="AGU55" s="15">
        <v>9861</v>
      </c>
      <c r="AGV55" s="15">
        <v>9861</v>
      </c>
      <c r="AGW55" s="15">
        <v>9861</v>
      </c>
      <c r="AGX55" s="15">
        <v>9861</v>
      </c>
      <c r="AGY55" s="15">
        <v>9861</v>
      </c>
      <c r="AGZ55" s="15">
        <v>9861</v>
      </c>
      <c r="AHA55" s="15">
        <v>9861</v>
      </c>
      <c r="AHB55" s="15">
        <v>9861</v>
      </c>
      <c r="AHC55" s="15">
        <v>9861</v>
      </c>
      <c r="AHD55" s="15">
        <v>9861</v>
      </c>
      <c r="AHE55" s="15">
        <v>9861</v>
      </c>
      <c r="AHF55" s="15">
        <v>9861</v>
      </c>
      <c r="AHG55" s="15">
        <v>9861</v>
      </c>
      <c r="AHH55" s="15">
        <v>9861</v>
      </c>
      <c r="AHI55" s="15">
        <v>9861</v>
      </c>
      <c r="AHJ55" s="15">
        <v>9861</v>
      </c>
      <c r="AHK55" s="15">
        <v>9861</v>
      </c>
      <c r="AHL55" s="15">
        <v>9861</v>
      </c>
      <c r="AHM55" s="15">
        <v>9861</v>
      </c>
      <c r="AHN55" s="15">
        <v>9861</v>
      </c>
      <c r="AHO55" s="15">
        <v>9861</v>
      </c>
      <c r="AHP55" s="15">
        <v>9861</v>
      </c>
      <c r="AHQ55" s="15">
        <v>9861</v>
      </c>
      <c r="AHR55" s="15">
        <v>9861</v>
      </c>
      <c r="AHS55" s="15">
        <v>9861</v>
      </c>
      <c r="AHT55" s="15">
        <v>9861</v>
      </c>
      <c r="AHU55" s="15">
        <v>9861</v>
      </c>
      <c r="AHV55" s="15">
        <v>9861</v>
      </c>
      <c r="AHW55" s="15">
        <v>9861</v>
      </c>
      <c r="AHX55" s="15">
        <v>9480</v>
      </c>
      <c r="AHY55" s="15">
        <v>9480</v>
      </c>
      <c r="AHZ55" s="15">
        <v>9480</v>
      </c>
      <c r="AIA55" s="15">
        <v>9480</v>
      </c>
      <c r="AIB55" s="15">
        <v>9480</v>
      </c>
      <c r="AIC55" s="15">
        <v>9480</v>
      </c>
      <c r="AID55" s="15">
        <v>9480</v>
      </c>
      <c r="AIE55" s="15">
        <v>9480</v>
      </c>
      <c r="AIF55" s="15">
        <v>9480</v>
      </c>
      <c r="AIG55" s="15">
        <v>9480</v>
      </c>
      <c r="AIH55" s="15">
        <v>9480</v>
      </c>
      <c r="AII55" s="15">
        <v>9480</v>
      </c>
      <c r="AIJ55" s="15">
        <v>9480</v>
      </c>
      <c r="AIK55" s="15">
        <v>9480</v>
      </c>
      <c r="AIL55" s="15">
        <v>9480</v>
      </c>
      <c r="AIM55" s="15">
        <v>9480</v>
      </c>
      <c r="AIN55" s="15">
        <v>9480</v>
      </c>
      <c r="AIO55" s="15">
        <v>9480</v>
      </c>
      <c r="AIP55" s="15">
        <v>9480</v>
      </c>
      <c r="AIQ55" s="15">
        <v>9480</v>
      </c>
      <c r="AIR55" s="15">
        <v>9480</v>
      </c>
      <c r="AIS55" s="15">
        <v>9480</v>
      </c>
      <c r="AIT55" s="15">
        <v>9480</v>
      </c>
      <c r="AIU55" s="15">
        <v>9480</v>
      </c>
      <c r="AIV55" s="15">
        <v>9480</v>
      </c>
      <c r="AIW55" s="15">
        <v>9480</v>
      </c>
      <c r="AIX55" s="15">
        <v>9480</v>
      </c>
      <c r="AIY55" s="15">
        <v>9480</v>
      </c>
      <c r="AIZ55" s="15">
        <v>9480</v>
      </c>
      <c r="AJA55" s="15">
        <v>9480</v>
      </c>
      <c r="AJB55" s="15">
        <v>9480</v>
      </c>
      <c r="AJC55" s="15">
        <v>9480</v>
      </c>
      <c r="AJD55" s="15">
        <v>9480</v>
      </c>
      <c r="AJE55" s="15">
        <v>9480</v>
      </c>
      <c r="AJF55" s="15">
        <v>9480</v>
      </c>
      <c r="AJG55" s="15">
        <v>9480</v>
      </c>
      <c r="AJH55" s="15">
        <v>9480</v>
      </c>
      <c r="AJI55" s="15">
        <v>9480</v>
      </c>
      <c r="AJJ55" s="15">
        <v>9480</v>
      </c>
      <c r="AJK55" s="15">
        <v>9480</v>
      </c>
      <c r="AJL55" s="15">
        <v>9480</v>
      </c>
      <c r="AJM55" s="15">
        <v>9480</v>
      </c>
      <c r="AJN55" s="15">
        <v>9480</v>
      </c>
      <c r="AJO55" s="15">
        <v>9480</v>
      </c>
      <c r="AJP55" s="15">
        <v>9480</v>
      </c>
      <c r="AJQ55" s="15">
        <v>9480</v>
      </c>
      <c r="AJR55" s="15">
        <v>9480</v>
      </c>
      <c r="AJS55" s="15">
        <v>9480</v>
      </c>
      <c r="AJT55" s="15">
        <v>9498</v>
      </c>
      <c r="AJU55" s="15">
        <v>9498</v>
      </c>
      <c r="AJV55" s="15">
        <v>9498</v>
      </c>
      <c r="AJW55" s="15">
        <v>9498</v>
      </c>
      <c r="AJX55" s="15">
        <v>9498</v>
      </c>
      <c r="AJY55" s="15">
        <v>9498</v>
      </c>
      <c r="AJZ55" s="15">
        <v>9498</v>
      </c>
      <c r="AKA55" s="15">
        <v>9498</v>
      </c>
      <c r="AKB55" s="15">
        <v>9498</v>
      </c>
      <c r="AKC55" s="15">
        <v>9498</v>
      </c>
      <c r="AKD55" s="15">
        <v>9498</v>
      </c>
      <c r="AKE55" s="15">
        <v>9498</v>
      </c>
      <c r="AKF55" s="15">
        <v>9498</v>
      </c>
      <c r="AKG55" s="15">
        <v>9498</v>
      </c>
      <c r="AKH55" s="15">
        <v>9498</v>
      </c>
      <c r="AKI55" s="15">
        <v>9497</v>
      </c>
      <c r="AKJ55" s="15">
        <v>9497</v>
      </c>
      <c r="AKK55" s="15">
        <v>9497</v>
      </c>
      <c r="AKL55" s="15">
        <v>9497</v>
      </c>
      <c r="AKM55" s="15">
        <v>9497</v>
      </c>
      <c r="AKN55" s="15">
        <v>9497</v>
      </c>
      <c r="AKO55" s="15">
        <v>9497</v>
      </c>
      <c r="AKP55" s="15">
        <v>9497</v>
      </c>
      <c r="AKQ55" s="15">
        <v>9497</v>
      </c>
      <c r="AKR55" s="15">
        <v>9497</v>
      </c>
      <c r="AKS55" s="15">
        <v>9497</v>
      </c>
      <c r="AKT55" s="15">
        <v>9497</v>
      </c>
      <c r="AKU55" s="15">
        <v>9497</v>
      </c>
      <c r="AKV55" s="15">
        <v>9505</v>
      </c>
      <c r="AKW55" s="15">
        <v>9505</v>
      </c>
      <c r="AKX55" s="15">
        <v>9505</v>
      </c>
      <c r="AKY55" s="15">
        <v>9505</v>
      </c>
      <c r="AKZ55" s="15">
        <v>9505</v>
      </c>
      <c r="ALA55" s="15">
        <v>9505</v>
      </c>
      <c r="ALB55" s="15">
        <v>9505</v>
      </c>
      <c r="ALC55" s="15">
        <v>9505</v>
      </c>
      <c r="ALD55" s="15">
        <v>9505</v>
      </c>
      <c r="ALE55" s="15">
        <v>9505</v>
      </c>
      <c r="ALF55" s="15">
        <v>9505</v>
      </c>
      <c r="ALG55" s="15">
        <v>9505</v>
      </c>
      <c r="ALH55" s="15">
        <v>9505</v>
      </c>
      <c r="ALI55" s="15">
        <v>9505</v>
      </c>
      <c r="ALJ55" s="15">
        <v>9505</v>
      </c>
      <c r="ALK55" s="15">
        <v>9505</v>
      </c>
      <c r="ALL55" s="15">
        <v>9505</v>
      </c>
      <c r="ALM55" s="15">
        <v>9505</v>
      </c>
      <c r="ALN55" s="15">
        <v>9505</v>
      </c>
      <c r="ALO55" s="15">
        <v>9505</v>
      </c>
      <c r="ALP55" s="15">
        <v>9505</v>
      </c>
      <c r="ALQ55" s="15">
        <v>9505</v>
      </c>
      <c r="ALR55" s="15">
        <v>9505</v>
      </c>
      <c r="ALS55" s="15">
        <v>9096</v>
      </c>
      <c r="ALT55" s="15">
        <v>9096</v>
      </c>
      <c r="ALU55" s="15">
        <v>9096</v>
      </c>
      <c r="ALV55" s="15">
        <v>9096</v>
      </c>
      <c r="ALW55" s="15">
        <v>9096</v>
      </c>
      <c r="ALX55" s="15">
        <v>9096</v>
      </c>
      <c r="ALY55" s="15">
        <v>9096</v>
      </c>
      <c r="ALZ55" s="15">
        <v>9096</v>
      </c>
      <c r="AMA55" s="15">
        <v>9096</v>
      </c>
      <c r="AMB55" s="15">
        <v>9096</v>
      </c>
      <c r="AMC55" s="15">
        <v>9096</v>
      </c>
      <c r="AMD55" s="15">
        <v>9096</v>
      </c>
      <c r="AME55" s="15">
        <v>9096</v>
      </c>
      <c r="AMF55" s="15">
        <v>9096</v>
      </c>
      <c r="AMG55" s="15">
        <v>9096</v>
      </c>
      <c r="AMH55" s="15">
        <v>9096</v>
      </c>
      <c r="AMI55" s="15">
        <v>9096</v>
      </c>
      <c r="AMJ55" s="15">
        <v>9096</v>
      </c>
      <c r="AMK55" s="15">
        <v>9096</v>
      </c>
      <c r="AML55" s="15">
        <v>9096</v>
      </c>
      <c r="AMM55" s="15">
        <v>9096</v>
      </c>
      <c r="AMN55" s="15">
        <v>9096</v>
      </c>
      <c r="AMO55" s="15">
        <v>9090</v>
      </c>
      <c r="AMP55" s="15">
        <v>9090</v>
      </c>
      <c r="AMQ55" s="15">
        <v>9090</v>
      </c>
      <c r="AMR55" s="15">
        <v>9090</v>
      </c>
      <c r="AMS55" s="15">
        <v>9090</v>
      </c>
      <c r="AMT55" s="15">
        <v>9090</v>
      </c>
      <c r="AMU55" s="15">
        <v>9090</v>
      </c>
      <c r="AMV55" s="15">
        <v>9090</v>
      </c>
      <c r="AMW55" s="15">
        <v>9090</v>
      </c>
      <c r="AMX55" s="15">
        <v>8429</v>
      </c>
      <c r="AMY55" s="15">
        <v>8429</v>
      </c>
      <c r="AMZ55" s="15">
        <v>8429</v>
      </c>
      <c r="ANA55" s="15">
        <v>8429</v>
      </c>
      <c r="ANB55" s="15">
        <v>8429</v>
      </c>
      <c r="ANC55" s="15">
        <v>8429</v>
      </c>
      <c r="AND55" s="15">
        <v>8429</v>
      </c>
      <c r="ANE55" s="15">
        <v>8429</v>
      </c>
      <c r="ANF55" s="15">
        <v>8429</v>
      </c>
      <c r="ANG55" s="15">
        <v>8429</v>
      </c>
      <c r="ANH55" s="15">
        <v>8429</v>
      </c>
      <c r="ANI55" s="15">
        <v>8429</v>
      </c>
      <c r="ANJ55" s="15">
        <v>8429</v>
      </c>
      <c r="ANK55" s="15">
        <v>8429</v>
      </c>
      <c r="ANL55" s="15">
        <v>8429</v>
      </c>
      <c r="ANM55" s="15">
        <v>8429</v>
      </c>
      <c r="ANN55" s="15">
        <v>8429</v>
      </c>
      <c r="ANO55" s="15">
        <v>8429</v>
      </c>
      <c r="ANP55" s="15">
        <v>8429</v>
      </c>
      <c r="ANQ55" s="15">
        <v>8429</v>
      </c>
      <c r="ANR55" s="15">
        <v>8429</v>
      </c>
      <c r="ANS55" s="15">
        <v>8429</v>
      </c>
      <c r="ANT55" s="15">
        <v>8429</v>
      </c>
      <c r="ANU55" s="15">
        <v>8429</v>
      </c>
      <c r="ANV55" s="15">
        <v>8429</v>
      </c>
      <c r="ANW55" s="15">
        <v>7332</v>
      </c>
      <c r="ANX55" s="15">
        <v>7332</v>
      </c>
      <c r="ANY55" s="15">
        <v>7332</v>
      </c>
      <c r="ANZ55" s="15">
        <v>7332</v>
      </c>
      <c r="AOA55" s="15">
        <v>7073</v>
      </c>
      <c r="AOB55" s="15">
        <v>6137</v>
      </c>
      <c r="AOC55" s="15">
        <v>5476</v>
      </c>
      <c r="AOD55" s="15">
        <v>5016</v>
      </c>
      <c r="AOE55" s="15">
        <v>5016</v>
      </c>
      <c r="AOF55" s="15">
        <v>5016</v>
      </c>
      <c r="AOG55" s="15">
        <v>5016</v>
      </c>
      <c r="AOH55" s="15">
        <v>5016</v>
      </c>
      <c r="AOI55" s="15">
        <v>5016</v>
      </c>
      <c r="AOJ55" s="15">
        <v>5016</v>
      </c>
      <c r="AOK55" s="15">
        <v>5016</v>
      </c>
      <c r="AOL55" s="15">
        <v>5016</v>
      </c>
      <c r="AOM55" s="15">
        <v>5016</v>
      </c>
      <c r="AON55" s="15">
        <v>5016</v>
      </c>
      <c r="AOO55" s="15">
        <v>5016</v>
      </c>
      <c r="AOP55" s="15">
        <v>5016</v>
      </c>
      <c r="AOQ55" s="15">
        <v>5016</v>
      </c>
      <c r="AOR55" s="15">
        <v>5016</v>
      </c>
      <c r="AOS55" s="15">
        <v>5016</v>
      </c>
      <c r="AOT55" s="15">
        <v>5016</v>
      </c>
      <c r="AOU55" s="15">
        <v>5016</v>
      </c>
      <c r="AOV55" s="15">
        <v>5016</v>
      </c>
      <c r="AOW55" s="15">
        <v>5016</v>
      </c>
      <c r="AOX55" s="15">
        <v>5016</v>
      </c>
      <c r="AOY55" s="15">
        <v>5016</v>
      </c>
      <c r="AOZ55" s="15">
        <v>5016</v>
      </c>
      <c r="APA55" s="15">
        <v>5016</v>
      </c>
      <c r="APB55" s="15">
        <v>5016</v>
      </c>
      <c r="APC55" s="15">
        <v>5016</v>
      </c>
      <c r="APD55" s="15">
        <v>5016</v>
      </c>
      <c r="APE55" s="15">
        <v>5016</v>
      </c>
      <c r="APF55" s="15">
        <v>5016</v>
      </c>
      <c r="APG55" s="15">
        <v>5016</v>
      </c>
      <c r="APH55" s="15">
        <v>5016</v>
      </c>
      <c r="API55" s="15">
        <v>5016</v>
      </c>
      <c r="APJ55" s="15">
        <v>5016</v>
      </c>
      <c r="APK55" s="15">
        <v>5016</v>
      </c>
      <c r="APL55" s="15">
        <v>5016</v>
      </c>
      <c r="APM55" s="15">
        <v>5016</v>
      </c>
      <c r="APN55" s="15">
        <v>5016</v>
      </c>
      <c r="APO55" s="15">
        <v>5016</v>
      </c>
      <c r="APP55" s="15">
        <v>5016</v>
      </c>
      <c r="APQ55" s="15">
        <v>5016</v>
      </c>
      <c r="APR55" s="15">
        <v>5016</v>
      </c>
      <c r="APS55" s="15">
        <v>5016</v>
      </c>
      <c r="APT55" s="15">
        <v>5016</v>
      </c>
      <c r="APU55" s="15">
        <v>5016</v>
      </c>
      <c r="APV55" s="15">
        <v>5016</v>
      </c>
      <c r="APW55" s="15">
        <v>5016</v>
      </c>
      <c r="APX55" s="15">
        <v>5016</v>
      </c>
      <c r="APY55" s="15">
        <v>5016</v>
      </c>
      <c r="APZ55" s="15">
        <v>5016</v>
      </c>
      <c r="AQA55" s="15">
        <v>5016</v>
      </c>
      <c r="AQB55" s="15">
        <v>5016</v>
      </c>
      <c r="AQC55" s="15">
        <v>5016</v>
      </c>
      <c r="AQD55" s="15">
        <v>5016</v>
      </c>
      <c r="AQE55" s="15">
        <v>5016</v>
      </c>
      <c r="AQF55" s="15">
        <v>5016</v>
      </c>
      <c r="AQG55" s="15">
        <v>5016</v>
      </c>
      <c r="AQH55" s="15">
        <v>5016</v>
      </c>
      <c r="AQI55" s="15">
        <v>5016</v>
      </c>
      <c r="AQJ55" s="15">
        <v>3684</v>
      </c>
      <c r="AQK55" s="15">
        <v>3684</v>
      </c>
      <c r="AQL55" s="15">
        <v>3684</v>
      </c>
      <c r="AQM55" s="15">
        <v>3684</v>
      </c>
      <c r="AQN55" s="15">
        <v>3684</v>
      </c>
      <c r="AQO55" s="15">
        <v>3684</v>
      </c>
      <c r="AQP55" s="15">
        <v>3684</v>
      </c>
      <c r="AQQ55" s="15">
        <v>3684</v>
      </c>
      <c r="AQR55" s="15">
        <v>3684</v>
      </c>
      <c r="AQS55" s="15">
        <v>3684</v>
      </c>
      <c r="AQT55" s="15">
        <v>3684</v>
      </c>
      <c r="AQU55" s="15">
        <v>3684</v>
      </c>
      <c r="AQV55" s="15">
        <v>3684</v>
      </c>
      <c r="AQW55" s="15">
        <v>3684</v>
      </c>
      <c r="AQX55" s="15">
        <v>3684</v>
      </c>
      <c r="AQY55" s="15">
        <v>3684</v>
      </c>
      <c r="AQZ55" s="15">
        <v>3684</v>
      </c>
      <c r="ARA55" s="15">
        <v>3684</v>
      </c>
      <c r="ARB55" s="15">
        <v>3684</v>
      </c>
      <c r="ARC55" s="15">
        <v>3684</v>
      </c>
      <c r="ARD55" s="15">
        <v>3684</v>
      </c>
      <c r="ARE55" s="15">
        <v>3684</v>
      </c>
      <c r="ARF55" s="15">
        <v>3684</v>
      </c>
      <c r="ARG55" s="15">
        <v>3684</v>
      </c>
      <c r="ARH55" s="15">
        <v>3684</v>
      </c>
      <c r="ARI55" s="15">
        <v>3684</v>
      </c>
      <c r="ARJ55" s="15">
        <v>3684</v>
      </c>
      <c r="ARK55" s="15">
        <v>3684</v>
      </c>
      <c r="ARL55" s="15">
        <v>3684</v>
      </c>
      <c r="ARM55" s="15">
        <v>3684</v>
      </c>
      <c r="ARN55" s="15">
        <v>3684</v>
      </c>
      <c r="ARO55" s="15">
        <v>3684</v>
      </c>
      <c r="ARP55" s="15">
        <v>3684</v>
      </c>
      <c r="ARQ55" s="15">
        <v>3684</v>
      </c>
      <c r="ARR55" s="15">
        <v>3684</v>
      </c>
      <c r="ARS55" s="15">
        <v>3684</v>
      </c>
      <c r="ART55" s="15">
        <v>3684</v>
      </c>
      <c r="ARU55" s="15">
        <v>3684</v>
      </c>
    </row>
    <row r="56" spans="1:16384" s="62" customFormat="1" ht="18" customHeight="1">
      <c r="A56" s="42" t="s">
        <v>2</v>
      </c>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14"/>
      <c r="AJ56" s="14"/>
      <c r="AK56" s="14"/>
      <c r="AL56" s="14"/>
      <c r="AM56" s="14"/>
      <c r="AN56" s="14"/>
      <c r="AO56" s="14"/>
      <c r="AP56" s="14"/>
      <c r="AQ56" s="14"/>
      <c r="AR56" s="14"/>
      <c r="AS56" s="14"/>
      <c r="AT56" s="14">
        <v>13</v>
      </c>
      <c r="AU56" s="14">
        <v>15</v>
      </c>
      <c r="AV56" s="14">
        <v>22</v>
      </c>
      <c r="AW56" s="14">
        <v>29</v>
      </c>
      <c r="AX56" s="14">
        <v>37</v>
      </c>
      <c r="AY56" s="14">
        <v>37</v>
      </c>
      <c r="AZ56" s="14">
        <v>53</v>
      </c>
      <c r="BA56" s="14">
        <v>75</v>
      </c>
      <c r="BB56" s="14">
        <v>83</v>
      </c>
      <c r="BC56" s="14">
        <v>98</v>
      </c>
      <c r="BD56" s="14">
        <v>113</v>
      </c>
      <c r="BE56" s="14">
        <v>123</v>
      </c>
      <c r="BF56" s="14">
        <v>131</v>
      </c>
      <c r="BG56" s="14">
        <v>135</v>
      </c>
      <c r="BH56" s="14">
        <v>144</v>
      </c>
      <c r="BI56" s="14">
        <v>153</v>
      </c>
      <c r="BJ56" s="14">
        <v>180</v>
      </c>
      <c r="BK56" s="14">
        <v>195</v>
      </c>
      <c r="BL56" s="14">
        <v>208</v>
      </c>
      <c r="BM56" s="14">
        <v>203</v>
      </c>
      <c r="BN56" s="49">
        <v>179</v>
      </c>
      <c r="BO56" s="14">
        <v>175</v>
      </c>
      <c r="BP56" s="14">
        <v>165</v>
      </c>
      <c r="BQ56" s="50">
        <v>164</v>
      </c>
      <c r="BR56" s="49">
        <v>166</v>
      </c>
      <c r="BS56" s="49">
        <v>163</v>
      </c>
      <c r="BT56" s="14">
        <v>141</v>
      </c>
      <c r="BU56" s="14">
        <v>144</v>
      </c>
      <c r="BV56" s="14">
        <v>146</v>
      </c>
      <c r="BW56" s="14">
        <v>118</v>
      </c>
      <c r="BX56" s="14">
        <v>94</v>
      </c>
      <c r="BY56" s="50">
        <v>83</v>
      </c>
      <c r="BZ56" s="14">
        <v>83</v>
      </c>
      <c r="CA56" s="14">
        <v>80</v>
      </c>
      <c r="CB56" s="50">
        <v>80</v>
      </c>
      <c r="CC56" s="49">
        <v>80</v>
      </c>
      <c r="CD56" s="49">
        <v>70</v>
      </c>
      <c r="CE56" s="14">
        <v>61</v>
      </c>
      <c r="CF56" s="50">
        <v>54</v>
      </c>
      <c r="CG56" s="49">
        <v>43</v>
      </c>
      <c r="CH56" s="49">
        <v>37</v>
      </c>
      <c r="CI56" s="49">
        <v>37</v>
      </c>
      <c r="CJ56" s="49">
        <v>37</v>
      </c>
      <c r="CK56" s="49">
        <v>32</v>
      </c>
      <c r="CL56" s="49">
        <v>22</v>
      </c>
      <c r="CM56" s="49">
        <v>23</v>
      </c>
      <c r="CN56" s="49">
        <v>21</v>
      </c>
      <c r="CO56" s="49">
        <v>12</v>
      </c>
      <c r="CP56" s="49">
        <v>12</v>
      </c>
      <c r="CQ56" s="14">
        <v>12</v>
      </c>
      <c r="CR56" s="14">
        <v>9</v>
      </c>
      <c r="CS56" s="50">
        <v>6</v>
      </c>
      <c r="CT56" s="49">
        <v>5</v>
      </c>
      <c r="CU56" s="14">
        <v>3</v>
      </c>
      <c r="CV56" s="14">
        <v>2</v>
      </c>
      <c r="CW56" s="14">
        <v>2</v>
      </c>
      <c r="CX56" s="14">
        <v>0</v>
      </c>
      <c r="CY56" s="50">
        <v>0</v>
      </c>
      <c r="CZ56" s="49">
        <v>0</v>
      </c>
      <c r="DA56" s="49">
        <v>0</v>
      </c>
      <c r="DB56" s="14">
        <v>1</v>
      </c>
      <c r="DC56" s="50">
        <v>1</v>
      </c>
      <c r="DD56" s="14">
        <v>1</v>
      </c>
      <c r="DE56" s="50">
        <v>1</v>
      </c>
      <c r="DF56" s="14">
        <v>2</v>
      </c>
      <c r="DG56" s="50">
        <v>2</v>
      </c>
      <c r="DH56" s="14">
        <v>3</v>
      </c>
      <c r="DI56" s="14">
        <v>3</v>
      </c>
      <c r="DJ56" s="14">
        <v>0</v>
      </c>
      <c r="DK56" s="14">
        <v>2</v>
      </c>
      <c r="DL56" s="14">
        <v>2</v>
      </c>
      <c r="DM56" s="14">
        <v>2</v>
      </c>
      <c r="DN56" s="14">
        <v>2</v>
      </c>
      <c r="DO56" s="14">
        <v>4</v>
      </c>
      <c r="DP56" s="14">
        <v>3</v>
      </c>
      <c r="DQ56" s="14">
        <v>3</v>
      </c>
      <c r="DR56" s="14">
        <v>7</v>
      </c>
      <c r="DS56" s="14">
        <v>8</v>
      </c>
      <c r="DT56" s="14">
        <v>9</v>
      </c>
      <c r="DU56" s="14">
        <v>15</v>
      </c>
      <c r="DV56" s="14">
        <v>17</v>
      </c>
      <c r="DW56" s="14">
        <v>20</v>
      </c>
      <c r="DX56" s="14">
        <v>25</v>
      </c>
      <c r="DY56" s="14">
        <v>26</v>
      </c>
      <c r="DZ56" s="14">
        <v>23</v>
      </c>
      <c r="EA56" s="14">
        <v>21</v>
      </c>
      <c r="EB56" s="14">
        <v>20</v>
      </c>
      <c r="EC56" s="14">
        <v>27</v>
      </c>
      <c r="ED56" s="14">
        <v>33</v>
      </c>
      <c r="EE56" s="14">
        <v>38</v>
      </c>
      <c r="EF56" s="14">
        <v>36</v>
      </c>
      <c r="EG56" s="14">
        <v>40</v>
      </c>
      <c r="EH56" s="14">
        <v>51</v>
      </c>
      <c r="EI56" s="14">
        <v>55</v>
      </c>
      <c r="EJ56" s="14">
        <v>57</v>
      </c>
      <c r="EK56" s="14">
        <v>75</v>
      </c>
      <c r="EL56" s="14">
        <v>98</v>
      </c>
      <c r="EM56" s="14">
        <v>130</v>
      </c>
      <c r="EN56" s="14">
        <v>154</v>
      </c>
      <c r="EO56" s="14">
        <v>148</v>
      </c>
      <c r="EP56" s="14">
        <v>155</v>
      </c>
      <c r="EQ56" s="14">
        <v>187</v>
      </c>
      <c r="ER56" s="14">
        <v>211</v>
      </c>
      <c r="ES56" s="14">
        <v>234</v>
      </c>
      <c r="ET56" s="14">
        <v>228</v>
      </c>
      <c r="EU56" s="14">
        <v>233</v>
      </c>
      <c r="EV56" s="14">
        <v>225</v>
      </c>
      <c r="EW56" s="14">
        <v>229</v>
      </c>
      <c r="EX56" s="14">
        <v>272</v>
      </c>
      <c r="EY56" s="14">
        <v>297</v>
      </c>
      <c r="EZ56" s="14">
        <v>326</v>
      </c>
      <c r="FA56" s="14">
        <v>308</v>
      </c>
      <c r="FB56" s="14">
        <v>362</v>
      </c>
      <c r="FC56" s="14">
        <v>338</v>
      </c>
      <c r="FD56" s="14">
        <v>350</v>
      </c>
      <c r="FE56" s="14">
        <v>354</v>
      </c>
      <c r="FF56" s="14">
        <v>294</v>
      </c>
      <c r="FG56" s="14">
        <v>288</v>
      </c>
      <c r="FH56" s="14">
        <v>267</v>
      </c>
      <c r="FI56" s="14">
        <v>273</v>
      </c>
      <c r="FJ56" s="14">
        <v>280</v>
      </c>
      <c r="FK56" s="14">
        <v>252</v>
      </c>
      <c r="FL56" s="14">
        <v>251</v>
      </c>
      <c r="FM56" s="14">
        <v>253</v>
      </c>
      <c r="FN56" s="14">
        <v>235</v>
      </c>
      <c r="FO56" s="14">
        <v>229</v>
      </c>
      <c r="FP56" s="14">
        <v>226</v>
      </c>
      <c r="FQ56" s="14">
        <v>213</v>
      </c>
      <c r="FR56" s="14">
        <v>213</v>
      </c>
      <c r="FS56" s="14">
        <v>205</v>
      </c>
      <c r="FT56" s="14">
        <v>190</v>
      </c>
      <c r="FU56" s="14">
        <v>211</v>
      </c>
      <c r="FV56" s="14">
        <v>214</v>
      </c>
      <c r="FW56" s="14">
        <v>203</v>
      </c>
      <c r="FX56" s="14">
        <v>213</v>
      </c>
      <c r="FY56" s="14">
        <v>179</v>
      </c>
      <c r="FZ56" s="14">
        <v>204</v>
      </c>
      <c r="GA56" s="14">
        <v>174</v>
      </c>
      <c r="GB56" s="14">
        <v>161</v>
      </c>
      <c r="GC56" s="14">
        <v>155</v>
      </c>
      <c r="GD56" s="14">
        <v>144</v>
      </c>
      <c r="GE56" s="14">
        <v>136</v>
      </c>
      <c r="GF56" s="14">
        <v>140</v>
      </c>
      <c r="GG56" s="14">
        <v>145</v>
      </c>
      <c r="GH56" s="14">
        <v>151</v>
      </c>
      <c r="GI56" s="14">
        <v>135</v>
      </c>
      <c r="GJ56" s="14">
        <v>133</v>
      </c>
      <c r="GK56" s="14">
        <v>128</v>
      </c>
      <c r="GL56" s="14">
        <v>135</v>
      </c>
      <c r="GM56" s="14">
        <v>148</v>
      </c>
      <c r="GN56" s="14">
        <v>154</v>
      </c>
      <c r="GO56" s="14">
        <v>157</v>
      </c>
      <c r="GP56" s="14">
        <v>168</v>
      </c>
      <c r="GQ56" s="14">
        <v>180</v>
      </c>
      <c r="GR56" s="14">
        <v>170</v>
      </c>
      <c r="GS56" s="14">
        <v>172</v>
      </c>
      <c r="GT56" s="14">
        <v>150</v>
      </c>
      <c r="GU56" s="14">
        <v>143</v>
      </c>
      <c r="GV56" s="14">
        <v>128</v>
      </c>
      <c r="GW56" s="14">
        <v>124</v>
      </c>
      <c r="GX56" s="14">
        <v>135</v>
      </c>
      <c r="GY56" s="14">
        <v>136</v>
      </c>
      <c r="GZ56" s="14">
        <v>126</v>
      </c>
      <c r="HA56" s="14">
        <v>115</v>
      </c>
      <c r="HB56" s="14">
        <v>115</v>
      </c>
      <c r="HC56" s="14">
        <v>122</v>
      </c>
      <c r="HD56" s="14">
        <v>122</v>
      </c>
      <c r="HE56" s="14">
        <v>114</v>
      </c>
      <c r="HF56" s="14">
        <v>99</v>
      </c>
      <c r="HG56" s="14">
        <v>97</v>
      </c>
      <c r="HH56" s="14">
        <v>92</v>
      </c>
      <c r="HI56" s="14">
        <v>95</v>
      </c>
      <c r="HJ56" s="14">
        <v>96</v>
      </c>
      <c r="HK56" s="14">
        <v>95</v>
      </c>
      <c r="HL56" s="14">
        <v>94</v>
      </c>
      <c r="HM56" s="14">
        <v>89</v>
      </c>
      <c r="HN56" s="14">
        <v>85</v>
      </c>
      <c r="HO56" s="14">
        <v>99</v>
      </c>
      <c r="HP56" s="14">
        <v>100</v>
      </c>
      <c r="HQ56" s="14">
        <v>104</v>
      </c>
      <c r="HR56" s="14">
        <v>106</v>
      </c>
      <c r="HS56" s="14">
        <v>102</v>
      </c>
      <c r="HT56" s="14">
        <v>93</v>
      </c>
      <c r="HU56" s="14">
        <v>99</v>
      </c>
      <c r="HV56" s="14">
        <v>112</v>
      </c>
      <c r="HW56" s="14">
        <v>110</v>
      </c>
      <c r="HX56" s="14">
        <v>115</v>
      </c>
      <c r="HY56" s="14">
        <v>109</v>
      </c>
      <c r="HZ56" s="14">
        <v>103</v>
      </c>
      <c r="IA56" s="14">
        <v>106</v>
      </c>
      <c r="IB56" s="14">
        <v>105</v>
      </c>
      <c r="IC56" s="14">
        <v>108</v>
      </c>
      <c r="ID56" s="14">
        <v>108</v>
      </c>
      <c r="IE56" s="14">
        <v>117</v>
      </c>
      <c r="IF56" s="14">
        <v>139</v>
      </c>
      <c r="IG56" s="14">
        <v>151</v>
      </c>
      <c r="IH56" s="14">
        <v>146</v>
      </c>
      <c r="II56" s="14">
        <v>160</v>
      </c>
      <c r="IJ56" s="14">
        <v>169</v>
      </c>
      <c r="IK56" s="14">
        <v>171</v>
      </c>
      <c r="IL56" s="14">
        <v>189</v>
      </c>
      <c r="IM56" s="14">
        <v>222</v>
      </c>
      <c r="IN56" s="14">
        <v>239</v>
      </c>
      <c r="IO56" s="14">
        <v>247</v>
      </c>
      <c r="IP56" s="14">
        <v>253</v>
      </c>
      <c r="IQ56" s="14">
        <v>266</v>
      </c>
      <c r="IR56" s="14">
        <v>275</v>
      </c>
      <c r="IS56" s="14">
        <v>243</v>
      </c>
      <c r="IT56" s="14">
        <v>269</v>
      </c>
      <c r="IU56" s="14">
        <v>276</v>
      </c>
      <c r="IV56" s="14">
        <v>275</v>
      </c>
      <c r="IW56" s="14">
        <v>315</v>
      </c>
      <c r="IX56" s="14">
        <v>349</v>
      </c>
      <c r="IY56" s="14">
        <v>381</v>
      </c>
      <c r="IZ56" s="14">
        <v>387</v>
      </c>
      <c r="JA56" s="14">
        <v>436</v>
      </c>
      <c r="JB56" s="14">
        <v>490</v>
      </c>
      <c r="JC56" s="14">
        <v>465</v>
      </c>
      <c r="JD56" s="14">
        <v>475</v>
      </c>
      <c r="JE56" s="14">
        <v>497</v>
      </c>
      <c r="JF56" s="14">
        <v>473</v>
      </c>
      <c r="JG56" s="14">
        <v>467</v>
      </c>
      <c r="JH56" s="14">
        <v>451</v>
      </c>
      <c r="JI56" s="14">
        <v>675</v>
      </c>
      <c r="JJ56" s="14">
        <v>702</v>
      </c>
      <c r="JK56" s="14">
        <v>711</v>
      </c>
      <c r="JL56" s="14">
        <v>692</v>
      </c>
      <c r="JM56" s="14">
        <v>670</v>
      </c>
      <c r="JN56" s="14">
        <v>651</v>
      </c>
      <c r="JO56" s="14">
        <v>634</v>
      </c>
      <c r="JP56" s="14">
        <v>650</v>
      </c>
      <c r="JQ56" s="14">
        <v>640</v>
      </c>
      <c r="JR56" s="14">
        <v>630</v>
      </c>
      <c r="JS56" s="14">
        <v>630</v>
      </c>
      <c r="JT56" s="14">
        <v>648</v>
      </c>
      <c r="JU56" s="14">
        <v>693</v>
      </c>
      <c r="JV56" s="14">
        <v>691</v>
      </c>
      <c r="JW56" s="14">
        <v>695</v>
      </c>
      <c r="JX56" s="14">
        <v>694</v>
      </c>
      <c r="JY56" s="14">
        <v>679</v>
      </c>
      <c r="JZ56" s="14">
        <v>693</v>
      </c>
      <c r="KA56" s="14">
        <v>731</v>
      </c>
      <c r="KB56" s="14">
        <v>767</v>
      </c>
      <c r="KC56" s="14">
        <v>791</v>
      </c>
      <c r="KD56" s="14">
        <v>803</v>
      </c>
      <c r="KE56" s="14">
        <v>791</v>
      </c>
      <c r="KF56" s="14">
        <v>720</v>
      </c>
      <c r="KG56" s="14">
        <v>697</v>
      </c>
      <c r="KH56" s="14">
        <v>667</v>
      </c>
      <c r="KI56" s="14">
        <v>650</v>
      </c>
      <c r="KJ56" s="14">
        <v>666</v>
      </c>
      <c r="KK56" s="14">
        <v>678</v>
      </c>
      <c r="KL56" s="14">
        <v>653</v>
      </c>
      <c r="KM56" s="14">
        <v>618</v>
      </c>
      <c r="KN56" s="14">
        <v>655</v>
      </c>
      <c r="KO56" s="14">
        <v>635</v>
      </c>
      <c r="KP56" s="14">
        <v>659</v>
      </c>
      <c r="KQ56" s="14">
        <v>644</v>
      </c>
      <c r="KR56" s="14">
        <v>668</v>
      </c>
      <c r="KS56" s="14">
        <v>654</v>
      </c>
      <c r="KT56" s="14">
        <v>619</v>
      </c>
      <c r="KU56" s="14">
        <v>628</v>
      </c>
      <c r="KV56" s="14">
        <v>689</v>
      </c>
      <c r="KW56" s="14">
        <v>682</v>
      </c>
      <c r="KX56" s="14">
        <v>679</v>
      </c>
      <c r="KY56" s="14">
        <v>662</v>
      </c>
      <c r="KZ56" s="14">
        <v>673</v>
      </c>
      <c r="LA56" s="14">
        <v>651</v>
      </c>
      <c r="LB56" s="14">
        <v>752</v>
      </c>
      <c r="LC56" s="14">
        <v>874</v>
      </c>
      <c r="LD56" s="14">
        <v>992</v>
      </c>
      <c r="LE56" s="14">
        <v>1101</v>
      </c>
      <c r="LF56" s="14">
        <v>1173</v>
      </c>
      <c r="LG56" s="14">
        <v>1225</v>
      </c>
      <c r="LH56" s="14">
        <v>1218</v>
      </c>
      <c r="LI56" s="14">
        <v>1152</v>
      </c>
      <c r="LJ56" s="14">
        <v>1091</v>
      </c>
      <c r="LK56" s="14">
        <v>1060</v>
      </c>
      <c r="LL56" s="14">
        <v>1055</v>
      </c>
      <c r="LM56" s="14">
        <v>1082</v>
      </c>
      <c r="LN56" s="14">
        <v>1040</v>
      </c>
      <c r="LO56" s="14">
        <v>1031</v>
      </c>
      <c r="LP56" s="14">
        <v>1054</v>
      </c>
      <c r="LQ56" s="14">
        <v>1089</v>
      </c>
      <c r="LR56" s="14">
        <v>1109</v>
      </c>
      <c r="LS56" s="14">
        <v>1126</v>
      </c>
      <c r="LT56" s="14">
        <v>1110</v>
      </c>
      <c r="LU56" s="14">
        <v>1104</v>
      </c>
      <c r="LV56" s="14">
        <v>1000</v>
      </c>
      <c r="LW56" s="14">
        <v>967</v>
      </c>
      <c r="LX56" s="14">
        <v>939</v>
      </c>
      <c r="LY56" s="14">
        <v>889</v>
      </c>
      <c r="LZ56" s="14">
        <v>787</v>
      </c>
      <c r="MA56" s="14">
        <v>719</v>
      </c>
      <c r="MB56" s="14">
        <v>654</v>
      </c>
      <c r="MC56" s="14">
        <v>596</v>
      </c>
      <c r="MD56" s="14">
        <v>594</v>
      </c>
      <c r="ME56" s="14">
        <v>539</v>
      </c>
      <c r="MF56" s="14">
        <v>521</v>
      </c>
      <c r="MG56" s="14">
        <v>490</v>
      </c>
      <c r="MH56" s="14">
        <v>473</v>
      </c>
      <c r="MI56" s="14">
        <v>426</v>
      </c>
      <c r="MJ56" s="14">
        <v>376</v>
      </c>
      <c r="MK56" s="14">
        <v>359</v>
      </c>
      <c r="ML56" s="14">
        <v>338</v>
      </c>
      <c r="MM56" s="14">
        <v>341</v>
      </c>
      <c r="MN56" s="14">
        <v>332</v>
      </c>
      <c r="MO56" s="14">
        <v>315</v>
      </c>
      <c r="MP56" s="14">
        <v>275</v>
      </c>
      <c r="MQ56" s="14">
        <v>256</v>
      </c>
      <c r="MR56" s="14">
        <v>258</v>
      </c>
      <c r="MS56" s="14">
        <v>240</v>
      </c>
      <c r="MT56" s="14">
        <v>240</v>
      </c>
      <c r="MU56" s="14">
        <v>220</v>
      </c>
      <c r="MV56" s="14">
        <v>199</v>
      </c>
      <c r="MW56" s="14">
        <v>179</v>
      </c>
      <c r="MX56" s="14">
        <v>164</v>
      </c>
      <c r="MY56" s="14">
        <v>163</v>
      </c>
      <c r="MZ56" s="14">
        <v>153</v>
      </c>
      <c r="NA56" s="14">
        <v>158</v>
      </c>
      <c r="NB56" s="14">
        <v>154</v>
      </c>
      <c r="NC56" s="14">
        <v>150</v>
      </c>
      <c r="ND56" s="14">
        <v>128</v>
      </c>
      <c r="NE56" s="14">
        <v>128</v>
      </c>
      <c r="NF56" s="14">
        <v>147</v>
      </c>
      <c r="NG56" s="14">
        <v>157</v>
      </c>
      <c r="NH56" s="14">
        <v>162</v>
      </c>
      <c r="NI56" s="14">
        <v>156</v>
      </c>
      <c r="NJ56" s="14">
        <v>174</v>
      </c>
      <c r="NK56" s="14">
        <v>183</v>
      </c>
      <c r="NL56" s="14">
        <v>177</v>
      </c>
      <c r="NM56" s="14">
        <v>183</v>
      </c>
      <c r="NN56" s="14">
        <v>198</v>
      </c>
      <c r="NO56" s="14">
        <v>211</v>
      </c>
      <c r="NP56" s="14">
        <v>216</v>
      </c>
      <c r="NQ56" s="14">
        <v>225</v>
      </c>
      <c r="NR56" s="14">
        <v>223</v>
      </c>
      <c r="NS56" s="14">
        <v>219</v>
      </c>
      <c r="NT56" s="14">
        <v>238</v>
      </c>
      <c r="NU56" s="14">
        <v>259</v>
      </c>
      <c r="NV56" s="14">
        <v>300</v>
      </c>
      <c r="NW56" s="14">
        <v>311</v>
      </c>
      <c r="NX56" s="14">
        <v>315</v>
      </c>
      <c r="NY56" s="14">
        <v>292</v>
      </c>
      <c r="NZ56" s="14">
        <v>296</v>
      </c>
      <c r="OA56" s="14">
        <v>343</v>
      </c>
      <c r="OB56" s="14">
        <v>379</v>
      </c>
      <c r="OC56" s="14">
        <v>458</v>
      </c>
      <c r="OD56" s="14">
        <v>534</v>
      </c>
      <c r="OE56" s="14">
        <v>619</v>
      </c>
      <c r="OF56" s="14">
        <v>653</v>
      </c>
      <c r="OG56" s="14">
        <v>683</v>
      </c>
      <c r="OH56" s="14">
        <v>769</v>
      </c>
      <c r="OI56" s="14">
        <v>849</v>
      </c>
      <c r="OJ56" s="14">
        <v>902</v>
      </c>
      <c r="OK56" s="14">
        <v>917</v>
      </c>
      <c r="OL56" s="14">
        <v>964</v>
      </c>
      <c r="OM56" s="14">
        <v>944</v>
      </c>
      <c r="ON56" s="14">
        <v>914</v>
      </c>
      <c r="OO56" s="14">
        <v>905</v>
      </c>
      <c r="OP56" s="14">
        <v>896</v>
      </c>
      <c r="OQ56" s="14">
        <v>753</v>
      </c>
      <c r="OR56" s="14">
        <v>765</v>
      </c>
      <c r="OS56" s="14">
        <v>783</v>
      </c>
      <c r="OT56" s="14">
        <v>790</v>
      </c>
      <c r="OU56" s="14">
        <v>834</v>
      </c>
      <c r="OV56" s="14">
        <v>894</v>
      </c>
      <c r="OW56" s="14">
        <v>845</v>
      </c>
      <c r="OX56" s="14">
        <v>952</v>
      </c>
      <c r="OY56" s="14">
        <v>1013</v>
      </c>
      <c r="OZ56" s="14">
        <v>1100</v>
      </c>
      <c r="PA56" s="14">
        <v>1211</v>
      </c>
      <c r="PB56" s="14">
        <v>1344</v>
      </c>
      <c r="PC56" s="14">
        <v>1457</v>
      </c>
      <c r="PD56" s="14">
        <v>1532</v>
      </c>
      <c r="PE56" s="14">
        <v>1626</v>
      </c>
      <c r="PF56" s="14">
        <v>1729</v>
      </c>
      <c r="PG56" s="14">
        <v>1806</v>
      </c>
      <c r="PH56" s="14">
        <v>1794</v>
      </c>
      <c r="PI56" s="14">
        <v>1778</v>
      </c>
      <c r="PJ56" s="14">
        <v>1783</v>
      </c>
      <c r="PK56" s="14">
        <v>1829</v>
      </c>
      <c r="PL56" s="14">
        <v>1829</v>
      </c>
      <c r="PM56" s="14">
        <v>1812</v>
      </c>
      <c r="PN56" s="14">
        <v>1827</v>
      </c>
      <c r="PO56" s="14">
        <v>1790</v>
      </c>
      <c r="PP56" s="14">
        <v>1752</v>
      </c>
      <c r="PQ56" s="14">
        <v>1676</v>
      </c>
      <c r="PR56" s="14">
        <v>1596</v>
      </c>
      <c r="PS56" s="14">
        <v>1557</v>
      </c>
      <c r="PT56" s="14">
        <v>1527</v>
      </c>
      <c r="PU56" s="14">
        <v>1547</v>
      </c>
      <c r="PV56" s="14">
        <v>1496</v>
      </c>
      <c r="PW56" s="14">
        <v>1460</v>
      </c>
      <c r="PX56" s="14">
        <v>1474</v>
      </c>
      <c r="PY56" s="14">
        <v>1459</v>
      </c>
      <c r="PZ56" s="14">
        <v>1425</v>
      </c>
      <c r="QA56" s="14">
        <v>1361</v>
      </c>
      <c r="QB56" s="14">
        <v>1308</v>
      </c>
      <c r="QC56" s="14">
        <v>1275</v>
      </c>
      <c r="QD56" s="14">
        <v>1217</v>
      </c>
      <c r="QE56" s="14">
        <v>1133</v>
      </c>
      <c r="QF56" s="14">
        <v>1057</v>
      </c>
      <c r="QG56" s="14">
        <v>1009</v>
      </c>
      <c r="QH56" s="14">
        <v>976</v>
      </c>
      <c r="QI56" s="14">
        <v>919</v>
      </c>
      <c r="QJ56" s="14">
        <v>834</v>
      </c>
      <c r="QK56" s="14">
        <v>750</v>
      </c>
      <c r="QL56" s="14">
        <v>705</v>
      </c>
      <c r="QM56" s="14">
        <v>676</v>
      </c>
      <c r="QN56" s="14">
        <v>644</v>
      </c>
      <c r="QO56" s="14">
        <v>614</v>
      </c>
      <c r="QP56" s="14">
        <v>575</v>
      </c>
      <c r="QQ56" s="14">
        <v>537</v>
      </c>
      <c r="QR56" s="14">
        <v>481</v>
      </c>
      <c r="QS56" s="14">
        <v>448</v>
      </c>
      <c r="QT56" s="14">
        <v>427</v>
      </c>
      <c r="QU56" s="14">
        <v>387</v>
      </c>
      <c r="QV56" s="14">
        <v>359</v>
      </c>
      <c r="QW56" s="14">
        <v>340</v>
      </c>
      <c r="QX56" s="14">
        <v>307</v>
      </c>
      <c r="QY56" s="14">
        <v>293</v>
      </c>
      <c r="QZ56" s="14">
        <v>303</v>
      </c>
      <c r="RA56" s="14">
        <v>309</v>
      </c>
      <c r="RB56" s="14">
        <v>284</v>
      </c>
      <c r="RC56" s="14">
        <v>287</v>
      </c>
      <c r="RD56" s="14">
        <v>287</v>
      </c>
      <c r="RE56" s="14">
        <v>262</v>
      </c>
      <c r="RF56" s="14">
        <v>247</v>
      </c>
      <c r="RG56" s="14">
        <v>240</v>
      </c>
      <c r="RH56" s="14">
        <v>225</v>
      </c>
      <c r="RI56" s="14">
        <v>217</v>
      </c>
      <c r="RJ56" s="14">
        <v>227</v>
      </c>
      <c r="RK56" s="14">
        <v>224</v>
      </c>
      <c r="RL56" s="14">
        <v>227</v>
      </c>
      <c r="RM56" s="14">
        <v>219</v>
      </c>
      <c r="RN56" s="14">
        <v>232</v>
      </c>
      <c r="RO56" s="14">
        <v>246</v>
      </c>
      <c r="RP56" s="14">
        <v>232</v>
      </c>
      <c r="RQ56" s="14">
        <v>244</v>
      </c>
      <c r="RR56" s="14">
        <v>240</v>
      </c>
      <c r="RS56" s="14">
        <v>211</v>
      </c>
      <c r="RT56" s="14">
        <v>203</v>
      </c>
      <c r="RU56" s="14">
        <v>217</v>
      </c>
      <c r="RV56" s="14">
        <v>222</v>
      </c>
      <c r="RW56" s="14">
        <v>227</v>
      </c>
      <c r="RX56" s="14">
        <v>225</v>
      </c>
      <c r="RY56" s="14">
        <v>238</v>
      </c>
      <c r="RZ56" s="14">
        <v>235</v>
      </c>
      <c r="SA56" s="14">
        <v>243</v>
      </c>
      <c r="SB56" s="14">
        <v>259</v>
      </c>
      <c r="SC56" s="14">
        <v>280</v>
      </c>
      <c r="SD56" s="14">
        <v>301</v>
      </c>
      <c r="SE56" s="14">
        <v>333</v>
      </c>
      <c r="SF56" s="14">
        <v>380</v>
      </c>
      <c r="SG56" s="14">
        <v>398</v>
      </c>
      <c r="SH56" s="14">
        <v>404</v>
      </c>
      <c r="SI56" s="14">
        <v>488</v>
      </c>
      <c r="SJ56" s="14">
        <v>554</v>
      </c>
      <c r="SK56" s="14">
        <v>630</v>
      </c>
      <c r="SL56" s="14">
        <v>745</v>
      </c>
      <c r="SM56" s="14">
        <v>824</v>
      </c>
      <c r="SN56" s="14">
        <v>840</v>
      </c>
      <c r="SO56" s="14">
        <v>871</v>
      </c>
      <c r="SP56" s="14">
        <v>941</v>
      </c>
      <c r="SQ56" s="14">
        <v>1003</v>
      </c>
      <c r="SR56" s="14">
        <v>1042</v>
      </c>
      <c r="SS56" s="14">
        <v>1064</v>
      </c>
      <c r="ST56" s="14">
        <v>1048</v>
      </c>
      <c r="SU56" s="14">
        <v>1157</v>
      </c>
      <c r="SV56" s="14">
        <v>1251</v>
      </c>
      <c r="SW56" s="14">
        <v>1397</v>
      </c>
      <c r="SX56" s="14">
        <v>1569</v>
      </c>
      <c r="SY56" s="14">
        <v>1711</v>
      </c>
      <c r="SZ56" s="14">
        <v>1859</v>
      </c>
      <c r="TA56" s="14">
        <v>2004</v>
      </c>
      <c r="TB56" s="14">
        <v>2090</v>
      </c>
      <c r="TC56" s="14">
        <v>2177</v>
      </c>
      <c r="TD56" s="14">
        <v>2306</v>
      </c>
      <c r="TE56" s="14">
        <v>2301</v>
      </c>
      <c r="TF56" s="14">
        <v>2316</v>
      </c>
      <c r="TG56" s="14">
        <v>2362</v>
      </c>
      <c r="TH56" s="14">
        <v>2399</v>
      </c>
      <c r="TI56" s="14">
        <v>2406</v>
      </c>
      <c r="TJ56" s="14">
        <v>2415</v>
      </c>
      <c r="TK56" s="14">
        <v>2520</v>
      </c>
      <c r="TL56" s="14">
        <v>2538</v>
      </c>
      <c r="TM56" s="14">
        <v>2513</v>
      </c>
      <c r="TN56" s="14">
        <v>2451</v>
      </c>
      <c r="TO56" s="14">
        <v>2450</v>
      </c>
      <c r="TP56" s="14">
        <v>2494</v>
      </c>
      <c r="TQ56" s="14">
        <v>2535</v>
      </c>
      <c r="TR56" s="14">
        <v>2627</v>
      </c>
      <c r="TS56" s="14">
        <v>2633</v>
      </c>
      <c r="TT56" s="14">
        <v>2647</v>
      </c>
      <c r="TU56" s="14">
        <v>2681</v>
      </c>
      <c r="TV56" s="14">
        <v>2806</v>
      </c>
      <c r="TW56" s="14">
        <v>2853</v>
      </c>
      <c r="TX56" s="14">
        <v>2897</v>
      </c>
      <c r="TY56" s="14">
        <v>3068</v>
      </c>
      <c r="TZ56" s="14">
        <v>3181</v>
      </c>
      <c r="UA56" s="14">
        <v>3238</v>
      </c>
      <c r="UB56" s="14">
        <v>3286</v>
      </c>
      <c r="UC56" s="14">
        <v>3318</v>
      </c>
      <c r="UD56" s="14">
        <v>3345</v>
      </c>
      <c r="UE56" s="14">
        <v>3377</v>
      </c>
      <c r="UF56" s="14">
        <v>3441</v>
      </c>
      <c r="UG56" s="14">
        <v>3452</v>
      </c>
      <c r="UH56" s="14">
        <v>3429</v>
      </c>
      <c r="UI56" s="14">
        <v>3511</v>
      </c>
      <c r="UJ56" s="14">
        <v>3553</v>
      </c>
      <c r="UK56" s="14">
        <v>3462</v>
      </c>
      <c r="UL56" s="14">
        <v>3409</v>
      </c>
      <c r="UM56" s="14">
        <v>3370</v>
      </c>
      <c r="UN56" s="14">
        <v>3385</v>
      </c>
      <c r="UO56" s="14">
        <v>3314</v>
      </c>
      <c r="UP56" s="14">
        <v>3169</v>
      </c>
      <c r="UQ56" s="14">
        <v>2985</v>
      </c>
      <c r="UR56" s="14">
        <v>2742</v>
      </c>
      <c r="US56" s="14">
        <v>2628</v>
      </c>
      <c r="UT56" s="14">
        <v>2560</v>
      </c>
      <c r="UU56" s="14">
        <v>2338</v>
      </c>
      <c r="UV56" s="14">
        <v>2182</v>
      </c>
      <c r="UW56" s="14">
        <v>1981</v>
      </c>
      <c r="UX56" s="14">
        <v>1805</v>
      </c>
      <c r="UY56" s="14">
        <v>1601</v>
      </c>
      <c r="UZ56" s="14">
        <v>1373</v>
      </c>
      <c r="VA56" s="14">
        <v>1267</v>
      </c>
      <c r="VB56" s="14">
        <v>1161</v>
      </c>
      <c r="VC56" s="14">
        <v>1024</v>
      </c>
      <c r="VD56" s="14">
        <v>960</v>
      </c>
      <c r="VE56" s="14">
        <v>895</v>
      </c>
      <c r="VF56" s="14">
        <v>795</v>
      </c>
      <c r="VG56" s="14">
        <v>775</v>
      </c>
      <c r="VH56" s="14">
        <v>725</v>
      </c>
      <c r="VI56" s="14">
        <v>703</v>
      </c>
      <c r="VJ56" s="14">
        <v>662</v>
      </c>
      <c r="VK56" s="14">
        <v>625</v>
      </c>
      <c r="VL56" s="14">
        <v>559</v>
      </c>
      <c r="VM56" s="14">
        <v>473</v>
      </c>
      <c r="VN56" s="14">
        <v>431</v>
      </c>
      <c r="VO56" s="14">
        <v>429</v>
      </c>
      <c r="VP56" s="14">
        <v>395</v>
      </c>
      <c r="VQ56" s="14">
        <v>368</v>
      </c>
      <c r="VR56" s="14">
        <v>332</v>
      </c>
      <c r="VS56" s="14">
        <v>317</v>
      </c>
      <c r="VT56" s="14">
        <v>290</v>
      </c>
      <c r="VU56" s="14">
        <v>282</v>
      </c>
      <c r="VV56" s="14">
        <v>267</v>
      </c>
      <c r="VW56" s="14">
        <v>264</v>
      </c>
      <c r="VX56" s="14">
        <v>244</v>
      </c>
      <c r="VY56" s="14">
        <v>230</v>
      </c>
      <c r="VZ56" s="14">
        <v>213</v>
      </c>
      <c r="WA56" s="14">
        <v>188</v>
      </c>
      <c r="WB56" s="14">
        <v>184</v>
      </c>
      <c r="WC56" s="14">
        <v>180</v>
      </c>
      <c r="WD56" s="14">
        <v>176</v>
      </c>
      <c r="WE56" s="14">
        <v>149</v>
      </c>
      <c r="WF56" s="14">
        <v>135</v>
      </c>
      <c r="WG56" s="14">
        <v>119</v>
      </c>
      <c r="WH56" s="14">
        <v>97</v>
      </c>
      <c r="WI56" s="14">
        <v>89</v>
      </c>
      <c r="WJ56" s="14">
        <v>81</v>
      </c>
      <c r="WK56" s="14">
        <v>70</v>
      </c>
      <c r="WL56" s="14">
        <v>66</v>
      </c>
      <c r="WM56" s="14">
        <v>67</v>
      </c>
      <c r="WN56" s="14">
        <v>68</v>
      </c>
      <c r="WO56" s="14">
        <v>64</v>
      </c>
      <c r="WP56" s="14">
        <v>70</v>
      </c>
      <c r="WQ56" s="14">
        <v>68</v>
      </c>
      <c r="WR56" s="14">
        <v>63</v>
      </c>
      <c r="WS56" s="14">
        <v>61</v>
      </c>
      <c r="WT56" s="14">
        <v>63</v>
      </c>
      <c r="WU56" s="14">
        <v>56</v>
      </c>
      <c r="WV56" s="14">
        <v>49</v>
      </c>
      <c r="WW56" s="14">
        <v>47</v>
      </c>
      <c r="WX56" s="14">
        <v>44</v>
      </c>
      <c r="WY56" s="14">
        <v>42</v>
      </c>
      <c r="WZ56" s="14">
        <v>46</v>
      </c>
      <c r="XA56" s="14">
        <v>45</v>
      </c>
      <c r="XB56" s="14">
        <v>46</v>
      </c>
      <c r="XC56" s="14">
        <v>42</v>
      </c>
      <c r="XD56" s="14">
        <v>41</v>
      </c>
      <c r="XE56" s="14">
        <v>44</v>
      </c>
      <c r="XF56" s="14">
        <v>41</v>
      </c>
      <c r="XG56" s="14">
        <v>36</v>
      </c>
      <c r="XH56" s="14">
        <v>34</v>
      </c>
      <c r="XI56" s="14">
        <v>34</v>
      </c>
      <c r="XJ56" s="14">
        <v>33</v>
      </c>
      <c r="XK56" s="14">
        <v>28</v>
      </c>
      <c r="XL56" s="14">
        <v>31</v>
      </c>
      <c r="XM56" s="14">
        <v>31</v>
      </c>
      <c r="XN56" s="14">
        <v>31</v>
      </c>
      <c r="XO56" s="14">
        <v>21</v>
      </c>
      <c r="XP56" s="14">
        <v>24</v>
      </c>
      <c r="XQ56" s="14">
        <v>22</v>
      </c>
      <c r="XR56" s="14">
        <v>20</v>
      </c>
      <c r="XS56" s="14">
        <v>21</v>
      </c>
      <c r="XT56" s="14">
        <v>23</v>
      </c>
      <c r="XU56" s="14">
        <v>20</v>
      </c>
      <c r="XV56" s="14">
        <v>19</v>
      </c>
      <c r="XW56" s="14">
        <v>16</v>
      </c>
      <c r="XX56" s="14">
        <v>15</v>
      </c>
      <c r="XY56" s="14">
        <v>16</v>
      </c>
      <c r="XZ56" s="14">
        <v>17</v>
      </c>
      <c r="YA56" s="14">
        <v>16</v>
      </c>
      <c r="YB56" s="14">
        <v>20</v>
      </c>
      <c r="YC56" s="14">
        <v>17</v>
      </c>
      <c r="YD56" s="14">
        <v>20</v>
      </c>
      <c r="YE56" s="14">
        <v>20</v>
      </c>
      <c r="YF56" s="14">
        <v>25</v>
      </c>
      <c r="YG56" s="14">
        <v>25</v>
      </c>
      <c r="YH56" s="14">
        <v>27</v>
      </c>
      <c r="YI56" s="14">
        <v>27</v>
      </c>
      <c r="YJ56" s="14">
        <v>24</v>
      </c>
      <c r="YK56" s="14">
        <v>22</v>
      </c>
      <c r="YL56" s="14">
        <v>24</v>
      </c>
      <c r="YM56" s="14">
        <v>36</v>
      </c>
      <c r="YN56" s="14">
        <v>41</v>
      </c>
      <c r="YO56" s="14">
        <v>41</v>
      </c>
      <c r="YP56" s="14">
        <v>40</v>
      </c>
      <c r="YQ56" s="14">
        <v>42</v>
      </c>
      <c r="YR56" s="14">
        <v>42</v>
      </c>
      <c r="YS56" s="14">
        <v>40</v>
      </c>
      <c r="YT56" s="14">
        <v>39</v>
      </c>
      <c r="YU56" s="14">
        <v>49</v>
      </c>
      <c r="YV56" s="14">
        <v>56</v>
      </c>
      <c r="YW56" s="14">
        <v>56</v>
      </c>
      <c r="YX56" s="14">
        <v>50</v>
      </c>
      <c r="YY56" s="14">
        <v>49</v>
      </c>
      <c r="YZ56" s="14">
        <v>62</v>
      </c>
      <c r="ZA56" s="14">
        <v>91</v>
      </c>
      <c r="ZB56" s="14">
        <v>182</v>
      </c>
      <c r="ZC56" s="14">
        <v>336</v>
      </c>
      <c r="ZD56" s="14">
        <v>564</v>
      </c>
      <c r="ZE56" s="14">
        <v>792</v>
      </c>
      <c r="ZF56" s="14">
        <v>1098</v>
      </c>
      <c r="ZG56" s="14">
        <v>1290</v>
      </c>
      <c r="ZH56" s="14">
        <v>1462</v>
      </c>
      <c r="ZI56" s="14">
        <v>1675</v>
      </c>
      <c r="ZJ56" s="14">
        <v>1906</v>
      </c>
      <c r="ZK56" s="14">
        <v>2089</v>
      </c>
      <c r="ZL56" s="14">
        <v>2181</v>
      </c>
      <c r="ZM56" s="14">
        <v>2253</v>
      </c>
      <c r="ZN56" s="14">
        <v>2401</v>
      </c>
      <c r="ZO56" s="14">
        <v>2540</v>
      </c>
      <c r="ZP56" s="14">
        <v>2645</v>
      </c>
      <c r="ZQ56" s="14">
        <v>2712</v>
      </c>
      <c r="ZR56" s="14">
        <v>2753</v>
      </c>
      <c r="ZS56" s="14">
        <v>2700</v>
      </c>
      <c r="ZT56" s="14">
        <v>2554</v>
      </c>
      <c r="ZU56" s="14">
        <v>2526</v>
      </c>
      <c r="ZV56" s="14">
        <v>2500</v>
      </c>
      <c r="ZW56" s="14">
        <v>2542</v>
      </c>
      <c r="ZX56" s="14">
        <v>2477</v>
      </c>
      <c r="ZY56" s="14">
        <v>2402</v>
      </c>
      <c r="ZZ56" s="14">
        <v>2383</v>
      </c>
      <c r="AAA56" s="14">
        <v>2279</v>
      </c>
      <c r="AAB56" s="14">
        <v>2177</v>
      </c>
      <c r="AAC56" s="14">
        <v>2225</v>
      </c>
      <c r="AAD56" s="14">
        <v>2365</v>
      </c>
      <c r="AAE56" s="14">
        <v>2505</v>
      </c>
      <c r="AAF56" s="14">
        <v>2706</v>
      </c>
      <c r="AAG56" s="14">
        <v>2941</v>
      </c>
      <c r="AAH56" s="14">
        <v>3067</v>
      </c>
      <c r="AAI56" s="14">
        <v>3057</v>
      </c>
      <c r="AAJ56" s="14">
        <v>3136</v>
      </c>
      <c r="AAK56" s="14">
        <v>3201</v>
      </c>
      <c r="AAL56" s="14">
        <v>3205</v>
      </c>
      <c r="AAM56" s="14">
        <v>3130</v>
      </c>
      <c r="AAN56" s="14">
        <v>2937</v>
      </c>
      <c r="AAO56" s="14">
        <v>2908</v>
      </c>
      <c r="AAP56" s="14">
        <v>2750</v>
      </c>
      <c r="AAQ56" s="14">
        <v>2748</v>
      </c>
      <c r="AAR56" s="14">
        <v>2826</v>
      </c>
      <c r="AAS56" s="14">
        <v>2864</v>
      </c>
      <c r="AAT56" s="14">
        <v>2929</v>
      </c>
      <c r="AAU56" s="14">
        <v>3020</v>
      </c>
      <c r="AAV56" s="14">
        <v>2992</v>
      </c>
      <c r="AAW56" s="14">
        <v>2852</v>
      </c>
      <c r="AAX56" s="14">
        <v>2914</v>
      </c>
      <c r="AAY56" s="14">
        <v>2973</v>
      </c>
      <c r="AAZ56" s="14">
        <v>2845</v>
      </c>
      <c r="ABA56" s="14">
        <v>2781</v>
      </c>
      <c r="ABB56" s="14">
        <v>2763</v>
      </c>
      <c r="ABC56" s="14">
        <v>2624</v>
      </c>
      <c r="ABD56" s="14">
        <v>2518</v>
      </c>
      <c r="ABE56" s="14">
        <v>2545</v>
      </c>
      <c r="ABF56" s="14">
        <v>2633</v>
      </c>
      <c r="ABG56" s="14">
        <v>2638</v>
      </c>
      <c r="ABH56" s="14">
        <v>2617</v>
      </c>
      <c r="ABI56" s="14">
        <v>2598</v>
      </c>
      <c r="ABJ56" s="14">
        <v>2543</v>
      </c>
      <c r="ABK56" s="14">
        <v>2417</v>
      </c>
      <c r="ABL56" s="14">
        <v>2394</v>
      </c>
      <c r="ABM56" s="14">
        <v>2402</v>
      </c>
      <c r="ABN56" s="14">
        <v>2334</v>
      </c>
      <c r="ABO56" s="14">
        <v>2297</v>
      </c>
      <c r="ABP56" s="14">
        <v>2282</v>
      </c>
      <c r="ABQ56" s="14">
        <v>2102</v>
      </c>
      <c r="ABR56" s="14">
        <v>1939</v>
      </c>
      <c r="ABS56" s="14">
        <v>1980</v>
      </c>
      <c r="ABT56" s="14">
        <v>2022</v>
      </c>
      <c r="ABU56" s="14">
        <v>1966</v>
      </c>
      <c r="ABV56" s="14">
        <v>1894</v>
      </c>
      <c r="ABW56" s="14">
        <v>1888</v>
      </c>
      <c r="ABX56" s="14">
        <v>1738</v>
      </c>
      <c r="ABY56" s="14">
        <v>1581</v>
      </c>
      <c r="ABZ56" s="14">
        <v>1466</v>
      </c>
      <c r="ACA56" s="14">
        <v>1426</v>
      </c>
      <c r="ACB56" s="14">
        <v>1408</v>
      </c>
      <c r="ACC56" s="14">
        <v>1422</v>
      </c>
      <c r="ACD56" s="14">
        <v>1446</v>
      </c>
      <c r="ACE56" s="14">
        <v>1413</v>
      </c>
      <c r="ACF56" s="14">
        <v>1418</v>
      </c>
      <c r="ACG56" s="14">
        <v>1516</v>
      </c>
      <c r="ACH56" s="14">
        <v>1648</v>
      </c>
      <c r="ACI56" s="14">
        <v>1755</v>
      </c>
      <c r="ACJ56" s="14">
        <v>1807</v>
      </c>
      <c r="ACK56" s="14">
        <v>1854</v>
      </c>
      <c r="ACL56" s="14">
        <v>1860</v>
      </c>
      <c r="ACM56" s="14">
        <v>1826</v>
      </c>
      <c r="ACN56" s="14">
        <v>1929</v>
      </c>
      <c r="ACO56" s="14">
        <v>2047</v>
      </c>
      <c r="ACP56" s="14">
        <v>2102</v>
      </c>
      <c r="ACQ56" s="14">
        <v>2130</v>
      </c>
      <c r="ACR56" s="14">
        <v>2213</v>
      </c>
      <c r="ACS56" s="14">
        <v>2199</v>
      </c>
      <c r="ACT56" s="14">
        <v>2167</v>
      </c>
      <c r="ACU56" s="14">
        <v>2257</v>
      </c>
      <c r="ACV56" s="14">
        <v>2334</v>
      </c>
      <c r="ACW56" s="14">
        <v>2322</v>
      </c>
      <c r="ACX56" s="14">
        <v>2258</v>
      </c>
      <c r="ACY56" s="14">
        <v>2194</v>
      </c>
      <c r="ACZ56" s="14">
        <v>2052</v>
      </c>
      <c r="ADA56" s="14">
        <v>1929</v>
      </c>
      <c r="ADB56" s="14">
        <v>1862</v>
      </c>
      <c r="ADC56" s="14">
        <v>1783</v>
      </c>
      <c r="ADD56" s="14">
        <v>1669</v>
      </c>
      <c r="ADE56" s="14">
        <v>1570</v>
      </c>
      <c r="ADF56" s="14">
        <v>1564</v>
      </c>
      <c r="ADG56" s="14">
        <v>1506</v>
      </c>
      <c r="ADH56" s="14">
        <v>1424</v>
      </c>
      <c r="ADI56" s="14">
        <v>1504</v>
      </c>
      <c r="ADJ56" s="14">
        <v>1551</v>
      </c>
      <c r="ADK56" s="14">
        <v>1535</v>
      </c>
      <c r="ADL56" s="14">
        <v>1461</v>
      </c>
      <c r="ADM56" s="14">
        <v>1408</v>
      </c>
      <c r="ADN56" s="14">
        <v>1323</v>
      </c>
      <c r="ADO56" s="14">
        <v>1204</v>
      </c>
      <c r="ADP56" s="14">
        <v>1141</v>
      </c>
      <c r="ADQ56" s="14">
        <v>1066</v>
      </c>
      <c r="ADR56" s="14">
        <v>994</v>
      </c>
      <c r="ADS56" s="14">
        <v>929</v>
      </c>
      <c r="ADT56" s="14">
        <v>1016</v>
      </c>
      <c r="ADU56" s="14">
        <v>1074</v>
      </c>
      <c r="ADV56" s="14">
        <v>1157</v>
      </c>
      <c r="ADW56" s="14">
        <v>1342</v>
      </c>
      <c r="ADX56" s="14">
        <v>1505</v>
      </c>
      <c r="ADY56" s="14">
        <v>1612</v>
      </c>
      <c r="ADZ56" s="14">
        <v>1701</v>
      </c>
      <c r="AEA56" s="14">
        <v>1780</v>
      </c>
      <c r="AEB56" s="14">
        <v>1720</v>
      </c>
      <c r="AEC56" s="14">
        <v>1625</v>
      </c>
      <c r="AED56" s="14">
        <v>1659</v>
      </c>
      <c r="AEE56" s="14">
        <v>1673</v>
      </c>
      <c r="AEF56" s="14">
        <v>1603</v>
      </c>
      <c r="AEG56" s="14">
        <v>1580</v>
      </c>
      <c r="AEH56" s="14">
        <v>1540</v>
      </c>
      <c r="AEI56" s="14">
        <v>1407</v>
      </c>
      <c r="AEJ56" s="14">
        <v>1332</v>
      </c>
      <c r="AEK56" s="14">
        <v>1346</v>
      </c>
      <c r="AEL56" s="14">
        <v>1367</v>
      </c>
      <c r="AEM56" s="14">
        <v>1317</v>
      </c>
      <c r="AEN56" s="14">
        <v>1278</v>
      </c>
      <c r="AEO56" s="14">
        <v>1218</v>
      </c>
      <c r="AEP56" s="14">
        <v>1117</v>
      </c>
      <c r="AEQ56" s="14">
        <v>1040</v>
      </c>
      <c r="AER56" s="14">
        <v>1022</v>
      </c>
      <c r="AES56" s="14">
        <v>1006</v>
      </c>
      <c r="AET56" s="14">
        <v>917</v>
      </c>
      <c r="AEU56" s="14">
        <v>853</v>
      </c>
      <c r="AEV56" s="14">
        <v>805</v>
      </c>
      <c r="AEW56" s="14">
        <v>747</v>
      </c>
      <c r="AEX56" s="14">
        <v>711</v>
      </c>
      <c r="AEY56" s="14">
        <v>724</v>
      </c>
      <c r="AEZ56" s="14">
        <v>719</v>
      </c>
      <c r="AFA56" s="14">
        <v>674</v>
      </c>
      <c r="AFB56" s="14">
        <v>641</v>
      </c>
      <c r="AFC56" s="14">
        <v>621</v>
      </c>
      <c r="AFD56" s="14">
        <v>594</v>
      </c>
      <c r="AFE56" s="14">
        <v>580</v>
      </c>
      <c r="AFF56" s="14">
        <v>632</v>
      </c>
      <c r="AFG56" s="14">
        <v>654</v>
      </c>
      <c r="AFH56" s="14">
        <v>651</v>
      </c>
      <c r="AFI56" s="14">
        <v>637</v>
      </c>
      <c r="AFJ56" s="14">
        <v>645</v>
      </c>
      <c r="AFK56" s="14">
        <v>599</v>
      </c>
      <c r="AFL56" s="14">
        <v>593</v>
      </c>
      <c r="AFM56" s="14">
        <v>597</v>
      </c>
      <c r="AFN56" s="14">
        <v>625</v>
      </c>
      <c r="AFO56" s="14">
        <v>646</v>
      </c>
      <c r="AFP56" s="14">
        <v>660</v>
      </c>
      <c r="AFQ56" s="14">
        <v>686</v>
      </c>
      <c r="AFR56" s="14">
        <v>703</v>
      </c>
      <c r="AFS56" s="14">
        <v>731</v>
      </c>
      <c r="AFT56" s="14">
        <v>823</v>
      </c>
      <c r="AFU56" s="14">
        <v>950</v>
      </c>
      <c r="AFV56" s="14">
        <v>1014</v>
      </c>
      <c r="AFW56" s="14">
        <v>1098</v>
      </c>
      <c r="AFX56" s="14">
        <v>1193</v>
      </c>
      <c r="AFY56" s="14">
        <v>1187</v>
      </c>
      <c r="AFZ56" s="14">
        <v>1262</v>
      </c>
      <c r="AGA56" s="14">
        <v>1457</v>
      </c>
      <c r="AGB56" s="14">
        <v>1679</v>
      </c>
      <c r="AGC56" s="14">
        <v>1909</v>
      </c>
      <c r="AGD56" s="14">
        <v>2105</v>
      </c>
      <c r="AGE56" s="14">
        <v>2318</v>
      </c>
      <c r="AGF56" s="14">
        <v>2476</v>
      </c>
      <c r="AGG56" s="14">
        <v>2560</v>
      </c>
      <c r="AGH56" s="14">
        <v>2722</v>
      </c>
      <c r="AGI56" s="14">
        <v>2786</v>
      </c>
      <c r="AGJ56" s="14">
        <v>2908</v>
      </c>
      <c r="AGK56" s="14">
        <v>2998</v>
      </c>
      <c r="AGL56" s="14">
        <v>3081</v>
      </c>
      <c r="AGM56" s="14">
        <v>3154</v>
      </c>
      <c r="AGN56" s="14">
        <v>3286</v>
      </c>
      <c r="AGO56" s="14">
        <v>3339</v>
      </c>
      <c r="AGP56" s="14">
        <v>3333</v>
      </c>
      <c r="AGQ56" s="14">
        <v>3368</v>
      </c>
      <c r="AGR56" s="14">
        <v>3367</v>
      </c>
      <c r="AGS56" s="14">
        <v>3495</v>
      </c>
      <c r="AGT56" s="14">
        <v>3492</v>
      </c>
      <c r="AGU56" s="14">
        <v>3582</v>
      </c>
      <c r="AGV56" s="14">
        <v>3791</v>
      </c>
      <c r="AGW56" s="14">
        <v>3957</v>
      </c>
      <c r="AGX56" s="14">
        <v>4045</v>
      </c>
      <c r="AGY56" s="14">
        <v>4076</v>
      </c>
      <c r="AGZ56" s="14">
        <v>4236</v>
      </c>
      <c r="AHA56" s="14">
        <v>4469</v>
      </c>
      <c r="AHB56" s="14">
        <v>4661</v>
      </c>
      <c r="AHC56" s="14">
        <v>4775</v>
      </c>
      <c r="AHD56" s="14">
        <v>4904</v>
      </c>
      <c r="AHE56" s="14">
        <v>4965</v>
      </c>
      <c r="AHF56" s="14">
        <v>5052</v>
      </c>
      <c r="AHG56" s="14">
        <v>5269</v>
      </c>
      <c r="AHH56" s="14">
        <v>5483</v>
      </c>
      <c r="AHI56" s="14">
        <v>5654</v>
      </c>
      <c r="AHJ56" s="14">
        <v>5852</v>
      </c>
      <c r="AHK56" s="14">
        <v>5975</v>
      </c>
      <c r="AHL56" s="14">
        <v>5959</v>
      </c>
      <c r="AHM56" s="14">
        <v>5921</v>
      </c>
      <c r="AHN56" s="14">
        <v>5864</v>
      </c>
      <c r="AHO56" s="14">
        <v>5857</v>
      </c>
      <c r="AHP56" s="14">
        <v>5750</v>
      </c>
      <c r="AHQ56" s="14">
        <v>5717</v>
      </c>
      <c r="AHR56" s="14">
        <v>5616</v>
      </c>
      <c r="AHS56" s="14">
        <v>5535</v>
      </c>
      <c r="AHT56" s="14">
        <v>5709</v>
      </c>
      <c r="AHU56" s="14">
        <v>5944</v>
      </c>
      <c r="AHV56" s="14">
        <v>6124</v>
      </c>
      <c r="AHW56" s="14">
        <v>6199</v>
      </c>
      <c r="AHX56" s="14">
        <v>6311</v>
      </c>
      <c r="AHY56" s="14">
        <v>6414</v>
      </c>
      <c r="AHZ56" s="14">
        <v>6350</v>
      </c>
      <c r="AIA56" s="14">
        <v>6217</v>
      </c>
      <c r="AIB56" s="14">
        <v>6064</v>
      </c>
      <c r="AIC56" s="14">
        <v>5678</v>
      </c>
      <c r="AID56" s="14">
        <v>5272</v>
      </c>
      <c r="AIE56" s="14">
        <v>5180</v>
      </c>
      <c r="AIF56" s="14">
        <v>4989</v>
      </c>
      <c r="AIG56" s="14">
        <v>4721</v>
      </c>
      <c r="AIH56" s="14">
        <v>4382</v>
      </c>
      <c r="AII56" s="14">
        <v>4104</v>
      </c>
      <c r="AIJ56" s="14">
        <v>3726</v>
      </c>
      <c r="AIK56" s="14">
        <v>3427</v>
      </c>
      <c r="AIL56" s="14">
        <v>3449</v>
      </c>
      <c r="AIM56" s="14">
        <v>3339</v>
      </c>
      <c r="AIN56" s="14">
        <v>2441</v>
      </c>
      <c r="AIO56" s="14">
        <v>2208</v>
      </c>
      <c r="AIP56" s="14">
        <v>2195</v>
      </c>
      <c r="AIQ56" s="14">
        <v>2039</v>
      </c>
      <c r="AIR56" s="14">
        <v>1871</v>
      </c>
      <c r="AIS56" s="14">
        <v>1796</v>
      </c>
      <c r="AIT56" s="14">
        <v>1741</v>
      </c>
      <c r="AIU56" s="14">
        <v>1665</v>
      </c>
      <c r="AIV56" s="14">
        <v>1611</v>
      </c>
      <c r="AIW56" s="14">
        <v>1548</v>
      </c>
      <c r="AIX56" s="14">
        <v>1489</v>
      </c>
      <c r="AIY56" s="14">
        <v>1232</v>
      </c>
      <c r="AIZ56" s="14">
        <v>1159</v>
      </c>
      <c r="AJA56" s="14">
        <v>1121</v>
      </c>
      <c r="AJB56" s="14">
        <v>1104</v>
      </c>
      <c r="AJC56" s="14">
        <v>1061</v>
      </c>
      <c r="AJD56" s="14">
        <v>1036</v>
      </c>
      <c r="AJE56" s="14">
        <v>1012</v>
      </c>
      <c r="AJF56" s="14">
        <v>967</v>
      </c>
      <c r="AJG56" s="14">
        <v>878</v>
      </c>
      <c r="AJH56" s="14">
        <v>786</v>
      </c>
      <c r="AJI56" s="14">
        <v>756</v>
      </c>
      <c r="AJJ56" s="14">
        <v>737</v>
      </c>
      <c r="AJK56" s="14">
        <v>753</v>
      </c>
      <c r="AJL56" s="14">
        <v>728</v>
      </c>
      <c r="AJM56" s="14">
        <v>695</v>
      </c>
      <c r="AJN56" s="14">
        <v>707</v>
      </c>
      <c r="AJO56" s="14">
        <v>743</v>
      </c>
      <c r="AJP56" s="14">
        <v>748</v>
      </c>
      <c r="AJQ56" s="14">
        <v>716</v>
      </c>
      <c r="AJR56" s="14">
        <v>704</v>
      </c>
      <c r="AJS56" s="14">
        <v>656</v>
      </c>
      <c r="AJT56" s="14">
        <v>589</v>
      </c>
      <c r="AJU56" s="14">
        <v>542</v>
      </c>
      <c r="AJV56" s="14">
        <v>542</v>
      </c>
      <c r="AJW56" s="14">
        <v>623</v>
      </c>
      <c r="AJX56" s="14">
        <v>707</v>
      </c>
      <c r="AJY56" s="14">
        <v>788</v>
      </c>
      <c r="AJZ56" s="14">
        <v>802</v>
      </c>
      <c r="AKA56" s="14">
        <v>809</v>
      </c>
      <c r="AKB56" s="14">
        <v>813</v>
      </c>
      <c r="AKC56" s="14">
        <v>833</v>
      </c>
      <c r="AKD56" s="14">
        <v>808</v>
      </c>
      <c r="AKE56" s="14">
        <v>779</v>
      </c>
      <c r="AKF56" s="14">
        <v>769</v>
      </c>
      <c r="AKG56" s="14">
        <v>737</v>
      </c>
      <c r="AKH56" s="14">
        <v>744</v>
      </c>
      <c r="AKI56" s="14">
        <v>766</v>
      </c>
      <c r="AKJ56" s="14">
        <v>797</v>
      </c>
      <c r="AKK56" s="14">
        <v>864</v>
      </c>
      <c r="AKL56" s="14">
        <v>878</v>
      </c>
      <c r="AKM56" s="14">
        <v>892</v>
      </c>
      <c r="AKN56" s="14">
        <v>855</v>
      </c>
      <c r="AKO56" s="14">
        <v>831</v>
      </c>
      <c r="AKP56" s="14">
        <v>868</v>
      </c>
      <c r="AKQ56" s="14">
        <v>944</v>
      </c>
      <c r="AKR56" s="14">
        <v>1010</v>
      </c>
      <c r="AKS56" s="14">
        <v>1036</v>
      </c>
      <c r="AKT56" s="14">
        <v>1091</v>
      </c>
      <c r="AKU56" s="14">
        <v>1075</v>
      </c>
      <c r="AKV56" s="14">
        <v>1044</v>
      </c>
      <c r="AKW56" s="14">
        <v>1024</v>
      </c>
      <c r="AKX56" s="14">
        <v>1023</v>
      </c>
      <c r="AKY56" s="14">
        <v>1041</v>
      </c>
      <c r="AKZ56" s="14">
        <v>1008</v>
      </c>
      <c r="ALA56" s="14">
        <v>1061</v>
      </c>
      <c r="ALB56" s="14">
        <v>1084</v>
      </c>
      <c r="ALC56" s="14">
        <v>1115</v>
      </c>
      <c r="ALD56" s="14">
        <v>1175</v>
      </c>
      <c r="ALE56" s="14">
        <v>1194</v>
      </c>
      <c r="ALF56" s="14">
        <v>1224</v>
      </c>
      <c r="ALG56" s="14">
        <v>1244</v>
      </c>
      <c r="ALH56" s="14">
        <v>1257</v>
      </c>
      <c r="ALI56" s="14">
        <v>1232</v>
      </c>
      <c r="ALJ56" s="14">
        <v>1194</v>
      </c>
      <c r="ALK56" s="14">
        <v>1264</v>
      </c>
      <c r="ALL56" s="14">
        <v>1365</v>
      </c>
      <c r="ALM56" s="14">
        <v>1376</v>
      </c>
      <c r="ALN56" s="14">
        <v>1397</v>
      </c>
      <c r="ALO56" s="14">
        <v>1448</v>
      </c>
      <c r="ALP56" s="14">
        <v>1452</v>
      </c>
      <c r="ALQ56" s="14">
        <v>1395</v>
      </c>
      <c r="ALR56" s="14">
        <v>1456</v>
      </c>
      <c r="ALS56" s="14">
        <v>1544</v>
      </c>
      <c r="ALT56" s="14">
        <v>1624</v>
      </c>
      <c r="ALU56" s="14">
        <v>1645</v>
      </c>
      <c r="ALV56" s="14">
        <v>1655</v>
      </c>
      <c r="ALW56" s="14">
        <v>1660</v>
      </c>
      <c r="ALX56" s="14">
        <v>1594</v>
      </c>
      <c r="ALY56" s="14">
        <v>1667</v>
      </c>
      <c r="ALZ56" s="14">
        <v>1702</v>
      </c>
      <c r="AMA56" s="14">
        <v>1743</v>
      </c>
      <c r="AMB56" s="14">
        <v>1775</v>
      </c>
      <c r="AMC56" s="14">
        <v>1907</v>
      </c>
      <c r="AMD56" s="14">
        <v>1935</v>
      </c>
      <c r="AME56" s="14">
        <v>1866</v>
      </c>
      <c r="AMF56" s="14">
        <v>1937</v>
      </c>
      <c r="AMG56" s="14">
        <v>2025</v>
      </c>
      <c r="AMH56" s="14">
        <v>2212</v>
      </c>
      <c r="AMI56" s="14">
        <v>2304</v>
      </c>
      <c r="AMJ56" s="14">
        <v>2396</v>
      </c>
      <c r="AMK56" s="14">
        <v>2384</v>
      </c>
      <c r="AML56" s="14">
        <v>2333</v>
      </c>
      <c r="AMM56" s="14">
        <v>2318</v>
      </c>
      <c r="AMN56" s="14">
        <v>2374</v>
      </c>
      <c r="AMO56" s="14">
        <v>2448</v>
      </c>
      <c r="AMP56" s="14">
        <v>2466</v>
      </c>
      <c r="AMQ56" s="14">
        <v>2606</v>
      </c>
      <c r="AMR56" s="14">
        <v>2606</v>
      </c>
      <c r="AMS56" s="14">
        <v>2586</v>
      </c>
      <c r="AMT56" s="14">
        <v>2613</v>
      </c>
      <c r="AMU56" s="14">
        <v>2660</v>
      </c>
      <c r="AMV56" s="14">
        <v>2710</v>
      </c>
      <c r="AMW56" s="14">
        <v>2663</v>
      </c>
      <c r="AMX56" s="14">
        <v>2545</v>
      </c>
      <c r="AMY56" s="14">
        <v>2424</v>
      </c>
      <c r="AMZ56" s="14">
        <v>2276</v>
      </c>
      <c r="ANA56" s="14">
        <v>2220</v>
      </c>
      <c r="ANB56" s="14">
        <v>2229</v>
      </c>
      <c r="ANC56" s="14">
        <v>2309</v>
      </c>
      <c r="AND56" s="14">
        <v>2489</v>
      </c>
      <c r="ANE56" s="14">
        <v>2689</v>
      </c>
      <c r="ANF56" s="14">
        <v>2771</v>
      </c>
      <c r="ANG56" s="14">
        <v>2679</v>
      </c>
      <c r="ANH56" s="14">
        <v>2641</v>
      </c>
      <c r="ANI56" s="14">
        <v>2604</v>
      </c>
      <c r="ANJ56" s="14">
        <v>2542</v>
      </c>
      <c r="ANK56" s="14">
        <v>2443</v>
      </c>
      <c r="ANL56" s="14">
        <v>2326</v>
      </c>
      <c r="ANM56" s="14">
        <v>2141</v>
      </c>
      <c r="ANN56" s="14">
        <v>2003</v>
      </c>
      <c r="ANO56" s="14">
        <v>1902</v>
      </c>
      <c r="ANP56" s="14">
        <v>1794</v>
      </c>
      <c r="ANQ56" s="14">
        <v>1700</v>
      </c>
      <c r="ANR56" s="14">
        <v>1546</v>
      </c>
      <c r="ANS56" s="14">
        <v>1404</v>
      </c>
      <c r="ANT56" s="14">
        <v>1258</v>
      </c>
      <c r="ANU56" s="14">
        <v>1141</v>
      </c>
      <c r="ANV56" s="14">
        <v>1079</v>
      </c>
      <c r="ANW56" s="14">
        <v>1019</v>
      </c>
      <c r="ANX56" s="14">
        <v>973</v>
      </c>
      <c r="ANY56" s="14">
        <v>928</v>
      </c>
      <c r="ANZ56" s="14">
        <v>894</v>
      </c>
      <c r="AOA56" s="14">
        <v>802</v>
      </c>
      <c r="AOB56" s="14">
        <v>757</v>
      </c>
      <c r="AOC56" s="14">
        <v>721</v>
      </c>
      <c r="AOD56" s="14">
        <v>705</v>
      </c>
      <c r="AOE56" s="14">
        <v>668</v>
      </c>
      <c r="AOF56" s="14">
        <v>643</v>
      </c>
      <c r="AOG56" s="14">
        <v>600</v>
      </c>
      <c r="AOH56" s="14">
        <v>540</v>
      </c>
      <c r="AOI56" s="14">
        <v>519</v>
      </c>
      <c r="AOJ56" s="14">
        <v>512</v>
      </c>
      <c r="AOK56" s="14">
        <v>493</v>
      </c>
      <c r="AOL56" s="14">
        <v>482</v>
      </c>
      <c r="AOM56" s="14">
        <v>480</v>
      </c>
      <c r="AON56" s="14">
        <v>436</v>
      </c>
      <c r="AOO56" s="14">
        <v>397</v>
      </c>
      <c r="AOP56" s="14">
        <v>393</v>
      </c>
      <c r="AOQ56" s="14">
        <v>370</v>
      </c>
      <c r="AOR56" s="14">
        <v>355</v>
      </c>
      <c r="AOS56" s="14">
        <v>329</v>
      </c>
      <c r="AOT56" s="14">
        <v>305</v>
      </c>
      <c r="AOU56" s="14">
        <v>289</v>
      </c>
      <c r="AOV56" s="14">
        <v>255</v>
      </c>
      <c r="AOW56" s="14">
        <v>259</v>
      </c>
      <c r="AOX56" s="14">
        <v>234</v>
      </c>
      <c r="AOY56" s="14">
        <v>224</v>
      </c>
      <c r="AOZ56" s="14">
        <v>219</v>
      </c>
      <c r="APA56" s="14">
        <v>194</v>
      </c>
      <c r="APB56" s="14">
        <v>214</v>
      </c>
      <c r="APC56" s="14">
        <v>182</v>
      </c>
      <c r="APD56" s="14">
        <v>168</v>
      </c>
      <c r="APE56" s="14">
        <v>163</v>
      </c>
      <c r="APF56" s="14">
        <v>168</v>
      </c>
      <c r="APG56" s="14">
        <v>178</v>
      </c>
      <c r="APH56" s="14">
        <v>167</v>
      </c>
      <c r="API56" s="14">
        <v>163</v>
      </c>
      <c r="APJ56" s="14">
        <v>151</v>
      </c>
      <c r="APK56" s="14">
        <v>153</v>
      </c>
      <c r="APL56" s="14">
        <v>153</v>
      </c>
      <c r="APM56" s="14">
        <v>143</v>
      </c>
      <c r="APN56" s="14">
        <v>138</v>
      </c>
      <c r="APO56" s="14">
        <v>144</v>
      </c>
      <c r="APP56" s="14">
        <v>143</v>
      </c>
      <c r="APQ56" s="14">
        <v>133</v>
      </c>
      <c r="APR56" s="14">
        <v>127</v>
      </c>
      <c r="APS56" s="14">
        <v>123</v>
      </c>
      <c r="APT56" s="14">
        <v>117</v>
      </c>
      <c r="APU56" s="14">
        <v>117</v>
      </c>
      <c r="APV56" s="14">
        <v>110</v>
      </c>
      <c r="APW56" s="14">
        <v>117</v>
      </c>
      <c r="APX56" s="14">
        <v>106</v>
      </c>
      <c r="APY56" s="14">
        <v>96</v>
      </c>
      <c r="APZ56" s="14">
        <v>90</v>
      </c>
      <c r="AQA56" s="14">
        <v>85</v>
      </c>
      <c r="AQB56" s="14">
        <v>82</v>
      </c>
      <c r="AQC56" s="14">
        <v>82</v>
      </c>
      <c r="AQD56" s="14">
        <v>80</v>
      </c>
      <c r="AQE56" s="14">
        <v>82</v>
      </c>
      <c r="AQF56" s="14">
        <v>84</v>
      </c>
      <c r="AQG56" s="14">
        <v>94</v>
      </c>
      <c r="AQH56" s="14">
        <v>101</v>
      </c>
      <c r="AQI56" s="14">
        <v>102</v>
      </c>
      <c r="AQJ56" s="14">
        <v>96</v>
      </c>
      <c r="AQK56" s="14">
        <v>97</v>
      </c>
      <c r="AQL56" s="14">
        <v>105</v>
      </c>
      <c r="AQM56" s="14">
        <v>102</v>
      </c>
      <c r="AQN56" s="14">
        <v>105</v>
      </c>
      <c r="AQO56" s="14">
        <v>118</v>
      </c>
      <c r="AQP56" s="14">
        <v>124</v>
      </c>
      <c r="AQQ56" s="14">
        <v>130</v>
      </c>
      <c r="AQR56" s="14">
        <v>124</v>
      </c>
      <c r="AQS56" s="14">
        <v>116</v>
      </c>
      <c r="AQT56" s="14">
        <v>115</v>
      </c>
      <c r="AQU56" s="14">
        <v>115</v>
      </c>
      <c r="AQV56" s="14">
        <v>118</v>
      </c>
      <c r="AQW56" s="14">
        <v>111</v>
      </c>
      <c r="AQX56" s="14">
        <v>127</v>
      </c>
      <c r="AQY56" s="14">
        <v>133</v>
      </c>
      <c r="AQZ56" s="14">
        <v>125</v>
      </c>
      <c r="ARA56" s="14">
        <v>124</v>
      </c>
      <c r="ARB56" s="14">
        <v>135</v>
      </c>
      <c r="ARC56" s="14">
        <v>150</v>
      </c>
      <c r="ARD56" s="14">
        <v>152</v>
      </c>
      <c r="ARE56" s="14">
        <v>161</v>
      </c>
      <c r="ARF56" s="14">
        <v>186</v>
      </c>
      <c r="ARG56" s="14">
        <v>185</v>
      </c>
      <c r="ARH56" s="14">
        <v>171</v>
      </c>
      <c r="ARI56" s="14">
        <v>185</v>
      </c>
      <c r="ARJ56" s="14">
        <v>187</v>
      </c>
      <c r="ARK56" s="14">
        <v>183</v>
      </c>
      <c r="ARL56" s="14">
        <v>194</v>
      </c>
      <c r="ARM56" s="14">
        <v>196</v>
      </c>
      <c r="ARN56" s="14">
        <v>185</v>
      </c>
      <c r="ARO56" s="14">
        <v>175</v>
      </c>
      <c r="ARP56" s="14">
        <v>202</v>
      </c>
      <c r="ARQ56" s="14">
        <v>213</v>
      </c>
      <c r="ARR56" s="14">
        <v>206</v>
      </c>
      <c r="ARS56" s="14">
        <v>198</v>
      </c>
      <c r="ART56" s="14">
        <v>170</v>
      </c>
      <c r="ARU56" s="14">
        <v>2</v>
      </c>
    </row>
    <row r="57" spans="1:16384" s="146" customFormat="1" ht="18" customHeight="1">
      <c r="A57" s="63" t="s">
        <v>21</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
      <c r="AJ57" s="27"/>
      <c r="AK57" s="27"/>
      <c r="AL57" s="27"/>
      <c r="AM57" s="27"/>
      <c r="AN57" s="27"/>
      <c r="AO57" s="27"/>
      <c r="AP57" s="4"/>
      <c r="AQ57" s="4"/>
      <c r="AR57" s="4"/>
      <c r="AS57" s="4"/>
      <c r="AT57" s="4">
        <f t="shared" ref="AT57:DE57" si="1098">AT56/AT55</f>
        <v>3.2500000000000001E-2</v>
      </c>
      <c r="AU57" s="4">
        <f t="shared" si="1098"/>
        <v>3.7499999999999999E-2</v>
      </c>
      <c r="AV57" s="4">
        <f t="shared" si="1098"/>
        <v>5.5E-2</v>
      </c>
      <c r="AW57" s="4">
        <f t="shared" si="1098"/>
        <v>7.2499999999999995E-2</v>
      </c>
      <c r="AX57" s="4">
        <f t="shared" si="1098"/>
        <v>9.2499999999999999E-2</v>
      </c>
      <c r="AY57" s="4">
        <f t="shared" si="1098"/>
        <v>9.2499999999999999E-2</v>
      </c>
      <c r="AZ57" s="4">
        <f t="shared" si="1098"/>
        <v>0.13250000000000001</v>
      </c>
      <c r="BA57" s="4">
        <f t="shared" si="1098"/>
        <v>0.1875</v>
      </c>
      <c r="BB57" s="4">
        <f t="shared" si="1098"/>
        <v>0.11657303370786516</v>
      </c>
      <c r="BC57" s="4">
        <f t="shared" si="1098"/>
        <v>0.13764044943820225</v>
      </c>
      <c r="BD57" s="4">
        <f t="shared" si="1098"/>
        <v>7.5132978723404256E-2</v>
      </c>
      <c r="BE57" s="4">
        <f t="shared" si="1098"/>
        <v>8.1781914893617025E-2</v>
      </c>
      <c r="BF57" s="4">
        <f t="shared" si="1098"/>
        <v>8.7101063829787231E-2</v>
      </c>
      <c r="BG57" s="4">
        <f t="shared" si="1098"/>
        <v>8.9760638297872342E-2</v>
      </c>
      <c r="BH57" s="4">
        <f t="shared" si="1098"/>
        <v>9.5744680851063829E-2</v>
      </c>
      <c r="BI57" s="4">
        <f t="shared" si="1098"/>
        <v>0.10172872340425532</v>
      </c>
      <c r="BJ57" s="4">
        <f t="shared" si="1098"/>
        <v>0.11968085106382979</v>
      </c>
      <c r="BK57" s="4">
        <f t="shared" si="1098"/>
        <v>0.12965425531914893</v>
      </c>
      <c r="BL57" s="4">
        <f t="shared" si="1098"/>
        <v>0.13829787234042554</v>
      </c>
      <c r="BM57" s="4">
        <f t="shared" si="1098"/>
        <v>0.13497340425531915</v>
      </c>
      <c r="BN57" s="4">
        <f t="shared" si="1098"/>
        <v>0.11901595744680851</v>
      </c>
      <c r="BO57" s="65">
        <f t="shared" si="1098"/>
        <v>0.1163563829787234</v>
      </c>
      <c r="BP57" s="4">
        <f t="shared" si="1098"/>
        <v>0.10970744680851063</v>
      </c>
      <c r="BQ57" s="66">
        <f t="shared" si="1098"/>
        <v>0.10904255319148937</v>
      </c>
      <c r="BR57" s="67">
        <f t="shared" si="1098"/>
        <v>0.11037234042553191</v>
      </c>
      <c r="BS57" s="67">
        <f t="shared" si="1098"/>
        <v>0.10837765957446809</v>
      </c>
      <c r="BT57" s="4">
        <f t="shared" si="1098"/>
        <v>9.375E-2</v>
      </c>
      <c r="BU57" s="4">
        <f t="shared" si="1098"/>
        <v>9.5744680851063829E-2</v>
      </c>
      <c r="BV57" s="4">
        <f t="shared" si="1098"/>
        <v>9.7074468085106377E-2</v>
      </c>
      <c r="BW57" s="4">
        <f t="shared" si="1098"/>
        <v>7.8457446808510634E-2</v>
      </c>
      <c r="BX57" s="4">
        <f t="shared" si="1098"/>
        <v>6.25E-2</v>
      </c>
      <c r="BY57" s="67">
        <f t="shared" si="1098"/>
        <v>5.5186170212765957E-2</v>
      </c>
      <c r="BZ57" s="4">
        <f t="shared" si="1098"/>
        <v>5.5186170212765957E-2</v>
      </c>
      <c r="CA57" s="66">
        <f t="shared" si="1098"/>
        <v>5.3191489361702128E-2</v>
      </c>
      <c r="CB57" s="67">
        <f t="shared" si="1098"/>
        <v>5.3191489361702128E-2</v>
      </c>
      <c r="CC57" s="67">
        <f t="shared" si="1098"/>
        <v>5.3191489361702128E-2</v>
      </c>
      <c r="CD57" s="67">
        <f t="shared" si="1098"/>
        <v>4.6542553191489359E-2</v>
      </c>
      <c r="CE57" s="67">
        <f t="shared" si="1098"/>
        <v>4.0558510638297872E-2</v>
      </c>
      <c r="CF57" s="67">
        <f t="shared" si="1098"/>
        <v>3.5904255319148939E-2</v>
      </c>
      <c r="CG57" s="67">
        <f t="shared" si="1098"/>
        <v>2.8590425531914893E-2</v>
      </c>
      <c r="CH57" s="67">
        <f t="shared" si="1098"/>
        <v>2.4601063829787235E-2</v>
      </c>
      <c r="CI57" s="67">
        <f t="shared" si="1098"/>
        <v>2.4601063829787235E-2</v>
      </c>
      <c r="CJ57" s="4">
        <f t="shared" si="1098"/>
        <v>2.4601063829787235E-2</v>
      </c>
      <c r="CK57" s="66">
        <f t="shared" si="1098"/>
        <v>2.1276595744680851E-2</v>
      </c>
      <c r="CL57" s="67">
        <f t="shared" si="1098"/>
        <v>1.4627659574468085E-2</v>
      </c>
      <c r="CM57" s="67">
        <f t="shared" si="1098"/>
        <v>1.5292553191489361E-2</v>
      </c>
      <c r="CN57" s="67">
        <f t="shared" si="1098"/>
        <v>1.3962765957446808E-2</v>
      </c>
      <c r="CO57" s="67">
        <f t="shared" si="1098"/>
        <v>7.9787234042553185E-3</v>
      </c>
      <c r="CP57" s="4">
        <f t="shared" si="1098"/>
        <v>7.9787234042553185E-3</v>
      </c>
      <c r="CQ57" s="4">
        <f t="shared" si="1098"/>
        <v>7.9787234042553185E-3</v>
      </c>
      <c r="CR57" s="66">
        <f t="shared" si="1098"/>
        <v>5.9840425531914893E-3</v>
      </c>
      <c r="CS57" s="4">
        <f t="shared" si="1098"/>
        <v>3.9893617021276593E-3</v>
      </c>
      <c r="CT57" s="66">
        <f t="shared" si="1098"/>
        <v>3.324468085106383E-3</v>
      </c>
      <c r="CU57" s="4">
        <f t="shared" si="1098"/>
        <v>1.9946808510638296E-3</v>
      </c>
      <c r="CV57" s="4">
        <f t="shared" si="1098"/>
        <v>1.3297872340425532E-3</v>
      </c>
      <c r="CW57" s="4">
        <f t="shared" si="1098"/>
        <v>1.3297872340425532E-3</v>
      </c>
      <c r="CX57" s="4">
        <f t="shared" si="1098"/>
        <v>0</v>
      </c>
      <c r="CY57" s="66">
        <f t="shared" si="1098"/>
        <v>0</v>
      </c>
      <c r="CZ57" s="67">
        <f t="shared" si="1098"/>
        <v>0</v>
      </c>
      <c r="DA57" s="67">
        <f t="shared" si="1098"/>
        <v>0</v>
      </c>
      <c r="DB57" s="4">
        <f t="shared" si="1098"/>
        <v>6.6489361702127658E-4</v>
      </c>
      <c r="DC57" s="66">
        <f t="shared" si="1098"/>
        <v>6.6489361702127658E-4</v>
      </c>
      <c r="DD57" s="4">
        <f t="shared" si="1098"/>
        <v>6.6489361702127658E-4</v>
      </c>
      <c r="DE57" s="66">
        <f t="shared" si="1098"/>
        <v>6.6489361702127658E-4</v>
      </c>
      <c r="DF57" s="4">
        <f t="shared" ref="DF57:FQ57" si="1099">DF56/DF55</f>
        <v>1.3297872340425532E-3</v>
      </c>
      <c r="DG57" s="67">
        <f t="shared" si="1099"/>
        <v>1.3297872340425532E-3</v>
      </c>
      <c r="DH57" s="4">
        <f t="shared" si="1099"/>
        <v>1.9946808510638296E-3</v>
      </c>
      <c r="DI57" s="4">
        <f t="shared" si="1099"/>
        <v>1.9946808510638296E-3</v>
      </c>
      <c r="DJ57" s="4">
        <f t="shared" si="1099"/>
        <v>0</v>
      </c>
      <c r="DK57" s="4">
        <f t="shared" si="1099"/>
        <v>1.3297872340425532E-3</v>
      </c>
      <c r="DL57" s="4">
        <f t="shared" si="1099"/>
        <v>1.3297872340425532E-3</v>
      </c>
      <c r="DM57" s="4">
        <f t="shared" si="1099"/>
        <v>1.3297872340425532E-3</v>
      </c>
      <c r="DN57" s="4">
        <f t="shared" si="1099"/>
        <v>1.3297872340425532E-3</v>
      </c>
      <c r="DO57" s="4">
        <f t="shared" si="1099"/>
        <v>2.6595744680851063E-3</v>
      </c>
      <c r="DP57" s="4">
        <f t="shared" si="1099"/>
        <v>1.9946808510638296E-3</v>
      </c>
      <c r="DQ57" s="4">
        <f t="shared" si="1099"/>
        <v>1.9946808510638296E-3</v>
      </c>
      <c r="DR57" s="4">
        <f t="shared" si="1099"/>
        <v>4.6542553191489359E-3</v>
      </c>
      <c r="DS57" s="4">
        <f t="shared" si="1099"/>
        <v>5.3191489361702126E-3</v>
      </c>
      <c r="DT57" s="4">
        <f t="shared" si="1099"/>
        <v>5.9840425531914893E-3</v>
      </c>
      <c r="DU57" s="4">
        <f t="shared" si="1099"/>
        <v>9.9734042553191495E-3</v>
      </c>
      <c r="DV57" s="4">
        <f t="shared" si="1099"/>
        <v>1.1303191489361703E-2</v>
      </c>
      <c r="DW57" s="4">
        <f t="shared" si="1099"/>
        <v>1.3297872340425532E-2</v>
      </c>
      <c r="DX57" s="30">
        <f t="shared" si="1099"/>
        <v>1.6622340425531915E-2</v>
      </c>
      <c r="DY57" s="30">
        <f t="shared" si="1099"/>
        <v>1.7287234042553192E-2</v>
      </c>
      <c r="DZ57" s="30">
        <f t="shared" si="1099"/>
        <v>1.5292553191489361E-2</v>
      </c>
      <c r="EA57" s="30">
        <f t="shared" si="1099"/>
        <v>1.3962765957446808E-2</v>
      </c>
      <c r="EB57" s="30">
        <f t="shared" si="1099"/>
        <v>1.3297872340425532E-2</v>
      </c>
      <c r="EC57" s="30">
        <f t="shared" si="1099"/>
        <v>1.795212765957447E-2</v>
      </c>
      <c r="ED57" s="30">
        <f t="shared" si="1099"/>
        <v>2.1941489361702128E-2</v>
      </c>
      <c r="EE57" s="30">
        <f t="shared" si="1099"/>
        <v>2.5265957446808509E-2</v>
      </c>
      <c r="EF57" s="30">
        <f t="shared" si="1099"/>
        <v>2.3936170212765957E-2</v>
      </c>
      <c r="EG57" s="30">
        <f t="shared" si="1099"/>
        <v>2.6595744680851064E-2</v>
      </c>
      <c r="EH57" s="30">
        <f t="shared" si="1099"/>
        <v>3.3909574468085103E-2</v>
      </c>
      <c r="EI57" s="30">
        <f t="shared" si="1099"/>
        <v>3.6569148936170214E-2</v>
      </c>
      <c r="EJ57" s="30">
        <f t="shared" si="1099"/>
        <v>3.7898936170212769E-2</v>
      </c>
      <c r="EK57" s="30">
        <f t="shared" si="1099"/>
        <v>4.9867021276595744E-2</v>
      </c>
      <c r="EL57" s="30">
        <f t="shared" si="1099"/>
        <v>6.515957446808511E-2</v>
      </c>
      <c r="EM57" s="30">
        <f t="shared" si="1099"/>
        <v>8.6436170212765964E-2</v>
      </c>
      <c r="EN57" s="30">
        <f t="shared" si="1099"/>
        <v>0.1023936170212766</v>
      </c>
      <c r="EO57" s="30">
        <f t="shared" si="1099"/>
        <v>9.8404255319148939E-2</v>
      </c>
      <c r="EP57" s="30">
        <f t="shared" si="1099"/>
        <v>0.10305851063829788</v>
      </c>
      <c r="EQ57" s="30">
        <f t="shared" si="1099"/>
        <v>0.12433510638297872</v>
      </c>
      <c r="ER57" s="30">
        <f t="shared" si="1099"/>
        <v>0.14029255319148937</v>
      </c>
      <c r="ES57" s="30">
        <f t="shared" si="1099"/>
        <v>0.15558510638297873</v>
      </c>
      <c r="ET57" s="30">
        <f t="shared" si="1099"/>
        <v>0.15159574468085107</v>
      </c>
      <c r="EU57" s="30">
        <f t="shared" si="1099"/>
        <v>0.15492021276595744</v>
      </c>
      <c r="EV57" s="30">
        <f t="shared" si="1099"/>
        <v>0.14960106382978725</v>
      </c>
      <c r="EW57" s="30">
        <f t="shared" si="1099"/>
        <v>0.15226063829787234</v>
      </c>
      <c r="EX57" s="30">
        <f t="shared" si="1099"/>
        <v>0.18085106382978725</v>
      </c>
      <c r="EY57" s="30">
        <f t="shared" si="1099"/>
        <v>0.19747340425531915</v>
      </c>
      <c r="EZ57" s="30">
        <f t="shared" si="1099"/>
        <v>0.21675531914893617</v>
      </c>
      <c r="FA57" s="30">
        <f t="shared" si="1099"/>
        <v>0.2047872340425532</v>
      </c>
      <c r="FB57" s="30">
        <f t="shared" si="1099"/>
        <v>0.24069148936170212</v>
      </c>
      <c r="FC57" s="30">
        <f t="shared" si="1099"/>
        <v>0.22473404255319149</v>
      </c>
      <c r="FD57" s="30">
        <f t="shared" si="1099"/>
        <v>0.2327127659574468</v>
      </c>
      <c r="FE57" s="30">
        <f t="shared" si="1099"/>
        <v>0.23537234042553193</v>
      </c>
      <c r="FF57" s="30">
        <f t="shared" si="1099"/>
        <v>0.19547872340425532</v>
      </c>
      <c r="FG57" s="30">
        <f t="shared" si="1099"/>
        <v>0.19148936170212766</v>
      </c>
      <c r="FH57" s="30">
        <f t="shared" si="1099"/>
        <v>0.17752659574468085</v>
      </c>
      <c r="FI57" s="30">
        <f t="shared" si="1099"/>
        <v>0.18151595744680851</v>
      </c>
      <c r="FJ57" s="30">
        <f t="shared" si="1099"/>
        <v>0.18617021276595744</v>
      </c>
      <c r="FK57" s="30">
        <f t="shared" si="1099"/>
        <v>0.16755319148936171</v>
      </c>
      <c r="FL57" s="30">
        <f t="shared" si="1099"/>
        <v>0.16688829787234041</v>
      </c>
      <c r="FM57" s="30">
        <f t="shared" si="1099"/>
        <v>0.16821808510638298</v>
      </c>
      <c r="FN57" s="30">
        <f t="shared" si="1099"/>
        <v>0.15625</v>
      </c>
      <c r="FO57" s="30">
        <f t="shared" si="1099"/>
        <v>0.15226063829787234</v>
      </c>
      <c r="FP57" s="30">
        <f t="shared" si="1099"/>
        <v>0.15026595744680851</v>
      </c>
      <c r="FQ57" s="30">
        <f t="shared" si="1099"/>
        <v>0.14162234042553193</v>
      </c>
      <c r="FR57" s="30">
        <f t="shared" ref="FR57:IC57" si="1100">FR56/FR55</f>
        <v>0.14162234042553193</v>
      </c>
      <c r="FS57" s="30">
        <f t="shared" si="1100"/>
        <v>0.13513513513513514</v>
      </c>
      <c r="FT57" s="30">
        <f t="shared" si="1100"/>
        <v>0.12524719841793014</v>
      </c>
      <c r="FU57" s="30">
        <f t="shared" si="1100"/>
        <v>0.13909030982201714</v>
      </c>
      <c r="FV57" s="30">
        <f t="shared" si="1100"/>
        <v>0.14106789716545814</v>
      </c>
      <c r="FW57" s="30">
        <f t="shared" si="1100"/>
        <v>0.13381674357284112</v>
      </c>
      <c r="FX57" s="30">
        <f t="shared" si="1100"/>
        <v>0.14040870138431114</v>
      </c>
      <c r="FY57" s="30">
        <f t="shared" si="1100"/>
        <v>0.11799604482531312</v>
      </c>
      <c r="FZ57" s="30">
        <f t="shared" si="1100"/>
        <v>0.13447593935398813</v>
      </c>
      <c r="GA57" s="30">
        <f t="shared" si="1100"/>
        <v>0.11470006591957811</v>
      </c>
      <c r="GB57" s="30">
        <f t="shared" si="1100"/>
        <v>0.1061305207646671</v>
      </c>
      <c r="GC57" s="30">
        <f t="shared" si="1100"/>
        <v>0.1021753460777851</v>
      </c>
      <c r="GD57" s="30">
        <f t="shared" si="1100"/>
        <v>9.4924192485168091E-2</v>
      </c>
      <c r="GE57" s="30">
        <f t="shared" si="1100"/>
        <v>8.9650626235992084E-2</v>
      </c>
      <c r="GF57" s="30">
        <f t="shared" si="1100"/>
        <v>9.2287409360580094E-2</v>
      </c>
      <c r="GG57" s="30">
        <f t="shared" si="1100"/>
        <v>9.55833882663151E-2</v>
      </c>
      <c r="GH57" s="30">
        <f t="shared" si="1100"/>
        <v>9.9538562953197102E-2</v>
      </c>
      <c r="GI57" s="30">
        <f t="shared" si="1100"/>
        <v>8.8991430454845089E-2</v>
      </c>
      <c r="GJ57" s="30">
        <f t="shared" si="1100"/>
        <v>8.7673038892551083E-2</v>
      </c>
      <c r="GK57" s="30">
        <f t="shared" si="1100"/>
        <v>8.4377059986816078E-2</v>
      </c>
      <c r="GL57" s="30">
        <f t="shared" si="1100"/>
        <v>8.8991430454845089E-2</v>
      </c>
      <c r="GM57" s="30">
        <f t="shared" si="1100"/>
        <v>9.7560975609756101E-2</v>
      </c>
      <c r="GN57" s="30">
        <f t="shared" si="1100"/>
        <v>0.1015161502966381</v>
      </c>
      <c r="GO57" s="30">
        <f t="shared" si="1100"/>
        <v>0.1034937376400791</v>
      </c>
      <c r="GP57" s="30">
        <f t="shared" si="1100"/>
        <v>0.11074489123269611</v>
      </c>
      <c r="GQ57" s="30">
        <f t="shared" si="1100"/>
        <v>0.11865524060646011</v>
      </c>
      <c r="GR57" s="30">
        <f t="shared" si="1100"/>
        <v>0.11206328279499012</v>
      </c>
      <c r="GS57" s="30">
        <f t="shared" si="1100"/>
        <v>0.11338167435728411</v>
      </c>
      <c r="GT57" s="30">
        <f t="shared" si="1100"/>
        <v>9.8879367172050092E-2</v>
      </c>
      <c r="GU57" s="30">
        <f t="shared" si="1100"/>
        <v>9.4264996704021095E-2</v>
      </c>
      <c r="GV57" s="30">
        <f t="shared" si="1100"/>
        <v>8.4377059986816078E-2</v>
      </c>
      <c r="GW57" s="30">
        <f t="shared" si="1100"/>
        <v>8.1740276862228081E-2</v>
      </c>
      <c r="GX57" s="30">
        <f t="shared" si="1100"/>
        <v>8.8991430454845089E-2</v>
      </c>
      <c r="GY57" s="30">
        <f t="shared" si="1100"/>
        <v>8.9650626235992084E-2</v>
      </c>
      <c r="GZ57" s="30">
        <f t="shared" si="1100"/>
        <v>8.3058668424522086E-2</v>
      </c>
      <c r="HA57" s="30">
        <f t="shared" si="1100"/>
        <v>7.5807514831905079E-2</v>
      </c>
      <c r="HB57" s="30">
        <f t="shared" si="1100"/>
        <v>7.5807514831905079E-2</v>
      </c>
      <c r="HC57" s="30">
        <f t="shared" si="1100"/>
        <v>8.0421885299934076E-2</v>
      </c>
      <c r="HD57" s="30">
        <f t="shared" si="1100"/>
        <v>8.0421885299934076E-2</v>
      </c>
      <c r="HE57" s="30">
        <f t="shared" si="1100"/>
        <v>7.514831905075807E-2</v>
      </c>
      <c r="HF57" s="30">
        <f t="shared" si="1100"/>
        <v>6.5260382333553066E-2</v>
      </c>
      <c r="HG57" s="30">
        <f t="shared" si="1100"/>
        <v>6.3941990771259061E-2</v>
      </c>
      <c r="HH57" s="30">
        <f t="shared" si="1100"/>
        <v>6.0646011865524062E-2</v>
      </c>
      <c r="HI57" s="30">
        <f t="shared" si="1100"/>
        <v>6.2623599208965069E-2</v>
      </c>
      <c r="HJ57" s="30">
        <f t="shared" si="1100"/>
        <v>6.3282794990112065E-2</v>
      </c>
      <c r="HK57" s="30">
        <f t="shared" si="1100"/>
        <v>6.2623599208965069E-2</v>
      </c>
      <c r="HL57" s="30">
        <f t="shared" si="1100"/>
        <v>6.196440342781806E-2</v>
      </c>
      <c r="HM57" s="30">
        <f t="shared" si="1100"/>
        <v>5.8668424522083061E-2</v>
      </c>
      <c r="HN57" s="30">
        <f t="shared" si="1100"/>
        <v>5.6031641397495058E-2</v>
      </c>
      <c r="HO57" s="30">
        <f t="shared" si="1100"/>
        <v>6.5260382333553066E-2</v>
      </c>
      <c r="HP57" s="30">
        <f t="shared" si="1100"/>
        <v>6.5919578114700061E-2</v>
      </c>
      <c r="HQ57" s="30">
        <f t="shared" si="1100"/>
        <v>6.8556361239288072E-2</v>
      </c>
      <c r="HR57" s="30">
        <f t="shared" si="1100"/>
        <v>6.9874752801582077E-2</v>
      </c>
      <c r="HS57" s="30">
        <f t="shared" si="1100"/>
        <v>6.7237969676994067E-2</v>
      </c>
      <c r="HT57" s="30">
        <f t="shared" si="1100"/>
        <v>6.1305207646671064E-2</v>
      </c>
      <c r="HU57" s="30">
        <f t="shared" si="1100"/>
        <v>6.5260382333553066E-2</v>
      </c>
      <c r="HV57" s="30">
        <f t="shared" si="1100"/>
        <v>7.3829927488464078E-2</v>
      </c>
      <c r="HW57" s="30">
        <f t="shared" si="1100"/>
        <v>7.2511535926170073E-2</v>
      </c>
      <c r="HX57" s="30">
        <f t="shared" si="1100"/>
        <v>7.5807514831905079E-2</v>
      </c>
      <c r="HY57" s="30">
        <f t="shared" si="1100"/>
        <v>7.1852340145023078E-2</v>
      </c>
      <c r="HZ57" s="30">
        <f t="shared" si="1100"/>
        <v>6.7897165458141062E-2</v>
      </c>
      <c r="IA57" s="30">
        <f t="shared" si="1100"/>
        <v>6.9874752801582077E-2</v>
      </c>
      <c r="IB57" s="30">
        <f t="shared" si="1100"/>
        <v>6.9215557020435067E-2</v>
      </c>
      <c r="IC57" s="30">
        <f t="shared" si="1100"/>
        <v>7.1193144363876068E-2</v>
      </c>
      <c r="ID57" s="30">
        <f t="shared" ref="ID57:KO57" si="1101">ID56/ID55</f>
        <v>7.1193144363876068E-2</v>
      </c>
      <c r="IE57" s="30">
        <f t="shared" si="1101"/>
        <v>7.712590639419907E-2</v>
      </c>
      <c r="IF57" s="30">
        <f t="shared" si="1101"/>
        <v>9.1628213579433085E-2</v>
      </c>
      <c r="IG57" s="30">
        <f t="shared" si="1101"/>
        <v>9.9538562953197102E-2</v>
      </c>
      <c r="IH57" s="30">
        <f t="shared" si="1101"/>
        <v>9.6242584047462096E-2</v>
      </c>
      <c r="II57" s="30">
        <f t="shared" si="1101"/>
        <v>0.1054713249835201</v>
      </c>
      <c r="IJ57" s="30">
        <f t="shared" si="1101"/>
        <v>0.11140408701384311</v>
      </c>
      <c r="IK57" s="30">
        <f t="shared" si="1101"/>
        <v>0.11272247857613711</v>
      </c>
      <c r="IL57" s="30">
        <f t="shared" si="1101"/>
        <v>0.12458800263678313</v>
      </c>
      <c r="IM57" s="30">
        <f t="shared" si="1101"/>
        <v>0.14634146341463414</v>
      </c>
      <c r="IN57" s="30">
        <f t="shared" si="1101"/>
        <v>0.15754779169413316</v>
      </c>
      <c r="IO57" s="30">
        <f t="shared" si="1101"/>
        <v>0.16282135794330915</v>
      </c>
      <c r="IP57" s="30">
        <f t="shared" si="1101"/>
        <v>0.16677653263019115</v>
      </c>
      <c r="IQ57" s="30">
        <f t="shared" si="1101"/>
        <v>0.17534607778510217</v>
      </c>
      <c r="IR57" s="30">
        <f t="shared" si="1101"/>
        <v>0.18127883981542517</v>
      </c>
      <c r="IS57" s="30">
        <f t="shared" si="1101"/>
        <v>0.16018457481872117</v>
      </c>
      <c r="IT57" s="30">
        <f t="shared" si="1101"/>
        <v>0.17732366512854317</v>
      </c>
      <c r="IU57" s="30">
        <f t="shared" si="1101"/>
        <v>0.18193803559657218</v>
      </c>
      <c r="IV57" s="30">
        <f t="shared" si="1101"/>
        <v>0.18127883981542517</v>
      </c>
      <c r="IW57" s="30">
        <f t="shared" si="1101"/>
        <v>0.20764667106130522</v>
      </c>
      <c r="IX57" s="30">
        <f t="shared" si="1101"/>
        <v>0.23005932762030323</v>
      </c>
      <c r="IY57" s="30">
        <f t="shared" si="1101"/>
        <v>0.25115359261700726</v>
      </c>
      <c r="IZ57" s="30">
        <f t="shared" si="1101"/>
        <v>0.25510876730388926</v>
      </c>
      <c r="JA57" s="30">
        <f t="shared" si="1101"/>
        <v>0.28740936058009231</v>
      </c>
      <c r="JB57" s="30">
        <f t="shared" si="1101"/>
        <v>0.32300593276203032</v>
      </c>
      <c r="JC57" s="30">
        <f t="shared" si="1101"/>
        <v>0.30652603823335528</v>
      </c>
      <c r="JD57" s="30">
        <f t="shared" si="1101"/>
        <v>0.31311799604482532</v>
      </c>
      <c r="JE57" s="30">
        <f t="shared" si="1101"/>
        <v>0.32762030323005931</v>
      </c>
      <c r="JF57" s="30">
        <f t="shared" si="1101"/>
        <v>0.3117996044825313</v>
      </c>
      <c r="JG57" s="30">
        <f t="shared" si="1101"/>
        <v>0.3078444297956493</v>
      </c>
      <c r="JH57" s="30">
        <f t="shared" si="1101"/>
        <v>0.29729729729729731</v>
      </c>
      <c r="JI57" s="30">
        <f t="shared" si="1101"/>
        <v>0.44495715227422544</v>
      </c>
      <c r="JJ57" s="30">
        <f t="shared" si="1101"/>
        <v>0.46275543836519445</v>
      </c>
      <c r="JK57" s="30">
        <f t="shared" si="1101"/>
        <v>0.46868820039551745</v>
      </c>
      <c r="JL57" s="30">
        <f t="shared" si="1101"/>
        <v>0.45616348055372447</v>
      </c>
      <c r="JM57" s="30">
        <f t="shared" si="1101"/>
        <v>0.43086816720257237</v>
      </c>
      <c r="JN57" s="30">
        <f t="shared" si="1101"/>
        <v>0.41864951768488745</v>
      </c>
      <c r="JO57" s="30">
        <f t="shared" si="1101"/>
        <v>0.40771704180064311</v>
      </c>
      <c r="JP57" s="30">
        <f t="shared" si="1101"/>
        <v>0.41800643086816719</v>
      </c>
      <c r="JQ57" s="30">
        <f t="shared" si="1101"/>
        <v>0.41157556270096463</v>
      </c>
      <c r="JR57" s="30">
        <f t="shared" si="1101"/>
        <v>0.40514469453376206</v>
      </c>
      <c r="JS57" s="30">
        <f t="shared" si="1101"/>
        <v>0.35215204024594748</v>
      </c>
      <c r="JT57" s="30">
        <f t="shared" si="1101"/>
        <v>0.36221352711011739</v>
      </c>
      <c r="JU57" s="30">
        <f t="shared" si="1101"/>
        <v>0.3873672442705422</v>
      </c>
      <c r="JV57" s="30">
        <f t="shared" si="1101"/>
        <v>0.38624930128563445</v>
      </c>
      <c r="JW57" s="30">
        <f t="shared" si="1101"/>
        <v>0.38848518725544995</v>
      </c>
      <c r="JX57" s="30">
        <f t="shared" si="1101"/>
        <v>0.38792621576299607</v>
      </c>
      <c r="JY57" s="30">
        <f t="shared" si="1101"/>
        <v>0.37954164337618779</v>
      </c>
      <c r="JZ57" s="30">
        <f t="shared" si="1101"/>
        <v>0.3873672442705422</v>
      </c>
      <c r="KA57" s="30">
        <f t="shared" si="1101"/>
        <v>0.40860816098378983</v>
      </c>
      <c r="KB57" s="30">
        <f t="shared" si="1101"/>
        <v>0.4287311347121297</v>
      </c>
      <c r="KC57" s="30">
        <f t="shared" si="1101"/>
        <v>0.44214645053102292</v>
      </c>
      <c r="KD57" s="30">
        <f t="shared" si="1101"/>
        <v>0.44885410844046952</v>
      </c>
      <c r="KE57" s="30">
        <f t="shared" si="1101"/>
        <v>0.39177810797424467</v>
      </c>
      <c r="KF57" s="30">
        <f t="shared" si="1101"/>
        <v>0.35661218424962854</v>
      </c>
      <c r="KG57" s="30">
        <f t="shared" si="1101"/>
        <v>0.34522040614165428</v>
      </c>
      <c r="KH57" s="30">
        <f t="shared" si="1101"/>
        <v>0.33036156513125309</v>
      </c>
      <c r="KI57" s="30">
        <f t="shared" si="1101"/>
        <v>0.32194155522535911</v>
      </c>
      <c r="KJ57" s="30">
        <f t="shared" si="1101"/>
        <v>0.32986627043090638</v>
      </c>
      <c r="KK57" s="30">
        <f t="shared" si="1101"/>
        <v>0.33580980683506684</v>
      </c>
      <c r="KL57" s="30">
        <f t="shared" si="1101"/>
        <v>0.32342743932639922</v>
      </c>
      <c r="KM57" s="30">
        <f t="shared" si="1101"/>
        <v>0.30609212481426451</v>
      </c>
      <c r="KN57" s="30">
        <f t="shared" si="1101"/>
        <v>0.32441802872709263</v>
      </c>
      <c r="KO57" s="30">
        <f t="shared" si="1101"/>
        <v>0.31451213472015849</v>
      </c>
      <c r="KP57" s="30">
        <f t="shared" ref="KP57:NA57" si="1102">KP56/KP55</f>
        <v>0.32639920752847945</v>
      </c>
      <c r="KQ57" s="30">
        <f t="shared" si="1102"/>
        <v>0.31896978702327883</v>
      </c>
      <c r="KR57" s="30">
        <f t="shared" si="1102"/>
        <v>0.33085685983159979</v>
      </c>
      <c r="KS57" s="30">
        <f t="shared" si="1102"/>
        <v>0.32392273402674593</v>
      </c>
      <c r="KT57" s="30">
        <f t="shared" si="1102"/>
        <v>0.30658741951461121</v>
      </c>
      <c r="KU57" s="30">
        <f t="shared" si="1102"/>
        <v>0.31104507181773156</v>
      </c>
      <c r="KV57" s="30">
        <f t="shared" si="1102"/>
        <v>0.34125804853888064</v>
      </c>
      <c r="KW57" s="30">
        <f t="shared" si="1102"/>
        <v>0.33779098563645371</v>
      </c>
      <c r="KX57" s="30">
        <f t="shared" si="1102"/>
        <v>0.3363051015354136</v>
      </c>
      <c r="KY57" s="30">
        <f t="shared" si="1102"/>
        <v>0.32788509162951956</v>
      </c>
      <c r="KZ57" s="30">
        <f t="shared" si="1102"/>
        <v>0.33333333333333331</v>
      </c>
      <c r="LA57" s="30">
        <f t="shared" si="1102"/>
        <v>0.32243684992570582</v>
      </c>
      <c r="LB57" s="30">
        <f t="shared" si="1102"/>
        <v>0.37246161466072314</v>
      </c>
      <c r="LC57" s="30">
        <f t="shared" si="1102"/>
        <v>0.43288756810302131</v>
      </c>
      <c r="LD57" s="30">
        <f t="shared" si="1102"/>
        <v>0.49133234274393262</v>
      </c>
      <c r="LE57" s="30">
        <f t="shared" si="1102"/>
        <v>0.54531946508172358</v>
      </c>
      <c r="LF57" s="30">
        <f t="shared" si="1102"/>
        <v>0.58098068350668652</v>
      </c>
      <c r="LG57" s="30">
        <f t="shared" si="1102"/>
        <v>0.60673600792471516</v>
      </c>
      <c r="LH57" s="30">
        <f t="shared" si="1102"/>
        <v>0.60326894502228823</v>
      </c>
      <c r="LI57" s="30">
        <f t="shared" si="1102"/>
        <v>0.57057949479940562</v>
      </c>
      <c r="LJ57" s="30">
        <f t="shared" si="1102"/>
        <v>0.54036651807825653</v>
      </c>
      <c r="LK57" s="30">
        <f t="shared" si="1102"/>
        <v>0.52501238236750869</v>
      </c>
      <c r="LL57" s="30">
        <f t="shared" si="1102"/>
        <v>0.52253590886577517</v>
      </c>
      <c r="LM57" s="30">
        <f t="shared" si="1102"/>
        <v>0.53590886577513619</v>
      </c>
      <c r="LN57" s="30">
        <f t="shared" si="1102"/>
        <v>0.47144152311876703</v>
      </c>
      <c r="LO57" s="30">
        <f t="shared" si="1102"/>
        <v>0.4673617407071623</v>
      </c>
      <c r="LP57" s="30">
        <f t="shared" si="1102"/>
        <v>0.47778785131459656</v>
      </c>
      <c r="LQ57" s="30">
        <f t="shared" si="1102"/>
        <v>0.45074503311258279</v>
      </c>
      <c r="LR57" s="30">
        <f t="shared" si="1102"/>
        <v>0.45902317880794702</v>
      </c>
      <c r="LS57" s="30">
        <f t="shared" si="1102"/>
        <v>0.46605960264900664</v>
      </c>
      <c r="LT57" s="30">
        <f t="shared" si="1102"/>
        <v>0.45943708609271522</v>
      </c>
      <c r="LU57" s="30">
        <f t="shared" si="1102"/>
        <v>0.45695364238410596</v>
      </c>
      <c r="LV57" s="30">
        <f t="shared" si="1102"/>
        <v>0.41390728476821192</v>
      </c>
      <c r="LW57" s="30">
        <f t="shared" si="1102"/>
        <v>0.40024834437086093</v>
      </c>
      <c r="LX57" s="30">
        <f t="shared" si="1102"/>
        <v>0.38865894039735099</v>
      </c>
      <c r="LY57" s="30">
        <f t="shared" si="1102"/>
        <v>0.36796357615894038</v>
      </c>
      <c r="LZ57" s="30">
        <f t="shared" si="1102"/>
        <v>0.32574503311258279</v>
      </c>
      <c r="MA57" s="30">
        <f t="shared" si="1102"/>
        <v>0.29759933774834435</v>
      </c>
      <c r="MB57" s="30">
        <f t="shared" si="1102"/>
        <v>0.27069536423841062</v>
      </c>
      <c r="MC57" s="30">
        <f t="shared" si="1102"/>
        <v>0.24668874172185432</v>
      </c>
      <c r="MD57" s="30">
        <f t="shared" si="1102"/>
        <v>0.24586092715231789</v>
      </c>
      <c r="ME57" s="30">
        <f t="shared" si="1102"/>
        <v>0.22309602649006621</v>
      </c>
      <c r="MF57" s="30">
        <f t="shared" si="1102"/>
        <v>0.21564569536423842</v>
      </c>
      <c r="MG57" s="30">
        <f t="shared" si="1102"/>
        <v>0.20281456953642385</v>
      </c>
      <c r="MH57" s="30">
        <f t="shared" si="1102"/>
        <v>0.19577814569536423</v>
      </c>
      <c r="MI57" s="30">
        <f t="shared" si="1102"/>
        <v>0.17632450331125829</v>
      </c>
      <c r="MJ57" s="30">
        <f t="shared" si="1102"/>
        <v>0.15562913907284767</v>
      </c>
      <c r="MK57" s="30">
        <f t="shared" si="1102"/>
        <v>0.14859271523178808</v>
      </c>
      <c r="ML57" s="30">
        <f t="shared" si="1102"/>
        <v>0.13990066225165562</v>
      </c>
      <c r="MM57" s="30">
        <f t="shared" si="1102"/>
        <v>0.14114238410596028</v>
      </c>
      <c r="MN57" s="30">
        <f t="shared" si="1102"/>
        <v>0.13741721854304637</v>
      </c>
      <c r="MO57" s="30">
        <f t="shared" si="1102"/>
        <v>0.13038079470198677</v>
      </c>
      <c r="MP57" s="30">
        <f t="shared" si="1102"/>
        <v>0.11382450331125828</v>
      </c>
      <c r="MQ57" s="30">
        <f t="shared" si="1102"/>
        <v>0.10596026490066225</v>
      </c>
      <c r="MR57" s="30">
        <f t="shared" si="1102"/>
        <v>0.10678807947019868</v>
      </c>
      <c r="MS57" s="30">
        <f t="shared" si="1102"/>
        <v>9.9337748344370855E-2</v>
      </c>
      <c r="MT57" s="30">
        <f t="shared" si="1102"/>
        <v>9.9337748344370855E-2</v>
      </c>
      <c r="MU57" s="30">
        <f t="shared" si="1102"/>
        <v>9.1059602649006616E-2</v>
      </c>
      <c r="MV57" s="30">
        <f t="shared" si="1102"/>
        <v>8.2367549668874177E-2</v>
      </c>
      <c r="MW57" s="30">
        <f t="shared" si="1102"/>
        <v>7.4089403973509937E-2</v>
      </c>
      <c r="MX57" s="30">
        <f t="shared" si="1102"/>
        <v>6.7880794701986755E-2</v>
      </c>
      <c r="MY57" s="30">
        <f t="shared" si="1102"/>
        <v>6.7466887417218541E-2</v>
      </c>
      <c r="MZ57" s="30">
        <f t="shared" si="1102"/>
        <v>6.3327814569536428E-2</v>
      </c>
      <c r="NA57" s="30">
        <f t="shared" si="1102"/>
        <v>6.5397350993377484E-2</v>
      </c>
      <c r="NB57" s="30">
        <f t="shared" ref="NB57:PM57" si="1103">NB56/NB55</f>
        <v>6.3741721854304642E-2</v>
      </c>
      <c r="NC57" s="30">
        <f t="shared" si="1103"/>
        <v>6.2086092715231786E-2</v>
      </c>
      <c r="ND57" s="30">
        <f t="shared" si="1103"/>
        <v>5.2980132450331126E-2</v>
      </c>
      <c r="NE57" s="30">
        <f t="shared" si="1103"/>
        <v>5.2980132450331126E-2</v>
      </c>
      <c r="NF57" s="30">
        <f t="shared" si="1103"/>
        <v>6.0844370860927151E-2</v>
      </c>
      <c r="NG57" s="30">
        <f t="shared" si="1103"/>
        <v>6.498344370860927E-2</v>
      </c>
      <c r="NH57" s="30">
        <f t="shared" si="1103"/>
        <v>6.7052980132450327E-2</v>
      </c>
      <c r="NI57" s="30">
        <f t="shared" si="1103"/>
        <v>6.4569536423841056E-2</v>
      </c>
      <c r="NJ57" s="30">
        <f t="shared" si="1103"/>
        <v>7.2019867549668867E-2</v>
      </c>
      <c r="NK57" s="30">
        <f t="shared" si="1103"/>
        <v>7.574503311258278E-2</v>
      </c>
      <c r="NL57" s="30">
        <f t="shared" si="1103"/>
        <v>7.3261589403973509E-2</v>
      </c>
      <c r="NM57" s="30">
        <f t="shared" si="1103"/>
        <v>7.574503311258278E-2</v>
      </c>
      <c r="NN57" s="30">
        <f t="shared" si="1103"/>
        <v>8.1953642384105962E-2</v>
      </c>
      <c r="NO57" s="30">
        <f t="shared" si="1103"/>
        <v>8.7334437086092717E-2</v>
      </c>
      <c r="NP57" s="30">
        <f t="shared" si="1103"/>
        <v>8.9403973509933773E-2</v>
      </c>
      <c r="NQ57" s="30">
        <f t="shared" si="1103"/>
        <v>9.3129139072847686E-2</v>
      </c>
      <c r="NR57" s="30">
        <f t="shared" si="1103"/>
        <v>9.2301324503311258E-2</v>
      </c>
      <c r="NS57" s="30">
        <f t="shared" si="1103"/>
        <v>9.0645695364238416E-2</v>
      </c>
      <c r="NT57" s="30">
        <f t="shared" si="1103"/>
        <v>9.8509933774834441E-2</v>
      </c>
      <c r="NU57" s="30">
        <f t="shared" si="1103"/>
        <v>0.10720198675496689</v>
      </c>
      <c r="NV57" s="30">
        <f t="shared" si="1103"/>
        <v>0.12417218543046357</v>
      </c>
      <c r="NW57" s="30">
        <f t="shared" si="1103"/>
        <v>0.12872516556291391</v>
      </c>
      <c r="NX57" s="30">
        <f t="shared" si="1103"/>
        <v>0.13038079470198677</v>
      </c>
      <c r="NY57" s="30">
        <f t="shared" si="1103"/>
        <v>0.12086092715231789</v>
      </c>
      <c r="NZ57" s="30">
        <f t="shared" si="1103"/>
        <v>0.12251655629139073</v>
      </c>
      <c r="OA57" s="30">
        <f t="shared" si="1103"/>
        <v>0.14197019867549668</v>
      </c>
      <c r="OB57" s="30">
        <f t="shared" si="1103"/>
        <v>0.15687086092715233</v>
      </c>
      <c r="OC57" s="30">
        <f t="shared" si="1103"/>
        <v>0.18956953642384106</v>
      </c>
      <c r="OD57" s="30">
        <f t="shared" si="1103"/>
        <v>0.22102649006622516</v>
      </c>
      <c r="OE57" s="30">
        <f t="shared" si="1103"/>
        <v>0.25620860927152317</v>
      </c>
      <c r="OF57" s="30">
        <f t="shared" si="1103"/>
        <v>0.27028145695364236</v>
      </c>
      <c r="OG57" s="30">
        <f t="shared" si="1103"/>
        <v>0.28269867549668876</v>
      </c>
      <c r="OH57" s="30">
        <f t="shared" si="1103"/>
        <v>0.31829470198675497</v>
      </c>
      <c r="OI57" s="30">
        <f t="shared" si="1103"/>
        <v>0.35140728476821192</v>
      </c>
      <c r="OJ57" s="30">
        <f t="shared" si="1103"/>
        <v>0.37334437086092714</v>
      </c>
      <c r="OK57" s="30">
        <f t="shared" si="1103"/>
        <v>0.37955298013245031</v>
      </c>
      <c r="OL57" s="30">
        <f t="shared" si="1103"/>
        <v>0.39900662251655628</v>
      </c>
      <c r="OM57" s="30">
        <f t="shared" si="1103"/>
        <v>0.39072847682119205</v>
      </c>
      <c r="ON57" s="30">
        <f t="shared" si="1103"/>
        <v>0.37831125827814571</v>
      </c>
      <c r="OO57" s="30">
        <f t="shared" si="1103"/>
        <v>0.3745860927152318</v>
      </c>
      <c r="OP57" s="30">
        <f t="shared" si="1103"/>
        <v>0.37086092715231789</v>
      </c>
      <c r="OQ57" s="30">
        <f t="shared" si="1103"/>
        <v>0.3116721854304636</v>
      </c>
      <c r="OR57" s="30">
        <f t="shared" si="1103"/>
        <v>0.31663907284768211</v>
      </c>
      <c r="OS57" s="30">
        <f t="shared" si="1103"/>
        <v>0.32408940397350994</v>
      </c>
      <c r="OT57" s="30">
        <f t="shared" si="1103"/>
        <v>0.32698675496688739</v>
      </c>
      <c r="OU57" s="30">
        <f t="shared" si="1103"/>
        <v>0.30888888888888888</v>
      </c>
      <c r="OV57" s="30">
        <f t="shared" si="1103"/>
        <v>0.2922523700555737</v>
      </c>
      <c r="OW57" s="30">
        <f t="shared" si="1103"/>
        <v>0.27623406341941809</v>
      </c>
      <c r="OX57" s="30">
        <f t="shared" si="1103"/>
        <v>0.31121281464530892</v>
      </c>
      <c r="OY57" s="30">
        <f t="shared" si="1103"/>
        <v>0.33115397188623735</v>
      </c>
      <c r="OZ57" s="30">
        <f t="shared" si="1103"/>
        <v>0.35959463877084014</v>
      </c>
      <c r="PA57" s="30">
        <f t="shared" si="1103"/>
        <v>0.39588100686498856</v>
      </c>
      <c r="PB57" s="30">
        <f t="shared" si="1103"/>
        <v>0.43935926773455375</v>
      </c>
      <c r="PC57" s="30">
        <f t="shared" si="1103"/>
        <v>0.476299444262831</v>
      </c>
      <c r="PD57" s="30">
        <f t="shared" si="1103"/>
        <v>0.46721561451662091</v>
      </c>
      <c r="PE57" s="30">
        <f t="shared" si="1103"/>
        <v>0.49588289112534312</v>
      </c>
      <c r="PF57" s="30">
        <f t="shared" si="1103"/>
        <v>0.52729490698383652</v>
      </c>
      <c r="PG57" s="30">
        <f t="shared" si="1103"/>
        <v>0.55077767612076856</v>
      </c>
      <c r="PH57" s="30">
        <f t="shared" si="1103"/>
        <v>0.51625899280575538</v>
      </c>
      <c r="PI57" s="30">
        <f t="shared" si="1103"/>
        <v>0.51165467625899286</v>
      </c>
      <c r="PJ57" s="30">
        <f t="shared" si="1103"/>
        <v>0.51309352517985607</v>
      </c>
      <c r="PK57" s="30">
        <f t="shared" si="1103"/>
        <v>0.52633093525179853</v>
      </c>
      <c r="PL57" s="30">
        <f t="shared" si="1103"/>
        <v>0.52633093525179853</v>
      </c>
      <c r="PM57" s="30">
        <f t="shared" si="1103"/>
        <v>0.52143884892086334</v>
      </c>
      <c r="PN57" s="30">
        <f t="shared" ref="PN57:RY57" si="1104">PN56/PN55</f>
        <v>0.5257553956834532</v>
      </c>
      <c r="PO57" s="30">
        <f t="shared" si="1104"/>
        <v>0.51510791366906472</v>
      </c>
      <c r="PP57" s="30">
        <f t="shared" si="1104"/>
        <v>0.50417266187050358</v>
      </c>
      <c r="PQ57" s="30">
        <f t="shared" si="1104"/>
        <v>0.4823021582733813</v>
      </c>
      <c r="PR57" s="30">
        <f t="shared" si="1104"/>
        <v>0.43369565217391304</v>
      </c>
      <c r="PS57" s="30">
        <f t="shared" si="1104"/>
        <v>0.42309782608695651</v>
      </c>
      <c r="PT57" s="30">
        <f t="shared" si="1104"/>
        <v>0.41494565217391305</v>
      </c>
      <c r="PU57" s="30">
        <f t="shared" si="1104"/>
        <v>0.42038043478260867</v>
      </c>
      <c r="PV57" s="30">
        <f t="shared" si="1104"/>
        <v>0.40652173913043477</v>
      </c>
      <c r="PW57" s="30">
        <f t="shared" si="1104"/>
        <v>0.39673913043478259</v>
      </c>
      <c r="PX57" s="30">
        <f t="shared" si="1104"/>
        <v>0.40054347826086956</v>
      </c>
      <c r="PY57" s="30">
        <f t="shared" si="1104"/>
        <v>0.39646739130434783</v>
      </c>
      <c r="PZ57" s="30">
        <f t="shared" si="1104"/>
        <v>0.38722826086956524</v>
      </c>
      <c r="QA57" s="30">
        <f t="shared" si="1104"/>
        <v>0.36983695652173915</v>
      </c>
      <c r="QB57" s="30">
        <f t="shared" si="1104"/>
        <v>0.35543478260869565</v>
      </c>
      <c r="QC57" s="30">
        <f t="shared" si="1104"/>
        <v>0.34646739130434784</v>
      </c>
      <c r="QD57" s="30">
        <f t="shared" si="1104"/>
        <v>0.3053186151530356</v>
      </c>
      <c r="QE57" s="30">
        <f t="shared" si="1104"/>
        <v>0.28424485699949825</v>
      </c>
      <c r="QF57" s="30">
        <f t="shared" si="1104"/>
        <v>0.26517812343201203</v>
      </c>
      <c r="QG57" s="30">
        <f t="shared" si="1104"/>
        <v>0.25313597591570497</v>
      </c>
      <c r="QH57" s="30">
        <f t="shared" si="1104"/>
        <v>0.24485699949824385</v>
      </c>
      <c r="QI57" s="30">
        <f t="shared" si="1104"/>
        <v>0.23055694932262921</v>
      </c>
      <c r="QJ57" s="30">
        <f t="shared" si="1104"/>
        <v>0.20923231309583543</v>
      </c>
      <c r="QK57" s="30">
        <f t="shared" si="1104"/>
        <v>0.18815855494229805</v>
      </c>
      <c r="QL57" s="30">
        <f t="shared" si="1104"/>
        <v>0.17686904164576017</v>
      </c>
      <c r="QM57" s="30">
        <f t="shared" si="1104"/>
        <v>0.16959357752132465</v>
      </c>
      <c r="QN57" s="30">
        <f t="shared" si="1104"/>
        <v>0.16156547917711991</v>
      </c>
      <c r="QO57" s="30">
        <f t="shared" si="1104"/>
        <v>0.154039136979428</v>
      </c>
      <c r="QP57" s="30">
        <f t="shared" si="1104"/>
        <v>0.14425489212242851</v>
      </c>
      <c r="QQ57" s="30">
        <f t="shared" si="1104"/>
        <v>0.13472152533868539</v>
      </c>
      <c r="QR57" s="30">
        <f t="shared" si="1104"/>
        <v>0.12067235323632715</v>
      </c>
      <c r="QS57" s="30">
        <f t="shared" si="1104"/>
        <v>0.11239337681886603</v>
      </c>
      <c r="QT57" s="30">
        <f t="shared" si="1104"/>
        <v>0.10712493728048168</v>
      </c>
      <c r="QU57" s="30">
        <f t="shared" si="1104"/>
        <v>9.7089814350225789E-2</v>
      </c>
      <c r="QV57" s="30">
        <f t="shared" si="1104"/>
        <v>9.006522829904666E-2</v>
      </c>
      <c r="QW57" s="30">
        <f t="shared" si="1104"/>
        <v>8.5298544907175117E-2</v>
      </c>
      <c r="QX57" s="30">
        <f t="shared" si="1104"/>
        <v>7.7019568489714002E-2</v>
      </c>
      <c r="QY57" s="30">
        <f t="shared" si="1104"/>
        <v>7.350727546412443E-2</v>
      </c>
      <c r="QZ57" s="30">
        <f t="shared" si="1104"/>
        <v>7.6016056196688414E-2</v>
      </c>
      <c r="RA57" s="30">
        <f t="shared" si="1104"/>
        <v>7.7521324636226796E-2</v>
      </c>
      <c r="RB57" s="30">
        <f t="shared" si="1104"/>
        <v>7.1249372804816857E-2</v>
      </c>
      <c r="RC57" s="30">
        <f t="shared" si="1104"/>
        <v>7.2002007024586048E-2</v>
      </c>
      <c r="RD57" s="30">
        <f t="shared" si="1104"/>
        <v>7.2002007024586048E-2</v>
      </c>
      <c r="RE57" s="30">
        <f t="shared" si="1104"/>
        <v>6.573005519317611E-2</v>
      </c>
      <c r="RF57" s="30">
        <f t="shared" si="1104"/>
        <v>6.1966884094330155E-2</v>
      </c>
      <c r="RG57" s="30">
        <f t="shared" si="1104"/>
        <v>6.0210737581535376E-2</v>
      </c>
      <c r="RH57" s="30">
        <f t="shared" si="1104"/>
        <v>5.6447566482689414E-2</v>
      </c>
      <c r="RI57" s="30">
        <f t="shared" si="1104"/>
        <v>5.4440541896638231E-2</v>
      </c>
      <c r="RJ57" s="30">
        <f t="shared" si="1104"/>
        <v>5.6949322629202208E-2</v>
      </c>
      <c r="RK57" s="30">
        <f t="shared" si="1104"/>
        <v>5.6196688409433017E-2</v>
      </c>
      <c r="RL57" s="30">
        <f t="shared" si="1104"/>
        <v>5.6949322629202208E-2</v>
      </c>
      <c r="RM57" s="30">
        <f t="shared" si="1104"/>
        <v>5.4942298043151032E-2</v>
      </c>
      <c r="RN57" s="30">
        <f t="shared" si="1104"/>
        <v>5.8203712995484193E-2</v>
      </c>
      <c r="RO57" s="30">
        <f t="shared" si="1104"/>
        <v>6.1716006021073758E-2</v>
      </c>
      <c r="RP57" s="30">
        <f t="shared" si="1104"/>
        <v>5.8203712995484193E-2</v>
      </c>
      <c r="RQ57" s="30">
        <f t="shared" si="1104"/>
        <v>6.1214249874560964E-2</v>
      </c>
      <c r="RR57" s="30">
        <f t="shared" si="1104"/>
        <v>6.0210737581535376E-2</v>
      </c>
      <c r="RS57" s="30">
        <f t="shared" si="1104"/>
        <v>5.2935273457099849E-2</v>
      </c>
      <c r="RT57" s="30">
        <f t="shared" si="1104"/>
        <v>5.0928248871048673E-2</v>
      </c>
      <c r="RU57" s="30">
        <f t="shared" si="1104"/>
        <v>5.4440541896638231E-2</v>
      </c>
      <c r="RV57" s="30">
        <f t="shared" si="1104"/>
        <v>5.5694932262920223E-2</v>
      </c>
      <c r="RW57" s="30">
        <f t="shared" si="1104"/>
        <v>5.6949322629202208E-2</v>
      </c>
      <c r="RX57" s="30">
        <f t="shared" si="1104"/>
        <v>5.6447566482689414E-2</v>
      </c>
      <c r="RY57" s="30">
        <f t="shared" si="1104"/>
        <v>5.9708981435022582E-2</v>
      </c>
      <c r="RZ57" s="30">
        <f t="shared" ref="RZ57:SP57" si="1105">RZ56/RZ55</f>
        <v>5.8956347215253384E-2</v>
      </c>
      <c r="SA57" s="30">
        <f t="shared" si="1105"/>
        <v>6.0963371801304567E-2</v>
      </c>
      <c r="SB57" s="30">
        <f t="shared" si="1105"/>
        <v>6.4977420973406919E-2</v>
      </c>
      <c r="SC57" s="30">
        <f t="shared" si="1105"/>
        <v>7.0245860511791269E-2</v>
      </c>
      <c r="SD57" s="30">
        <f t="shared" si="1105"/>
        <v>7.551430005017562E-2</v>
      </c>
      <c r="SE57" s="30">
        <f t="shared" si="1105"/>
        <v>8.3542398394380338E-2</v>
      </c>
      <c r="SF57" s="30">
        <f t="shared" si="1105"/>
        <v>9.533366783743101E-2</v>
      </c>
      <c r="SG57" s="30">
        <f t="shared" si="1105"/>
        <v>9.9849473156046156E-2</v>
      </c>
      <c r="SH57" s="30">
        <f t="shared" si="1105"/>
        <v>0.10135474159558455</v>
      </c>
      <c r="SI57" s="30">
        <f t="shared" si="1105"/>
        <v>0.12242849974912193</v>
      </c>
      <c r="SJ57" s="30">
        <f t="shared" si="1105"/>
        <v>0.13898645258404416</v>
      </c>
      <c r="SK57" s="30">
        <f t="shared" si="1105"/>
        <v>0.15805318615153036</v>
      </c>
      <c r="SL57" s="30">
        <f t="shared" si="1105"/>
        <v>0.18690416457601605</v>
      </c>
      <c r="SM57" s="30">
        <f t="shared" si="1105"/>
        <v>0.20672353236327146</v>
      </c>
      <c r="SN57" s="30">
        <f t="shared" si="1105"/>
        <v>0.21073758153537381</v>
      </c>
      <c r="SO57" s="30">
        <f t="shared" si="1105"/>
        <v>0.21851480180632213</v>
      </c>
      <c r="SP57" s="30">
        <f t="shared" si="1105"/>
        <v>0.23607626693426995</v>
      </c>
      <c r="SQ57" s="30">
        <f t="shared" ref="SQ57:TF57" si="1106">SQ56/SQ55</f>
        <v>0.25163070747616656</v>
      </c>
      <c r="SR57" s="30">
        <f t="shared" si="1106"/>
        <v>0.26141495233316608</v>
      </c>
      <c r="SS57" s="30">
        <f t="shared" si="1106"/>
        <v>0.26693426994480685</v>
      </c>
      <c r="ST57" s="30">
        <f t="shared" si="1106"/>
        <v>0.26292022077270444</v>
      </c>
      <c r="SU57" s="30">
        <f t="shared" si="1106"/>
        <v>0.29026593075765178</v>
      </c>
      <c r="SV57" s="30">
        <f t="shared" si="1106"/>
        <v>0.31384846964375313</v>
      </c>
      <c r="SW57" s="30">
        <f t="shared" si="1106"/>
        <v>0.35047666833918717</v>
      </c>
      <c r="SX57" s="30">
        <f t="shared" si="1106"/>
        <v>0.38664366683095119</v>
      </c>
      <c r="SY57" s="30">
        <f t="shared" si="1106"/>
        <v>0.41977428851815507</v>
      </c>
      <c r="SZ57" s="30">
        <f t="shared" si="1106"/>
        <v>0.45608439646712462</v>
      </c>
      <c r="TA57" s="30">
        <f t="shared" si="1106"/>
        <v>0.49165848871442591</v>
      </c>
      <c r="TB57" s="30">
        <f t="shared" si="1106"/>
        <v>0.51275760549558391</v>
      </c>
      <c r="TC57" s="30">
        <f t="shared" si="1106"/>
        <v>0.53410206084396472</v>
      </c>
      <c r="TD57" s="30">
        <f t="shared" si="1106"/>
        <v>0.56575073601570169</v>
      </c>
      <c r="TE57" s="30">
        <f t="shared" si="1106"/>
        <v>0.56452404317958782</v>
      </c>
      <c r="TF57" s="30">
        <f t="shared" si="1106"/>
        <v>0.56820412168792933</v>
      </c>
      <c r="TG57" s="30">
        <f t="shared" ref="TG57:TL57" si="1107">TG56/TG55</f>
        <v>0.57948969578017662</v>
      </c>
      <c r="TH57" s="30">
        <f t="shared" si="1107"/>
        <v>0.58856722276741902</v>
      </c>
      <c r="TI57" s="30">
        <f t="shared" si="1107"/>
        <v>0.5902845927379784</v>
      </c>
      <c r="TJ57" s="30">
        <f t="shared" si="1107"/>
        <v>0.59249263984298328</v>
      </c>
      <c r="TK57" s="30">
        <f t="shared" si="1107"/>
        <v>0.6075216972034716</v>
      </c>
      <c r="TL57" s="30">
        <f t="shared" si="1107"/>
        <v>0.61186113789778207</v>
      </c>
      <c r="TM57" s="30">
        <f t="shared" ref="TM57:TW57" si="1108">TM56/TM55</f>
        <v>0.60583413693346189</v>
      </c>
      <c r="TN57" s="30">
        <f t="shared" si="1108"/>
        <v>0.59088717454194795</v>
      </c>
      <c r="TO57" s="30">
        <f t="shared" si="1108"/>
        <v>0.55254848894903019</v>
      </c>
      <c r="TP57" s="30">
        <f t="shared" si="1108"/>
        <v>0.52883799830364719</v>
      </c>
      <c r="TQ57" s="30">
        <f t="shared" si="1108"/>
        <v>0.50842358604091453</v>
      </c>
      <c r="TR57" s="30">
        <f t="shared" si="1108"/>
        <v>0.4984819734345351</v>
      </c>
      <c r="TS57" s="30">
        <f t="shared" si="1108"/>
        <v>0.49962049335863379</v>
      </c>
      <c r="TT57" s="30">
        <f t="shared" si="1108"/>
        <v>0.47116411534353864</v>
      </c>
      <c r="TU57" s="30">
        <f t="shared" si="1108"/>
        <v>0.47721609113563546</v>
      </c>
      <c r="TV57" s="30">
        <f t="shared" si="1108"/>
        <v>0.49946600213599146</v>
      </c>
      <c r="TW57" s="30">
        <f t="shared" si="1108"/>
        <v>0.50783196867212532</v>
      </c>
      <c r="TX57" s="30">
        <f t="shared" ref="TX57:UA57" si="1109">TX56/TX55</f>
        <v>0.48291381896982832</v>
      </c>
      <c r="TY57" s="30">
        <f t="shared" si="1109"/>
        <v>0.51141856976162692</v>
      </c>
      <c r="TZ57" s="30">
        <f t="shared" si="1109"/>
        <v>0.53025504250708455</v>
      </c>
      <c r="UA57" s="30">
        <f t="shared" si="1109"/>
        <v>0.53975662610435071</v>
      </c>
      <c r="UB57" s="30">
        <f t="shared" ref="UB57:UG57" si="1110">UB56/UB55</f>
        <v>0.54775795965994334</v>
      </c>
      <c r="UC57" s="30">
        <f t="shared" si="1110"/>
        <v>0.55309218203033839</v>
      </c>
      <c r="UD57" s="30">
        <f t="shared" si="1110"/>
        <v>0.54558799543304515</v>
      </c>
      <c r="UE57" s="30">
        <f t="shared" si="1110"/>
        <v>0.55080737236992339</v>
      </c>
      <c r="UF57" s="30">
        <f t="shared" si="1110"/>
        <v>0.56124612624367964</v>
      </c>
      <c r="UG57" s="30">
        <f t="shared" si="1110"/>
        <v>0.5630402870657315</v>
      </c>
      <c r="UH57" s="30">
        <f t="shared" ref="UH57:UU57" si="1111">UH56/UH55</f>
        <v>0.55928885989235033</v>
      </c>
      <c r="UI57" s="30">
        <f t="shared" si="1111"/>
        <v>0.57266351329310061</v>
      </c>
      <c r="UJ57" s="30">
        <f t="shared" si="1111"/>
        <v>0.57951394552275326</v>
      </c>
      <c r="UK57" s="30">
        <f t="shared" si="1111"/>
        <v>0.5451968503937008</v>
      </c>
      <c r="UL57" s="30">
        <f t="shared" si="1111"/>
        <v>0.51918976545842221</v>
      </c>
      <c r="UM57" s="30">
        <f t="shared" si="1111"/>
        <v>0.49161196207148067</v>
      </c>
      <c r="UN57" s="30">
        <f t="shared" si="1111"/>
        <v>0.49380014587892052</v>
      </c>
      <c r="UO57" s="30">
        <f t="shared" si="1111"/>
        <v>0.48344274252370534</v>
      </c>
      <c r="UP57" s="30">
        <f t="shared" si="1111"/>
        <v>0.46229029905178703</v>
      </c>
      <c r="UQ57" s="30">
        <f t="shared" si="1111"/>
        <v>0.43544857768052514</v>
      </c>
      <c r="UR57" s="30">
        <f t="shared" si="1111"/>
        <v>0.38668735016217742</v>
      </c>
      <c r="US57" s="30">
        <f t="shared" si="1111"/>
        <v>0.36079077429983525</v>
      </c>
      <c r="UT57" s="30">
        <f t="shared" si="1111"/>
        <v>0.32959958800051498</v>
      </c>
      <c r="UU57" s="30">
        <f t="shared" si="1111"/>
        <v>0.29261576971214015</v>
      </c>
      <c r="UV57" s="30">
        <f t="shared" ref="UV57:UX57" si="1112">UV56/UV55</f>
        <v>0.26590299780648308</v>
      </c>
      <c r="UW57" s="30">
        <f t="shared" si="1112"/>
        <v>0.23560894386298764</v>
      </c>
      <c r="UX57" s="30">
        <f t="shared" si="1112"/>
        <v>0.21467649857278781</v>
      </c>
      <c r="UY57" s="30">
        <f t="shared" ref="UY57:VP57" si="1113">UY56/UY55</f>
        <v>0.19041389153187441</v>
      </c>
      <c r="UZ57" s="30">
        <f t="shared" si="1113"/>
        <v>0.16329686013320646</v>
      </c>
      <c r="VA57" s="30">
        <f t="shared" si="1113"/>
        <v>0.15068981921979069</v>
      </c>
      <c r="VB57" s="30">
        <f t="shared" si="1113"/>
        <v>0.13808277830637489</v>
      </c>
      <c r="VC57" s="30">
        <f t="shared" si="1113"/>
        <v>0.12178877259752617</v>
      </c>
      <c r="VD57" s="30">
        <f t="shared" si="1113"/>
        <v>0.11417697431018078</v>
      </c>
      <c r="VE57" s="30">
        <f t="shared" si="1113"/>
        <v>0.10644624167459563</v>
      </c>
      <c r="VF57" s="30">
        <f t="shared" si="1113"/>
        <v>9.4552806850618454E-2</v>
      </c>
      <c r="VG57" s="30">
        <f t="shared" si="1113"/>
        <v>9.2174119885823025E-2</v>
      </c>
      <c r="VH57" s="30">
        <f t="shared" si="1113"/>
        <v>8.6227402473834439E-2</v>
      </c>
      <c r="VI57" s="30">
        <f t="shared" si="1113"/>
        <v>8.3610846812559467E-2</v>
      </c>
      <c r="VJ57" s="30">
        <f t="shared" si="1113"/>
        <v>7.8734538534728823E-2</v>
      </c>
      <c r="VK57" s="30">
        <f t="shared" si="1113"/>
        <v>7.433396764985728E-2</v>
      </c>
      <c r="VL57" s="30">
        <f t="shared" si="1113"/>
        <v>6.648430066603235E-2</v>
      </c>
      <c r="VM57" s="30">
        <f t="shared" si="1113"/>
        <v>5.6255946717411992E-2</v>
      </c>
      <c r="VN57" s="30">
        <f t="shared" si="1113"/>
        <v>5.1260704091341577E-2</v>
      </c>
      <c r="VO57" s="30">
        <f t="shared" si="1113"/>
        <v>5.1022835394862034E-2</v>
      </c>
      <c r="VP57" s="30">
        <f t="shared" si="1113"/>
        <v>4.6979067554709798E-2</v>
      </c>
      <c r="VQ57" s="30">
        <f t="shared" ref="VQ57:WJ57" si="1114">VQ56/VQ55</f>
        <v>4.3767840152235969E-2</v>
      </c>
      <c r="VR57" s="30">
        <f t="shared" si="1114"/>
        <v>3.9486203615604183E-2</v>
      </c>
      <c r="VS57" s="30">
        <f t="shared" si="1114"/>
        <v>3.7702188392007611E-2</v>
      </c>
      <c r="VT57" s="30">
        <f t="shared" si="1114"/>
        <v>3.4490960989533775E-2</v>
      </c>
      <c r="VU57" s="30">
        <f t="shared" si="1114"/>
        <v>3.3539486203615604E-2</v>
      </c>
      <c r="VV57" s="30">
        <f t="shared" si="1114"/>
        <v>3.1755470980019032E-2</v>
      </c>
      <c r="VW57" s="30">
        <f t="shared" si="1114"/>
        <v>3.1398667935299718E-2</v>
      </c>
      <c r="VX57" s="30">
        <f t="shared" si="1114"/>
        <v>2.9019980970504282E-2</v>
      </c>
      <c r="VY57" s="30">
        <f t="shared" si="1114"/>
        <v>2.7354900095147478E-2</v>
      </c>
      <c r="VZ57" s="30">
        <f t="shared" si="1114"/>
        <v>2.533301617507136E-2</v>
      </c>
      <c r="WA57" s="30">
        <f t="shared" si="1114"/>
        <v>2.235965746907707E-2</v>
      </c>
      <c r="WB57" s="30">
        <f t="shared" si="1114"/>
        <v>2.1883920076117985E-2</v>
      </c>
      <c r="WC57" s="30">
        <f t="shared" si="1114"/>
        <v>2.1408182683158895E-2</v>
      </c>
      <c r="WD57" s="30">
        <f t="shared" si="1114"/>
        <v>2.093244529019981E-2</v>
      </c>
      <c r="WE57" s="30">
        <f t="shared" si="1114"/>
        <v>1.7721217887725977E-2</v>
      </c>
      <c r="WF57" s="30">
        <f t="shared" si="1114"/>
        <v>1.6056137012369173E-2</v>
      </c>
      <c r="WG57" s="30">
        <f t="shared" si="1114"/>
        <v>1.4153187440532827E-2</v>
      </c>
      <c r="WH57" s="30">
        <f t="shared" si="1114"/>
        <v>1.153663177925785E-2</v>
      </c>
      <c r="WI57" s="30">
        <f t="shared" si="1114"/>
        <v>1.0585156993339676E-2</v>
      </c>
      <c r="WJ57" s="30">
        <f t="shared" si="1114"/>
        <v>9.6336822074215029E-3</v>
      </c>
      <c r="WK57" s="30">
        <f t="shared" ref="WK57:WN57" si="1115">WK56/WK55</f>
        <v>8.3254043767840152E-3</v>
      </c>
      <c r="WL57" s="30">
        <f t="shared" si="1115"/>
        <v>7.8496669838249294E-3</v>
      </c>
      <c r="WM57" s="30">
        <f t="shared" si="1115"/>
        <v>7.9686013320647009E-3</v>
      </c>
      <c r="WN57" s="30">
        <f t="shared" si="1115"/>
        <v>8.0875356803044723E-3</v>
      </c>
      <c r="WO57" s="30">
        <f t="shared" ref="WO57:WQ57" si="1116">WO56/WO55</f>
        <v>7.6117982873453857E-3</v>
      </c>
      <c r="WP57" s="30">
        <f t="shared" si="1116"/>
        <v>8.3254043767840152E-3</v>
      </c>
      <c r="WQ57" s="30">
        <f t="shared" si="1116"/>
        <v>8.0875356803044723E-3</v>
      </c>
      <c r="WR57" s="30">
        <f t="shared" ref="WR57:WU57" si="1117">WR56/WR55</f>
        <v>7.4928639391056134E-3</v>
      </c>
      <c r="WS57" s="30">
        <f t="shared" si="1117"/>
        <v>7.2549952426260705E-3</v>
      </c>
      <c r="WT57" s="30">
        <f t="shared" si="1117"/>
        <v>7.4928639391056134E-3</v>
      </c>
      <c r="WU57" s="30">
        <f t="shared" si="1117"/>
        <v>6.6603235014272124E-3</v>
      </c>
      <c r="WV57" s="30">
        <f t="shared" ref="WV57:WZ57" si="1118">WV56/WV55</f>
        <v>5.8277830637488105E-3</v>
      </c>
      <c r="WW57" s="30">
        <f t="shared" si="1118"/>
        <v>5.5899143672692676E-3</v>
      </c>
      <c r="WX57" s="30">
        <f t="shared" si="1118"/>
        <v>5.2331113225499524E-3</v>
      </c>
      <c r="WY57" s="30">
        <f t="shared" si="1118"/>
        <v>4.9952426260704095E-3</v>
      </c>
      <c r="WZ57" s="30">
        <f t="shared" si="1118"/>
        <v>5.4709800190294961E-3</v>
      </c>
      <c r="XA57" s="30">
        <f t="shared" ref="XA57:XC57" si="1119">XA56/XA55</f>
        <v>5.3520456707897238E-3</v>
      </c>
      <c r="XB57" s="30">
        <f t="shared" si="1119"/>
        <v>5.4028658679821468E-3</v>
      </c>
      <c r="XC57" s="30">
        <f t="shared" si="1119"/>
        <v>4.9330514446793514E-3</v>
      </c>
      <c r="XD57" s="30">
        <f t="shared" ref="XD57:XE57" si="1120">XD56/XD55</f>
        <v>4.8155978388536528E-3</v>
      </c>
      <c r="XE57" s="30">
        <f t="shared" si="1120"/>
        <v>5.1679586563307496E-3</v>
      </c>
      <c r="XF57" s="30">
        <f t="shared" ref="XF57:XG57" si="1121">XF56/XF55</f>
        <v>4.8155978388536528E-3</v>
      </c>
      <c r="XG57" s="30">
        <f t="shared" si="1121"/>
        <v>4.2283298097251587E-3</v>
      </c>
      <c r="XH57" s="30">
        <f t="shared" ref="XH57:XQ57" si="1122">XH56/XH55</f>
        <v>3.9934225980737606E-3</v>
      </c>
      <c r="XI57" s="30">
        <f t="shared" si="1122"/>
        <v>3.9934225980737606E-3</v>
      </c>
      <c r="XJ57" s="30">
        <f t="shared" si="1122"/>
        <v>3.875968992248062E-3</v>
      </c>
      <c r="XK57" s="30">
        <f t="shared" si="1122"/>
        <v>3.2887009631195679E-3</v>
      </c>
      <c r="XL57" s="30">
        <f t="shared" si="1122"/>
        <v>3.6410617805966643E-3</v>
      </c>
      <c r="XM57" s="30">
        <f t="shared" si="1122"/>
        <v>3.6410617805966643E-3</v>
      </c>
      <c r="XN57" s="30">
        <f t="shared" si="1122"/>
        <v>3.6410617805966643E-3</v>
      </c>
      <c r="XO57" s="30">
        <f t="shared" si="1122"/>
        <v>2.4665257223396757E-3</v>
      </c>
      <c r="XP57" s="30">
        <f t="shared" si="1122"/>
        <v>2.8188865398167725E-3</v>
      </c>
      <c r="XQ57" s="30">
        <f t="shared" si="1122"/>
        <v>2.5839793281653748E-3</v>
      </c>
      <c r="XR57" s="30">
        <f t="shared" ref="XR57:XS57" si="1123">XR56/XR55</f>
        <v>2.3490721165139771E-3</v>
      </c>
      <c r="XS57" s="30">
        <f t="shared" si="1123"/>
        <v>2.4665257223396757E-3</v>
      </c>
      <c r="XT57" s="30">
        <f t="shared" ref="XT57:XV57" si="1124">XT56/XT55</f>
        <v>2.7014329339910734E-3</v>
      </c>
      <c r="XU57" s="30">
        <f t="shared" si="1124"/>
        <v>2.3490721165139771E-3</v>
      </c>
      <c r="XV57" s="30">
        <f t="shared" si="1124"/>
        <v>2.231618510688278E-3</v>
      </c>
      <c r="XW57" s="30">
        <f t="shared" ref="XW57:YE57" si="1125">XW56/XW55</f>
        <v>1.8792576932111817E-3</v>
      </c>
      <c r="XX57" s="30">
        <f t="shared" si="1125"/>
        <v>1.7618040873854828E-3</v>
      </c>
      <c r="XY57" s="30">
        <f t="shared" si="1125"/>
        <v>1.8792576932111817E-3</v>
      </c>
      <c r="XZ57" s="30">
        <f t="shared" si="1125"/>
        <v>1.9967112990368803E-3</v>
      </c>
      <c r="YA57" s="30">
        <f t="shared" si="1125"/>
        <v>1.8792576932111817E-3</v>
      </c>
      <c r="YB57" s="30">
        <f t="shared" si="1125"/>
        <v>2.3490721165139771E-3</v>
      </c>
      <c r="YC57" s="30">
        <f t="shared" si="1125"/>
        <v>1.9967112990368803E-3</v>
      </c>
      <c r="YD57" s="30">
        <f t="shared" si="1125"/>
        <v>2.3490721165139771E-3</v>
      </c>
      <c r="YE57" s="30">
        <f t="shared" si="1125"/>
        <v>2.3490721165139771E-3</v>
      </c>
      <c r="YF57" s="30">
        <f t="shared" ref="YF57:YJ57" si="1126">YF56/YF55</f>
        <v>2.9363401456424711E-3</v>
      </c>
      <c r="YG57" s="30">
        <f t="shared" si="1126"/>
        <v>2.9363401456424711E-3</v>
      </c>
      <c r="YH57" s="30">
        <f t="shared" si="1126"/>
        <v>3.1712473572938688E-3</v>
      </c>
      <c r="YI57" s="30">
        <f t="shared" si="1126"/>
        <v>3.1712473572938688E-3</v>
      </c>
      <c r="YJ57" s="30">
        <f t="shared" si="1126"/>
        <v>2.8188865398167725E-3</v>
      </c>
      <c r="YK57" s="30">
        <f t="shared" ref="YK57:YL57" si="1127">YK56/YK55</f>
        <v>2.5839793281653748E-3</v>
      </c>
      <c r="YL57" s="30">
        <f t="shared" si="1127"/>
        <v>2.8188865398167725E-3</v>
      </c>
      <c r="YM57" s="30">
        <f t="shared" ref="YM57:YP57" si="1128">YM56/YM55</f>
        <v>4.2283298097251587E-3</v>
      </c>
      <c r="YN57" s="30">
        <f t="shared" si="1128"/>
        <v>4.8155978388536528E-3</v>
      </c>
      <c r="YO57" s="30">
        <f t="shared" si="1128"/>
        <v>4.8155978388536528E-3</v>
      </c>
      <c r="YP57" s="30">
        <f t="shared" si="1128"/>
        <v>4.6981442330279542E-3</v>
      </c>
      <c r="YQ57" s="30">
        <f t="shared" ref="YQ57:YR57" si="1129">YQ56/YQ55</f>
        <v>4.9330514446793514E-3</v>
      </c>
      <c r="YR57" s="30">
        <f t="shared" si="1129"/>
        <v>4.9330514446793514E-3</v>
      </c>
      <c r="YS57" s="30">
        <f t="shared" ref="YS57:YV57" si="1130">YS56/YS55</f>
        <v>4.6981442330279542E-3</v>
      </c>
      <c r="YT57" s="30">
        <f t="shared" si="1130"/>
        <v>4.5806906272022555E-3</v>
      </c>
      <c r="YU57" s="30">
        <f t="shared" si="1130"/>
        <v>5.6186217176929249E-3</v>
      </c>
      <c r="YV57" s="30">
        <f t="shared" si="1130"/>
        <v>6.421281963077629E-3</v>
      </c>
      <c r="YW57" s="30">
        <f t="shared" ref="YW57:ZD57" si="1131">YW56/YW55</f>
        <v>6.421281963077629E-3</v>
      </c>
      <c r="YX57" s="30">
        <f t="shared" si="1131"/>
        <v>5.7332874670335968E-3</v>
      </c>
      <c r="YY57" s="30">
        <f t="shared" si="1131"/>
        <v>5.6186217176929249E-3</v>
      </c>
      <c r="YZ57" s="30">
        <f t="shared" si="1131"/>
        <v>7.1092764591216603E-3</v>
      </c>
      <c r="ZA57" s="30">
        <f t="shared" si="1131"/>
        <v>1.0434583190001148E-2</v>
      </c>
      <c r="ZB57" s="30">
        <f t="shared" si="1131"/>
        <v>2.0869166380002295E-2</v>
      </c>
      <c r="ZC57" s="30">
        <f t="shared" si="1131"/>
        <v>3.4985422740524783E-2</v>
      </c>
      <c r="ZD57" s="30">
        <f t="shared" si="1131"/>
        <v>5.8725531028738023E-2</v>
      </c>
      <c r="ZE57" s="30">
        <f t="shared" ref="ZE57:ZG57" si="1132">ZE56/ZE55</f>
        <v>8.2465639316951264E-2</v>
      </c>
      <c r="ZF57" s="30">
        <f t="shared" si="1132"/>
        <v>0.11432736359850063</v>
      </c>
      <c r="ZG57" s="30">
        <f t="shared" si="1132"/>
        <v>0.13431903373594337</v>
      </c>
      <c r="ZH57" s="30">
        <f t="shared" ref="ZH57:ZL57" si="1133">ZH56/ZH55</f>
        <v>0.15222823823406914</v>
      </c>
      <c r="ZI57" s="30">
        <f t="shared" si="1133"/>
        <v>0.17440649729279467</v>
      </c>
      <c r="ZJ57" s="30">
        <f t="shared" si="1133"/>
        <v>0.18609646553407538</v>
      </c>
      <c r="ZK57" s="30">
        <f t="shared" si="1133"/>
        <v>0.20396406951767232</v>
      </c>
      <c r="ZL57" s="30">
        <f t="shared" si="1133"/>
        <v>0.21294669009958991</v>
      </c>
      <c r="ZM57" s="30">
        <f t="shared" ref="ZM57:ZO57" si="1134">ZM56/ZM55</f>
        <v>0.21997656707674282</v>
      </c>
      <c r="ZN57" s="30">
        <f t="shared" si="1134"/>
        <v>0.23442686975200155</v>
      </c>
      <c r="ZO57" s="30">
        <f t="shared" si="1134"/>
        <v>0.24799843780511618</v>
      </c>
      <c r="ZP57" s="30">
        <f t="shared" ref="ZP57:ZR57" si="1135">ZP56/ZP55</f>
        <v>0.25825034173013084</v>
      </c>
      <c r="ZQ57" s="30">
        <f t="shared" si="1135"/>
        <v>0.26479203280609254</v>
      </c>
      <c r="ZR57" s="30">
        <f t="shared" si="1135"/>
        <v>0.26879515719586017</v>
      </c>
      <c r="ZS57" s="30">
        <f t="shared" ref="ZS57:ZX57" si="1136">ZS56/ZS55</f>
        <v>0.26362038664323373</v>
      </c>
      <c r="ZT57" s="30">
        <f t="shared" si="1136"/>
        <v>0.24936535832845147</v>
      </c>
      <c r="ZU57" s="30">
        <f t="shared" si="1136"/>
        <v>0.2466315172817809</v>
      </c>
      <c r="ZV57" s="30">
        <f t="shared" si="1136"/>
        <v>0.24409295059558681</v>
      </c>
      <c r="ZW57" s="30">
        <f t="shared" si="1136"/>
        <v>0.24819371216559266</v>
      </c>
      <c r="ZX57" s="30">
        <f t="shared" si="1136"/>
        <v>0.24184729545010741</v>
      </c>
      <c r="ZY57" s="30">
        <f t="shared" ref="ZY57:AAA57" si="1137">ZY56/ZY55</f>
        <v>0.23452450693223981</v>
      </c>
      <c r="ZZ57" s="30">
        <f t="shared" si="1137"/>
        <v>0.23266940050771334</v>
      </c>
      <c r="AAA57" s="30">
        <f t="shared" si="1137"/>
        <v>0.22251513376293694</v>
      </c>
      <c r="AAB57" s="30">
        <f t="shared" ref="AAB57:AAC57" si="1138">AAB56/AAB55</f>
        <v>0.20886501007387509</v>
      </c>
      <c r="AAC57" s="30">
        <f t="shared" si="1138"/>
        <v>0.20996508445786544</v>
      </c>
      <c r="AAD57" s="30">
        <f t="shared" ref="AAD57:AAJ57" si="1139">AAD56/AAD55</f>
        <v>0.22317637067094462</v>
      </c>
      <c r="AAE57" s="30">
        <f t="shared" si="1139"/>
        <v>0.23140877598152426</v>
      </c>
      <c r="AAF57" s="30">
        <f t="shared" si="1139"/>
        <v>0.24462122581811607</v>
      </c>
      <c r="AAG57" s="30">
        <f t="shared" si="1139"/>
        <v>0.26586512384740552</v>
      </c>
      <c r="AAH57" s="30">
        <f t="shared" si="1139"/>
        <v>0.27725546917374799</v>
      </c>
      <c r="AAI57" s="30">
        <f t="shared" si="1139"/>
        <v>0.26635880456565303</v>
      </c>
      <c r="AAJ57" s="30">
        <f t="shared" si="1139"/>
        <v>0.27324213644680667</v>
      </c>
      <c r="AAK57" s="30">
        <f t="shared" ref="AAK57:AAM57" si="1140">AAK56/AAK55</f>
        <v>0.27890563736167989</v>
      </c>
      <c r="AAL57" s="30">
        <f t="shared" si="1140"/>
        <v>0.27925416049490287</v>
      </c>
      <c r="AAM57" s="30">
        <f t="shared" si="1140"/>
        <v>0.27271935174697221</v>
      </c>
      <c r="AAN57" s="30">
        <f t="shared" ref="AAN57:AAW57" si="1141">AAN56/AAN55</f>
        <v>0.25590311056896403</v>
      </c>
      <c r="AAO57" s="30">
        <f t="shared" si="1141"/>
        <v>0.2533763178530975</v>
      </c>
      <c r="AAP57" s="30">
        <f t="shared" si="1141"/>
        <v>0.23960965409079027</v>
      </c>
      <c r="AAQ57" s="30">
        <f t="shared" si="1141"/>
        <v>0.23943539252417878</v>
      </c>
      <c r="AAR57" s="30">
        <f t="shared" si="1141"/>
        <v>0.24623159362202665</v>
      </c>
      <c r="AAS57" s="30">
        <f t="shared" si="1141"/>
        <v>0.25021841691420582</v>
      </c>
      <c r="AAT57" s="30">
        <f t="shared" si="1141"/>
        <v>0.25589725668355756</v>
      </c>
      <c r="AAU57" s="30">
        <f t="shared" si="1141"/>
        <v>0.26384763236065001</v>
      </c>
      <c r="AAV57" s="30">
        <f t="shared" si="1141"/>
        <v>0.26140136292154464</v>
      </c>
      <c r="AAW57" s="30">
        <f t="shared" si="1141"/>
        <v>0.24917001572601782</v>
      </c>
      <c r="AAX57" s="30">
        <f t="shared" ref="AAX57:ABA57" si="1142">AAX56/AAX55</f>
        <v>0.25458675519832258</v>
      </c>
      <c r="AAY57" s="30">
        <f t="shared" si="1142"/>
        <v>0.25974139437358029</v>
      </c>
      <c r="AAZ57" s="30">
        <f t="shared" si="1142"/>
        <v>0.24855844836624147</v>
      </c>
      <c r="ABA57" s="30">
        <f t="shared" si="1142"/>
        <v>0.24296697536257209</v>
      </c>
      <c r="ABB57" s="30">
        <f t="shared" ref="ABB57:ABD57" si="1143">ABB56/ABB55</f>
        <v>0.24139437358029006</v>
      </c>
      <c r="ABC57" s="30">
        <f t="shared" si="1143"/>
        <v>0.22925039315044557</v>
      </c>
      <c r="ABD57" s="30">
        <f t="shared" si="1143"/>
        <v>0.21998951598811811</v>
      </c>
      <c r="ABE57" s="30">
        <f t="shared" ref="ABE57:ABM57" si="1144">ABE56/ABE55</f>
        <v>0.22234841866154115</v>
      </c>
      <c r="ABF57" s="30">
        <f t="shared" si="1144"/>
        <v>0.23003669404158658</v>
      </c>
      <c r="ABG57" s="30">
        <f t="shared" si="1144"/>
        <v>0.23047352786999825</v>
      </c>
      <c r="ABH57" s="30">
        <f t="shared" si="1144"/>
        <v>0.22863882579066924</v>
      </c>
      <c r="ABI57" s="30">
        <f t="shared" si="1144"/>
        <v>0.22697885724270486</v>
      </c>
      <c r="ABJ57" s="30">
        <f t="shared" si="1144"/>
        <v>0.22217368513017649</v>
      </c>
      <c r="ABK57" s="30">
        <f t="shared" si="1144"/>
        <v>0.21116547265420235</v>
      </c>
      <c r="ABL57" s="30">
        <f t="shared" si="1144"/>
        <v>0.20915603704350866</v>
      </c>
      <c r="ABM57" s="30">
        <f t="shared" si="1144"/>
        <v>0.20985497116896731</v>
      </c>
      <c r="ABN57" s="30">
        <f t="shared" ref="ABN57:ABO57" si="1145">ABN56/ABN55</f>
        <v>0.20391403110256859</v>
      </c>
      <c r="ABO57" s="30">
        <f t="shared" si="1145"/>
        <v>0.20068146077232221</v>
      </c>
      <c r="ABP57" s="30">
        <f t="shared" ref="ABP57:ABR57" si="1146">ABP56/ABP55</f>
        <v>0.1993709592870872</v>
      </c>
      <c r="ABQ57" s="30">
        <f t="shared" si="1146"/>
        <v>0.18364494146426699</v>
      </c>
      <c r="ABR57" s="30">
        <f t="shared" si="1146"/>
        <v>0.16940415865804648</v>
      </c>
      <c r="ABS57" s="30">
        <f t="shared" ref="ABS57:ABV57" si="1147">ABS56/ABS55</f>
        <v>0.1729861960510222</v>
      </c>
      <c r="ABT57" s="30">
        <f t="shared" si="1147"/>
        <v>0.17665560020968024</v>
      </c>
      <c r="ABU57" s="30">
        <f t="shared" si="1147"/>
        <v>0.17176306133146951</v>
      </c>
      <c r="ABV57" s="30">
        <f t="shared" si="1147"/>
        <v>0.16547265420234142</v>
      </c>
      <c r="ABW57" s="30">
        <f t="shared" ref="ABW57:ABX57" si="1148">ABW56/ABW55</f>
        <v>0.16494845360824742</v>
      </c>
      <c r="ABX57" s="30">
        <f t="shared" si="1148"/>
        <v>0.15184343875589726</v>
      </c>
      <c r="ABY57" s="30">
        <f t="shared" ref="ABY57:ACA57" si="1149">ABY56/ABY55</f>
        <v>0.13812685654377074</v>
      </c>
      <c r="ABZ57" s="30">
        <f t="shared" si="1149"/>
        <v>0.1280796784903023</v>
      </c>
      <c r="ACA57" s="30">
        <f t="shared" si="1149"/>
        <v>0.12458500786300891</v>
      </c>
      <c r="ACB57" s="30">
        <f t="shared" ref="ACB57" si="1150">ACB56/ACB55</f>
        <v>0.12301240608072689</v>
      </c>
      <c r="ACC57" s="30">
        <f t="shared" ref="ACC57:ACI57" si="1151">ACC56/ACC55</f>
        <v>0.12423554080027957</v>
      </c>
      <c r="ACD57" s="30">
        <f t="shared" si="1151"/>
        <v>0.12633234317665559</v>
      </c>
      <c r="ACE57" s="30">
        <f t="shared" si="1151"/>
        <v>0.12344923990913856</v>
      </c>
      <c r="ACF57" s="30">
        <f t="shared" si="1151"/>
        <v>0.12388607373755024</v>
      </c>
      <c r="ACG57" s="30">
        <f t="shared" si="1151"/>
        <v>0.132448016774419</v>
      </c>
      <c r="ACH57" s="30">
        <f t="shared" si="1151"/>
        <v>0.14398042984448717</v>
      </c>
      <c r="ACI57" s="30">
        <f t="shared" si="1151"/>
        <v>0.15647289586305277</v>
      </c>
      <c r="ACJ57" s="30">
        <f t="shared" ref="ACJ57:ACP57" si="1152">ACJ56/ACJ55</f>
        <v>0.16110912981455064</v>
      </c>
      <c r="ACK57" s="30">
        <f t="shared" si="1152"/>
        <v>0.16529957203994294</v>
      </c>
      <c r="ACL57" s="30">
        <f t="shared" si="1152"/>
        <v>0.16583452211126962</v>
      </c>
      <c r="ACM57" s="30">
        <f t="shared" si="1152"/>
        <v>0.16280313837375179</v>
      </c>
      <c r="ACN57" s="30">
        <f t="shared" si="1152"/>
        <v>0.1719864479315264</v>
      </c>
      <c r="ACO57" s="30">
        <f t="shared" si="1152"/>
        <v>0.1825071326676177</v>
      </c>
      <c r="ACP57" s="30">
        <f t="shared" si="1152"/>
        <v>0.18741084165477889</v>
      </c>
      <c r="ACQ57" s="30">
        <f t="shared" ref="ACQ57:ADD57" si="1153">ACQ56/ACQ55</f>
        <v>0.18990727532097004</v>
      </c>
      <c r="ACR57" s="30">
        <f t="shared" si="1153"/>
        <v>0.19730741797432239</v>
      </c>
      <c r="ACS57" s="30">
        <f t="shared" si="1153"/>
        <v>0.19605920114122682</v>
      </c>
      <c r="ACT57" s="30">
        <f t="shared" si="1153"/>
        <v>0.19320613409415122</v>
      </c>
      <c r="ACU57" s="30">
        <f t="shared" si="1153"/>
        <v>0.20123038516405137</v>
      </c>
      <c r="ACV57" s="30">
        <f t="shared" si="1153"/>
        <v>0.20809557774607704</v>
      </c>
      <c r="ACW57" s="30">
        <f t="shared" si="1153"/>
        <v>0.20702567760342369</v>
      </c>
      <c r="ACX57" s="30">
        <f t="shared" si="1153"/>
        <v>0.20131954350927247</v>
      </c>
      <c r="ACY57" s="30">
        <f t="shared" si="1153"/>
        <v>0.19561340941512126</v>
      </c>
      <c r="ACZ57" s="30">
        <f t="shared" si="1153"/>
        <v>0.18295292439372327</v>
      </c>
      <c r="ADA57" s="30">
        <f t="shared" si="1153"/>
        <v>0.1719864479315264</v>
      </c>
      <c r="ADB57" s="30">
        <f t="shared" si="1153"/>
        <v>0.16601283880171183</v>
      </c>
      <c r="ADC57" s="30">
        <f t="shared" si="1153"/>
        <v>0.15896932952924395</v>
      </c>
      <c r="ADD57" s="30">
        <f t="shared" si="1153"/>
        <v>0.1488052781740371</v>
      </c>
      <c r="ADE57" s="30">
        <f t="shared" ref="ADE57:ADK57" si="1154">ADE56/ADE55</f>
        <v>0.13997860199714693</v>
      </c>
      <c r="ADF57" s="30">
        <f t="shared" si="1154"/>
        <v>0.13944365192582026</v>
      </c>
      <c r="ADG57" s="30">
        <f t="shared" si="1154"/>
        <v>0.13427246790299571</v>
      </c>
      <c r="ADH57" s="30">
        <f t="shared" si="1154"/>
        <v>0.12696148359486448</v>
      </c>
      <c r="ADI57" s="30">
        <f t="shared" si="1154"/>
        <v>0.1340941512125535</v>
      </c>
      <c r="ADJ57" s="30">
        <f t="shared" si="1154"/>
        <v>0.1382845934379458</v>
      </c>
      <c r="ADK57" s="30">
        <f t="shared" si="1154"/>
        <v>0.136858059914408</v>
      </c>
      <c r="ADL57" s="30">
        <f t="shared" ref="ADL57:ADN57" si="1155">ADL56/ADL55</f>
        <v>0.13026034236804565</v>
      </c>
      <c r="ADM57" s="30">
        <f t="shared" si="1155"/>
        <v>0.12553495007132667</v>
      </c>
      <c r="ADN57" s="30">
        <f t="shared" si="1155"/>
        <v>0.1179564907275321</v>
      </c>
      <c r="ADO57" s="30">
        <f t="shared" ref="ADO57:ADR57" si="1156">ADO56/ADO55</f>
        <v>0.10734664764621969</v>
      </c>
      <c r="ADP57" s="30">
        <f t="shared" si="1156"/>
        <v>0.10172967189728958</v>
      </c>
      <c r="ADQ57" s="30">
        <f t="shared" si="1156"/>
        <v>9.5042796005706129E-2</v>
      </c>
      <c r="ADR57" s="30">
        <f t="shared" si="1156"/>
        <v>8.8623395149786025E-2</v>
      </c>
      <c r="ADS57" s="30">
        <f t="shared" ref="ADS57:ADW57" si="1157">ADS56/ADS55</f>
        <v>8.2828102710413701E-2</v>
      </c>
      <c r="ADT57" s="30">
        <f t="shared" si="1157"/>
        <v>9.0584878744650502E-2</v>
      </c>
      <c r="ADU57" s="30">
        <f t="shared" si="1157"/>
        <v>9.5756062767475031E-2</v>
      </c>
      <c r="ADV57" s="30">
        <f t="shared" si="1157"/>
        <v>0.10315620542082739</v>
      </c>
      <c r="ADW57" s="30">
        <f t="shared" si="1157"/>
        <v>0.11965049928673324</v>
      </c>
      <c r="ADX57" s="30">
        <f t="shared" ref="ADX57:ADY57" si="1158">ADX56/ADX55</f>
        <v>0.1341833095577746</v>
      </c>
      <c r="ADY57" s="30">
        <f t="shared" si="1158"/>
        <v>0.14372325249643367</v>
      </c>
      <c r="ADZ57" s="30">
        <f t="shared" ref="ADZ57:AEA57" si="1159">ADZ56/ADZ55</f>
        <v>0.15165834522111268</v>
      </c>
      <c r="AEA57" s="30">
        <f t="shared" si="1159"/>
        <v>0.1587018544935806</v>
      </c>
      <c r="AEB57" s="30">
        <f t="shared" ref="AEB57:AET57" si="1160">AEB56/AEB55</f>
        <v>0.15335235378031384</v>
      </c>
      <c r="AEC57" s="30">
        <f t="shared" si="1160"/>
        <v>0.14488231098430812</v>
      </c>
      <c r="AED57" s="30">
        <f t="shared" si="1160"/>
        <v>0.14791369472182597</v>
      </c>
      <c r="AEE57" s="30">
        <f t="shared" si="1160"/>
        <v>0.14916191155492153</v>
      </c>
      <c r="AEF57" s="30">
        <f t="shared" si="1160"/>
        <v>0.14292082738944364</v>
      </c>
      <c r="AEG57" s="30">
        <f t="shared" si="1160"/>
        <v>0.14087018544935806</v>
      </c>
      <c r="AEH57" s="30">
        <f t="shared" si="1160"/>
        <v>0.13730385164051356</v>
      </c>
      <c r="AEI57" s="30">
        <f t="shared" si="1160"/>
        <v>0.12544579172610557</v>
      </c>
      <c r="AEJ57" s="30">
        <f t="shared" si="1160"/>
        <v>0.11875891583452211</v>
      </c>
      <c r="AEK57" s="30">
        <f t="shared" si="1160"/>
        <v>0.12000713266761769</v>
      </c>
      <c r="AEL57" s="30">
        <f t="shared" si="1160"/>
        <v>0.12187945791726106</v>
      </c>
      <c r="AEM57" s="30">
        <f t="shared" si="1160"/>
        <v>0.11742154065620541</v>
      </c>
      <c r="AEN57" s="30">
        <f t="shared" si="1160"/>
        <v>0.11394436519258203</v>
      </c>
      <c r="AEO57" s="30">
        <f t="shared" si="1160"/>
        <v>0.10859486447931527</v>
      </c>
      <c r="AEP57" s="30">
        <f t="shared" si="1160"/>
        <v>9.9589871611982878E-2</v>
      </c>
      <c r="AEQ57" s="30">
        <f t="shared" si="1160"/>
        <v>9.2724679029957208E-2</v>
      </c>
      <c r="AER57" s="30">
        <f t="shared" si="1160"/>
        <v>9.1119828815977175E-2</v>
      </c>
      <c r="AES57" s="30">
        <f t="shared" si="1160"/>
        <v>8.9693295292439371E-2</v>
      </c>
      <c r="AET57" s="30">
        <f t="shared" si="1160"/>
        <v>8.1758202567760341E-2</v>
      </c>
      <c r="AEU57" s="30">
        <f t="shared" ref="AEU57:AFA57" si="1161">AEU56/AEU55</f>
        <v>7.6052068473609125E-2</v>
      </c>
      <c r="AEV57" s="30">
        <f t="shared" si="1161"/>
        <v>7.1772467902995726E-2</v>
      </c>
      <c r="AEW57" s="30">
        <f t="shared" si="1161"/>
        <v>6.6601283880171183E-2</v>
      </c>
      <c r="AEX57" s="30">
        <f t="shared" si="1161"/>
        <v>6.3391583452211131E-2</v>
      </c>
      <c r="AEY57" s="30">
        <f t="shared" si="1161"/>
        <v>6.4550641940085599E-2</v>
      </c>
      <c r="AEZ57" s="30">
        <f t="shared" si="1161"/>
        <v>6.4104850213980033E-2</v>
      </c>
      <c r="AFA57" s="30">
        <f t="shared" si="1161"/>
        <v>6.0092724679029957E-2</v>
      </c>
      <c r="AFB57" s="30">
        <f t="shared" ref="AFB57:AFD57" si="1162">AFB56/AFB55</f>
        <v>5.7150499286733235E-2</v>
      </c>
      <c r="AFC57" s="30">
        <f t="shared" si="1162"/>
        <v>5.5367332382310987E-2</v>
      </c>
      <c r="AFD57" s="30">
        <f t="shared" si="1162"/>
        <v>5.2960057061340944E-2</v>
      </c>
      <c r="AFE57" s="30">
        <f t="shared" ref="AFE57:AFV57" si="1163">AFE56/AFE55</f>
        <v>5.1711840228245362E-2</v>
      </c>
      <c r="AFF57" s="30">
        <f t="shared" si="1163"/>
        <v>5.6348074179743225E-2</v>
      </c>
      <c r="AFG57" s="30">
        <f t="shared" si="1163"/>
        <v>5.8309557774607702E-2</v>
      </c>
      <c r="AFH57" s="30">
        <f t="shared" si="1163"/>
        <v>5.8042082738944366E-2</v>
      </c>
      <c r="AFI57" s="30">
        <f t="shared" si="1163"/>
        <v>5.6793865905848791E-2</v>
      </c>
      <c r="AFJ57" s="30">
        <f t="shared" si="1163"/>
        <v>5.7507132667617686E-2</v>
      </c>
      <c r="AFK57" s="30">
        <f t="shared" si="1163"/>
        <v>5.3405848787446503E-2</v>
      </c>
      <c r="AFL57" s="30">
        <f t="shared" si="1163"/>
        <v>5.287089871611983E-2</v>
      </c>
      <c r="AFM57" s="30">
        <f t="shared" si="1163"/>
        <v>5.3227532097004281E-2</v>
      </c>
      <c r="AFN57" s="30">
        <f t="shared" si="1163"/>
        <v>5.5723965763195438E-2</v>
      </c>
      <c r="AFO57" s="30">
        <f t="shared" si="1163"/>
        <v>5.75962910128388E-2</v>
      </c>
      <c r="AFP57" s="30">
        <f t="shared" si="1163"/>
        <v>5.8844507845934382E-2</v>
      </c>
      <c r="AFQ57" s="30">
        <f t="shared" si="1163"/>
        <v>6.116262482168331E-2</v>
      </c>
      <c r="AFR57" s="30">
        <f t="shared" si="1163"/>
        <v>6.2678316690442229E-2</v>
      </c>
      <c r="AFS57" s="30">
        <f t="shared" si="1163"/>
        <v>6.5174750356633379E-2</v>
      </c>
      <c r="AFT57" s="30">
        <f t="shared" si="1163"/>
        <v>7.3377318116975745E-2</v>
      </c>
      <c r="AFU57" s="30">
        <f t="shared" si="1163"/>
        <v>8.4700427960057056E-2</v>
      </c>
      <c r="AFV57" s="30">
        <f t="shared" si="1163"/>
        <v>0.1028293276543961</v>
      </c>
      <c r="AFW57" s="30">
        <f t="shared" ref="AFW57:AGM57" si="1164">AFW56/AFW55</f>
        <v>0.11134773349558869</v>
      </c>
      <c r="AFX57" s="30">
        <f t="shared" si="1164"/>
        <v>0.12098164486360409</v>
      </c>
      <c r="AFY57" s="30">
        <f t="shared" si="1164"/>
        <v>0.12037318730351891</v>
      </c>
      <c r="AFZ57" s="30">
        <f t="shared" si="1164"/>
        <v>0.12797890680458371</v>
      </c>
      <c r="AGA57" s="30">
        <f t="shared" si="1164"/>
        <v>0.14775377750735219</v>
      </c>
      <c r="AGB57" s="30">
        <f t="shared" si="1164"/>
        <v>0.17026670723050399</v>
      </c>
      <c r="AGC57" s="30">
        <f t="shared" si="1164"/>
        <v>0.19359091370043607</v>
      </c>
      <c r="AGD57" s="30">
        <f t="shared" si="1164"/>
        <v>0.21346719399655206</v>
      </c>
      <c r="AGE57" s="30">
        <f t="shared" si="1164"/>
        <v>0.23506743737957611</v>
      </c>
      <c r="AGF57" s="30">
        <f t="shared" si="1164"/>
        <v>0.25109015312848598</v>
      </c>
      <c r="AGG57" s="30">
        <f t="shared" si="1164"/>
        <v>0.25960855896967855</v>
      </c>
      <c r="AGH57" s="30">
        <f t="shared" si="1164"/>
        <v>0.27603691309197848</v>
      </c>
      <c r="AGI57" s="30">
        <f t="shared" si="1164"/>
        <v>0.28252712706622046</v>
      </c>
      <c r="AGJ57" s="30">
        <f t="shared" si="1164"/>
        <v>0.29489909745461923</v>
      </c>
      <c r="AGK57" s="30">
        <f t="shared" si="1164"/>
        <v>0.30402596085589695</v>
      </c>
      <c r="AGL57" s="30">
        <f t="shared" si="1164"/>
        <v>0.31244295710374204</v>
      </c>
      <c r="AGM57" s="30">
        <f t="shared" si="1164"/>
        <v>0.31984585741811178</v>
      </c>
      <c r="AGN57" s="30">
        <f t="shared" ref="AGN57:AHE57" si="1165">AGN56/AGN55</f>
        <v>0.33323192373998578</v>
      </c>
      <c r="AGO57" s="30">
        <f t="shared" si="1165"/>
        <v>0.33860663218740494</v>
      </c>
      <c r="AGP57" s="30">
        <f t="shared" si="1165"/>
        <v>0.33799817462731974</v>
      </c>
      <c r="AGQ57" s="30">
        <f t="shared" si="1165"/>
        <v>0.34154751039448333</v>
      </c>
      <c r="AGR57" s="30">
        <f t="shared" si="1165"/>
        <v>0.3414461008011358</v>
      </c>
      <c r="AGS57" s="30">
        <f t="shared" si="1165"/>
        <v>0.35442652874961972</v>
      </c>
      <c r="AGT57" s="30">
        <f t="shared" si="1165"/>
        <v>0.35412229996957711</v>
      </c>
      <c r="AGU57" s="30">
        <f t="shared" si="1165"/>
        <v>0.36324916337085489</v>
      </c>
      <c r="AGV57" s="30">
        <f t="shared" si="1165"/>
        <v>0.38444376838048877</v>
      </c>
      <c r="AGW57" s="30">
        <f t="shared" si="1165"/>
        <v>0.40127776087617889</v>
      </c>
      <c r="AGX57" s="30">
        <f t="shared" si="1165"/>
        <v>0.4102018050907616</v>
      </c>
      <c r="AGY57" s="30">
        <f t="shared" si="1165"/>
        <v>0.41334550248453505</v>
      </c>
      <c r="AGZ57" s="30">
        <f t="shared" si="1165"/>
        <v>0.42957103742013997</v>
      </c>
      <c r="AHA57" s="30">
        <f t="shared" si="1165"/>
        <v>0.45319947267011457</v>
      </c>
      <c r="AHB57" s="30">
        <f t="shared" si="1165"/>
        <v>0.47267011459284047</v>
      </c>
      <c r="AHC57" s="30">
        <f t="shared" si="1165"/>
        <v>0.48423080823445896</v>
      </c>
      <c r="AHD57" s="30">
        <f t="shared" si="1165"/>
        <v>0.49731264577629042</v>
      </c>
      <c r="AHE57" s="30">
        <f t="shared" si="1165"/>
        <v>0.50349863097048986</v>
      </c>
      <c r="AHF57" s="30">
        <f t="shared" ref="AHF57:AHM57" si="1166">AHF56/AHF55</f>
        <v>0.51232126559172497</v>
      </c>
      <c r="AHG57" s="30">
        <f t="shared" si="1166"/>
        <v>0.53432714734813913</v>
      </c>
      <c r="AHH57" s="30">
        <f t="shared" si="1166"/>
        <v>0.55602880032451074</v>
      </c>
      <c r="AHI57" s="30">
        <f t="shared" si="1166"/>
        <v>0.57336984078693842</v>
      </c>
      <c r="AHJ57" s="30">
        <f t="shared" si="1166"/>
        <v>0.59344894026974948</v>
      </c>
      <c r="AHK57" s="30">
        <f t="shared" si="1166"/>
        <v>0.60592232025149584</v>
      </c>
      <c r="AHL57" s="30">
        <f t="shared" si="1166"/>
        <v>0.60429976675793529</v>
      </c>
      <c r="AHM57" s="30">
        <f t="shared" si="1166"/>
        <v>0.60044620221072909</v>
      </c>
      <c r="AHN57" s="30">
        <f t="shared" ref="AHN57:AIN57" si="1167">AHN56/AHN55</f>
        <v>0.5946658553899199</v>
      </c>
      <c r="AHO57" s="30">
        <f t="shared" si="1167"/>
        <v>0.59395598823648721</v>
      </c>
      <c r="AHP57" s="30">
        <f t="shared" si="1167"/>
        <v>0.5831051617483014</v>
      </c>
      <c r="AHQ57" s="30">
        <f t="shared" si="1167"/>
        <v>0.57975864516783293</v>
      </c>
      <c r="AHR57" s="30">
        <f t="shared" si="1167"/>
        <v>0.56951627623973233</v>
      </c>
      <c r="AHS57" s="30">
        <f t="shared" si="1167"/>
        <v>0.56130209917858231</v>
      </c>
      <c r="AHT57" s="30">
        <f t="shared" si="1167"/>
        <v>0.57894736842105265</v>
      </c>
      <c r="AHU57" s="30">
        <f t="shared" si="1167"/>
        <v>0.60277862285772232</v>
      </c>
      <c r="AHV57" s="30">
        <f t="shared" si="1167"/>
        <v>0.62103234966027787</v>
      </c>
      <c r="AHW57" s="30">
        <f t="shared" si="1167"/>
        <v>0.62863806916134268</v>
      </c>
      <c r="AHX57" s="30">
        <f t="shared" si="1167"/>
        <v>0.66571729957805903</v>
      </c>
      <c r="AHY57" s="30">
        <f t="shared" si="1167"/>
        <v>0.67658227848101271</v>
      </c>
      <c r="AHZ57" s="30">
        <f t="shared" si="1167"/>
        <v>0.66983122362869196</v>
      </c>
      <c r="AIA57" s="30">
        <f t="shared" si="1167"/>
        <v>0.65580168776371306</v>
      </c>
      <c r="AIB57" s="30">
        <f t="shared" si="1167"/>
        <v>0.63966244725738397</v>
      </c>
      <c r="AIC57" s="30">
        <f t="shared" si="1167"/>
        <v>0.59894514767932494</v>
      </c>
      <c r="AID57" s="30">
        <f t="shared" si="1167"/>
        <v>0.55611814345991561</v>
      </c>
      <c r="AIE57" s="30">
        <f t="shared" si="1167"/>
        <v>0.54641350210970463</v>
      </c>
      <c r="AIF57" s="30">
        <f t="shared" si="1167"/>
        <v>0.52626582278481016</v>
      </c>
      <c r="AIG57" s="30">
        <f t="shared" si="1167"/>
        <v>0.49799578059071731</v>
      </c>
      <c r="AIH57" s="30">
        <f t="shared" si="1167"/>
        <v>0.46223628691983121</v>
      </c>
      <c r="AII57" s="30">
        <f t="shared" si="1167"/>
        <v>0.43291139240506327</v>
      </c>
      <c r="AIJ57" s="30">
        <f t="shared" si="1167"/>
        <v>0.39303797468354429</v>
      </c>
      <c r="AIK57" s="30">
        <f t="shared" si="1167"/>
        <v>0.36149789029535867</v>
      </c>
      <c r="AIL57" s="30">
        <f t="shared" si="1167"/>
        <v>0.3638185654008439</v>
      </c>
      <c r="AIM57" s="30">
        <f t="shared" si="1167"/>
        <v>0.35221518987341771</v>
      </c>
      <c r="AIN57" s="30">
        <f t="shared" si="1167"/>
        <v>0.25748945147679325</v>
      </c>
      <c r="AIO57" s="30">
        <f t="shared" ref="AIO57:AJA57" si="1168">AIO56/AIO55</f>
        <v>0.23291139240506328</v>
      </c>
      <c r="AIP57" s="30">
        <f t="shared" si="1168"/>
        <v>0.23154008438818566</v>
      </c>
      <c r="AIQ57" s="30">
        <f t="shared" si="1168"/>
        <v>0.21508438818565401</v>
      </c>
      <c r="AIR57" s="30">
        <f t="shared" si="1168"/>
        <v>0.19736286919831222</v>
      </c>
      <c r="AIS57" s="30">
        <f t="shared" si="1168"/>
        <v>0.18945147679324895</v>
      </c>
      <c r="AIT57" s="30">
        <f t="shared" si="1168"/>
        <v>0.18364978902953585</v>
      </c>
      <c r="AIU57" s="30">
        <f t="shared" si="1168"/>
        <v>0.17563291139240506</v>
      </c>
      <c r="AIV57" s="30">
        <f t="shared" si="1168"/>
        <v>0.16993670886075948</v>
      </c>
      <c r="AIW57" s="30">
        <f t="shared" si="1168"/>
        <v>0.16329113924050634</v>
      </c>
      <c r="AIX57" s="30">
        <f t="shared" si="1168"/>
        <v>0.15706751054852322</v>
      </c>
      <c r="AIY57" s="30">
        <f t="shared" si="1168"/>
        <v>0.12995780590717299</v>
      </c>
      <c r="AIZ57" s="30">
        <f t="shared" si="1168"/>
        <v>0.12225738396624472</v>
      </c>
      <c r="AJA57" s="30">
        <f t="shared" si="1168"/>
        <v>0.11824894514767932</v>
      </c>
      <c r="AJB57" s="30">
        <f t="shared" ref="AJB57:AJC57" si="1169">AJB56/AJB55</f>
        <v>0.11645569620253164</v>
      </c>
      <c r="AJC57" s="30">
        <f t="shared" si="1169"/>
        <v>0.1119198312236287</v>
      </c>
      <c r="AJD57" s="30">
        <f t="shared" ref="AJD57:AJE57" si="1170">AJD56/AJD55</f>
        <v>0.10928270042194092</v>
      </c>
      <c r="AJE57" s="30">
        <f t="shared" si="1170"/>
        <v>0.10675105485232067</v>
      </c>
      <c r="AJF57" s="30">
        <f t="shared" ref="AJF57:AJR57" si="1171">AJF56/AJF55</f>
        <v>0.1020042194092827</v>
      </c>
      <c r="AJG57" s="30">
        <f t="shared" si="1171"/>
        <v>9.261603375527426E-2</v>
      </c>
      <c r="AJH57" s="30">
        <f t="shared" si="1171"/>
        <v>8.2911392405063289E-2</v>
      </c>
      <c r="AJI57" s="30">
        <f t="shared" si="1171"/>
        <v>7.9746835443037969E-2</v>
      </c>
      <c r="AJJ57" s="30">
        <f t="shared" si="1171"/>
        <v>7.7742616033755277E-2</v>
      </c>
      <c r="AJK57" s="30">
        <f t="shared" si="1171"/>
        <v>7.9430379746835436E-2</v>
      </c>
      <c r="AJL57" s="30">
        <f t="shared" si="1171"/>
        <v>7.6793248945147677E-2</v>
      </c>
      <c r="AJM57" s="30">
        <f t="shared" si="1171"/>
        <v>7.3312236286919838E-2</v>
      </c>
      <c r="AJN57" s="30">
        <f t="shared" si="1171"/>
        <v>7.4578059071729957E-2</v>
      </c>
      <c r="AJO57" s="30">
        <f t="shared" si="1171"/>
        <v>7.8375527426160344E-2</v>
      </c>
      <c r="AJP57" s="30">
        <f t="shared" si="1171"/>
        <v>7.890295358649789E-2</v>
      </c>
      <c r="AJQ57" s="30">
        <f t="shared" si="1171"/>
        <v>7.5527426160337557E-2</v>
      </c>
      <c r="AJR57" s="30">
        <f t="shared" si="1171"/>
        <v>7.4261603375527424E-2</v>
      </c>
      <c r="AJS57" s="30">
        <f t="shared" ref="AJS57:ALF57" si="1172">AJS56/AJS55</f>
        <v>6.9198312236286919E-2</v>
      </c>
      <c r="AJT57" s="30">
        <f t="shared" si="1172"/>
        <v>6.2013055380080014E-2</v>
      </c>
      <c r="AJU57" s="30">
        <f t="shared" si="1172"/>
        <v>5.706464518846073E-2</v>
      </c>
      <c r="AJV57" s="30">
        <f t="shared" si="1172"/>
        <v>5.706464518846073E-2</v>
      </c>
      <c r="AJW57" s="30">
        <f t="shared" si="1172"/>
        <v>6.5592756369762056E-2</v>
      </c>
      <c r="AJX57" s="30">
        <f t="shared" si="1172"/>
        <v>7.443672352074121E-2</v>
      </c>
      <c r="AJY57" s="30">
        <f t="shared" si="1172"/>
        <v>8.2964834702042536E-2</v>
      </c>
      <c r="AJZ57" s="30">
        <f t="shared" si="1172"/>
        <v>8.4438829227205733E-2</v>
      </c>
      <c r="AKA57" s="30">
        <f t="shared" si="1172"/>
        <v>8.5175826489787318E-2</v>
      </c>
      <c r="AKB57" s="30">
        <f t="shared" si="1172"/>
        <v>8.5596967782691089E-2</v>
      </c>
      <c r="AKC57" s="30">
        <f t="shared" si="1172"/>
        <v>8.7702674247209941E-2</v>
      </c>
      <c r="AKD57" s="30">
        <f t="shared" si="1172"/>
        <v>8.5070541166561375E-2</v>
      </c>
      <c r="AKE57" s="30">
        <f t="shared" si="1172"/>
        <v>8.2017266793009053E-2</v>
      </c>
      <c r="AKF57" s="30">
        <f t="shared" si="1172"/>
        <v>8.0964413560749626E-2</v>
      </c>
      <c r="AKG57" s="30">
        <f t="shared" si="1172"/>
        <v>7.7595283217519476E-2</v>
      </c>
      <c r="AKH57" s="30">
        <f t="shared" si="1172"/>
        <v>7.8332280480101074E-2</v>
      </c>
      <c r="AKI57" s="30">
        <f t="shared" si="1172"/>
        <v>8.0657049594608829E-2</v>
      </c>
      <c r="AKJ57" s="30">
        <f t="shared" si="1172"/>
        <v>8.3921238285774455E-2</v>
      </c>
      <c r="AKK57" s="30">
        <f t="shared" si="1172"/>
        <v>9.0976097715067913E-2</v>
      </c>
      <c r="AKL57" s="30">
        <f t="shared" si="1172"/>
        <v>9.2450247446562078E-2</v>
      </c>
      <c r="AKM57" s="30">
        <f t="shared" si="1172"/>
        <v>9.3924397178056229E-2</v>
      </c>
      <c r="AKN57" s="30">
        <f t="shared" si="1172"/>
        <v>9.0028430030535955E-2</v>
      </c>
      <c r="AKO57" s="30">
        <f t="shared" si="1172"/>
        <v>8.7501316205117405E-2</v>
      </c>
      <c r="AKP57" s="30">
        <f t="shared" si="1172"/>
        <v>9.1397283352637679E-2</v>
      </c>
      <c r="AKQ57" s="30">
        <f t="shared" si="1172"/>
        <v>9.9399810466463095E-2</v>
      </c>
      <c r="AKR57" s="30">
        <f t="shared" si="1172"/>
        <v>0.10634937348636411</v>
      </c>
      <c r="AKS57" s="30">
        <f t="shared" si="1172"/>
        <v>0.10908708013056755</v>
      </c>
      <c r="AKT57" s="30">
        <f t="shared" si="1172"/>
        <v>0.11487838264715174</v>
      </c>
      <c r="AKU57" s="30">
        <f t="shared" si="1172"/>
        <v>0.1131936400968727</v>
      </c>
      <c r="AKV57" s="30">
        <f t="shared" si="1172"/>
        <v>0.10983692793266701</v>
      </c>
      <c r="AKW57" s="30">
        <f t="shared" si="1172"/>
        <v>0.10773277222514466</v>
      </c>
      <c r="AKX57" s="30">
        <f t="shared" si="1172"/>
        <v>0.10762756443976854</v>
      </c>
      <c r="AKY57" s="30">
        <f t="shared" si="1172"/>
        <v>0.10952130457653866</v>
      </c>
      <c r="AKZ57" s="30">
        <f t="shared" si="1172"/>
        <v>0.10604944765912677</v>
      </c>
      <c r="ALA57" s="30">
        <f t="shared" si="1172"/>
        <v>0.11162546028406102</v>
      </c>
      <c r="ALB57" s="30">
        <f t="shared" si="1172"/>
        <v>0.11404523934771173</v>
      </c>
      <c r="ALC57" s="30">
        <f t="shared" si="1172"/>
        <v>0.11730668069437139</v>
      </c>
      <c r="ALD57" s="30">
        <f t="shared" si="1172"/>
        <v>0.12361914781693846</v>
      </c>
      <c r="ALE57" s="30">
        <f t="shared" si="1172"/>
        <v>0.1256180957390847</v>
      </c>
      <c r="ALF57" s="30">
        <f t="shared" si="1172"/>
        <v>0.12877432930036822</v>
      </c>
      <c r="ALG57" s="30">
        <f t="shared" ref="ALG57:ALT57" si="1173">ALG56/ALG55</f>
        <v>0.13087848500789059</v>
      </c>
      <c r="ALH57" s="30">
        <f t="shared" si="1173"/>
        <v>0.13224618621778012</v>
      </c>
      <c r="ALI57" s="30">
        <f t="shared" si="1173"/>
        <v>0.12961599158337717</v>
      </c>
      <c r="ALJ57" s="30">
        <f t="shared" si="1173"/>
        <v>0.1256180957390847</v>
      </c>
      <c r="ALK57" s="30">
        <f t="shared" si="1173"/>
        <v>0.13298264071541294</v>
      </c>
      <c r="ALL57" s="30">
        <f t="shared" si="1173"/>
        <v>0.14360862703840085</v>
      </c>
      <c r="ALM57" s="30">
        <f t="shared" si="1173"/>
        <v>0.14476591267753813</v>
      </c>
      <c r="ALN57" s="30">
        <f t="shared" si="1173"/>
        <v>0.14697527617043663</v>
      </c>
      <c r="ALO57" s="30">
        <f t="shared" si="1173"/>
        <v>0.15234087322461862</v>
      </c>
      <c r="ALP57" s="30">
        <f t="shared" si="1173"/>
        <v>0.1527617043661231</v>
      </c>
      <c r="ALQ57" s="30">
        <f t="shared" si="1173"/>
        <v>0.14676486059968438</v>
      </c>
      <c r="ALR57" s="30">
        <f t="shared" si="1173"/>
        <v>0.15318253550762756</v>
      </c>
      <c r="ALS57" s="30">
        <f t="shared" si="1173"/>
        <v>0.16974494283201408</v>
      </c>
      <c r="ALT57" s="30">
        <f t="shared" si="1173"/>
        <v>0.17854001759014951</v>
      </c>
      <c r="ALU57" s="30">
        <f t="shared" ref="ALU57:AMX57" si="1174">ALU56/ALU55</f>
        <v>0.18084872471416008</v>
      </c>
      <c r="ALV57" s="30">
        <f t="shared" si="1174"/>
        <v>0.181948109058927</v>
      </c>
      <c r="ALW57" s="30">
        <f t="shared" si="1174"/>
        <v>0.18249780123131046</v>
      </c>
      <c r="ALX57" s="30">
        <f t="shared" si="1174"/>
        <v>0.17524186455584873</v>
      </c>
      <c r="ALY57" s="30">
        <f t="shared" si="1174"/>
        <v>0.18326737027264731</v>
      </c>
      <c r="ALZ57" s="30">
        <f t="shared" si="1174"/>
        <v>0.18711521547933158</v>
      </c>
      <c r="AMA57" s="30">
        <f t="shared" si="1174"/>
        <v>0.19162269129287599</v>
      </c>
      <c r="AMB57" s="30">
        <f t="shared" si="1174"/>
        <v>0.19514072119613016</v>
      </c>
      <c r="AMC57" s="30">
        <f t="shared" si="1174"/>
        <v>0.20965259454705365</v>
      </c>
      <c r="AMD57" s="30">
        <f t="shared" si="1174"/>
        <v>0.21273087071240104</v>
      </c>
      <c r="AME57" s="30">
        <f t="shared" si="1174"/>
        <v>0.20514511873350924</v>
      </c>
      <c r="AMF57" s="30">
        <f t="shared" si="1174"/>
        <v>0.21295074758135443</v>
      </c>
      <c r="AMG57" s="30">
        <f t="shared" si="1174"/>
        <v>0.22262532981530342</v>
      </c>
      <c r="AMH57" s="30">
        <f t="shared" si="1174"/>
        <v>0.24318381706244502</v>
      </c>
      <c r="AMI57" s="30">
        <f t="shared" si="1174"/>
        <v>0.25329815303430081</v>
      </c>
      <c r="AMJ57" s="30">
        <f t="shared" si="1174"/>
        <v>0.26341248900615655</v>
      </c>
      <c r="AMK57" s="30">
        <f t="shared" si="1174"/>
        <v>0.26209322779243621</v>
      </c>
      <c r="AML57" s="30">
        <f t="shared" si="1174"/>
        <v>0.25648636763412491</v>
      </c>
      <c r="AMM57" s="30">
        <f t="shared" si="1174"/>
        <v>0.25483729111697451</v>
      </c>
      <c r="AMN57" s="30">
        <f t="shared" si="1174"/>
        <v>0.26099384344766929</v>
      </c>
      <c r="AMO57" s="30">
        <f t="shared" si="1174"/>
        <v>0.26930693069306932</v>
      </c>
      <c r="AMP57" s="30">
        <f t="shared" si="1174"/>
        <v>0.27128712871287131</v>
      </c>
      <c r="AMQ57" s="30">
        <f t="shared" si="1174"/>
        <v>0.28668866886688671</v>
      </c>
      <c r="AMR57" s="30">
        <f t="shared" si="1174"/>
        <v>0.28668866886688671</v>
      </c>
      <c r="AMS57" s="30">
        <f t="shared" si="1174"/>
        <v>0.2844884488448845</v>
      </c>
      <c r="AMT57" s="30">
        <f t="shared" si="1174"/>
        <v>0.28745874587458747</v>
      </c>
      <c r="AMU57" s="30">
        <f t="shared" si="1174"/>
        <v>0.29262926292629265</v>
      </c>
      <c r="AMV57" s="30">
        <f t="shared" si="1174"/>
        <v>0.29812981298129815</v>
      </c>
      <c r="AMW57" s="30">
        <f t="shared" si="1174"/>
        <v>0.29295929592959297</v>
      </c>
      <c r="AMX57" s="30">
        <f t="shared" si="1174"/>
        <v>0.3019337999762724</v>
      </c>
      <c r="AMY57" s="30">
        <f t="shared" ref="AMY57:ANC57" si="1175">AMY56/AMY55</f>
        <v>0.28757859769842209</v>
      </c>
      <c r="AMZ57" s="30">
        <f t="shared" si="1175"/>
        <v>0.27002016846601018</v>
      </c>
      <c r="ANA57" s="30">
        <f t="shared" si="1175"/>
        <v>0.26337643848617864</v>
      </c>
      <c r="ANB57" s="30">
        <f t="shared" si="1175"/>
        <v>0.26444418080436588</v>
      </c>
      <c r="ANC57" s="30">
        <f t="shared" si="1175"/>
        <v>0.27393522363269662</v>
      </c>
      <c r="AND57" s="30">
        <f t="shared" ref="AND57:AOL57" si="1176">AND56/AND55</f>
        <v>0.29529006999644086</v>
      </c>
      <c r="ANE57" s="30">
        <f t="shared" si="1176"/>
        <v>0.31901767706726775</v>
      </c>
      <c r="ANF57" s="30">
        <f t="shared" si="1176"/>
        <v>0.32874599596630683</v>
      </c>
      <c r="ANG57" s="30">
        <f t="shared" si="1176"/>
        <v>0.3178312967137264</v>
      </c>
      <c r="ANH57" s="30">
        <f t="shared" si="1176"/>
        <v>0.31332305137026933</v>
      </c>
      <c r="ANI57" s="30">
        <f t="shared" si="1176"/>
        <v>0.30893344406216633</v>
      </c>
      <c r="ANJ57" s="30">
        <f t="shared" si="1176"/>
        <v>0.30157788587021001</v>
      </c>
      <c r="ANK57" s="30">
        <f t="shared" si="1176"/>
        <v>0.28983272037015068</v>
      </c>
      <c r="ANL57" s="30">
        <f t="shared" si="1176"/>
        <v>0.27595207023371693</v>
      </c>
      <c r="ANM57" s="30">
        <f t="shared" si="1176"/>
        <v>0.25400403369320201</v>
      </c>
      <c r="ANN57" s="30">
        <f t="shared" si="1176"/>
        <v>0.23763198481433148</v>
      </c>
      <c r="ANO57" s="30">
        <f t="shared" si="1176"/>
        <v>0.2256495432435639</v>
      </c>
      <c r="ANP57" s="30">
        <f t="shared" si="1176"/>
        <v>0.21283663542531736</v>
      </c>
      <c r="ANQ57" s="30">
        <f t="shared" si="1176"/>
        <v>0.20168466010202871</v>
      </c>
      <c r="ANR57" s="30">
        <f t="shared" si="1176"/>
        <v>0.18341440265749198</v>
      </c>
      <c r="ANS57" s="30">
        <f t="shared" si="1176"/>
        <v>0.16656780163720489</v>
      </c>
      <c r="ANT57" s="30">
        <f t="shared" si="1176"/>
        <v>0.14924664847550126</v>
      </c>
      <c r="ANU57" s="30">
        <f t="shared" si="1176"/>
        <v>0.13536599833906751</v>
      </c>
      <c r="ANV57" s="30">
        <f t="shared" si="1176"/>
        <v>0.12801044014711116</v>
      </c>
      <c r="ANW57" s="30">
        <f t="shared" si="1176"/>
        <v>0.13897981451172942</v>
      </c>
      <c r="ANX57" s="30">
        <f t="shared" si="1176"/>
        <v>0.13270594653573378</v>
      </c>
      <c r="ANY57" s="30">
        <f t="shared" si="1176"/>
        <v>0.1265684669939989</v>
      </c>
      <c r="ANZ57" s="30">
        <f t="shared" si="1176"/>
        <v>0.12193126022913257</v>
      </c>
      <c r="AOA57" s="30">
        <f t="shared" si="1176"/>
        <v>0.11338894387105895</v>
      </c>
      <c r="AOB57" s="30">
        <f t="shared" si="1176"/>
        <v>0.1233501710933681</v>
      </c>
      <c r="AOC57" s="30">
        <f t="shared" si="1176"/>
        <v>0.13166544923301679</v>
      </c>
      <c r="AOD57" s="30">
        <f t="shared" si="1176"/>
        <v>0.14055023923444976</v>
      </c>
      <c r="AOE57" s="30">
        <f t="shared" si="1176"/>
        <v>0.1331738437001595</v>
      </c>
      <c r="AOF57" s="30">
        <f t="shared" si="1176"/>
        <v>0.12818979266347688</v>
      </c>
      <c r="AOG57" s="30">
        <f t="shared" si="1176"/>
        <v>0.11961722488038277</v>
      </c>
      <c r="AOH57" s="30">
        <f t="shared" si="1176"/>
        <v>0.1076555023923445</v>
      </c>
      <c r="AOI57" s="30">
        <f t="shared" si="1176"/>
        <v>0.1034688995215311</v>
      </c>
      <c r="AOJ57" s="30">
        <f t="shared" si="1176"/>
        <v>0.10207336523125997</v>
      </c>
      <c r="AOK57" s="30">
        <f t="shared" si="1176"/>
        <v>9.8285486443381184E-2</v>
      </c>
      <c r="AOL57" s="30">
        <f t="shared" si="1176"/>
        <v>9.6092503987240827E-2</v>
      </c>
      <c r="AOM57" s="30">
        <f t="shared" ref="AOM57:APN57" si="1177">AOM56/AOM55</f>
        <v>9.569377990430622E-2</v>
      </c>
      <c r="AON57" s="30">
        <f t="shared" si="1177"/>
        <v>8.6921850079744817E-2</v>
      </c>
      <c r="AOO57" s="30">
        <f t="shared" si="1177"/>
        <v>7.9146730462519937E-2</v>
      </c>
      <c r="AOP57" s="30">
        <f t="shared" si="1177"/>
        <v>7.8349282296650724E-2</v>
      </c>
      <c r="AOQ57" s="30">
        <f t="shared" si="1177"/>
        <v>7.3763955342902712E-2</v>
      </c>
      <c r="AOR57" s="30">
        <f t="shared" si="1177"/>
        <v>7.0773524720893141E-2</v>
      </c>
      <c r="AOS57" s="30">
        <f t="shared" si="1177"/>
        <v>6.5590111642743226E-2</v>
      </c>
      <c r="AOT57" s="30">
        <f t="shared" si="1177"/>
        <v>6.0805422647527911E-2</v>
      </c>
      <c r="AOU57" s="30">
        <f t="shared" si="1177"/>
        <v>5.7615629984051037E-2</v>
      </c>
      <c r="AOV57" s="30">
        <f t="shared" si="1177"/>
        <v>5.0837320574162681E-2</v>
      </c>
      <c r="AOW57" s="30">
        <f t="shared" si="1177"/>
        <v>5.1634768740031901E-2</v>
      </c>
      <c r="AOX57" s="30">
        <f t="shared" si="1177"/>
        <v>4.6650717703349283E-2</v>
      </c>
      <c r="AOY57" s="30">
        <f t="shared" si="1177"/>
        <v>4.4657097288676235E-2</v>
      </c>
      <c r="AOZ57" s="30">
        <f t="shared" si="1177"/>
        <v>4.3660287081339712E-2</v>
      </c>
      <c r="APA57" s="30">
        <f t="shared" si="1177"/>
        <v>3.86762360446571E-2</v>
      </c>
      <c r="APB57" s="30">
        <f t="shared" si="1177"/>
        <v>4.2663476874003188E-2</v>
      </c>
      <c r="APC57" s="30">
        <f t="shared" si="1177"/>
        <v>3.6283891547049439E-2</v>
      </c>
      <c r="APD57" s="30">
        <f t="shared" si="1177"/>
        <v>3.3492822966507178E-2</v>
      </c>
      <c r="APE57" s="30">
        <f t="shared" si="1177"/>
        <v>3.2496012759170655E-2</v>
      </c>
      <c r="APF57" s="30">
        <f t="shared" si="1177"/>
        <v>3.3492822966507178E-2</v>
      </c>
      <c r="APG57" s="30">
        <f t="shared" si="1177"/>
        <v>3.5486443381180226E-2</v>
      </c>
      <c r="APH57" s="30">
        <f t="shared" si="1177"/>
        <v>3.3293460925039875E-2</v>
      </c>
      <c r="API57" s="30">
        <f t="shared" si="1177"/>
        <v>3.2496012759170655E-2</v>
      </c>
      <c r="APJ57" s="30">
        <f t="shared" si="1177"/>
        <v>3.0103668261562997E-2</v>
      </c>
      <c r="APK57" s="30">
        <f t="shared" si="1177"/>
        <v>3.0502392344497607E-2</v>
      </c>
      <c r="APL57" s="30">
        <f t="shared" si="1177"/>
        <v>3.0502392344497607E-2</v>
      </c>
      <c r="APM57" s="30">
        <f t="shared" si="1177"/>
        <v>2.850877192982456E-2</v>
      </c>
      <c r="APN57" s="30">
        <f t="shared" si="1177"/>
        <v>2.751196172248804E-2</v>
      </c>
      <c r="APO57" s="30">
        <f t="shared" ref="APO57:AQI57" si="1178">APO56/APO55</f>
        <v>2.8708133971291867E-2</v>
      </c>
      <c r="APP57" s="30">
        <f t="shared" si="1178"/>
        <v>2.850877192982456E-2</v>
      </c>
      <c r="APQ57" s="30">
        <f t="shared" si="1178"/>
        <v>2.6515151515151516E-2</v>
      </c>
      <c r="APR57" s="30">
        <f t="shared" si="1178"/>
        <v>2.5318979266347689E-2</v>
      </c>
      <c r="APS57" s="30">
        <f t="shared" si="1178"/>
        <v>2.4521531100478468E-2</v>
      </c>
      <c r="APT57" s="30">
        <f t="shared" si="1178"/>
        <v>2.3325358851674641E-2</v>
      </c>
      <c r="APU57" s="30">
        <f t="shared" si="1178"/>
        <v>2.3325358851674641E-2</v>
      </c>
      <c r="APV57" s="30">
        <f t="shared" si="1178"/>
        <v>2.1929824561403508E-2</v>
      </c>
      <c r="APW57" s="30">
        <f t="shared" si="1178"/>
        <v>2.3325358851674641E-2</v>
      </c>
      <c r="APX57" s="30">
        <f t="shared" si="1178"/>
        <v>2.1132376395534291E-2</v>
      </c>
      <c r="APY57" s="30">
        <f t="shared" si="1178"/>
        <v>1.9138755980861243E-2</v>
      </c>
      <c r="APZ57" s="30">
        <f t="shared" si="1178"/>
        <v>1.7942583732057416E-2</v>
      </c>
      <c r="AQA57" s="30">
        <f t="shared" si="1178"/>
        <v>1.6945773524720893E-2</v>
      </c>
      <c r="AQB57" s="30">
        <f t="shared" si="1178"/>
        <v>1.6347687400318979E-2</v>
      </c>
      <c r="AQC57" s="30">
        <f t="shared" si="1178"/>
        <v>1.6347687400318979E-2</v>
      </c>
      <c r="AQD57" s="30">
        <f t="shared" si="1178"/>
        <v>1.5948963317384369E-2</v>
      </c>
      <c r="AQE57" s="30">
        <f t="shared" si="1178"/>
        <v>1.6347687400318979E-2</v>
      </c>
      <c r="AQF57" s="30">
        <f t="shared" si="1178"/>
        <v>1.6746411483253589E-2</v>
      </c>
      <c r="AQG57" s="30">
        <f t="shared" si="1178"/>
        <v>1.8740031897926633E-2</v>
      </c>
      <c r="AQH57" s="30">
        <f t="shared" si="1178"/>
        <v>2.0135566188197767E-2</v>
      </c>
      <c r="AQI57" s="30">
        <f t="shared" si="1178"/>
        <v>2.033492822966507E-2</v>
      </c>
      <c r="AQJ57" s="30">
        <f t="shared" ref="AQJ57:ARK57" si="1179">AQJ56/AQJ55</f>
        <v>2.6058631921824105E-2</v>
      </c>
      <c r="AQK57" s="30">
        <f t="shared" si="1179"/>
        <v>2.6330076004343107E-2</v>
      </c>
      <c r="AQL57" s="30">
        <f t="shared" si="1179"/>
        <v>2.8501628664495113E-2</v>
      </c>
      <c r="AQM57" s="30">
        <f t="shared" si="1179"/>
        <v>2.7687296416938109E-2</v>
      </c>
      <c r="AQN57" s="30">
        <f t="shared" si="1179"/>
        <v>2.8501628664495113E-2</v>
      </c>
      <c r="AQO57" s="30">
        <f t="shared" si="1179"/>
        <v>3.2030401737242128E-2</v>
      </c>
      <c r="AQP57" s="30">
        <f t="shared" si="1179"/>
        <v>3.3659066232356136E-2</v>
      </c>
      <c r="AQQ57" s="30">
        <f t="shared" si="1179"/>
        <v>3.5287730727470143E-2</v>
      </c>
      <c r="AQR57" s="30">
        <f t="shared" si="1179"/>
        <v>3.3659066232356136E-2</v>
      </c>
      <c r="AQS57" s="30">
        <f t="shared" si="1179"/>
        <v>3.1487513572204126E-2</v>
      </c>
      <c r="AQT57" s="30">
        <f t="shared" si="1179"/>
        <v>3.1216069489685125E-2</v>
      </c>
      <c r="AQU57" s="30">
        <f t="shared" si="1179"/>
        <v>3.1216069489685125E-2</v>
      </c>
      <c r="AQV57" s="30">
        <f t="shared" si="1179"/>
        <v>3.2030401737242128E-2</v>
      </c>
      <c r="AQW57" s="30">
        <f t="shared" si="1179"/>
        <v>3.013029315960912E-2</v>
      </c>
      <c r="AQX57" s="30">
        <f t="shared" si="1179"/>
        <v>3.4473398479913139E-2</v>
      </c>
      <c r="AQY57" s="30">
        <f t="shared" si="1179"/>
        <v>3.6102062975027147E-2</v>
      </c>
      <c r="AQZ57" s="30">
        <f t="shared" si="1179"/>
        <v>3.3930510314875137E-2</v>
      </c>
      <c r="ARA57" s="30">
        <f t="shared" si="1179"/>
        <v>3.3659066232356136E-2</v>
      </c>
      <c r="ARB57" s="30">
        <f t="shared" si="1179"/>
        <v>3.6644951140065149E-2</v>
      </c>
      <c r="ARC57" s="30">
        <f t="shared" si="1179"/>
        <v>4.071661237785016E-2</v>
      </c>
      <c r="ARD57" s="30">
        <f t="shared" si="1179"/>
        <v>4.1259500542888163E-2</v>
      </c>
      <c r="ARE57" s="30">
        <f t="shared" si="1179"/>
        <v>4.3702497285559173E-2</v>
      </c>
      <c r="ARF57" s="30">
        <f t="shared" si="1179"/>
        <v>5.0488599348534204E-2</v>
      </c>
      <c r="ARG57" s="30">
        <f t="shared" si="1179"/>
        <v>5.0217155266015202E-2</v>
      </c>
      <c r="ARH57" s="30">
        <f t="shared" si="1179"/>
        <v>4.6416938110749185E-2</v>
      </c>
      <c r="ARI57" s="30">
        <f t="shared" si="1179"/>
        <v>5.0217155266015202E-2</v>
      </c>
      <c r="ARJ57" s="30">
        <f t="shared" si="1179"/>
        <v>5.0760043431053205E-2</v>
      </c>
      <c r="ARK57" s="30">
        <f t="shared" si="1179"/>
        <v>4.96742671009772E-2</v>
      </c>
      <c r="ARL57" s="30">
        <f t="shared" ref="ARL57:ARQ57" si="1180">ARL56/ARL55</f>
        <v>5.2660152008686213E-2</v>
      </c>
      <c r="ARM57" s="30">
        <f t="shared" si="1180"/>
        <v>5.3203040173724216E-2</v>
      </c>
      <c r="ARN57" s="30">
        <f t="shared" si="1180"/>
        <v>5.0217155266015202E-2</v>
      </c>
      <c r="ARO57" s="30">
        <f t="shared" si="1180"/>
        <v>4.750271444082519E-2</v>
      </c>
      <c r="ARP57" s="30">
        <f t="shared" si="1180"/>
        <v>5.4831704668838216E-2</v>
      </c>
      <c r="ARQ57" s="30">
        <f t="shared" si="1180"/>
        <v>5.7817589576547229E-2</v>
      </c>
      <c r="ARR57" s="30">
        <f t="shared" ref="ARR57:ARU57" si="1181">ARR56/ARR55</f>
        <v>5.5917480998914221E-2</v>
      </c>
      <c r="ARS57" s="30">
        <f t="shared" si="1181"/>
        <v>5.3745928338762218E-2</v>
      </c>
      <c r="ART57" s="30">
        <f t="shared" si="1181"/>
        <v>4.6145494028230184E-2</v>
      </c>
      <c r="ARU57" s="30">
        <f t="shared" si="1181"/>
        <v>5.428881650380022E-4</v>
      </c>
      <c r="ARV57" s="145"/>
      <c r="ARW57" s="145"/>
      <c r="ARX57" s="145"/>
      <c r="ARY57" s="145"/>
      <c r="ARZ57" s="145"/>
      <c r="ASA57" s="145"/>
      <c r="ASB57" s="145"/>
      <c r="ASC57" s="145"/>
      <c r="ASD57" s="145"/>
      <c r="ASE57" s="145"/>
      <c r="ASF57" s="145"/>
      <c r="ASG57" s="145"/>
      <c r="ASH57" s="145"/>
      <c r="ASI57" s="145"/>
      <c r="ASJ57" s="145"/>
      <c r="ASK57" s="145"/>
      <c r="ASL57" s="145"/>
      <c r="ASM57" s="145"/>
      <c r="ASN57" s="145"/>
      <c r="ASO57" s="145"/>
      <c r="ASP57" s="145"/>
      <c r="ASQ57" s="145"/>
      <c r="ASR57" s="145"/>
      <c r="ASS57" s="145"/>
      <c r="AST57" s="145"/>
      <c r="ASU57" s="145"/>
      <c r="ASV57" s="145"/>
      <c r="ASW57" s="145"/>
      <c r="ASX57" s="145"/>
      <c r="ASY57" s="145"/>
      <c r="ASZ57" s="145"/>
      <c r="ATA57" s="145"/>
      <c r="ATB57" s="145"/>
      <c r="ATC57" s="145"/>
      <c r="ATD57" s="145"/>
      <c r="ATE57" s="145"/>
      <c r="ATF57" s="145"/>
      <c r="ATG57" s="145"/>
      <c r="ATH57" s="145"/>
      <c r="ATI57" s="145"/>
      <c r="ATJ57" s="145"/>
      <c r="ATK57" s="145"/>
      <c r="ATL57" s="145"/>
      <c r="ATM57" s="145"/>
      <c r="ATN57" s="145"/>
      <c r="ATO57" s="145"/>
      <c r="ATP57" s="145"/>
      <c r="ATQ57" s="145"/>
      <c r="ATR57" s="145"/>
      <c r="ATS57" s="145"/>
      <c r="ATT57" s="145"/>
      <c r="ATU57" s="145"/>
      <c r="ATV57" s="145"/>
      <c r="ATW57" s="145"/>
      <c r="ATX57" s="145"/>
      <c r="ATY57" s="145"/>
      <c r="ATZ57" s="145"/>
      <c r="AUA57" s="145"/>
      <c r="AUB57" s="145"/>
      <c r="AUC57" s="145"/>
      <c r="AUD57" s="145"/>
      <c r="AUE57" s="145"/>
      <c r="AUF57" s="145"/>
      <c r="AUG57" s="145"/>
      <c r="AUH57" s="145"/>
      <c r="AUI57" s="145"/>
      <c r="AUJ57" s="145"/>
      <c r="AUK57" s="145"/>
      <c r="AUL57" s="145"/>
      <c r="AUM57" s="145"/>
      <c r="AUN57" s="145"/>
      <c r="AUO57" s="145"/>
      <c r="AUP57" s="145"/>
      <c r="AUQ57" s="145"/>
      <c r="AUR57" s="145"/>
      <c r="AUS57" s="145"/>
      <c r="AUT57" s="145"/>
      <c r="AUU57" s="145"/>
      <c r="AUV57" s="145"/>
      <c r="AUW57" s="145"/>
      <c r="AUX57" s="145"/>
      <c r="AUY57" s="145"/>
      <c r="AUZ57" s="145"/>
      <c r="AVA57" s="145"/>
      <c r="AVB57" s="145"/>
      <c r="AVC57" s="145"/>
      <c r="AVD57" s="145"/>
      <c r="AVE57" s="145"/>
      <c r="AVF57" s="145"/>
      <c r="AVG57" s="145"/>
      <c r="AVH57" s="145"/>
      <c r="AVI57" s="145"/>
      <c r="AVJ57" s="145"/>
      <c r="AVK57" s="145"/>
      <c r="AVL57" s="145"/>
      <c r="AVM57" s="145"/>
      <c r="AVN57" s="145"/>
      <c r="AVO57" s="145"/>
      <c r="AVP57" s="145"/>
      <c r="AVQ57" s="145"/>
      <c r="AVR57" s="145"/>
      <c r="AVS57" s="145"/>
      <c r="AVT57" s="145"/>
      <c r="AVU57" s="145"/>
      <c r="AVV57" s="145"/>
      <c r="AVW57" s="145"/>
      <c r="AVX57" s="145"/>
      <c r="AVY57" s="145"/>
      <c r="AVZ57" s="145"/>
      <c r="AWA57" s="145"/>
      <c r="AWB57" s="145"/>
      <c r="AWC57" s="145"/>
      <c r="AWD57" s="145"/>
      <c r="AWE57" s="145"/>
      <c r="AWF57" s="145"/>
      <c r="AWG57" s="145"/>
      <c r="AWH57" s="145"/>
      <c r="AWI57" s="145"/>
      <c r="AWJ57" s="145"/>
      <c r="AWK57" s="145"/>
      <c r="AWL57" s="145"/>
      <c r="AWM57" s="145"/>
      <c r="AWN57" s="145"/>
      <c r="AWO57" s="145"/>
      <c r="AWP57" s="145"/>
      <c r="AWQ57" s="145"/>
      <c r="AWR57" s="145"/>
      <c r="AWS57" s="145"/>
      <c r="AWT57" s="145"/>
      <c r="AWU57" s="145"/>
      <c r="AWV57" s="145"/>
      <c r="AWW57" s="145"/>
      <c r="AWX57" s="145"/>
      <c r="AWY57" s="145"/>
      <c r="AWZ57" s="145"/>
      <c r="AXA57" s="145"/>
      <c r="AXB57" s="145"/>
      <c r="AXC57" s="145"/>
      <c r="AXD57" s="145"/>
      <c r="AXE57" s="145"/>
      <c r="AXF57" s="145"/>
      <c r="AXG57" s="145"/>
      <c r="AXH57" s="145"/>
      <c r="AXI57" s="145"/>
      <c r="AXJ57" s="145"/>
      <c r="AXK57" s="145"/>
      <c r="AXL57" s="145"/>
      <c r="AXM57" s="145"/>
      <c r="AXN57" s="145"/>
      <c r="AXO57" s="145"/>
      <c r="AXP57" s="145"/>
      <c r="AXQ57" s="145"/>
      <c r="AXR57" s="145"/>
      <c r="AXS57" s="145"/>
      <c r="AXT57" s="145"/>
      <c r="AXU57" s="145"/>
      <c r="AXV57" s="145"/>
      <c r="AXW57" s="145"/>
      <c r="AXX57" s="145"/>
      <c r="AXY57" s="145"/>
      <c r="AXZ57" s="145"/>
      <c r="AYA57" s="145"/>
      <c r="AYB57" s="145"/>
      <c r="AYC57" s="145"/>
      <c r="AYD57" s="145"/>
      <c r="AYE57" s="145"/>
      <c r="AYF57" s="145"/>
      <c r="AYG57" s="145"/>
      <c r="AYH57" s="145"/>
      <c r="AYI57" s="145"/>
      <c r="AYJ57" s="145"/>
      <c r="AYK57" s="145"/>
      <c r="AYL57" s="145"/>
      <c r="AYM57" s="145"/>
      <c r="AYN57" s="145"/>
      <c r="AYO57" s="145"/>
      <c r="AYP57" s="145"/>
      <c r="AYQ57" s="145"/>
      <c r="AYR57" s="145"/>
      <c r="AYS57" s="145"/>
      <c r="AYT57" s="145"/>
      <c r="AYU57" s="145"/>
      <c r="AYV57" s="145"/>
      <c r="AYW57" s="145"/>
      <c r="AYX57" s="145"/>
      <c r="AYY57" s="145"/>
      <c r="AYZ57" s="145"/>
      <c r="AZA57" s="145"/>
      <c r="AZB57" s="145"/>
      <c r="AZC57" s="145"/>
      <c r="AZD57" s="145"/>
      <c r="AZE57" s="145"/>
      <c r="AZF57" s="145"/>
      <c r="AZG57" s="145"/>
      <c r="AZH57" s="145"/>
      <c r="AZI57" s="145"/>
      <c r="AZJ57" s="145"/>
      <c r="AZK57" s="145"/>
      <c r="AZL57" s="145"/>
      <c r="AZM57" s="145"/>
      <c r="AZN57" s="145"/>
      <c r="AZO57" s="145"/>
      <c r="AZP57" s="145"/>
      <c r="AZQ57" s="145"/>
      <c r="AZR57" s="145"/>
      <c r="AZS57" s="145"/>
      <c r="AZT57" s="145"/>
      <c r="AZU57" s="145"/>
      <c r="AZV57" s="145"/>
      <c r="AZW57" s="145"/>
      <c r="AZX57" s="145"/>
      <c r="AZY57" s="145"/>
      <c r="AZZ57" s="145"/>
      <c r="BAA57" s="145"/>
      <c r="BAB57" s="145"/>
      <c r="BAC57" s="145"/>
      <c r="BAD57" s="145"/>
      <c r="BAE57" s="145"/>
      <c r="BAF57" s="145"/>
      <c r="BAG57" s="145"/>
      <c r="BAH57" s="145"/>
      <c r="BAI57" s="145"/>
      <c r="BAJ57" s="145"/>
      <c r="BAK57" s="145"/>
      <c r="BAL57" s="145"/>
      <c r="BAM57" s="145"/>
      <c r="BAN57" s="145"/>
      <c r="BAO57" s="145"/>
      <c r="BAP57" s="145"/>
      <c r="BAQ57" s="145"/>
      <c r="BAR57" s="145"/>
      <c r="BAS57" s="145"/>
      <c r="BAT57" s="145"/>
      <c r="BAU57" s="145"/>
      <c r="BAV57" s="145"/>
      <c r="BAW57" s="145"/>
      <c r="BAX57" s="145"/>
      <c r="BAY57" s="145"/>
      <c r="BAZ57" s="145"/>
      <c r="BBA57" s="145"/>
      <c r="BBB57" s="145"/>
      <c r="BBC57" s="145"/>
      <c r="BBD57" s="145"/>
      <c r="BBE57" s="145"/>
      <c r="BBF57" s="145"/>
      <c r="BBG57" s="145"/>
      <c r="BBH57" s="145"/>
      <c r="BBI57" s="145"/>
      <c r="BBJ57" s="145"/>
      <c r="BBK57" s="145"/>
      <c r="BBL57" s="145"/>
      <c r="BBM57" s="145"/>
      <c r="BBN57" s="145"/>
      <c r="BBO57" s="145"/>
      <c r="BBP57" s="145"/>
      <c r="BBQ57" s="145"/>
      <c r="BBR57" s="145"/>
      <c r="BBS57" s="145"/>
      <c r="BBT57" s="145"/>
      <c r="BBU57" s="145"/>
      <c r="BBV57" s="145"/>
      <c r="BBW57" s="145"/>
      <c r="BBX57" s="145"/>
      <c r="BBY57" s="145"/>
      <c r="BBZ57" s="145"/>
      <c r="BCA57" s="145"/>
      <c r="BCB57" s="145"/>
      <c r="BCC57" s="145"/>
      <c r="BCD57" s="145"/>
      <c r="BCE57" s="145"/>
      <c r="BCF57" s="145"/>
      <c r="BCG57" s="145"/>
      <c r="BCH57" s="145"/>
      <c r="BCI57" s="145"/>
      <c r="BCJ57" s="145"/>
      <c r="BCK57" s="145"/>
      <c r="BCL57" s="145"/>
      <c r="BCM57" s="145"/>
      <c r="BCN57" s="145"/>
      <c r="BCO57" s="145"/>
      <c r="BCP57" s="145"/>
      <c r="BCQ57" s="145"/>
      <c r="BCR57" s="145"/>
      <c r="BCS57" s="145"/>
      <c r="BCT57" s="145"/>
      <c r="BCU57" s="145"/>
      <c r="BCV57" s="145"/>
      <c r="BCW57" s="145"/>
      <c r="BCX57" s="145"/>
      <c r="BCY57" s="145"/>
      <c r="BCZ57" s="145"/>
      <c r="BDA57" s="145"/>
      <c r="BDB57" s="145"/>
      <c r="BDC57" s="145"/>
      <c r="BDD57" s="145"/>
      <c r="BDE57" s="145"/>
      <c r="BDF57" s="145"/>
      <c r="BDG57" s="145"/>
      <c r="BDH57" s="145"/>
      <c r="BDI57" s="145"/>
      <c r="BDJ57" s="145"/>
      <c r="BDK57" s="145"/>
      <c r="BDL57" s="145"/>
      <c r="BDM57" s="145"/>
      <c r="BDN57" s="145"/>
      <c r="BDO57" s="145"/>
      <c r="BDP57" s="145"/>
      <c r="BDQ57" s="145"/>
      <c r="BDR57" s="145"/>
      <c r="BDS57" s="145"/>
      <c r="BDT57" s="145"/>
      <c r="BDU57" s="145"/>
      <c r="BDV57" s="145"/>
      <c r="BDW57" s="145"/>
      <c r="BDX57" s="145"/>
      <c r="BDY57" s="145"/>
      <c r="BDZ57" s="145"/>
      <c r="BEA57" s="145"/>
      <c r="BEB57" s="145"/>
      <c r="BEC57" s="145"/>
      <c r="BED57" s="145"/>
      <c r="BEE57" s="145"/>
      <c r="BEF57" s="145"/>
      <c r="BEG57" s="145"/>
      <c r="BEH57" s="145"/>
      <c r="BEI57" s="145"/>
      <c r="BEJ57" s="145"/>
      <c r="BEK57" s="145"/>
      <c r="BEL57" s="145"/>
      <c r="BEM57" s="145"/>
      <c r="BEN57" s="145"/>
      <c r="BEO57" s="145"/>
      <c r="BEP57" s="145"/>
      <c r="BEQ57" s="145"/>
      <c r="BER57" s="145"/>
      <c r="BES57" s="145"/>
      <c r="BET57" s="145"/>
      <c r="BEU57" s="145"/>
      <c r="BEV57" s="145"/>
      <c r="BEW57" s="145"/>
      <c r="BEX57" s="145"/>
      <c r="BEY57" s="145"/>
      <c r="BEZ57" s="145"/>
      <c r="BFA57" s="145"/>
      <c r="BFB57" s="145"/>
      <c r="BFC57" s="145"/>
      <c r="BFD57" s="145"/>
      <c r="BFE57" s="145"/>
      <c r="BFF57" s="145"/>
      <c r="BFG57" s="145"/>
      <c r="BFH57" s="145"/>
      <c r="BFI57" s="145"/>
      <c r="BFJ57" s="145"/>
      <c r="BFK57" s="145"/>
      <c r="BFL57" s="145"/>
      <c r="BFM57" s="145"/>
      <c r="BFN57" s="145"/>
      <c r="BFO57" s="145"/>
      <c r="BFP57" s="145"/>
      <c r="BFQ57" s="145"/>
      <c r="BFR57" s="145"/>
      <c r="BFS57" s="145"/>
      <c r="BFT57" s="145"/>
      <c r="BFU57" s="145"/>
      <c r="BFV57" s="145"/>
      <c r="BFW57" s="145"/>
      <c r="BFX57" s="145"/>
      <c r="BFY57" s="145"/>
      <c r="BFZ57" s="145"/>
      <c r="BGA57" s="145"/>
      <c r="BGB57" s="145"/>
      <c r="BGC57" s="145"/>
      <c r="BGD57" s="145"/>
      <c r="BGE57" s="145"/>
      <c r="BGF57" s="145"/>
      <c r="BGG57" s="145"/>
      <c r="BGH57" s="145"/>
      <c r="BGI57" s="145"/>
      <c r="BGJ57" s="145"/>
      <c r="BGK57" s="145"/>
      <c r="BGL57" s="145"/>
      <c r="BGM57" s="145"/>
      <c r="BGN57" s="145"/>
      <c r="BGO57" s="145"/>
      <c r="BGP57" s="145"/>
      <c r="BGQ57" s="145"/>
      <c r="BGR57" s="145"/>
      <c r="BGS57" s="145"/>
      <c r="BGT57" s="145"/>
      <c r="BGU57" s="145"/>
      <c r="BGV57" s="145"/>
      <c r="BGW57" s="145"/>
      <c r="BGX57" s="145"/>
      <c r="BGY57" s="145"/>
      <c r="BGZ57" s="145"/>
      <c r="BHA57" s="145"/>
      <c r="BHB57" s="145"/>
      <c r="BHC57" s="145"/>
      <c r="BHD57" s="145"/>
      <c r="BHE57" s="145"/>
      <c r="BHF57" s="145"/>
      <c r="BHG57" s="145"/>
      <c r="BHH57" s="145"/>
      <c r="BHI57" s="145"/>
      <c r="BHJ57" s="145"/>
      <c r="BHK57" s="145"/>
      <c r="BHL57" s="145"/>
      <c r="BHM57" s="145"/>
      <c r="BHN57" s="145"/>
      <c r="BHO57" s="145"/>
      <c r="BHP57" s="145"/>
      <c r="BHQ57" s="145"/>
      <c r="BHR57" s="145"/>
      <c r="BHS57" s="145"/>
      <c r="BHT57" s="145"/>
      <c r="BHU57" s="145"/>
      <c r="BHV57" s="145"/>
      <c r="BHW57" s="145"/>
      <c r="BHX57" s="145"/>
      <c r="BHY57" s="145"/>
      <c r="BHZ57" s="145"/>
      <c r="BIA57" s="145"/>
      <c r="BIB57" s="145"/>
      <c r="BIC57" s="145"/>
      <c r="BID57" s="145"/>
      <c r="BIE57" s="145"/>
      <c r="BIF57" s="145"/>
      <c r="BIG57" s="145"/>
      <c r="BIH57" s="145"/>
      <c r="BII57" s="145"/>
      <c r="BIJ57" s="145"/>
      <c r="BIK57" s="145"/>
      <c r="BIL57" s="145"/>
      <c r="BIM57" s="145"/>
      <c r="BIN57" s="145"/>
      <c r="BIO57" s="145"/>
      <c r="BIP57" s="145"/>
      <c r="BIQ57" s="145"/>
      <c r="BIR57" s="145"/>
      <c r="BIS57" s="145"/>
      <c r="BIT57" s="145"/>
      <c r="BIU57" s="145"/>
      <c r="BIV57" s="145"/>
      <c r="BIW57" s="145"/>
      <c r="BIX57" s="145"/>
      <c r="BIY57" s="145"/>
      <c r="BIZ57" s="145"/>
      <c r="BJA57" s="145"/>
      <c r="BJB57" s="145"/>
      <c r="BJC57" s="145"/>
      <c r="BJD57" s="145"/>
      <c r="BJE57" s="145"/>
      <c r="BJF57" s="145"/>
      <c r="BJG57" s="145"/>
      <c r="BJH57" s="145"/>
      <c r="BJI57" s="145"/>
      <c r="BJJ57" s="145"/>
      <c r="BJK57" s="145"/>
      <c r="BJL57" s="145"/>
      <c r="BJM57" s="145"/>
      <c r="BJN57" s="145"/>
      <c r="BJO57" s="145"/>
      <c r="BJP57" s="145"/>
      <c r="BJQ57" s="145"/>
      <c r="BJR57" s="145"/>
      <c r="BJS57" s="145"/>
      <c r="BJT57" s="145"/>
      <c r="BJU57" s="145"/>
      <c r="BJV57" s="145"/>
      <c r="BJW57" s="145"/>
      <c r="BJX57" s="145"/>
      <c r="BJY57" s="145"/>
      <c r="BJZ57" s="145"/>
      <c r="BKA57" s="145"/>
      <c r="BKB57" s="145"/>
      <c r="BKC57" s="145"/>
      <c r="BKD57" s="145"/>
      <c r="BKE57" s="145"/>
      <c r="BKF57" s="145"/>
      <c r="BKG57" s="145"/>
      <c r="BKH57" s="145"/>
      <c r="BKI57" s="145"/>
      <c r="BKJ57" s="145"/>
      <c r="BKK57" s="145"/>
      <c r="BKL57" s="145"/>
      <c r="BKM57" s="145"/>
      <c r="BKN57" s="145"/>
      <c r="BKO57" s="145"/>
      <c r="BKP57" s="145"/>
      <c r="BKQ57" s="145"/>
      <c r="BKR57" s="145"/>
      <c r="BKS57" s="145"/>
      <c r="BKT57" s="145"/>
      <c r="BKU57" s="145"/>
      <c r="BKV57" s="145"/>
      <c r="BKW57" s="145"/>
      <c r="BKX57" s="145"/>
      <c r="BKY57" s="145"/>
      <c r="BKZ57" s="145"/>
      <c r="BLA57" s="145"/>
      <c r="BLB57" s="145"/>
      <c r="BLC57" s="145"/>
      <c r="BLD57" s="145"/>
      <c r="BLE57" s="145"/>
      <c r="BLF57" s="145"/>
      <c r="BLG57" s="145"/>
      <c r="BLH57" s="145"/>
      <c r="BLI57" s="145"/>
      <c r="BLJ57" s="145"/>
      <c r="BLK57" s="145"/>
      <c r="BLL57" s="145"/>
      <c r="BLM57" s="145"/>
      <c r="BLN57" s="145"/>
      <c r="BLO57" s="145"/>
      <c r="BLP57" s="145"/>
      <c r="BLQ57" s="145"/>
      <c r="BLR57" s="145"/>
      <c r="BLS57" s="145"/>
      <c r="BLT57" s="145"/>
      <c r="BLU57" s="145"/>
      <c r="BLV57" s="145"/>
      <c r="BLW57" s="145"/>
      <c r="BLX57" s="145"/>
      <c r="BLY57" s="145"/>
      <c r="BLZ57" s="145"/>
      <c r="BMA57" s="145"/>
      <c r="BMB57" s="145"/>
      <c r="BMC57" s="145"/>
      <c r="BMD57" s="145"/>
      <c r="BME57" s="145"/>
      <c r="BMF57" s="145"/>
      <c r="BMG57" s="145"/>
      <c r="BMH57" s="145"/>
      <c r="BMI57" s="145"/>
      <c r="BMJ57" s="145"/>
      <c r="BMK57" s="145"/>
      <c r="BML57" s="145"/>
      <c r="BMM57" s="145"/>
      <c r="BMN57" s="145"/>
      <c r="BMO57" s="145"/>
      <c r="BMP57" s="145"/>
      <c r="BMQ57" s="145"/>
      <c r="BMR57" s="145"/>
      <c r="BMS57" s="145"/>
      <c r="BMT57" s="145"/>
      <c r="BMU57" s="145"/>
      <c r="BMV57" s="145"/>
      <c r="BMW57" s="145"/>
      <c r="BMX57" s="145"/>
      <c r="BMY57" s="145"/>
      <c r="BMZ57" s="145"/>
      <c r="BNA57" s="145"/>
      <c r="BNB57" s="145"/>
      <c r="BNC57" s="145"/>
      <c r="BND57" s="145"/>
      <c r="BNE57" s="145"/>
      <c r="BNF57" s="145"/>
      <c r="BNG57" s="145"/>
      <c r="BNH57" s="145"/>
      <c r="BNI57" s="145"/>
      <c r="BNJ57" s="145"/>
      <c r="BNK57" s="145"/>
      <c r="BNL57" s="145"/>
      <c r="BNM57" s="145"/>
      <c r="BNN57" s="145"/>
      <c r="BNO57" s="145"/>
      <c r="BNP57" s="145"/>
      <c r="BNQ57" s="145"/>
      <c r="BNR57" s="145"/>
      <c r="BNS57" s="145"/>
      <c r="BNT57" s="145"/>
      <c r="BNU57" s="145"/>
      <c r="BNV57" s="145"/>
      <c r="BNW57" s="145"/>
      <c r="BNX57" s="145"/>
      <c r="BNY57" s="145"/>
      <c r="BNZ57" s="145"/>
      <c r="BOA57" s="145"/>
      <c r="BOB57" s="145"/>
      <c r="BOC57" s="145"/>
      <c r="BOD57" s="145"/>
      <c r="BOE57" s="145"/>
      <c r="BOF57" s="145"/>
      <c r="BOG57" s="145"/>
      <c r="BOH57" s="145"/>
      <c r="BOI57" s="145"/>
      <c r="BOJ57" s="145"/>
      <c r="BOK57" s="145"/>
      <c r="BOL57" s="145"/>
      <c r="BOM57" s="145"/>
      <c r="BON57" s="145"/>
      <c r="BOO57" s="145"/>
      <c r="BOP57" s="145"/>
      <c r="BOQ57" s="145"/>
      <c r="BOR57" s="145"/>
      <c r="BOS57" s="145"/>
      <c r="BOT57" s="145"/>
      <c r="BOU57" s="145"/>
      <c r="BOV57" s="145"/>
      <c r="BOW57" s="145"/>
      <c r="BOX57" s="145"/>
      <c r="BOY57" s="145"/>
      <c r="BOZ57" s="145"/>
      <c r="BPA57" s="145"/>
      <c r="BPB57" s="145"/>
      <c r="BPC57" s="145"/>
      <c r="BPD57" s="145"/>
      <c r="BPE57" s="145"/>
      <c r="BPF57" s="145"/>
      <c r="BPG57" s="145"/>
      <c r="BPH57" s="145"/>
      <c r="BPI57" s="145"/>
      <c r="BPJ57" s="145"/>
      <c r="BPK57" s="145"/>
      <c r="BPL57" s="145"/>
      <c r="BPM57" s="145"/>
      <c r="BPN57" s="145"/>
      <c r="BPO57" s="145"/>
      <c r="BPP57" s="145"/>
      <c r="BPQ57" s="145"/>
      <c r="BPR57" s="145"/>
      <c r="BPS57" s="145"/>
      <c r="BPT57" s="145"/>
      <c r="BPU57" s="145"/>
      <c r="BPV57" s="145"/>
      <c r="BPW57" s="145"/>
      <c r="BPX57" s="145"/>
      <c r="BPY57" s="145"/>
      <c r="BPZ57" s="145"/>
      <c r="BQA57" s="145"/>
      <c r="BQB57" s="145"/>
      <c r="BQC57" s="145"/>
      <c r="BQD57" s="145"/>
      <c r="BQE57" s="145"/>
      <c r="BQF57" s="145"/>
      <c r="BQG57" s="145"/>
      <c r="BQH57" s="145"/>
      <c r="BQI57" s="145"/>
      <c r="BQJ57" s="145"/>
      <c r="BQK57" s="145"/>
      <c r="BQL57" s="145"/>
      <c r="BQM57" s="145"/>
      <c r="BQN57" s="145"/>
      <c r="BQO57" s="145"/>
      <c r="BQP57" s="145"/>
      <c r="BQQ57" s="145"/>
      <c r="BQR57" s="145"/>
      <c r="BQS57" s="145"/>
      <c r="BQT57" s="145"/>
      <c r="BQU57" s="145"/>
      <c r="BQV57" s="145"/>
      <c r="BQW57" s="145"/>
      <c r="BQX57" s="145"/>
      <c r="BQY57" s="145"/>
      <c r="BQZ57" s="145"/>
      <c r="BRA57" s="145"/>
      <c r="BRB57" s="145"/>
      <c r="BRC57" s="145"/>
      <c r="BRD57" s="145"/>
      <c r="BRE57" s="145"/>
      <c r="BRF57" s="145"/>
      <c r="BRG57" s="145"/>
      <c r="BRH57" s="145"/>
      <c r="BRI57" s="145"/>
      <c r="BRJ57" s="145"/>
      <c r="BRK57" s="145"/>
      <c r="BRL57" s="145"/>
      <c r="BRM57" s="145"/>
      <c r="BRN57" s="145"/>
      <c r="BRO57" s="145"/>
      <c r="BRP57" s="145"/>
      <c r="BRQ57" s="145"/>
      <c r="BRR57" s="145"/>
      <c r="BRS57" s="145"/>
      <c r="BRT57" s="145"/>
      <c r="BRU57" s="145"/>
      <c r="BRV57" s="145"/>
      <c r="BRW57" s="145"/>
      <c r="BRX57" s="145"/>
      <c r="BRY57" s="145"/>
      <c r="BRZ57" s="145"/>
      <c r="BSA57" s="145"/>
      <c r="BSB57" s="145"/>
      <c r="BSC57" s="145"/>
      <c r="BSD57" s="145"/>
      <c r="BSE57" s="145"/>
      <c r="BSF57" s="145"/>
      <c r="BSG57" s="145"/>
      <c r="BSH57" s="145"/>
      <c r="BSI57" s="145"/>
      <c r="BSJ57" s="145"/>
      <c r="BSK57" s="145"/>
      <c r="BSL57" s="145"/>
      <c r="BSM57" s="145"/>
      <c r="BSN57" s="145"/>
      <c r="BSO57" s="145"/>
      <c r="BSP57" s="145"/>
      <c r="BSQ57" s="145"/>
      <c r="BSR57" s="145"/>
      <c r="BSS57" s="145"/>
      <c r="BST57" s="145"/>
      <c r="BSU57" s="145"/>
      <c r="BSV57" s="145"/>
      <c r="BSW57" s="145"/>
      <c r="BSX57" s="145"/>
      <c r="BSY57" s="145"/>
      <c r="BSZ57" s="145"/>
      <c r="BTA57" s="145"/>
      <c r="BTB57" s="145"/>
      <c r="BTC57" s="145"/>
      <c r="BTD57" s="145"/>
      <c r="BTE57" s="145"/>
      <c r="BTF57" s="145"/>
      <c r="BTG57" s="145"/>
      <c r="BTH57" s="145"/>
      <c r="BTI57" s="145"/>
      <c r="BTJ57" s="145"/>
      <c r="BTK57" s="145"/>
      <c r="BTL57" s="145"/>
      <c r="BTM57" s="145"/>
      <c r="BTN57" s="145"/>
      <c r="BTO57" s="145"/>
      <c r="BTP57" s="145"/>
      <c r="BTQ57" s="145"/>
      <c r="BTR57" s="145"/>
      <c r="BTS57" s="145"/>
      <c r="BTT57" s="145"/>
      <c r="BTU57" s="145"/>
      <c r="BTV57" s="145"/>
      <c r="BTW57" s="145"/>
      <c r="BTX57" s="145"/>
      <c r="BTY57" s="145"/>
      <c r="BTZ57" s="145"/>
      <c r="BUA57" s="145"/>
      <c r="BUB57" s="145"/>
      <c r="BUC57" s="145"/>
      <c r="BUD57" s="145"/>
      <c r="BUE57" s="145"/>
      <c r="BUF57" s="145"/>
      <c r="BUG57" s="145"/>
      <c r="BUH57" s="145"/>
      <c r="BUI57" s="145"/>
      <c r="BUJ57" s="145"/>
      <c r="BUK57" s="145"/>
      <c r="BUL57" s="145"/>
      <c r="BUM57" s="145"/>
      <c r="BUN57" s="145"/>
      <c r="BUO57" s="145"/>
      <c r="BUP57" s="145"/>
      <c r="BUQ57" s="145"/>
      <c r="BUR57" s="145"/>
      <c r="BUS57" s="145"/>
      <c r="BUT57" s="145"/>
      <c r="BUU57" s="145"/>
      <c r="BUV57" s="145"/>
      <c r="BUW57" s="145"/>
      <c r="BUX57" s="145"/>
      <c r="BUY57" s="145"/>
      <c r="BUZ57" s="145"/>
      <c r="BVA57" s="145"/>
      <c r="BVB57" s="145"/>
      <c r="BVC57" s="145"/>
      <c r="BVD57" s="145"/>
      <c r="BVE57" s="145"/>
      <c r="BVF57" s="145"/>
      <c r="BVG57" s="145"/>
      <c r="BVH57" s="145"/>
      <c r="BVI57" s="145"/>
      <c r="BVJ57" s="145"/>
      <c r="BVK57" s="145"/>
      <c r="BVL57" s="145"/>
      <c r="BVM57" s="145"/>
      <c r="BVN57" s="145"/>
      <c r="BVO57" s="145"/>
      <c r="BVP57" s="145"/>
      <c r="BVQ57" s="145"/>
      <c r="BVR57" s="145"/>
      <c r="BVS57" s="145"/>
      <c r="BVT57" s="145"/>
      <c r="BVU57" s="145"/>
      <c r="BVV57" s="145"/>
      <c r="BVW57" s="145"/>
      <c r="BVX57" s="145"/>
      <c r="BVY57" s="145"/>
      <c r="BVZ57" s="145"/>
      <c r="BWA57" s="145"/>
      <c r="BWB57" s="145"/>
      <c r="BWC57" s="145"/>
      <c r="BWD57" s="145"/>
      <c r="BWE57" s="145"/>
      <c r="BWF57" s="145"/>
      <c r="BWG57" s="145"/>
      <c r="BWH57" s="145"/>
      <c r="BWI57" s="145"/>
      <c r="BWJ57" s="145"/>
      <c r="BWK57" s="145"/>
      <c r="BWL57" s="145"/>
      <c r="BWM57" s="145"/>
      <c r="BWN57" s="145"/>
      <c r="BWO57" s="145"/>
      <c r="BWP57" s="145"/>
      <c r="BWQ57" s="145"/>
      <c r="BWR57" s="145"/>
      <c r="BWS57" s="145"/>
      <c r="BWT57" s="145"/>
      <c r="BWU57" s="145"/>
      <c r="BWV57" s="145"/>
      <c r="BWW57" s="145"/>
      <c r="BWX57" s="145"/>
      <c r="BWY57" s="145"/>
      <c r="BWZ57" s="145"/>
      <c r="BXA57" s="145"/>
      <c r="BXB57" s="145"/>
      <c r="BXC57" s="145"/>
      <c r="BXD57" s="145"/>
      <c r="BXE57" s="145"/>
      <c r="BXF57" s="145"/>
      <c r="BXG57" s="145"/>
      <c r="BXH57" s="145"/>
      <c r="BXI57" s="145"/>
      <c r="BXJ57" s="145"/>
      <c r="BXK57" s="145"/>
      <c r="BXL57" s="145"/>
      <c r="BXM57" s="145"/>
      <c r="BXN57" s="145"/>
      <c r="BXO57" s="145"/>
      <c r="BXP57" s="145"/>
      <c r="BXQ57" s="145"/>
      <c r="BXR57" s="145"/>
      <c r="BXS57" s="145"/>
      <c r="BXT57" s="145"/>
      <c r="BXU57" s="145"/>
      <c r="BXV57" s="145"/>
      <c r="BXW57" s="145"/>
      <c r="BXX57" s="145"/>
      <c r="BXY57" s="145"/>
      <c r="BXZ57" s="145"/>
      <c r="BYA57" s="145"/>
      <c r="BYB57" s="145"/>
      <c r="BYC57" s="145"/>
      <c r="BYD57" s="145"/>
      <c r="BYE57" s="145"/>
      <c r="BYF57" s="145"/>
      <c r="BYG57" s="145"/>
      <c r="BYH57" s="145"/>
      <c r="BYI57" s="145"/>
      <c r="BYJ57" s="145"/>
      <c r="BYK57" s="145"/>
      <c r="BYL57" s="145"/>
      <c r="BYM57" s="145"/>
      <c r="BYN57" s="145"/>
      <c r="BYO57" s="145"/>
      <c r="BYP57" s="145"/>
      <c r="BYQ57" s="145"/>
      <c r="BYR57" s="145"/>
      <c r="BYS57" s="145"/>
      <c r="BYT57" s="145"/>
      <c r="BYU57" s="145"/>
      <c r="BYV57" s="145"/>
      <c r="BYW57" s="145"/>
      <c r="BYX57" s="145"/>
      <c r="BYY57" s="145"/>
      <c r="BYZ57" s="145"/>
      <c r="BZA57" s="145"/>
      <c r="BZB57" s="145"/>
      <c r="BZC57" s="145"/>
      <c r="BZD57" s="145"/>
      <c r="BZE57" s="145"/>
      <c r="BZF57" s="145"/>
      <c r="BZG57" s="145"/>
      <c r="BZH57" s="145"/>
      <c r="BZI57" s="145"/>
      <c r="BZJ57" s="145"/>
      <c r="BZK57" s="145"/>
      <c r="BZL57" s="145"/>
      <c r="BZM57" s="145"/>
      <c r="BZN57" s="145"/>
      <c r="BZO57" s="145"/>
      <c r="BZP57" s="145"/>
      <c r="BZQ57" s="145"/>
      <c r="BZR57" s="145"/>
      <c r="BZS57" s="145"/>
      <c r="BZT57" s="145"/>
      <c r="BZU57" s="145"/>
      <c r="BZV57" s="145"/>
      <c r="BZW57" s="145"/>
      <c r="BZX57" s="145"/>
      <c r="BZY57" s="145"/>
      <c r="BZZ57" s="145"/>
      <c r="CAA57" s="145"/>
      <c r="CAB57" s="145"/>
      <c r="CAC57" s="145"/>
      <c r="CAD57" s="145"/>
      <c r="CAE57" s="145"/>
      <c r="CAF57" s="145"/>
      <c r="CAG57" s="145"/>
      <c r="CAH57" s="145"/>
      <c r="CAI57" s="145"/>
      <c r="CAJ57" s="145"/>
      <c r="CAK57" s="145"/>
      <c r="CAL57" s="145"/>
      <c r="CAM57" s="145"/>
      <c r="CAN57" s="145"/>
      <c r="CAO57" s="145"/>
      <c r="CAP57" s="145"/>
      <c r="CAQ57" s="145"/>
      <c r="CAR57" s="145"/>
      <c r="CAS57" s="145"/>
      <c r="CAT57" s="145"/>
      <c r="CAU57" s="145"/>
      <c r="CAV57" s="145"/>
      <c r="CAW57" s="145"/>
      <c r="CAX57" s="145"/>
      <c r="CAY57" s="145"/>
      <c r="CAZ57" s="145"/>
      <c r="CBA57" s="145"/>
      <c r="CBB57" s="145"/>
      <c r="CBC57" s="145"/>
      <c r="CBD57" s="145"/>
      <c r="CBE57" s="145"/>
      <c r="CBF57" s="145"/>
      <c r="CBG57" s="145"/>
      <c r="CBH57" s="145"/>
      <c r="CBI57" s="145"/>
      <c r="CBJ57" s="145"/>
      <c r="CBK57" s="145"/>
      <c r="CBL57" s="145"/>
      <c r="CBM57" s="145"/>
      <c r="CBN57" s="145"/>
      <c r="CBO57" s="145"/>
      <c r="CBP57" s="145"/>
      <c r="CBQ57" s="145"/>
      <c r="CBR57" s="145"/>
      <c r="CBS57" s="145"/>
      <c r="CBT57" s="145"/>
      <c r="CBU57" s="145"/>
      <c r="CBV57" s="145"/>
      <c r="CBW57" s="145"/>
      <c r="CBX57" s="145"/>
      <c r="CBY57" s="145"/>
      <c r="CBZ57" s="145"/>
      <c r="CCA57" s="145"/>
      <c r="CCB57" s="145"/>
      <c r="CCC57" s="145"/>
      <c r="CCD57" s="145"/>
      <c r="CCE57" s="145"/>
      <c r="CCF57" s="145"/>
      <c r="CCG57" s="145"/>
      <c r="CCH57" s="145"/>
      <c r="CCI57" s="145"/>
      <c r="CCJ57" s="145"/>
      <c r="CCK57" s="145"/>
      <c r="CCL57" s="145"/>
      <c r="CCM57" s="145"/>
      <c r="CCN57" s="145"/>
      <c r="CCO57" s="145"/>
      <c r="CCP57" s="145"/>
      <c r="CCQ57" s="145"/>
      <c r="CCR57" s="145"/>
      <c r="CCS57" s="145"/>
      <c r="CCT57" s="145"/>
      <c r="CCU57" s="145"/>
      <c r="CCV57" s="145"/>
      <c r="CCW57" s="145"/>
      <c r="CCX57" s="145"/>
      <c r="CCY57" s="145"/>
      <c r="CCZ57" s="145"/>
      <c r="CDA57" s="145"/>
      <c r="CDB57" s="145"/>
      <c r="CDC57" s="145"/>
      <c r="CDD57" s="145"/>
      <c r="CDE57" s="145"/>
      <c r="CDF57" s="145"/>
      <c r="CDG57" s="145"/>
      <c r="CDH57" s="145"/>
      <c r="CDI57" s="145"/>
      <c r="CDJ57" s="145"/>
      <c r="CDK57" s="145"/>
      <c r="CDL57" s="145"/>
      <c r="CDM57" s="145"/>
      <c r="CDN57" s="145"/>
      <c r="CDO57" s="145"/>
      <c r="CDP57" s="145"/>
      <c r="CDQ57" s="145"/>
      <c r="CDR57" s="145"/>
      <c r="CDS57" s="145"/>
      <c r="CDT57" s="145"/>
      <c r="CDU57" s="145"/>
      <c r="CDV57" s="145"/>
      <c r="CDW57" s="145"/>
      <c r="CDX57" s="145"/>
      <c r="CDY57" s="145"/>
      <c r="CDZ57" s="145"/>
      <c r="CEA57" s="145"/>
      <c r="CEB57" s="145"/>
      <c r="CEC57" s="145"/>
      <c r="CED57" s="145"/>
      <c r="CEE57" s="145"/>
      <c r="CEF57" s="145"/>
      <c r="CEG57" s="145"/>
      <c r="CEH57" s="145"/>
      <c r="CEI57" s="145"/>
      <c r="CEJ57" s="145"/>
      <c r="CEK57" s="145"/>
      <c r="CEL57" s="145"/>
      <c r="CEM57" s="145"/>
      <c r="CEN57" s="145"/>
      <c r="CEO57" s="145"/>
      <c r="CEP57" s="145"/>
      <c r="CEQ57" s="145"/>
      <c r="CER57" s="145"/>
      <c r="CES57" s="145"/>
      <c r="CET57" s="145"/>
      <c r="CEU57" s="145"/>
      <c r="CEV57" s="145"/>
      <c r="CEW57" s="145"/>
      <c r="CEX57" s="145"/>
      <c r="CEY57" s="145"/>
      <c r="CEZ57" s="145"/>
      <c r="CFA57" s="145"/>
      <c r="CFB57" s="145"/>
      <c r="CFC57" s="145"/>
      <c r="CFD57" s="145"/>
      <c r="CFE57" s="145"/>
      <c r="CFF57" s="145"/>
      <c r="CFG57" s="145"/>
      <c r="CFH57" s="145"/>
      <c r="CFI57" s="145"/>
      <c r="CFJ57" s="145"/>
      <c r="CFK57" s="145"/>
      <c r="CFL57" s="145"/>
      <c r="CFM57" s="145"/>
      <c r="CFN57" s="145"/>
      <c r="CFO57" s="145"/>
      <c r="CFP57" s="145"/>
      <c r="CFQ57" s="145"/>
      <c r="CFR57" s="145"/>
      <c r="CFS57" s="145"/>
      <c r="CFT57" s="145"/>
      <c r="CFU57" s="145"/>
      <c r="CFV57" s="145"/>
      <c r="CFW57" s="145"/>
      <c r="CFX57" s="145"/>
      <c r="CFY57" s="145"/>
      <c r="CFZ57" s="145"/>
      <c r="CGA57" s="145"/>
      <c r="CGB57" s="145"/>
      <c r="CGC57" s="145"/>
      <c r="CGD57" s="145"/>
      <c r="CGE57" s="145"/>
      <c r="CGF57" s="145"/>
      <c r="CGG57" s="145"/>
      <c r="CGH57" s="145"/>
      <c r="CGI57" s="145"/>
      <c r="CGJ57" s="145"/>
      <c r="CGK57" s="145"/>
      <c r="CGL57" s="145"/>
      <c r="CGM57" s="145"/>
      <c r="CGN57" s="145"/>
      <c r="CGO57" s="145"/>
      <c r="CGP57" s="145"/>
      <c r="CGQ57" s="145"/>
      <c r="CGR57" s="145"/>
      <c r="CGS57" s="145"/>
      <c r="CGT57" s="145"/>
      <c r="CGU57" s="145"/>
      <c r="CGV57" s="145"/>
      <c r="CGW57" s="145"/>
      <c r="CGX57" s="145"/>
      <c r="CGY57" s="145"/>
      <c r="CGZ57" s="145"/>
      <c r="CHA57" s="145"/>
      <c r="CHB57" s="145"/>
      <c r="CHC57" s="145"/>
      <c r="CHD57" s="145"/>
      <c r="CHE57" s="145"/>
      <c r="CHF57" s="145"/>
      <c r="CHG57" s="145"/>
      <c r="CHH57" s="145"/>
      <c r="CHI57" s="145"/>
      <c r="CHJ57" s="145"/>
      <c r="CHK57" s="145"/>
      <c r="CHL57" s="145"/>
      <c r="CHM57" s="145"/>
      <c r="CHN57" s="145"/>
      <c r="CHO57" s="145"/>
      <c r="CHP57" s="145"/>
      <c r="CHQ57" s="145"/>
      <c r="CHR57" s="145"/>
      <c r="CHS57" s="145"/>
      <c r="CHT57" s="145"/>
      <c r="CHU57" s="145"/>
      <c r="CHV57" s="145"/>
      <c r="CHW57" s="145"/>
      <c r="CHX57" s="145"/>
      <c r="CHY57" s="145"/>
      <c r="CHZ57" s="145"/>
      <c r="CIA57" s="145"/>
      <c r="CIB57" s="145"/>
      <c r="CIC57" s="145"/>
      <c r="CID57" s="145"/>
      <c r="CIE57" s="145"/>
      <c r="CIF57" s="145"/>
      <c r="CIG57" s="145"/>
      <c r="CIH57" s="145"/>
      <c r="CII57" s="145"/>
      <c r="CIJ57" s="145"/>
      <c r="CIK57" s="145"/>
      <c r="CIL57" s="145"/>
      <c r="CIM57" s="145"/>
      <c r="CIN57" s="145"/>
      <c r="CIO57" s="145"/>
      <c r="CIP57" s="145"/>
      <c r="CIQ57" s="145"/>
      <c r="CIR57" s="145"/>
      <c r="CIS57" s="145"/>
      <c r="CIT57" s="145"/>
      <c r="CIU57" s="145"/>
      <c r="CIV57" s="145"/>
      <c r="CIW57" s="145"/>
      <c r="CIX57" s="145"/>
      <c r="CIY57" s="145"/>
      <c r="CIZ57" s="145"/>
      <c r="CJA57" s="145"/>
      <c r="CJB57" s="145"/>
      <c r="CJC57" s="145"/>
      <c r="CJD57" s="145"/>
      <c r="CJE57" s="145"/>
      <c r="CJF57" s="145"/>
      <c r="CJG57" s="145"/>
      <c r="CJH57" s="145"/>
      <c r="CJI57" s="145"/>
      <c r="CJJ57" s="145"/>
      <c r="CJK57" s="145"/>
      <c r="CJL57" s="145"/>
      <c r="CJM57" s="145"/>
      <c r="CJN57" s="145"/>
      <c r="CJO57" s="145"/>
      <c r="CJP57" s="145"/>
      <c r="CJQ57" s="145"/>
      <c r="CJR57" s="145"/>
      <c r="CJS57" s="145"/>
      <c r="CJT57" s="145"/>
      <c r="CJU57" s="145"/>
      <c r="CJV57" s="145"/>
      <c r="CJW57" s="145"/>
      <c r="CJX57" s="145"/>
      <c r="CJY57" s="145"/>
      <c r="CJZ57" s="145"/>
      <c r="CKA57" s="145"/>
      <c r="CKB57" s="145"/>
      <c r="CKC57" s="145"/>
      <c r="CKD57" s="145"/>
      <c r="CKE57" s="145"/>
      <c r="CKF57" s="145"/>
      <c r="CKG57" s="145"/>
      <c r="CKH57" s="145"/>
      <c r="CKI57" s="145"/>
      <c r="CKJ57" s="145"/>
      <c r="CKK57" s="145"/>
      <c r="CKL57" s="145"/>
      <c r="CKM57" s="145"/>
      <c r="CKN57" s="145"/>
      <c r="CKO57" s="145"/>
      <c r="CKP57" s="145"/>
      <c r="CKQ57" s="145"/>
      <c r="CKR57" s="145"/>
      <c r="CKS57" s="145"/>
      <c r="CKT57" s="145"/>
      <c r="CKU57" s="145"/>
      <c r="CKV57" s="145"/>
      <c r="CKW57" s="145"/>
      <c r="CKX57" s="145"/>
      <c r="CKY57" s="145"/>
      <c r="CKZ57" s="145"/>
      <c r="CLA57" s="145"/>
      <c r="CLB57" s="145"/>
      <c r="CLC57" s="145"/>
      <c r="CLD57" s="145"/>
      <c r="CLE57" s="145"/>
      <c r="CLF57" s="145"/>
      <c r="CLG57" s="145"/>
      <c r="CLH57" s="145"/>
      <c r="CLI57" s="145"/>
      <c r="CLJ57" s="145"/>
      <c r="CLK57" s="145"/>
      <c r="CLL57" s="145"/>
      <c r="CLM57" s="145"/>
      <c r="CLN57" s="145"/>
      <c r="CLO57" s="145"/>
      <c r="CLP57" s="145"/>
      <c r="CLQ57" s="145"/>
      <c r="CLR57" s="145"/>
      <c r="CLS57" s="145"/>
      <c r="CLT57" s="145"/>
      <c r="CLU57" s="145"/>
      <c r="CLV57" s="145"/>
      <c r="CLW57" s="145"/>
      <c r="CLX57" s="145"/>
      <c r="CLY57" s="145"/>
      <c r="CLZ57" s="145"/>
      <c r="CMA57" s="145"/>
      <c r="CMB57" s="145"/>
      <c r="CMC57" s="145"/>
      <c r="CMD57" s="145"/>
      <c r="CME57" s="145"/>
      <c r="CMF57" s="145"/>
      <c r="CMG57" s="145"/>
      <c r="CMH57" s="145"/>
      <c r="CMI57" s="145"/>
      <c r="CMJ57" s="145"/>
      <c r="CMK57" s="145"/>
      <c r="CML57" s="145"/>
      <c r="CMM57" s="145"/>
      <c r="CMN57" s="145"/>
      <c r="CMO57" s="145"/>
      <c r="CMP57" s="145"/>
      <c r="CMQ57" s="145"/>
      <c r="CMR57" s="145"/>
      <c r="CMS57" s="145"/>
      <c r="CMT57" s="145"/>
      <c r="CMU57" s="145"/>
      <c r="CMV57" s="145"/>
      <c r="CMW57" s="145"/>
      <c r="CMX57" s="145"/>
      <c r="CMY57" s="145"/>
      <c r="CMZ57" s="145"/>
      <c r="CNA57" s="145"/>
      <c r="CNB57" s="145"/>
      <c r="CNC57" s="145"/>
      <c r="CND57" s="145"/>
      <c r="CNE57" s="145"/>
      <c r="CNF57" s="145"/>
      <c r="CNG57" s="145"/>
      <c r="CNH57" s="145"/>
      <c r="CNI57" s="145"/>
      <c r="CNJ57" s="145"/>
      <c r="CNK57" s="145"/>
      <c r="CNL57" s="145"/>
      <c r="CNM57" s="145"/>
      <c r="CNN57" s="145"/>
      <c r="CNO57" s="145"/>
      <c r="CNP57" s="145"/>
      <c r="CNQ57" s="145"/>
      <c r="CNR57" s="145"/>
      <c r="CNS57" s="145"/>
      <c r="CNT57" s="145"/>
      <c r="CNU57" s="145"/>
      <c r="CNV57" s="145"/>
      <c r="CNW57" s="145"/>
      <c r="CNX57" s="145"/>
      <c r="CNY57" s="145"/>
      <c r="CNZ57" s="145"/>
      <c r="COA57" s="145"/>
      <c r="COB57" s="145"/>
      <c r="COC57" s="145"/>
      <c r="COD57" s="145"/>
      <c r="COE57" s="145"/>
      <c r="COF57" s="145"/>
      <c r="COG57" s="145"/>
      <c r="COH57" s="145"/>
      <c r="COI57" s="145"/>
      <c r="COJ57" s="145"/>
      <c r="COK57" s="145"/>
      <c r="COL57" s="145"/>
      <c r="COM57" s="145"/>
      <c r="CON57" s="145"/>
      <c r="COO57" s="145"/>
      <c r="COP57" s="145"/>
      <c r="COQ57" s="145"/>
      <c r="COR57" s="145"/>
      <c r="COS57" s="145"/>
      <c r="COT57" s="145"/>
      <c r="COU57" s="145"/>
      <c r="COV57" s="145"/>
      <c r="COW57" s="145"/>
      <c r="COX57" s="145"/>
      <c r="COY57" s="145"/>
      <c r="COZ57" s="145"/>
      <c r="CPA57" s="145"/>
      <c r="CPB57" s="145"/>
      <c r="CPC57" s="145"/>
      <c r="CPD57" s="145"/>
      <c r="CPE57" s="145"/>
      <c r="CPF57" s="145"/>
      <c r="CPG57" s="145"/>
      <c r="CPH57" s="145"/>
      <c r="CPI57" s="145"/>
      <c r="CPJ57" s="145"/>
      <c r="CPK57" s="145"/>
      <c r="CPL57" s="145"/>
      <c r="CPM57" s="145"/>
      <c r="CPN57" s="145"/>
      <c r="CPO57" s="145"/>
      <c r="CPP57" s="145"/>
      <c r="CPQ57" s="145"/>
      <c r="CPR57" s="145"/>
      <c r="CPS57" s="145"/>
      <c r="CPT57" s="145"/>
      <c r="CPU57" s="145"/>
      <c r="CPV57" s="145"/>
      <c r="CPW57" s="145"/>
      <c r="CPX57" s="145"/>
      <c r="CPY57" s="145"/>
      <c r="CPZ57" s="145"/>
      <c r="CQA57" s="145"/>
      <c r="CQB57" s="145"/>
      <c r="CQC57" s="145"/>
      <c r="CQD57" s="145"/>
      <c r="CQE57" s="145"/>
      <c r="CQF57" s="145"/>
      <c r="CQG57" s="145"/>
      <c r="CQH57" s="145"/>
      <c r="CQI57" s="145"/>
      <c r="CQJ57" s="145"/>
      <c r="CQK57" s="145"/>
      <c r="CQL57" s="145"/>
      <c r="CQM57" s="145"/>
      <c r="CQN57" s="145"/>
      <c r="CQO57" s="145"/>
      <c r="CQP57" s="145"/>
      <c r="CQQ57" s="145"/>
      <c r="CQR57" s="145"/>
      <c r="CQS57" s="145"/>
      <c r="CQT57" s="145"/>
      <c r="CQU57" s="145"/>
      <c r="CQV57" s="145"/>
      <c r="CQW57" s="145"/>
      <c r="CQX57" s="145"/>
      <c r="CQY57" s="145"/>
      <c r="CQZ57" s="145"/>
      <c r="CRA57" s="145"/>
      <c r="CRB57" s="145"/>
      <c r="CRC57" s="145"/>
      <c r="CRD57" s="145"/>
      <c r="CRE57" s="145"/>
      <c r="CRF57" s="145"/>
      <c r="CRG57" s="145"/>
      <c r="CRH57" s="145"/>
      <c r="CRI57" s="145"/>
      <c r="CRJ57" s="145"/>
      <c r="CRK57" s="145"/>
      <c r="CRL57" s="145"/>
      <c r="CRM57" s="145"/>
      <c r="CRN57" s="145"/>
      <c r="CRO57" s="145"/>
      <c r="CRP57" s="145"/>
      <c r="CRQ57" s="145"/>
      <c r="CRR57" s="145"/>
      <c r="CRS57" s="145"/>
      <c r="CRT57" s="145"/>
      <c r="CRU57" s="145"/>
      <c r="CRV57" s="145"/>
      <c r="CRW57" s="145"/>
      <c r="CRX57" s="145"/>
      <c r="CRY57" s="145"/>
      <c r="CRZ57" s="145"/>
      <c r="CSA57" s="145"/>
      <c r="CSB57" s="145"/>
      <c r="CSC57" s="145"/>
      <c r="CSD57" s="145"/>
      <c r="CSE57" s="145"/>
      <c r="CSF57" s="145"/>
      <c r="CSG57" s="145"/>
      <c r="CSH57" s="145"/>
      <c r="CSI57" s="145"/>
      <c r="CSJ57" s="145"/>
      <c r="CSK57" s="145"/>
      <c r="CSL57" s="145"/>
      <c r="CSM57" s="145"/>
      <c r="CSN57" s="145"/>
      <c r="CSO57" s="145"/>
      <c r="CSP57" s="145"/>
      <c r="CSQ57" s="145"/>
      <c r="CSR57" s="145"/>
      <c r="CSS57" s="145"/>
      <c r="CST57" s="145"/>
      <c r="CSU57" s="145"/>
      <c r="CSV57" s="145"/>
      <c r="CSW57" s="145"/>
      <c r="CSX57" s="145"/>
      <c r="CSY57" s="145"/>
      <c r="CSZ57" s="145"/>
      <c r="CTA57" s="145"/>
      <c r="CTB57" s="145"/>
      <c r="CTC57" s="145"/>
      <c r="CTD57" s="145"/>
      <c r="CTE57" s="145"/>
      <c r="CTF57" s="145"/>
      <c r="CTG57" s="145"/>
      <c r="CTH57" s="145"/>
      <c r="CTI57" s="145"/>
      <c r="CTJ57" s="145"/>
      <c r="CTK57" s="145"/>
      <c r="CTL57" s="145"/>
      <c r="CTM57" s="145"/>
      <c r="CTN57" s="145"/>
      <c r="CTO57" s="145"/>
      <c r="CTP57" s="145"/>
      <c r="CTQ57" s="145"/>
      <c r="CTR57" s="145"/>
      <c r="CTS57" s="145"/>
      <c r="CTT57" s="145"/>
      <c r="CTU57" s="145"/>
      <c r="CTV57" s="145"/>
      <c r="CTW57" s="145"/>
      <c r="CTX57" s="145"/>
      <c r="CTY57" s="145"/>
      <c r="CTZ57" s="145"/>
      <c r="CUA57" s="145"/>
      <c r="CUB57" s="145"/>
      <c r="CUC57" s="145"/>
      <c r="CUD57" s="145"/>
      <c r="CUE57" s="145"/>
      <c r="CUF57" s="145"/>
      <c r="CUG57" s="145"/>
      <c r="CUH57" s="145"/>
      <c r="CUI57" s="145"/>
      <c r="CUJ57" s="145"/>
      <c r="CUK57" s="145"/>
      <c r="CUL57" s="145"/>
      <c r="CUM57" s="145"/>
      <c r="CUN57" s="145"/>
      <c r="CUO57" s="145"/>
      <c r="CUP57" s="145"/>
      <c r="CUQ57" s="145"/>
      <c r="CUR57" s="145"/>
      <c r="CUS57" s="145"/>
      <c r="CUT57" s="145"/>
      <c r="CUU57" s="145"/>
      <c r="CUV57" s="145"/>
      <c r="CUW57" s="145"/>
      <c r="CUX57" s="145"/>
      <c r="CUY57" s="145"/>
      <c r="CUZ57" s="145"/>
      <c r="CVA57" s="145"/>
      <c r="CVB57" s="145"/>
      <c r="CVC57" s="145"/>
      <c r="CVD57" s="145"/>
      <c r="CVE57" s="145"/>
      <c r="CVF57" s="145"/>
      <c r="CVG57" s="145"/>
      <c r="CVH57" s="145"/>
      <c r="CVI57" s="145"/>
      <c r="CVJ57" s="145"/>
      <c r="CVK57" s="145"/>
      <c r="CVL57" s="145"/>
      <c r="CVM57" s="145"/>
      <c r="CVN57" s="145"/>
      <c r="CVO57" s="145"/>
      <c r="CVP57" s="145"/>
      <c r="CVQ57" s="145"/>
      <c r="CVR57" s="145"/>
      <c r="CVS57" s="145"/>
      <c r="CVT57" s="145"/>
      <c r="CVU57" s="145"/>
      <c r="CVV57" s="145"/>
      <c r="CVW57" s="145"/>
      <c r="CVX57" s="145"/>
      <c r="CVY57" s="145"/>
      <c r="CVZ57" s="145"/>
      <c r="CWA57" s="145"/>
      <c r="CWB57" s="145"/>
      <c r="CWC57" s="145"/>
      <c r="CWD57" s="145"/>
      <c r="CWE57" s="145"/>
      <c r="CWF57" s="145"/>
      <c r="CWG57" s="145"/>
      <c r="CWH57" s="145"/>
      <c r="CWI57" s="145"/>
      <c r="CWJ57" s="145"/>
      <c r="CWK57" s="145"/>
      <c r="CWL57" s="145"/>
      <c r="CWM57" s="145"/>
      <c r="CWN57" s="145"/>
      <c r="CWO57" s="145"/>
      <c r="CWP57" s="145"/>
      <c r="CWQ57" s="145"/>
      <c r="CWR57" s="145"/>
      <c r="CWS57" s="145"/>
      <c r="CWT57" s="145"/>
      <c r="CWU57" s="145"/>
      <c r="CWV57" s="145"/>
      <c r="CWW57" s="145"/>
      <c r="CWX57" s="145"/>
      <c r="CWY57" s="145"/>
      <c r="CWZ57" s="145"/>
      <c r="CXA57" s="145"/>
      <c r="CXB57" s="145"/>
      <c r="CXC57" s="145"/>
      <c r="CXD57" s="145"/>
      <c r="CXE57" s="145"/>
      <c r="CXF57" s="145"/>
      <c r="CXG57" s="145"/>
      <c r="CXH57" s="145"/>
      <c r="CXI57" s="145"/>
      <c r="CXJ57" s="145"/>
      <c r="CXK57" s="145"/>
      <c r="CXL57" s="145"/>
      <c r="CXM57" s="145"/>
      <c r="CXN57" s="145"/>
      <c r="CXO57" s="145"/>
      <c r="CXP57" s="145"/>
      <c r="CXQ57" s="145"/>
      <c r="CXR57" s="145"/>
      <c r="CXS57" s="145"/>
      <c r="CXT57" s="145"/>
      <c r="CXU57" s="145"/>
      <c r="CXV57" s="145"/>
      <c r="CXW57" s="145"/>
      <c r="CXX57" s="145"/>
      <c r="CXY57" s="145"/>
      <c r="CXZ57" s="145"/>
      <c r="CYA57" s="145"/>
      <c r="CYB57" s="145"/>
      <c r="CYC57" s="145"/>
      <c r="CYD57" s="145"/>
      <c r="CYE57" s="145"/>
      <c r="CYF57" s="145"/>
      <c r="CYG57" s="145"/>
      <c r="CYH57" s="145"/>
      <c r="CYI57" s="145"/>
      <c r="CYJ57" s="145"/>
      <c r="CYK57" s="145"/>
      <c r="CYL57" s="145"/>
      <c r="CYM57" s="145"/>
      <c r="CYN57" s="145"/>
      <c r="CYO57" s="145"/>
      <c r="CYP57" s="145"/>
      <c r="CYQ57" s="145"/>
      <c r="CYR57" s="145"/>
      <c r="CYS57" s="145"/>
      <c r="CYT57" s="145"/>
      <c r="CYU57" s="145"/>
      <c r="CYV57" s="145"/>
      <c r="CYW57" s="145"/>
      <c r="CYX57" s="145"/>
      <c r="CYY57" s="145"/>
      <c r="CYZ57" s="145"/>
      <c r="CZA57" s="145"/>
      <c r="CZB57" s="145"/>
      <c r="CZC57" s="145"/>
      <c r="CZD57" s="145"/>
      <c r="CZE57" s="145"/>
      <c r="CZF57" s="145"/>
      <c r="CZG57" s="145"/>
      <c r="CZH57" s="145"/>
      <c r="CZI57" s="145"/>
      <c r="CZJ57" s="145"/>
      <c r="CZK57" s="145"/>
      <c r="CZL57" s="145"/>
      <c r="CZM57" s="145"/>
      <c r="CZN57" s="145"/>
      <c r="CZO57" s="145"/>
      <c r="CZP57" s="145"/>
      <c r="CZQ57" s="145"/>
      <c r="CZR57" s="145"/>
      <c r="CZS57" s="145"/>
      <c r="CZT57" s="145"/>
      <c r="CZU57" s="145"/>
      <c r="CZV57" s="145"/>
      <c r="CZW57" s="145"/>
      <c r="CZX57" s="145"/>
      <c r="CZY57" s="145"/>
      <c r="CZZ57" s="145"/>
      <c r="DAA57" s="145"/>
      <c r="DAB57" s="145"/>
      <c r="DAC57" s="145"/>
      <c r="DAD57" s="145"/>
      <c r="DAE57" s="145"/>
      <c r="DAF57" s="145"/>
      <c r="DAG57" s="145"/>
      <c r="DAH57" s="145"/>
      <c r="DAI57" s="145"/>
      <c r="DAJ57" s="145"/>
      <c r="DAK57" s="145"/>
      <c r="DAL57" s="145"/>
      <c r="DAM57" s="145"/>
      <c r="DAN57" s="145"/>
      <c r="DAO57" s="145"/>
      <c r="DAP57" s="145"/>
      <c r="DAQ57" s="145"/>
      <c r="DAR57" s="145"/>
      <c r="DAS57" s="145"/>
      <c r="DAT57" s="145"/>
      <c r="DAU57" s="145"/>
      <c r="DAV57" s="145"/>
      <c r="DAW57" s="145"/>
      <c r="DAX57" s="145"/>
      <c r="DAY57" s="145"/>
      <c r="DAZ57" s="145"/>
      <c r="DBA57" s="145"/>
      <c r="DBB57" s="145"/>
      <c r="DBC57" s="145"/>
      <c r="DBD57" s="145"/>
      <c r="DBE57" s="145"/>
      <c r="DBF57" s="145"/>
      <c r="DBG57" s="145"/>
      <c r="DBH57" s="145"/>
      <c r="DBI57" s="145"/>
      <c r="DBJ57" s="145"/>
      <c r="DBK57" s="145"/>
      <c r="DBL57" s="145"/>
      <c r="DBM57" s="145"/>
      <c r="DBN57" s="145"/>
      <c r="DBO57" s="145"/>
      <c r="DBP57" s="145"/>
      <c r="DBQ57" s="145"/>
      <c r="DBR57" s="145"/>
      <c r="DBS57" s="145"/>
      <c r="DBT57" s="145"/>
      <c r="DBU57" s="145"/>
      <c r="DBV57" s="145"/>
      <c r="DBW57" s="145"/>
      <c r="DBX57" s="145"/>
      <c r="DBY57" s="145"/>
      <c r="DBZ57" s="145"/>
      <c r="DCA57" s="145"/>
      <c r="DCB57" s="145"/>
      <c r="DCC57" s="145"/>
      <c r="DCD57" s="145"/>
      <c r="DCE57" s="145"/>
      <c r="DCF57" s="145"/>
      <c r="DCG57" s="145"/>
      <c r="DCH57" s="145"/>
      <c r="DCI57" s="145"/>
      <c r="DCJ57" s="145"/>
      <c r="DCK57" s="145"/>
      <c r="DCL57" s="145"/>
      <c r="DCM57" s="145"/>
      <c r="DCN57" s="145"/>
      <c r="DCO57" s="145"/>
      <c r="DCP57" s="145"/>
      <c r="DCQ57" s="145"/>
      <c r="DCR57" s="145"/>
      <c r="DCS57" s="145"/>
      <c r="DCT57" s="145"/>
      <c r="DCU57" s="145"/>
      <c r="DCV57" s="145"/>
      <c r="DCW57" s="145"/>
      <c r="DCX57" s="145"/>
      <c r="DCY57" s="145"/>
      <c r="DCZ57" s="145"/>
      <c r="DDA57" s="145"/>
      <c r="DDB57" s="145"/>
      <c r="DDC57" s="145"/>
      <c r="DDD57" s="145"/>
      <c r="DDE57" s="145"/>
      <c r="DDF57" s="145"/>
      <c r="DDG57" s="145"/>
      <c r="DDH57" s="145"/>
      <c r="DDI57" s="145"/>
      <c r="DDJ57" s="145"/>
      <c r="DDK57" s="145"/>
      <c r="DDL57" s="145"/>
      <c r="DDM57" s="145"/>
      <c r="DDN57" s="145"/>
      <c r="DDO57" s="145"/>
      <c r="DDP57" s="145"/>
      <c r="DDQ57" s="145"/>
      <c r="DDR57" s="145"/>
      <c r="DDS57" s="145"/>
      <c r="DDT57" s="145"/>
      <c r="DDU57" s="145"/>
      <c r="DDV57" s="145"/>
      <c r="DDW57" s="145"/>
      <c r="DDX57" s="145"/>
      <c r="DDY57" s="145"/>
      <c r="DDZ57" s="145"/>
      <c r="DEA57" s="145"/>
      <c r="DEB57" s="145"/>
      <c r="DEC57" s="145"/>
      <c r="DED57" s="145"/>
      <c r="DEE57" s="145"/>
      <c r="DEF57" s="145"/>
      <c r="DEG57" s="145"/>
      <c r="DEH57" s="145"/>
      <c r="DEI57" s="145"/>
      <c r="DEJ57" s="145"/>
      <c r="DEK57" s="145"/>
      <c r="DEL57" s="145"/>
      <c r="DEM57" s="145"/>
      <c r="DEN57" s="145"/>
      <c r="DEO57" s="145"/>
      <c r="DEP57" s="145"/>
      <c r="DEQ57" s="145"/>
      <c r="DER57" s="145"/>
      <c r="DES57" s="145"/>
      <c r="DET57" s="145"/>
      <c r="DEU57" s="145"/>
      <c r="DEV57" s="145"/>
      <c r="DEW57" s="145"/>
      <c r="DEX57" s="145"/>
      <c r="DEY57" s="145"/>
      <c r="DEZ57" s="145"/>
      <c r="DFA57" s="145"/>
      <c r="DFB57" s="145"/>
      <c r="DFC57" s="145"/>
      <c r="DFD57" s="145"/>
      <c r="DFE57" s="145"/>
      <c r="DFF57" s="145"/>
      <c r="DFG57" s="145"/>
      <c r="DFH57" s="145"/>
      <c r="DFI57" s="145"/>
      <c r="DFJ57" s="145"/>
      <c r="DFK57" s="145"/>
      <c r="DFL57" s="145"/>
      <c r="DFM57" s="145"/>
      <c r="DFN57" s="145"/>
      <c r="DFO57" s="145"/>
      <c r="DFP57" s="145"/>
      <c r="DFQ57" s="145"/>
      <c r="DFR57" s="145"/>
      <c r="DFS57" s="145"/>
      <c r="DFT57" s="145"/>
      <c r="DFU57" s="145"/>
      <c r="DFV57" s="145"/>
      <c r="DFW57" s="145"/>
      <c r="DFX57" s="145"/>
      <c r="DFY57" s="145"/>
      <c r="DFZ57" s="145"/>
      <c r="DGA57" s="145"/>
      <c r="DGB57" s="145"/>
      <c r="DGC57" s="145"/>
      <c r="DGD57" s="145"/>
      <c r="DGE57" s="145"/>
      <c r="DGF57" s="145"/>
      <c r="DGG57" s="145"/>
      <c r="DGH57" s="145"/>
      <c r="DGI57" s="145"/>
      <c r="DGJ57" s="145"/>
      <c r="DGK57" s="145"/>
      <c r="DGL57" s="145"/>
      <c r="DGM57" s="145"/>
      <c r="DGN57" s="145"/>
      <c r="DGO57" s="145"/>
      <c r="DGP57" s="145"/>
      <c r="DGQ57" s="145"/>
      <c r="DGR57" s="145"/>
      <c r="DGS57" s="145"/>
      <c r="DGT57" s="145"/>
      <c r="DGU57" s="145"/>
      <c r="DGV57" s="145"/>
      <c r="DGW57" s="145"/>
      <c r="DGX57" s="145"/>
      <c r="DGY57" s="145"/>
      <c r="DGZ57" s="145"/>
      <c r="DHA57" s="145"/>
      <c r="DHB57" s="145"/>
      <c r="DHC57" s="145"/>
      <c r="DHD57" s="145"/>
      <c r="DHE57" s="145"/>
      <c r="DHF57" s="145"/>
      <c r="DHG57" s="145"/>
      <c r="DHH57" s="145"/>
      <c r="DHI57" s="145"/>
      <c r="DHJ57" s="145"/>
      <c r="DHK57" s="145"/>
      <c r="DHL57" s="145"/>
      <c r="DHM57" s="145"/>
      <c r="DHN57" s="145"/>
      <c r="DHO57" s="145"/>
      <c r="DHP57" s="145"/>
      <c r="DHQ57" s="145"/>
      <c r="DHR57" s="145"/>
      <c r="DHS57" s="145"/>
      <c r="DHT57" s="145"/>
      <c r="DHU57" s="145"/>
      <c r="DHV57" s="145"/>
      <c r="DHW57" s="145"/>
      <c r="DHX57" s="145"/>
      <c r="DHY57" s="145"/>
      <c r="DHZ57" s="145"/>
      <c r="DIA57" s="145"/>
      <c r="DIB57" s="145"/>
      <c r="DIC57" s="145"/>
      <c r="DID57" s="145"/>
      <c r="DIE57" s="145"/>
      <c r="DIF57" s="145"/>
      <c r="DIG57" s="145"/>
      <c r="DIH57" s="145"/>
      <c r="DII57" s="145"/>
      <c r="DIJ57" s="145"/>
      <c r="DIK57" s="145"/>
      <c r="DIL57" s="145"/>
      <c r="DIM57" s="145"/>
      <c r="DIN57" s="145"/>
      <c r="DIO57" s="145"/>
      <c r="DIP57" s="145"/>
      <c r="DIQ57" s="145"/>
      <c r="DIR57" s="145"/>
      <c r="DIS57" s="145"/>
      <c r="DIT57" s="145"/>
      <c r="DIU57" s="145"/>
      <c r="DIV57" s="145"/>
      <c r="DIW57" s="145"/>
      <c r="DIX57" s="145"/>
      <c r="DIY57" s="145"/>
      <c r="DIZ57" s="145"/>
      <c r="DJA57" s="145"/>
      <c r="DJB57" s="145"/>
      <c r="DJC57" s="145"/>
      <c r="DJD57" s="145"/>
      <c r="DJE57" s="145"/>
      <c r="DJF57" s="145"/>
      <c r="DJG57" s="145"/>
      <c r="DJH57" s="145"/>
      <c r="DJI57" s="145"/>
      <c r="DJJ57" s="145"/>
      <c r="DJK57" s="145"/>
      <c r="DJL57" s="145"/>
      <c r="DJM57" s="145"/>
      <c r="DJN57" s="145"/>
      <c r="DJO57" s="145"/>
      <c r="DJP57" s="145"/>
      <c r="DJQ57" s="145"/>
      <c r="DJR57" s="145"/>
      <c r="DJS57" s="145"/>
      <c r="DJT57" s="145"/>
      <c r="DJU57" s="145"/>
      <c r="DJV57" s="145"/>
      <c r="DJW57" s="145"/>
      <c r="DJX57" s="145"/>
      <c r="DJY57" s="145"/>
      <c r="DJZ57" s="145"/>
      <c r="DKA57" s="145"/>
      <c r="DKB57" s="145"/>
      <c r="DKC57" s="145"/>
      <c r="DKD57" s="145"/>
      <c r="DKE57" s="145"/>
      <c r="DKF57" s="145"/>
      <c r="DKG57" s="145"/>
      <c r="DKH57" s="145"/>
      <c r="DKI57" s="145"/>
      <c r="DKJ57" s="145"/>
      <c r="DKK57" s="145"/>
      <c r="DKL57" s="145"/>
      <c r="DKM57" s="145"/>
      <c r="DKN57" s="145"/>
      <c r="DKO57" s="145"/>
      <c r="DKP57" s="145"/>
      <c r="DKQ57" s="145"/>
      <c r="DKR57" s="145"/>
      <c r="DKS57" s="145"/>
      <c r="DKT57" s="145"/>
      <c r="DKU57" s="145"/>
      <c r="DKV57" s="145"/>
      <c r="DKW57" s="145"/>
      <c r="DKX57" s="145"/>
      <c r="DKY57" s="145"/>
      <c r="DKZ57" s="145"/>
      <c r="DLA57" s="145"/>
      <c r="DLB57" s="145"/>
      <c r="DLC57" s="145"/>
      <c r="DLD57" s="145"/>
      <c r="DLE57" s="145"/>
      <c r="DLF57" s="145"/>
      <c r="DLG57" s="145"/>
      <c r="DLH57" s="145"/>
      <c r="DLI57" s="145"/>
      <c r="DLJ57" s="145"/>
      <c r="DLK57" s="145"/>
      <c r="DLL57" s="145"/>
      <c r="DLM57" s="145"/>
      <c r="DLN57" s="145"/>
      <c r="DLO57" s="145"/>
      <c r="DLP57" s="145"/>
      <c r="DLQ57" s="145"/>
      <c r="DLR57" s="145"/>
      <c r="DLS57" s="145"/>
      <c r="DLT57" s="145"/>
      <c r="DLU57" s="145"/>
      <c r="DLV57" s="145"/>
      <c r="DLW57" s="145"/>
      <c r="DLX57" s="145"/>
      <c r="DLY57" s="145"/>
      <c r="DLZ57" s="145"/>
      <c r="DMA57" s="145"/>
      <c r="DMB57" s="145"/>
      <c r="DMC57" s="145"/>
      <c r="DMD57" s="145"/>
      <c r="DME57" s="145"/>
      <c r="DMF57" s="145"/>
      <c r="DMG57" s="145"/>
      <c r="DMH57" s="145"/>
      <c r="DMI57" s="145"/>
      <c r="DMJ57" s="145"/>
      <c r="DMK57" s="145"/>
      <c r="DML57" s="145"/>
      <c r="DMM57" s="145"/>
      <c r="DMN57" s="145"/>
      <c r="DMO57" s="145"/>
      <c r="DMP57" s="145"/>
      <c r="DMQ57" s="145"/>
      <c r="DMR57" s="145"/>
      <c r="DMS57" s="145"/>
      <c r="DMT57" s="145"/>
      <c r="DMU57" s="145"/>
      <c r="DMV57" s="145"/>
      <c r="DMW57" s="145"/>
      <c r="DMX57" s="145"/>
      <c r="DMY57" s="145"/>
      <c r="DMZ57" s="145"/>
      <c r="DNA57" s="145"/>
      <c r="DNB57" s="145"/>
      <c r="DNC57" s="145"/>
      <c r="DND57" s="145"/>
      <c r="DNE57" s="145"/>
      <c r="DNF57" s="145"/>
      <c r="DNG57" s="145"/>
      <c r="DNH57" s="145"/>
      <c r="DNI57" s="145"/>
      <c r="DNJ57" s="145"/>
      <c r="DNK57" s="145"/>
      <c r="DNL57" s="145"/>
      <c r="DNM57" s="145"/>
      <c r="DNN57" s="145"/>
      <c r="DNO57" s="145"/>
      <c r="DNP57" s="145"/>
      <c r="DNQ57" s="145"/>
      <c r="DNR57" s="145"/>
      <c r="DNS57" s="145"/>
      <c r="DNT57" s="145"/>
      <c r="DNU57" s="145"/>
      <c r="DNV57" s="145"/>
      <c r="DNW57" s="145"/>
      <c r="DNX57" s="145"/>
      <c r="DNY57" s="145"/>
      <c r="DNZ57" s="145"/>
      <c r="DOA57" s="145"/>
      <c r="DOB57" s="145"/>
      <c r="DOC57" s="145"/>
      <c r="DOD57" s="145"/>
      <c r="DOE57" s="145"/>
      <c r="DOF57" s="145"/>
      <c r="DOG57" s="145"/>
      <c r="DOH57" s="145"/>
      <c r="DOI57" s="145"/>
      <c r="DOJ57" s="145"/>
      <c r="DOK57" s="145"/>
      <c r="DOL57" s="145"/>
      <c r="DOM57" s="145"/>
      <c r="DON57" s="145"/>
      <c r="DOO57" s="145"/>
      <c r="DOP57" s="145"/>
      <c r="DOQ57" s="145"/>
      <c r="DOR57" s="145"/>
      <c r="DOS57" s="145"/>
      <c r="DOT57" s="145"/>
      <c r="DOU57" s="145"/>
      <c r="DOV57" s="145"/>
      <c r="DOW57" s="145"/>
      <c r="DOX57" s="145"/>
      <c r="DOY57" s="145"/>
      <c r="DOZ57" s="145"/>
      <c r="DPA57" s="145"/>
      <c r="DPB57" s="145"/>
      <c r="DPC57" s="145"/>
      <c r="DPD57" s="145"/>
      <c r="DPE57" s="145"/>
      <c r="DPF57" s="145"/>
      <c r="DPG57" s="145"/>
      <c r="DPH57" s="145"/>
      <c r="DPI57" s="145"/>
      <c r="DPJ57" s="145"/>
      <c r="DPK57" s="145"/>
      <c r="DPL57" s="145"/>
      <c r="DPM57" s="145"/>
      <c r="DPN57" s="145"/>
      <c r="DPO57" s="145"/>
      <c r="DPP57" s="145"/>
      <c r="DPQ57" s="145"/>
      <c r="DPR57" s="145"/>
      <c r="DPS57" s="145"/>
      <c r="DPT57" s="145"/>
      <c r="DPU57" s="145"/>
      <c r="DPV57" s="145"/>
      <c r="DPW57" s="145"/>
      <c r="DPX57" s="145"/>
      <c r="DPY57" s="145"/>
      <c r="DPZ57" s="145"/>
      <c r="DQA57" s="145"/>
      <c r="DQB57" s="145"/>
      <c r="DQC57" s="145"/>
      <c r="DQD57" s="145"/>
      <c r="DQE57" s="145"/>
      <c r="DQF57" s="145"/>
      <c r="DQG57" s="145"/>
      <c r="DQH57" s="145"/>
      <c r="DQI57" s="145"/>
      <c r="DQJ57" s="145"/>
      <c r="DQK57" s="145"/>
      <c r="DQL57" s="145"/>
      <c r="DQM57" s="145"/>
      <c r="DQN57" s="145"/>
      <c r="DQO57" s="145"/>
      <c r="DQP57" s="145"/>
      <c r="DQQ57" s="145"/>
      <c r="DQR57" s="145"/>
      <c r="DQS57" s="145"/>
      <c r="DQT57" s="145"/>
      <c r="DQU57" s="145"/>
      <c r="DQV57" s="145"/>
      <c r="DQW57" s="145"/>
      <c r="DQX57" s="145"/>
      <c r="DQY57" s="145"/>
      <c r="DQZ57" s="145"/>
      <c r="DRA57" s="145"/>
      <c r="DRB57" s="145"/>
      <c r="DRC57" s="145"/>
      <c r="DRD57" s="145"/>
      <c r="DRE57" s="145"/>
      <c r="DRF57" s="145"/>
      <c r="DRG57" s="145"/>
      <c r="DRH57" s="145"/>
      <c r="DRI57" s="145"/>
      <c r="DRJ57" s="145"/>
      <c r="DRK57" s="145"/>
      <c r="DRL57" s="145"/>
      <c r="DRM57" s="145"/>
      <c r="DRN57" s="145"/>
      <c r="DRO57" s="145"/>
      <c r="DRP57" s="145"/>
      <c r="DRQ57" s="145"/>
      <c r="DRR57" s="145"/>
      <c r="DRS57" s="145"/>
      <c r="DRT57" s="145"/>
      <c r="DRU57" s="145"/>
      <c r="DRV57" s="145"/>
      <c r="DRW57" s="145"/>
      <c r="DRX57" s="145"/>
      <c r="DRY57" s="145"/>
      <c r="DRZ57" s="145"/>
      <c r="DSA57" s="145"/>
      <c r="DSB57" s="145"/>
      <c r="DSC57" s="145"/>
      <c r="DSD57" s="145"/>
      <c r="DSE57" s="145"/>
      <c r="DSF57" s="145"/>
      <c r="DSG57" s="145"/>
      <c r="DSH57" s="145"/>
      <c r="DSI57" s="145"/>
      <c r="DSJ57" s="145"/>
      <c r="DSK57" s="145"/>
      <c r="DSL57" s="145"/>
      <c r="DSM57" s="145"/>
      <c r="DSN57" s="145"/>
      <c r="DSO57" s="145"/>
      <c r="DSP57" s="145"/>
      <c r="DSQ57" s="145"/>
      <c r="DSR57" s="145"/>
      <c r="DSS57" s="145"/>
      <c r="DST57" s="145"/>
      <c r="DSU57" s="145"/>
      <c r="DSV57" s="145"/>
      <c r="DSW57" s="145"/>
      <c r="DSX57" s="145"/>
      <c r="DSY57" s="145"/>
      <c r="DSZ57" s="145"/>
      <c r="DTA57" s="145"/>
      <c r="DTB57" s="145"/>
      <c r="DTC57" s="145"/>
      <c r="DTD57" s="145"/>
      <c r="DTE57" s="145"/>
      <c r="DTF57" s="145"/>
      <c r="DTG57" s="145"/>
      <c r="DTH57" s="145"/>
      <c r="DTI57" s="145"/>
      <c r="DTJ57" s="145"/>
      <c r="DTK57" s="145"/>
      <c r="DTL57" s="145"/>
      <c r="DTM57" s="145"/>
      <c r="DTN57" s="145"/>
      <c r="DTO57" s="145"/>
      <c r="DTP57" s="145"/>
      <c r="DTQ57" s="145"/>
      <c r="DTR57" s="145"/>
      <c r="DTS57" s="145"/>
      <c r="DTT57" s="145"/>
      <c r="DTU57" s="145"/>
      <c r="DTV57" s="145"/>
      <c r="DTW57" s="145"/>
      <c r="DTX57" s="145"/>
      <c r="DTY57" s="145"/>
      <c r="DTZ57" s="145"/>
      <c r="DUA57" s="145"/>
      <c r="DUB57" s="145"/>
      <c r="DUC57" s="145"/>
      <c r="DUD57" s="145"/>
      <c r="DUE57" s="145"/>
      <c r="DUF57" s="145"/>
      <c r="DUG57" s="145"/>
      <c r="DUH57" s="145"/>
      <c r="DUI57" s="145"/>
      <c r="DUJ57" s="145"/>
      <c r="DUK57" s="145"/>
      <c r="DUL57" s="145"/>
      <c r="DUM57" s="145"/>
      <c r="DUN57" s="145"/>
      <c r="DUO57" s="145"/>
      <c r="DUP57" s="145"/>
      <c r="DUQ57" s="145"/>
      <c r="DUR57" s="145"/>
      <c r="DUS57" s="145"/>
      <c r="DUT57" s="145"/>
      <c r="DUU57" s="145"/>
      <c r="DUV57" s="145"/>
      <c r="DUW57" s="145"/>
      <c r="DUX57" s="145"/>
      <c r="DUY57" s="145"/>
      <c r="DUZ57" s="145"/>
      <c r="DVA57" s="145"/>
      <c r="DVB57" s="145"/>
      <c r="DVC57" s="145"/>
      <c r="DVD57" s="145"/>
      <c r="DVE57" s="145"/>
      <c r="DVF57" s="145"/>
      <c r="DVG57" s="145"/>
      <c r="DVH57" s="145"/>
      <c r="DVI57" s="145"/>
      <c r="DVJ57" s="145"/>
      <c r="DVK57" s="145"/>
      <c r="DVL57" s="145"/>
      <c r="DVM57" s="145"/>
      <c r="DVN57" s="145"/>
      <c r="DVO57" s="145"/>
      <c r="DVP57" s="145"/>
      <c r="DVQ57" s="145"/>
      <c r="DVR57" s="145"/>
      <c r="DVS57" s="145"/>
      <c r="DVT57" s="145"/>
      <c r="DVU57" s="145"/>
      <c r="DVV57" s="145"/>
      <c r="DVW57" s="145"/>
      <c r="DVX57" s="145"/>
      <c r="DVY57" s="145"/>
      <c r="DVZ57" s="145"/>
      <c r="DWA57" s="145"/>
      <c r="DWB57" s="145"/>
      <c r="DWC57" s="145"/>
      <c r="DWD57" s="145"/>
      <c r="DWE57" s="145"/>
      <c r="DWF57" s="145"/>
      <c r="DWG57" s="145"/>
      <c r="DWH57" s="145"/>
      <c r="DWI57" s="145"/>
      <c r="DWJ57" s="145"/>
      <c r="DWK57" s="145"/>
      <c r="DWL57" s="145"/>
      <c r="DWM57" s="145"/>
      <c r="DWN57" s="145"/>
      <c r="DWO57" s="145"/>
      <c r="DWP57" s="145"/>
      <c r="DWQ57" s="145"/>
      <c r="DWR57" s="145"/>
      <c r="DWS57" s="145"/>
      <c r="DWT57" s="145"/>
      <c r="DWU57" s="145"/>
      <c r="DWV57" s="145"/>
      <c r="DWW57" s="145"/>
      <c r="DWX57" s="145"/>
      <c r="DWY57" s="145"/>
      <c r="DWZ57" s="145"/>
      <c r="DXA57" s="145"/>
      <c r="DXB57" s="145"/>
      <c r="DXC57" s="145"/>
      <c r="DXD57" s="145"/>
      <c r="DXE57" s="145"/>
      <c r="DXF57" s="145"/>
      <c r="DXG57" s="145"/>
      <c r="DXH57" s="145"/>
      <c r="DXI57" s="145"/>
      <c r="DXJ57" s="145"/>
      <c r="DXK57" s="145"/>
      <c r="DXL57" s="145"/>
      <c r="DXM57" s="145"/>
      <c r="DXN57" s="145"/>
      <c r="DXO57" s="145"/>
      <c r="DXP57" s="145"/>
      <c r="DXQ57" s="145"/>
      <c r="DXR57" s="145"/>
      <c r="DXS57" s="145"/>
      <c r="DXT57" s="145"/>
      <c r="DXU57" s="145"/>
      <c r="DXV57" s="145"/>
      <c r="DXW57" s="145"/>
      <c r="DXX57" s="145"/>
      <c r="DXY57" s="145"/>
      <c r="DXZ57" s="145"/>
      <c r="DYA57" s="145"/>
      <c r="DYB57" s="145"/>
      <c r="DYC57" s="145"/>
      <c r="DYD57" s="145"/>
      <c r="DYE57" s="145"/>
      <c r="DYF57" s="145"/>
      <c r="DYG57" s="145"/>
      <c r="DYH57" s="145"/>
      <c r="DYI57" s="145"/>
      <c r="DYJ57" s="145"/>
      <c r="DYK57" s="145"/>
      <c r="DYL57" s="145"/>
      <c r="DYM57" s="145"/>
      <c r="DYN57" s="145"/>
      <c r="DYO57" s="145"/>
      <c r="DYP57" s="145"/>
      <c r="DYQ57" s="145"/>
      <c r="DYR57" s="145"/>
      <c r="DYS57" s="145"/>
      <c r="DYT57" s="145"/>
      <c r="DYU57" s="145"/>
      <c r="DYV57" s="145"/>
      <c r="DYW57" s="145"/>
      <c r="DYX57" s="145"/>
      <c r="DYY57" s="145"/>
      <c r="DYZ57" s="145"/>
      <c r="DZA57" s="145"/>
      <c r="DZB57" s="145"/>
      <c r="DZC57" s="145"/>
      <c r="DZD57" s="145"/>
      <c r="DZE57" s="145"/>
      <c r="DZF57" s="145"/>
      <c r="DZG57" s="145"/>
      <c r="DZH57" s="145"/>
      <c r="DZI57" s="145"/>
      <c r="DZJ57" s="145"/>
      <c r="DZK57" s="145"/>
      <c r="DZL57" s="145"/>
      <c r="DZM57" s="145"/>
      <c r="DZN57" s="145"/>
      <c r="DZO57" s="145"/>
      <c r="DZP57" s="145"/>
      <c r="DZQ57" s="145"/>
      <c r="DZR57" s="145"/>
      <c r="DZS57" s="145"/>
      <c r="DZT57" s="145"/>
      <c r="DZU57" s="145"/>
      <c r="DZV57" s="145"/>
      <c r="DZW57" s="145"/>
      <c r="DZX57" s="145"/>
      <c r="DZY57" s="145"/>
      <c r="DZZ57" s="145"/>
      <c r="EAA57" s="145"/>
      <c r="EAB57" s="145"/>
      <c r="EAC57" s="145"/>
      <c r="EAD57" s="145"/>
      <c r="EAE57" s="145"/>
      <c r="EAF57" s="145"/>
      <c r="EAG57" s="145"/>
      <c r="EAH57" s="145"/>
      <c r="EAI57" s="145"/>
      <c r="EAJ57" s="145"/>
      <c r="EAK57" s="145"/>
      <c r="EAL57" s="145"/>
      <c r="EAM57" s="145"/>
      <c r="EAN57" s="145"/>
      <c r="EAO57" s="145"/>
      <c r="EAP57" s="145"/>
      <c r="EAQ57" s="145"/>
      <c r="EAR57" s="145"/>
      <c r="EAS57" s="145"/>
      <c r="EAT57" s="145"/>
      <c r="EAU57" s="145"/>
      <c r="EAV57" s="145"/>
      <c r="EAW57" s="145"/>
      <c r="EAX57" s="145"/>
      <c r="EAY57" s="145"/>
      <c r="EAZ57" s="145"/>
      <c r="EBA57" s="145"/>
      <c r="EBB57" s="145"/>
      <c r="EBC57" s="145"/>
      <c r="EBD57" s="145"/>
      <c r="EBE57" s="145"/>
      <c r="EBF57" s="145"/>
      <c r="EBG57" s="145"/>
      <c r="EBH57" s="145"/>
      <c r="EBI57" s="145"/>
      <c r="EBJ57" s="145"/>
      <c r="EBK57" s="145"/>
      <c r="EBL57" s="145"/>
      <c r="EBM57" s="145"/>
      <c r="EBN57" s="145"/>
      <c r="EBO57" s="145"/>
      <c r="EBP57" s="145"/>
      <c r="EBQ57" s="145"/>
      <c r="EBR57" s="145"/>
      <c r="EBS57" s="145"/>
      <c r="EBT57" s="145"/>
      <c r="EBU57" s="145"/>
      <c r="EBV57" s="145"/>
      <c r="EBW57" s="145"/>
      <c r="EBX57" s="145"/>
      <c r="EBY57" s="145"/>
      <c r="EBZ57" s="145"/>
      <c r="ECA57" s="145"/>
      <c r="ECB57" s="145"/>
      <c r="ECC57" s="145"/>
      <c r="ECD57" s="145"/>
      <c r="ECE57" s="145"/>
      <c r="ECF57" s="145"/>
      <c r="ECG57" s="145"/>
      <c r="ECH57" s="145"/>
      <c r="ECI57" s="145"/>
      <c r="ECJ57" s="145"/>
      <c r="ECK57" s="145"/>
      <c r="ECL57" s="145"/>
      <c r="ECM57" s="145"/>
      <c r="ECN57" s="145"/>
      <c r="ECO57" s="145"/>
      <c r="ECP57" s="145"/>
      <c r="ECQ57" s="145"/>
      <c r="ECR57" s="145"/>
      <c r="ECS57" s="145"/>
      <c r="ECT57" s="145"/>
      <c r="ECU57" s="145"/>
      <c r="ECV57" s="145"/>
      <c r="ECW57" s="145"/>
      <c r="ECX57" s="145"/>
      <c r="ECY57" s="145"/>
      <c r="ECZ57" s="145"/>
      <c r="EDA57" s="145"/>
      <c r="EDB57" s="145"/>
      <c r="EDC57" s="145"/>
      <c r="EDD57" s="145"/>
      <c r="EDE57" s="145"/>
      <c r="EDF57" s="145"/>
      <c r="EDG57" s="145"/>
      <c r="EDH57" s="145"/>
      <c r="EDI57" s="145"/>
      <c r="EDJ57" s="145"/>
      <c r="EDK57" s="145"/>
      <c r="EDL57" s="145"/>
      <c r="EDM57" s="145"/>
      <c r="EDN57" s="145"/>
      <c r="EDO57" s="145"/>
      <c r="EDP57" s="145"/>
      <c r="EDQ57" s="145"/>
      <c r="EDR57" s="145"/>
      <c r="EDS57" s="145"/>
      <c r="EDT57" s="145"/>
      <c r="EDU57" s="145"/>
      <c r="EDV57" s="145"/>
      <c r="EDW57" s="145"/>
      <c r="EDX57" s="145"/>
      <c r="EDY57" s="145"/>
      <c r="EDZ57" s="145"/>
      <c r="EEA57" s="145"/>
      <c r="EEB57" s="145"/>
      <c r="EEC57" s="145"/>
      <c r="EED57" s="145"/>
      <c r="EEE57" s="145"/>
      <c r="EEF57" s="145"/>
      <c r="EEG57" s="145"/>
      <c r="EEH57" s="145"/>
      <c r="EEI57" s="145"/>
      <c r="EEJ57" s="145"/>
      <c r="EEK57" s="145"/>
      <c r="EEL57" s="145"/>
      <c r="EEM57" s="145"/>
      <c r="EEN57" s="145"/>
      <c r="EEO57" s="145"/>
      <c r="EEP57" s="145"/>
      <c r="EEQ57" s="145"/>
      <c r="EER57" s="145"/>
      <c r="EES57" s="145"/>
      <c r="EET57" s="145"/>
      <c r="EEU57" s="145"/>
      <c r="EEV57" s="145"/>
      <c r="EEW57" s="145"/>
      <c r="EEX57" s="145"/>
      <c r="EEY57" s="145"/>
      <c r="EEZ57" s="145"/>
      <c r="EFA57" s="145"/>
      <c r="EFB57" s="145"/>
      <c r="EFC57" s="145"/>
      <c r="EFD57" s="145"/>
      <c r="EFE57" s="145"/>
      <c r="EFF57" s="145"/>
      <c r="EFG57" s="145"/>
      <c r="EFH57" s="145"/>
      <c r="EFI57" s="145"/>
      <c r="EFJ57" s="145"/>
      <c r="EFK57" s="145"/>
      <c r="EFL57" s="145"/>
      <c r="EFM57" s="145"/>
      <c r="EFN57" s="145"/>
      <c r="EFO57" s="145"/>
      <c r="EFP57" s="145"/>
      <c r="EFQ57" s="145"/>
      <c r="EFR57" s="145"/>
      <c r="EFS57" s="145"/>
      <c r="EFT57" s="145"/>
      <c r="EFU57" s="145"/>
      <c r="EFV57" s="145"/>
      <c r="EFW57" s="145"/>
      <c r="EFX57" s="145"/>
      <c r="EFY57" s="145"/>
      <c r="EFZ57" s="145"/>
      <c r="EGA57" s="145"/>
      <c r="EGB57" s="145"/>
      <c r="EGC57" s="145"/>
      <c r="EGD57" s="145"/>
      <c r="EGE57" s="145"/>
      <c r="EGF57" s="145"/>
      <c r="EGG57" s="145"/>
      <c r="EGH57" s="145"/>
      <c r="EGI57" s="145"/>
      <c r="EGJ57" s="145"/>
      <c r="EGK57" s="145"/>
      <c r="EGL57" s="145"/>
      <c r="EGM57" s="145"/>
      <c r="EGN57" s="145"/>
      <c r="EGO57" s="145"/>
      <c r="EGP57" s="145"/>
      <c r="EGQ57" s="145"/>
      <c r="EGR57" s="145"/>
      <c r="EGS57" s="145"/>
      <c r="EGT57" s="145"/>
      <c r="EGU57" s="145"/>
      <c r="EGV57" s="145"/>
      <c r="EGW57" s="145"/>
      <c r="EGX57" s="145"/>
      <c r="EGY57" s="145"/>
      <c r="EGZ57" s="145"/>
      <c r="EHA57" s="145"/>
      <c r="EHB57" s="145"/>
      <c r="EHC57" s="145"/>
      <c r="EHD57" s="145"/>
      <c r="EHE57" s="145"/>
      <c r="EHF57" s="145"/>
      <c r="EHG57" s="145"/>
      <c r="EHH57" s="145"/>
      <c r="EHI57" s="145"/>
      <c r="EHJ57" s="145"/>
      <c r="EHK57" s="145"/>
      <c r="EHL57" s="145"/>
      <c r="EHM57" s="145"/>
      <c r="EHN57" s="145"/>
      <c r="EHO57" s="145"/>
      <c r="EHP57" s="145"/>
      <c r="EHQ57" s="145"/>
      <c r="EHR57" s="145"/>
      <c r="EHS57" s="145"/>
      <c r="EHT57" s="145"/>
      <c r="EHU57" s="145"/>
      <c r="EHV57" s="145"/>
      <c r="EHW57" s="145"/>
      <c r="EHX57" s="145"/>
      <c r="EHY57" s="145"/>
      <c r="EHZ57" s="145"/>
      <c r="EIA57" s="145"/>
      <c r="EIB57" s="145"/>
      <c r="EIC57" s="145"/>
      <c r="EID57" s="145"/>
      <c r="EIE57" s="145"/>
      <c r="EIF57" s="145"/>
      <c r="EIG57" s="145"/>
      <c r="EIH57" s="145"/>
      <c r="EII57" s="145"/>
      <c r="EIJ57" s="145"/>
      <c r="EIK57" s="145"/>
      <c r="EIL57" s="145"/>
      <c r="EIM57" s="145"/>
      <c r="EIN57" s="145"/>
      <c r="EIO57" s="145"/>
      <c r="EIP57" s="145"/>
      <c r="EIQ57" s="145"/>
      <c r="EIR57" s="145"/>
      <c r="EIS57" s="145"/>
      <c r="EIT57" s="145"/>
      <c r="EIU57" s="145"/>
      <c r="EIV57" s="145"/>
      <c r="EIW57" s="145"/>
      <c r="EIX57" s="145"/>
      <c r="EIY57" s="145"/>
      <c r="EIZ57" s="145"/>
      <c r="EJA57" s="145"/>
      <c r="EJB57" s="145"/>
      <c r="EJC57" s="145"/>
      <c r="EJD57" s="145"/>
      <c r="EJE57" s="145"/>
      <c r="EJF57" s="145"/>
      <c r="EJG57" s="145"/>
      <c r="EJH57" s="145"/>
      <c r="EJI57" s="145"/>
      <c r="EJJ57" s="145"/>
      <c r="EJK57" s="145"/>
      <c r="EJL57" s="145"/>
      <c r="EJM57" s="145"/>
      <c r="EJN57" s="145"/>
      <c r="EJO57" s="145"/>
      <c r="EJP57" s="145"/>
      <c r="EJQ57" s="145"/>
      <c r="EJR57" s="145"/>
      <c r="EJS57" s="145"/>
      <c r="EJT57" s="145"/>
      <c r="EJU57" s="145"/>
      <c r="EJV57" s="145"/>
      <c r="EJW57" s="145"/>
      <c r="EJX57" s="145"/>
      <c r="EJY57" s="145"/>
      <c r="EJZ57" s="145"/>
      <c r="EKA57" s="145"/>
      <c r="EKB57" s="145"/>
      <c r="EKC57" s="145"/>
      <c r="EKD57" s="145"/>
      <c r="EKE57" s="145"/>
      <c r="EKF57" s="145"/>
      <c r="EKG57" s="145"/>
      <c r="EKH57" s="145"/>
      <c r="EKI57" s="145"/>
      <c r="EKJ57" s="145"/>
      <c r="EKK57" s="145"/>
      <c r="EKL57" s="145"/>
      <c r="EKM57" s="145"/>
      <c r="EKN57" s="145"/>
      <c r="EKO57" s="145"/>
      <c r="EKP57" s="145"/>
      <c r="EKQ57" s="145"/>
      <c r="EKR57" s="145"/>
      <c r="EKS57" s="145"/>
      <c r="EKT57" s="145"/>
      <c r="EKU57" s="145"/>
      <c r="EKV57" s="145"/>
      <c r="EKW57" s="145"/>
      <c r="EKX57" s="145"/>
      <c r="EKY57" s="145"/>
      <c r="EKZ57" s="145"/>
      <c r="ELA57" s="145"/>
      <c r="ELB57" s="145"/>
      <c r="ELC57" s="145"/>
      <c r="ELD57" s="145"/>
      <c r="ELE57" s="145"/>
      <c r="ELF57" s="145"/>
      <c r="ELG57" s="145"/>
      <c r="ELH57" s="145"/>
      <c r="ELI57" s="145"/>
      <c r="ELJ57" s="145"/>
      <c r="ELK57" s="145"/>
      <c r="ELL57" s="145"/>
      <c r="ELM57" s="145"/>
      <c r="ELN57" s="145"/>
      <c r="ELO57" s="145"/>
      <c r="ELP57" s="145"/>
      <c r="ELQ57" s="145"/>
      <c r="ELR57" s="145"/>
      <c r="ELS57" s="145"/>
      <c r="ELT57" s="145"/>
      <c r="ELU57" s="145"/>
      <c r="ELV57" s="145"/>
      <c r="ELW57" s="145"/>
      <c r="ELX57" s="145"/>
      <c r="ELY57" s="145"/>
      <c r="ELZ57" s="145"/>
      <c r="EMA57" s="145"/>
      <c r="EMB57" s="145"/>
      <c r="EMC57" s="145"/>
      <c r="EMD57" s="145"/>
      <c r="EME57" s="145"/>
      <c r="EMF57" s="145"/>
      <c r="EMG57" s="145"/>
      <c r="EMH57" s="145"/>
      <c r="EMI57" s="145"/>
      <c r="EMJ57" s="145"/>
      <c r="EMK57" s="145"/>
      <c r="EML57" s="145"/>
      <c r="EMM57" s="145"/>
      <c r="EMN57" s="145"/>
      <c r="EMO57" s="145"/>
      <c r="EMP57" s="145"/>
      <c r="EMQ57" s="145"/>
      <c r="EMR57" s="145"/>
      <c r="EMS57" s="145"/>
      <c r="EMT57" s="145"/>
      <c r="EMU57" s="145"/>
      <c r="EMV57" s="145"/>
      <c r="EMW57" s="145"/>
      <c r="EMX57" s="145"/>
      <c r="EMY57" s="145"/>
      <c r="EMZ57" s="145"/>
      <c r="ENA57" s="145"/>
      <c r="ENB57" s="145"/>
      <c r="ENC57" s="145"/>
      <c r="END57" s="145"/>
      <c r="ENE57" s="145"/>
      <c r="ENF57" s="145"/>
      <c r="ENG57" s="145"/>
      <c r="ENH57" s="145"/>
      <c r="ENI57" s="145"/>
      <c r="ENJ57" s="145"/>
      <c r="ENK57" s="145"/>
      <c r="ENL57" s="145"/>
      <c r="ENM57" s="145"/>
      <c r="ENN57" s="145"/>
      <c r="ENO57" s="145"/>
      <c r="ENP57" s="145"/>
      <c r="ENQ57" s="145"/>
      <c r="ENR57" s="145"/>
      <c r="ENS57" s="145"/>
      <c r="ENT57" s="145"/>
      <c r="ENU57" s="145"/>
      <c r="ENV57" s="145"/>
      <c r="ENW57" s="145"/>
      <c r="ENX57" s="145"/>
      <c r="ENY57" s="145"/>
      <c r="ENZ57" s="145"/>
      <c r="EOA57" s="145"/>
      <c r="EOB57" s="145"/>
      <c r="EOC57" s="145"/>
      <c r="EOD57" s="145"/>
      <c r="EOE57" s="145"/>
      <c r="EOF57" s="145"/>
      <c r="EOG57" s="145"/>
      <c r="EOH57" s="145"/>
      <c r="EOI57" s="145"/>
      <c r="EOJ57" s="145"/>
      <c r="EOK57" s="145"/>
      <c r="EOL57" s="145"/>
      <c r="EOM57" s="145"/>
      <c r="EON57" s="145"/>
      <c r="EOO57" s="145"/>
      <c r="EOP57" s="145"/>
      <c r="EOQ57" s="145"/>
      <c r="EOR57" s="145"/>
      <c r="EOS57" s="145"/>
      <c r="EOT57" s="145"/>
      <c r="EOU57" s="145"/>
      <c r="EOV57" s="145"/>
      <c r="EOW57" s="145"/>
      <c r="EOX57" s="145"/>
      <c r="EOY57" s="145"/>
      <c r="EOZ57" s="145"/>
      <c r="EPA57" s="145"/>
      <c r="EPB57" s="145"/>
      <c r="EPC57" s="145"/>
      <c r="EPD57" s="145"/>
      <c r="EPE57" s="145"/>
      <c r="EPF57" s="145"/>
      <c r="EPG57" s="145"/>
      <c r="EPH57" s="145"/>
      <c r="EPI57" s="145"/>
      <c r="EPJ57" s="145"/>
      <c r="EPK57" s="145"/>
      <c r="EPL57" s="145"/>
      <c r="EPM57" s="145"/>
      <c r="EPN57" s="145"/>
      <c r="EPO57" s="145"/>
      <c r="EPP57" s="145"/>
      <c r="EPQ57" s="145"/>
      <c r="EPR57" s="145"/>
      <c r="EPS57" s="145"/>
      <c r="EPT57" s="145"/>
      <c r="EPU57" s="145"/>
      <c r="EPV57" s="145"/>
      <c r="EPW57" s="145"/>
      <c r="EPX57" s="145"/>
      <c r="EPY57" s="145"/>
      <c r="EPZ57" s="145"/>
      <c r="EQA57" s="145"/>
      <c r="EQB57" s="145"/>
      <c r="EQC57" s="145"/>
      <c r="EQD57" s="145"/>
      <c r="EQE57" s="145"/>
      <c r="EQF57" s="145"/>
      <c r="EQG57" s="145"/>
      <c r="EQH57" s="145"/>
      <c r="EQI57" s="145"/>
      <c r="EQJ57" s="145"/>
      <c r="EQK57" s="145"/>
      <c r="EQL57" s="145"/>
      <c r="EQM57" s="145"/>
      <c r="EQN57" s="145"/>
      <c r="EQO57" s="145"/>
      <c r="EQP57" s="145"/>
      <c r="EQQ57" s="145"/>
      <c r="EQR57" s="145"/>
      <c r="EQS57" s="145"/>
      <c r="EQT57" s="145"/>
      <c r="EQU57" s="145"/>
      <c r="EQV57" s="145"/>
      <c r="EQW57" s="145"/>
      <c r="EQX57" s="145"/>
      <c r="EQY57" s="145"/>
      <c r="EQZ57" s="145"/>
      <c r="ERA57" s="145"/>
      <c r="ERB57" s="145"/>
      <c r="ERC57" s="145"/>
      <c r="ERD57" s="145"/>
      <c r="ERE57" s="145"/>
      <c r="ERF57" s="145"/>
      <c r="ERG57" s="145"/>
      <c r="ERH57" s="145"/>
      <c r="ERI57" s="145"/>
      <c r="ERJ57" s="145"/>
      <c r="ERK57" s="145"/>
      <c r="ERL57" s="145"/>
      <c r="ERM57" s="145"/>
      <c r="ERN57" s="145"/>
      <c r="ERO57" s="145"/>
      <c r="ERP57" s="145"/>
      <c r="ERQ57" s="145"/>
      <c r="ERR57" s="145"/>
      <c r="ERS57" s="145"/>
      <c r="ERT57" s="145"/>
      <c r="ERU57" s="145"/>
      <c r="ERV57" s="145"/>
      <c r="ERW57" s="145"/>
      <c r="ERX57" s="145"/>
      <c r="ERY57" s="145"/>
      <c r="ERZ57" s="145"/>
      <c r="ESA57" s="145"/>
      <c r="ESB57" s="145"/>
      <c r="ESC57" s="145"/>
      <c r="ESD57" s="145"/>
      <c r="ESE57" s="145"/>
      <c r="ESF57" s="145"/>
      <c r="ESG57" s="145"/>
      <c r="ESH57" s="145"/>
      <c r="ESI57" s="145"/>
      <c r="ESJ57" s="145"/>
      <c r="ESK57" s="145"/>
      <c r="ESL57" s="145"/>
      <c r="ESM57" s="145"/>
      <c r="ESN57" s="145"/>
      <c r="ESO57" s="145"/>
      <c r="ESP57" s="145"/>
      <c r="ESQ57" s="145"/>
      <c r="ESR57" s="145"/>
      <c r="ESS57" s="145"/>
      <c r="EST57" s="145"/>
      <c r="ESU57" s="145"/>
      <c r="ESV57" s="145"/>
      <c r="ESW57" s="145"/>
      <c r="ESX57" s="145"/>
      <c r="ESY57" s="145"/>
      <c r="ESZ57" s="145"/>
      <c r="ETA57" s="145"/>
      <c r="ETB57" s="145"/>
      <c r="ETC57" s="145"/>
      <c r="ETD57" s="145"/>
      <c r="ETE57" s="145"/>
      <c r="ETF57" s="145"/>
      <c r="ETG57" s="145"/>
      <c r="ETH57" s="145"/>
      <c r="ETI57" s="145"/>
      <c r="ETJ57" s="145"/>
      <c r="ETK57" s="145"/>
      <c r="ETL57" s="145"/>
      <c r="ETM57" s="145"/>
      <c r="ETN57" s="145"/>
      <c r="ETO57" s="145"/>
      <c r="ETP57" s="145"/>
      <c r="ETQ57" s="145"/>
      <c r="ETR57" s="145"/>
      <c r="ETS57" s="145"/>
      <c r="ETT57" s="145"/>
      <c r="ETU57" s="145"/>
      <c r="ETV57" s="145"/>
      <c r="ETW57" s="145"/>
      <c r="ETX57" s="145"/>
      <c r="ETY57" s="145"/>
      <c r="ETZ57" s="145"/>
      <c r="EUA57" s="145"/>
      <c r="EUB57" s="145"/>
      <c r="EUC57" s="145"/>
      <c r="EUD57" s="145"/>
      <c r="EUE57" s="145"/>
      <c r="EUF57" s="145"/>
      <c r="EUG57" s="145"/>
      <c r="EUH57" s="145"/>
      <c r="EUI57" s="145"/>
      <c r="EUJ57" s="145"/>
      <c r="EUK57" s="145"/>
      <c r="EUL57" s="145"/>
      <c r="EUM57" s="145"/>
      <c r="EUN57" s="145"/>
      <c r="EUO57" s="145"/>
      <c r="EUP57" s="145"/>
      <c r="EUQ57" s="145"/>
      <c r="EUR57" s="145"/>
      <c r="EUS57" s="145"/>
      <c r="EUT57" s="145"/>
      <c r="EUU57" s="145"/>
      <c r="EUV57" s="145"/>
      <c r="EUW57" s="145"/>
      <c r="EUX57" s="145"/>
      <c r="EUY57" s="145"/>
      <c r="EUZ57" s="145"/>
      <c r="EVA57" s="145"/>
      <c r="EVB57" s="145"/>
      <c r="EVC57" s="145"/>
      <c r="EVD57" s="145"/>
      <c r="EVE57" s="145"/>
      <c r="EVF57" s="145"/>
      <c r="EVG57" s="145"/>
      <c r="EVH57" s="145"/>
      <c r="EVI57" s="145"/>
      <c r="EVJ57" s="145"/>
      <c r="EVK57" s="145"/>
      <c r="EVL57" s="145"/>
      <c r="EVM57" s="145"/>
      <c r="EVN57" s="145"/>
      <c r="EVO57" s="145"/>
      <c r="EVP57" s="145"/>
      <c r="EVQ57" s="145"/>
      <c r="EVR57" s="145"/>
      <c r="EVS57" s="145"/>
      <c r="EVT57" s="145"/>
      <c r="EVU57" s="145"/>
      <c r="EVV57" s="145"/>
      <c r="EVW57" s="145"/>
      <c r="EVX57" s="145"/>
      <c r="EVY57" s="145"/>
      <c r="EVZ57" s="145"/>
      <c r="EWA57" s="145"/>
      <c r="EWB57" s="145"/>
      <c r="EWC57" s="145"/>
      <c r="EWD57" s="145"/>
      <c r="EWE57" s="145"/>
      <c r="EWF57" s="145"/>
      <c r="EWG57" s="145"/>
      <c r="EWH57" s="145"/>
      <c r="EWI57" s="145"/>
      <c r="EWJ57" s="145"/>
      <c r="EWK57" s="145"/>
      <c r="EWL57" s="145"/>
      <c r="EWM57" s="145"/>
      <c r="EWN57" s="145"/>
      <c r="EWO57" s="145"/>
      <c r="EWP57" s="145"/>
      <c r="EWQ57" s="145"/>
      <c r="EWR57" s="145"/>
      <c r="EWS57" s="145"/>
      <c r="EWT57" s="145"/>
      <c r="EWU57" s="145"/>
      <c r="EWV57" s="145"/>
      <c r="EWW57" s="145"/>
      <c r="EWX57" s="145"/>
      <c r="EWY57" s="145"/>
      <c r="EWZ57" s="145"/>
      <c r="EXA57" s="145"/>
      <c r="EXB57" s="145"/>
      <c r="EXC57" s="145"/>
      <c r="EXD57" s="145"/>
      <c r="EXE57" s="145"/>
      <c r="EXF57" s="145"/>
      <c r="EXG57" s="145"/>
      <c r="EXH57" s="145"/>
      <c r="EXI57" s="145"/>
      <c r="EXJ57" s="145"/>
      <c r="EXK57" s="145"/>
      <c r="EXL57" s="145"/>
      <c r="EXM57" s="145"/>
      <c r="EXN57" s="145"/>
      <c r="EXO57" s="145"/>
      <c r="EXP57" s="145"/>
      <c r="EXQ57" s="145"/>
      <c r="EXR57" s="145"/>
      <c r="EXS57" s="145"/>
      <c r="EXT57" s="145"/>
      <c r="EXU57" s="145"/>
      <c r="EXV57" s="145"/>
      <c r="EXW57" s="145"/>
      <c r="EXX57" s="145"/>
      <c r="EXY57" s="145"/>
      <c r="EXZ57" s="145"/>
      <c r="EYA57" s="145"/>
      <c r="EYB57" s="145"/>
      <c r="EYC57" s="145"/>
      <c r="EYD57" s="145"/>
      <c r="EYE57" s="145"/>
      <c r="EYF57" s="145"/>
      <c r="EYG57" s="145"/>
      <c r="EYH57" s="145"/>
      <c r="EYI57" s="145"/>
      <c r="EYJ57" s="145"/>
      <c r="EYK57" s="145"/>
      <c r="EYL57" s="145"/>
      <c r="EYM57" s="145"/>
      <c r="EYN57" s="145"/>
      <c r="EYO57" s="145"/>
      <c r="EYP57" s="145"/>
      <c r="EYQ57" s="145"/>
      <c r="EYR57" s="145"/>
      <c r="EYS57" s="145"/>
      <c r="EYT57" s="145"/>
      <c r="EYU57" s="145"/>
      <c r="EYV57" s="145"/>
      <c r="EYW57" s="145"/>
      <c r="EYX57" s="145"/>
      <c r="EYY57" s="145"/>
      <c r="EYZ57" s="145"/>
      <c r="EZA57" s="145"/>
      <c r="EZB57" s="145"/>
      <c r="EZC57" s="145"/>
      <c r="EZD57" s="145"/>
      <c r="EZE57" s="145"/>
      <c r="EZF57" s="145"/>
      <c r="EZG57" s="145"/>
      <c r="EZH57" s="145"/>
      <c r="EZI57" s="145"/>
      <c r="EZJ57" s="145"/>
      <c r="EZK57" s="145"/>
      <c r="EZL57" s="145"/>
      <c r="EZM57" s="145"/>
      <c r="EZN57" s="145"/>
      <c r="EZO57" s="145"/>
      <c r="EZP57" s="145"/>
      <c r="EZQ57" s="145"/>
      <c r="EZR57" s="145"/>
      <c r="EZS57" s="145"/>
      <c r="EZT57" s="145"/>
      <c r="EZU57" s="145"/>
      <c r="EZV57" s="145"/>
      <c r="EZW57" s="145"/>
      <c r="EZX57" s="145"/>
      <c r="EZY57" s="145"/>
      <c r="EZZ57" s="145"/>
      <c r="FAA57" s="145"/>
      <c r="FAB57" s="145"/>
      <c r="FAC57" s="145"/>
      <c r="FAD57" s="145"/>
      <c r="FAE57" s="145"/>
      <c r="FAF57" s="145"/>
      <c r="FAG57" s="145"/>
      <c r="FAH57" s="145"/>
      <c r="FAI57" s="145"/>
      <c r="FAJ57" s="145"/>
      <c r="FAK57" s="145"/>
      <c r="FAL57" s="145"/>
      <c r="FAM57" s="145"/>
      <c r="FAN57" s="145"/>
      <c r="FAO57" s="145"/>
      <c r="FAP57" s="145"/>
      <c r="FAQ57" s="145"/>
      <c r="FAR57" s="145"/>
      <c r="FAS57" s="145"/>
      <c r="FAT57" s="145"/>
      <c r="FAU57" s="145"/>
      <c r="FAV57" s="145"/>
      <c r="FAW57" s="145"/>
      <c r="FAX57" s="145"/>
      <c r="FAY57" s="145"/>
      <c r="FAZ57" s="145"/>
      <c r="FBA57" s="145"/>
      <c r="FBB57" s="145"/>
      <c r="FBC57" s="145"/>
      <c r="FBD57" s="145"/>
      <c r="FBE57" s="145"/>
      <c r="FBF57" s="145"/>
      <c r="FBG57" s="145"/>
      <c r="FBH57" s="145"/>
      <c r="FBI57" s="145"/>
      <c r="FBJ57" s="145"/>
      <c r="FBK57" s="145"/>
      <c r="FBL57" s="145"/>
      <c r="FBM57" s="145"/>
      <c r="FBN57" s="145"/>
      <c r="FBO57" s="145"/>
      <c r="FBP57" s="145"/>
      <c r="FBQ57" s="145"/>
      <c r="FBR57" s="145"/>
      <c r="FBS57" s="145"/>
      <c r="FBT57" s="145"/>
      <c r="FBU57" s="145"/>
      <c r="FBV57" s="145"/>
      <c r="FBW57" s="145"/>
      <c r="FBX57" s="145"/>
      <c r="FBY57" s="145"/>
      <c r="FBZ57" s="145"/>
      <c r="FCA57" s="145"/>
      <c r="FCB57" s="145"/>
      <c r="FCC57" s="145"/>
      <c r="FCD57" s="145"/>
      <c r="FCE57" s="145"/>
      <c r="FCF57" s="145"/>
      <c r="FCG57" s="145"/>
      <c r="FCH57" s="145"/>
      <c r="FCI57" s="145"/>
      <c r="FCJ57" s="145"/>
      <c r="FCK57" s="145"/>
      <c r="FCL57" s="145"/>
      <c r="FCM57" s="145"/>
      <c r="FCN57" s="145"/>
      <c r="FCO57" s="145"/>
      <c r="FCP57" s="145"/>
      <c r="FCQ57" s="145"/>
      <c r="FCR57" s="145"/>
      <c r="FCS57" s="145"/>
      <c r="FCT57" s="145"/>
      <c r="FCU57" s="145"/>
      <c r="FCV57" s="145"/>
      <c r="FCW57" s="145"/>
      <c r="FCX57" s="145"/>
      <c r="FCY57" s="145"/>
      <c r="FCZ57" s="145"/>
      <c r="FDA57" s="145"/>
      <c r="FDB57" s="145"/>
      <c r="FDC57" s="145"/>
      <c r="FDD57" s="145"/>
      <c r="FDE57" s="145"/>
      <c r="FDF57" s="145"/>
      <c r="FDG57" s="145"/>
      <c r="FDH57" s="145"/>
      <c r="FDI57" s="145"/>
      <c r="FDJ57" s="145"/>
      <c r="FDK57" s="145"/>
      <c r="FDL57" s="145"/>
      <c r="FDM57" s="145"/>
      <c r="FDN57" s="145"/>
      <c r="FDO57" s="145"/>
      <c r="FDP57" s="145"/>
      <c r="FDQ57" s="145"/>
      <c r="FDR57" s="145"/>
      <c r="FDS57" s="145"/>
      <c r="FDT57" s="145"/>
      <c r="FDU57" s="145"/>
      <c r="FDV57" s="145"/>
      <c r="FDW57" s="145"/>
      <c r="FDX57" s="145"/>
      <c r="FDY57" s="145"/>
      <c r="FDZ57" s="145"/>
      <c r="FEA57" s="145"/>
      <c r="FEB57" s="145"/>
      <c r="FEC57" s="145"/>
      <c r="FED57" s="145"/>
      <c r="FEE57" s="145"/>
      <c r="FEF57" s="145"/>
      <c r="FEG57" s="145"/>
      <c r="FEH57" s="145"/>
      <c r="FEI57" s="145"/>
      <c r="FEJ57" s="145"/>
      <c r="FEK57" s="145"/>
      <c r="FEL57" s="145"/>
      <c r="FEM57" s="145"/>
      <c r="FEN57" s="145"/>
      <c r="FEO57" s="145"/>
      <c r="FEP57" s="145"/>
      <c r="FEQ57" s="145"/>
      <c r="FER57" s="145"/>
      <c r="FES57" s="145"/>
      <c r="FET57" s="145"/>
      <c r="FEU57" s="145"/>
      <c r="FEV57" s="145"/>
      <c r="FEW57" s="145"/>
      <c r="FEX57" s="145"/>
      <c r="FEY57" s="145"/>
      <c r="FEZ57" s="145"/>
      <c r="FFA57" s="145"/>
      <c r="FFB57" s="145"/>
      <c r="FFC57" s="145"/>
      <c r="FFD57" s="145"/>
      <c r="FFE57" s="145"/>
      <c r="FFF57" s="145"/>
      <c r="FFG57" s="145"/>
      <c r="FFH57" s="145"/>
      <c r="FFI57" s="145"/>
      <c r="FFJ57" s="145"/>
      <c r="FFK57" s="145"/>
      <c r="FFL57" s="145"/>
      <c r="FFM57" s="145"/>
      <c r="FFN57" s="145"/>
      <c r="FFO57" s="145"/>
      <c r="FFP57" s="145"/>
      <c r="FFQ57" s="145"/>
      <c r="FFR57" s="145"/>
      <c r="FFS57" s="145"/>
      <c r="FFT57" s="145"/>
      <c r="FFU57" s="145"/>
      <c r="FFV57" s="145"/>
      <c r="FFW57" s="145"/>
      <c r="FFX57" s="145"/>
      <c r="FFY57" s="145"/>
      <c r="FFZ57" s="145"/>
      <c r="FGA57" s="145"/>
      <c r="FGB57" s="145"/>
      <c r="FGC57" s="145"/>
      <c r="FGD57" s="145"/>
      <c r="FGE57" s="145"/>
      <c r="FGF57" s="145"/>
      <c r="FGG57" s="145"/>
      <c r="FGH57" s="145"/>
      <c r="FGI57" s="145"/>
      <c r="FGJ57" s="145"/>
      <c r="FGK57" s="145"/>
      <c r="FGL57" s="145"/>
      <c r="FGM57" s="145"/>
      <c r="FGN57" s="145"/>
      <c r="FGO57" s="145"/>
      <c r="FGP57" s="145"/>
      <c r="FGQ57" s="145"/>
      <c r="FGR57" s="145"/>
      <c r="FGS57" s="145"/>
      <c r="FGT57" s="145"/>
      <c r="FGU57" s="145"/>
      <c r="FGV57" s="145"/>
      <c r="FGW57" s="145"/>
      <c r="FGX57" s="145"/>
      <c r="FGY57" s="145"/>
      <c r="FGZ57" s="145"/>
      <c r="FHA57" s="145"/>
      <c r="FHB57" s="145"/>
      <c r="FHC57" s="145"/>
      <c r="FHD57" s="145"/>
      <c r="FHE57" s="145"/>
      <c r="FHF57" s="145"/>
      <c r="FHG57" s="145"/>
      <c r="FHH57" s="145"/>
      <c r="FHI57" s="145"/>
      <c r="FHJ57" s="145"/>
      <c r="FHK57" s="145"/>
      <c r="FHL57" s="145"/>
      <c r="FHM57" s="145"/>
      <c r="FHN57" s="145"/>
      <c r="FHO57" s="145"/>
      <c r="FHP57" s="145"/>
      <c r="FHQ57" s="145"/>
      <c r="FHR57" s="145"/>
      <c r="FHS57" s="145"/>
      <c r="FHT57" s="145"/>
      <c r="FHU57" s="145"/>
      <c r="FHV57" s="145"/>
      <c r="FHW57" s="145"/>
      <c r="FHX57" s="145"/>
      <c r="FHY57" s="145"/>
      <c r="FHZ57" s="145"/>
      <c r="FIA57" s="145"/>
      <c r="FIB57" s="145"/>
      <c r="FIC57" s="145"/>
      <c r="FID57" s="145"/>
      <c r="FIE57" s="145"/>
      <c r="FIF57" s="145"/>
      <c r="FIG57" s="145"/>
      <c r="FIH57" s="145"/>
      <c r="FII57" s="145"/>
      <c r="FIJ57" s="145"/>
      <c r="FIK57" s="145"/>
      <c r="FIL57" s="145"/>
      <c r="FIM57" s="145"/>
      <c r="FIN57" s="145"/>
      <c r="FIO57" s="145"/>
      <c r="FIP57" s="145"/>
      <c r="FIQ57" s="145"/>
      <c r="FIR57" s="145"/>
      <c r="FIS57" s="145"/>
      <c r="FIT57" s="145"/>
      <c r="FIU57" s="145"/>
      <c r="FIV57" s="145"/>
      <c r="FIW57" s="145"/>
      <c r="FIX57" s="145"/>
      <c r="FIY57" s="145"/>
      <c r="FIZ57" s="145"/>
      <c r="FJA57" s="145"/>
      <c r="FJB57" s="145"/>
      <c r="FJC57" s="145"/>
      <c r="FJD57" s="145"/>
      <c r="FJE57" s="145"/>
      <c r="FJF57" s="145"/>
      <c r="FJG57" s="145"/>
      <c r="FJH57" s="145"/>
      <c r="FJI57" s="145"/>
      <c r="FJJ57" s="145"/>
      <c r="FJK57" s="145"/>
      <c r="FJL57" s="145"/>
      <c r="FJM57" s="145"/>
      <c r="FJN57" s="145"/>
      <c r="FJO57" s="145"/>
      <c r="FJP57" s="145"/>
      <c r="FJQ57" s="145"/>
      <c r="FJR57" s="145"/>
      <c r="FJS57" s="145"/>
      <c r="FJT57" s="145"/>
      <c r="FJU57" s="145"/>
      <c r="FJV57" s="145"/>
      <c r="FJW57" s="145"/>
      <c r="FJX57" s="145"/>
      <c r="FJY57" s="145"/>
      <c r="FJZ57" s="145"/>
      <c r="FKA57" s="145"/>
      <c r="FKB57" s="145"/>
      <c r="FKC57" s="145"/>
      <c r="FKD57" s="145"/>
      <c r="FKE57" s="145"/>
      <c r="FKF57" s="145"/>
      <c r="FKG57" s="145"/>
      <c r="FKH57" s="145"/>
      <c r="FKI57" s="145"/>
      <c r="FKJ57" s="145"/>
      <c r="FKK57" s="145"/>
      <c r="FKL57" s="145"/>
      <c r="FKM57" s="145"/>
      <c r="FKN57" s="145"/>
      <c r="FKO57" s="145"/>
      <c r="FKP57" s="145"/>
      <c r="FKQ57" s="145"/>
      <c r="FKR57" s="145"/>
      <c r="FKS57" s="145"/>
      <c r="FKT57" s="145"/>
      <c r="FKU57" s="145"/>
      <c r="FKV57" s="145"/>
      <c r="FKW57" s="145"/>
      <c r="FKX57" s="145"/>
      <c r="FKY57" s="145"/>
      <c r="FKZ57" s="145"/>
      <c r="FLA57" s="145"/>
      <c r="FLB57" s="145"/>
      <c r="FLC57" s="145"/>
      <c r="FLD57" s="145"/>
      <c r="FLE57" s="145"/>
      <c r="FLF57" s="145"/>
      <c r="FLG57" s="145"/>
      <c r="FLH57" s="145"/>
      <c r="FLI57" s="145"/>
      <c r="FLJ57" s="145"/>
      <c r="FLK57" s="145"/>
      <c r="FLL57" s="145"/>
      <c r="FLM57" s="145"/>
      <c r="FLN57" s="145"/>
      <c r="FLO57" s="145"/>
      <c r="FLP57" s="145"/>
      <c r="FLQ57" s="145"/>
      <c r="FLR57" s="145"/>
      <c r="FLS57" s="145"/>
      <c r="FLT57" s="145"/>
      <c r="FLU57" s="145"/>
      <c r="FLV57" s="145"/>
      <c r="FLW57" s="145"/>
      <c r="FLX57" s="145"/>
      <c r="FLY57" s="145"/>
      <c r="FLZ57" s="145"/>
      <c r="FMA57" s="145"/>
      <c r="FMB57" s="145"/>
      <c r="FMC57" s="145"/>
      <c r="FMD57" s="145"/>
      <c r="FME57" s="145"/>
      <c r="FMF57" s="145"/>
      <c r="FMG57" s="145"/>
      <c r="FMH57" s="145"/>
      <c r="FMI57" s="145"/>
      <c r="FMJ57" s="145"/>
      <c r="FMK57" s="145"/>
      <c r="FML57" s="145"/>
      <c r="FMM57" s="145"/>
      <c r="FMN57" s="145"/>
      <c r="FMO57" s="145"/>
      <c r="FMP57" s="145"/>
      <c r="FMQ57" s="145"/>
      <c r="FMR57" s="145"/>
      <c r="FMS57" s="145"/>
      <c r="FMT57" s="145"/>
      <c r="FMU57" s="145"/>
      <c r="FMV57" s="145"/>
      <c r="FMW57" s="145"/>
      <c r="FMX57" s="145"/>
      <c r="FMY57" s="145"/>
      <c r="FMZ57" s="145"/>
      <c r="FNA57" s="145"/>
      <c r="FNB57" s="145"/>
      <c r="FNC57" s="145"/>
      <c r="FND57" s="145"/>
      <c r="FNE57" s="145"/>
      <c r="FNF57" s="145"/>
      <c r="FNG57" s="145"/>
      <c r="FNH57" s="145"/>
      <c r="FNI57" s="145"/>
      <c r="FNJ57" s="145"/>
      <c r="FNK57" s="145"/>
      <c r="FNL57" s="145"/>
      <c r="FNM57" s="145"/>
      <c r="FNN57" s="145"/>
      <c r="FNO57" s="145"/>
      <c r="FNP57" s="145"/>
      <c r="FNQ57" s="145"/>
      <c r="FNR57" s="145"/>
      <c r="FNS57" s="145"/>
      <c r="FNT57" s="145"/>
      <c r="FNU57" s="145"/>
      <c r="FNV57" s="145"/>
      <c r="FNW57" s="145"/>
      <c r="FNX57" s="145"/>
      <c r="FNY57" s="145"/>
      <c r="FNZ57" s="145"/>
      <c r="FOA57" s="145"/>
      <c r="FOB57" s="145"/>
      <c r="FOC57" s="145"/>
      <c r="FOD57" s="145"/>
      <c r="FOE57" s="145"/>
      <c r="FOF57" s="145"/>
      <c r="FOG57" s="145"/>
      <c r="FOH57" s="145"/>
      <c r="FOI57" s="145"/>
      <c r="FOJ57" s="145"/>
      <c r="FOK57" s="145"/>
      <c r="FOL57" s="145"/>
      <c r="FOM57" s="145"/>
      <c r="FON57" s="145"/>
      <c r="FOO57" s="145"/>
      <c r="FOP57" s="145"/>
      <c r="FOQ57" s="145"/>
      <c r="FOR57" s="145"/>
      <c r="FOS57" s="145"/>
      <c r="FOT57" s="145"/>
      <c r="FOU57" s="145"/>
      <c r="FOV57" s="145"/>
      <c r="FOW57" s="145"/>
      <c r="FOX57" s="145"/>
      <c r="FOY57" s="145"/>
      <c r="FOZ57" s="145"/>
      <c r="FPA57" s="145"/>
      <c r="FPB57" s="145"/>
      <c r="FPC57" s="145"/>
      <c r="FPD57" s="145"/>
      <c r="FPE57" s="145"/>
      <c r="FPF57" s="145"/>
      <c r="FPG57" s="145"/>
      <c r="FPH57" s="145"/>
      <c r="FPI57" s="145"/>
      <c r="FPJ57" s="145"/>
      <c r="FPK57" s="145"/>
      <c r="FPL57" s="145"/>
      <c r="FPM57" s="145"/>
      <c r="FPN57" s="145"/>
      <c r="FPO57" s="145"/>
      <c r="FPP57" s="145"/>
      <c r="FPQ57" s="145"/>
      <c r="FPR57" s="145"/>
      <c r="FPS57" s="145"/>
      <c r="FPT57" s="145"/>
      <c r="FPU57" s="145"/>
      <c r="FPV57" s="145"/>
      <c r="FPW57" s="145"/>
      <c r="FPX57" s="145"/>
      <c r="FPY57" s="145"/>
      <c r="FPZ57" s="145"/>
      <c r="FQA57" s="145"/>
      <c r="FQB57" s="145"/>
      <c r="FQC57" s="145"/>
      <c r="FQD57" s="145"/>
      <c r="FQE57" s="145"/>
      <c r="FQF57" s="145"/>
      <c r="FQG57" s="145"/>
      <c r="FQH57" s="145"/>
      <c r="FQI57" s="145"/>
      <c r="FQJ57" s="145"/>
      <c r="FQK57" s="145"/>
      <c r="FQL57" s="145"/>
      <c r="FQM57" s="145"/>
      <c r="FQN57" s="145"/>
      <c r="FQO57" s="145"/>
      <c r="FQP57" s="145"/>
      <c r="FQQ57" s="145"/>
      <c r="FQR57" s="145"/>
      <c r="FQS57" s="145"/>
      <c r="FQT57" s="145"/>
      <c r="FQU57" s="145"/>
      <c r="FQV57" s="145"/>
      <c r="FQW57" s="145"/>
      <c r="FQX57" s="145"/>
      <c r="FQY57" s="145"/>
      <c r="FQZ57" s="145"/>
      <c r="FRA57" s="145"/>
      <c r="FRB57" s="145"/>
      <c r="FRC57" s="145"/>
      <c r="FRD57" s="145"/>
      <c r="FRE57" s="145"/>
      <c r="FRF57" s="145"/>
      <c r="FRG57" s="145"/>
      <c r="FRH57" s="145"/>
      <c r="FRI57" s="145"/>
      <c r="FRJ57" s="145"/>
      <c r="FRK57" s="145"/>
      <c r="FRL57" s="145"/>
      <c r="FRM57" s="145"/>
      <c r="FRN57" s="145"/>
      <c r="FRO57" s="145"/>
      <c r="FRP57" s="145"/>
      <c r="FRQ57" s="145"/>
      <c r="FRR57" s="145"/>
      <c r="FRS57" s="145"/>
      <c r="FRT57" s="145"/>
      <c r="FRU57" s="145"/>
      <c r="FRV57" s="145"/>
      <c r="FRW57" s="145"/>
      <c r="FRX57" s="145"/>
      <c r="FRY57" s="145"/>
      <c r="FRZ57" s="145"/>
      <c r="FSA57" s="145"/>
      <c r="FSB57" s="145"/>
      <c r="FSC57" s="145"/>
      <c r="FSD57" s="145"/>
      <c r="FSE57" s="145"/>
      <c r="FSF57" s="145"/>
      <c r="FSG57" s="145"/>
      <c r="FSH57" s="145"/>
      <c r="FSI57" s="145"/>
      <c r="FSJ57" s="145"/>
      <c r="FSK57" s="145"/>
      <c r="FSL57" s="145"/>
      <c r="FSM57" s="145"/>
      <c r="FSN57" s="145"/>
      <c r="FSO57" s="145"/>
      <c r="FSP57" s="145"/>
      <c r="FSQ57" s="145"/>
      <c r="FSR57" s="145"/>
      <c r="FSS57" s="145"/>
      <c r="FST57" s="145"/>
      <c r="FSU57" s="145"/>
      <c r="FSV57" s="145"/>
      <c r="FSW57" s="145"/>
      <c r="FSX57" s="145"/>
      <c r="FSY57" s="145"/>
      <c r="FSZ57" s="145"/>
      <c r="FTA57" s="145"/>
      <c r="FTB57" s="145"/>
      <c r="FTC57" s="145"/>
      <c r="FTD57" s="145"/>
      <c r="FTE57" s="145"/>
      <c r="FTF57" s="145"/>
      <c r="FTG57" s="145"/>
      <c r="FTH57" s="145"/>
      <c r="FTI57" s="145"/>
      <c r="FTJ57" s="145"/>
      <c r="FTK57" s="145"/>
      <c r="FTL57" s="145"/>
      <c r="FTM57" s="145"/>
      <c r="FTN57" s="145"/>
      <c r="FTO57" s="145"/>
      <c r="FTP57" s="145"/>
      <c r="FTQ57" s="145"/>
      <c r="FTR57" s="145"/>
      <c r="FTS57" s="145"/>
      <c r="FTT57" s="145"/>
      <c r="FTU57" s="145"/>
      <c r="FTV57" s="145"/>
      <c r="FTW57" s="145"/>
      <c r="FTX57" s="145"/>
      <c r="FTY57" s="145"/>
      <c r="FTZ57" s="145"/>
      <c r="FUA57" s="145"/>
      <c r="FUB57" s="145"/>
      <c r="FUC57" s="145"/>
      <c r="FUD57" s="145"/>
      <c r="FUE57" s="145"/>
      <c r="FUF57" s="145"/>
      <c r="FUG57" s="145"/>
      <c r="FUH57" s="145"/>
      <c r="FUI57" s="145"/>
      <c r="FUJ57" s="145"/>
      <c r="FUK57" s="145"/>
      <c r="FUL57" s="145"/>
      <c r="FUM57" s="145"/>
      <c r="FUN57" s="145"/>
      <c r="FUO57" s="145"/>
      <c r="FUP57" s="145"/>
      <c r="FUQ57" s="145"/>
      <c r="FUR57" s="145"/>
      <c r="FUS57" s="145"/>
      <c r="FUT57" s="145"/>
      <c r="FUU57" s="145"/>
      <c r="FUV57" s="145"/>
      <c r="FUW57" s="145"/>
      <c r="FUX57" s="145"/>
      <c r="FUY57" s="145"/>
      <c r="FUZ57" s="145"/>
      <c r="FVA57" s="145"/>
      <c r="FVB57" s="145"/>
      <c r="FVC57" s="145"/>
      <c r="FVD57" s="145"/>
      <c r="FVE57" s="145"/>
      <c r="FVF57" s="145"/>
      <c r="FVG57" s="145"/>
      <c r="FVH57" s="145"/>
      <c r="FVI57" s="145"/>
      <c r="FVJ57" s="145"/>
      <c r="FVK57" s="145"/>
      <c r="FVL57" s="145"/>
      <c r="FVM57" s="145"/>
      <c r="FVN57" s="145"/>
      <c r="FVO57" s="145"/>
      <c r="FVP57" s="145"/>
      <c r="FVQ57" s="145"/>
      <c r="FVR57" s="145"/>
      <c r="FVS57" s="145"/>
      <c r="FVT57" s="145"/>
      <c r="FVU57" s="145"/>
      <c r="FVV57" s="145"/>
      <c r="FVW57" s="145"/>
      <c r="FVX57" s="145"/>
      <c r="FVY57" s="145"/>
      <c r="FVZ57" s="145"/>
      <c r="FWA57" s="145"/>
      <c r="FWB57" s="145"/>
      <c r="FWC57" s="145"/>
      <c r="FWD57" s="145"/>
      <c r="FWE57" s="145"/>
      <c r="FWF57" s="145"/>
      <c r="FWG57" s="145"/>
      <c r="FWH57" s="145"/>
      <c r="FWI57" s="145"/>
      <c r="FWJ57" s="145"/>
      <c r="FWK57" s="145"/>
      <c r="FWL57" s="145"/>
      <c r="FWM57" s="145"/>
      <c r="FWN57" s="145"/>
      <c r="FWO57" s="145"/>
      <c r="FWP57" s="145"/>
      <c r="FWQ57" s="145"/>
      <c r="FWR57" s="145"/>
      <c r="FWS57" s="145"/>
      <c r="FWT57" s="145"/>
      <c r="FWU57" s="145"/>
      <c r="FWV57" s="145"/>
      <c r="FWW57" s="145"/>
      <c r="FWX57" s="145"/>
      <c r="FWY57" s="145"/>
      <c r="FWZ57" s="145"/>
      <c r="FXA57" s="145"/>
      <c r="FXB57" s="145"/>
      <c r="FXC57" s="145"/>
      <c r="FXD57" s="145"/>
      <c r="FXE57" s="145"/>
      <c r="FXF57" s="145"/>
      <c r="FXG57" s="145"/>
      <c r="FXH57" s="145"/>
      <c r="FXI57" s="145"/>
      <c r="FXJ57" s="145"/>
      <c r="FXK57" s="145"/>
      <c r="FXL57" s="145"/>
      <c r="FXM57" s="145"/>
      <c r="FXN57" s="145"/>
      <c r="FXO57" s="145"/>
      <c r="FXP57" s="145"/>
      <c r="FXQ57" s="145"/>
      <c r="FXR57" s="145"/>
      <c r="FXS57" s="145"/>
      <c r="FXT57" s="145"/>
      <c r="FXU57" s="145"/>
      <c r="FXV57" s="145"/>
      <c r="FXW57" s="145"/>
      <c r="FXX57" s="145"/>
      <c r="FXY57" s="145"/>
      <c r="FXZ57" s="145"/>
      <c r="FYA57" s="145"/>
      <c r="FYB57" s="145"/>
      <c r="FYC57" s="145"/>
      <c r="FYD57" s="145"/>
      <c r="FYE57" s="145"/>
      <c r="FYF57" s="145"/>
      <c r="FYG57" s="145"/>
      <c r="FYH57" s="145"/>
      <c r="FYI57" s="145"/>
      <c r="FYJ57" s="145"/>
      <c r="FYK57" s="145"/>
      <c r="FYL57" s="145"/>
      <c r="FYM57" s="145"/>
      <c r="FYN57" s="145"/>
      <c r="FYO57" s="145"/>
      <c r="FYP57" s="145"/>
      <c r="FYQ57" s="145"/>
      <c r="FYR57" s="145"/>
      <c r="FYS57" s="145"/>
      <c r="FYT57" s="145"/>
      <c r="FYU57" s="145"/>
      <c r="FYV57" s="145"/>
      <c r="FYW57" s="145"/>
      <c r="FYX57" s="145"/>
      <c r="FYY57" s="145"/>
      <c r="FYZ57" s="145"/>
      <c r="FZA57" s="145"/>
      <c r="FZB57" s="145"/>
      <c r="FZC57" s="145"/>
      <c r="FZD57" s="145"/>
      <c r="FZE57" s="145"/>
      <c r="FZF57" s="145"/>
      <c r="FZG57" s="145"/>
      <c r="FZH57" s="145"/>
      <c r="FZI57" s="145"/>
      <c r="FZJ57" s="145"/>
      <c r="FZK57" s="145"/>
      <c r="FZL57" s="145"/>
      <c r="FZM57" s="145"/>
      <c r="FZN57" s="145"/>
      <c r="FZO57" s="145"/>
      <c r="FZP57" s="145"/>
      <c r="FZQ57" s="145"/>
      <c r="FZR57" s="145"/>
      <c r="FZS57" s="145"/>
      <c r="FZT57" s="145"/>
      <c r="FZU57" s="145"/>
      <c r="FZV57" s="145"/>
      <c r="FZW57" s="145"/>
      <c r="FZX57" s="145"/>
      <c r="FZY57" s="145"/>
      <c r="FZZ57" s="145"/>
      <c r="GAA57" s="145"/>
      <c r="GAB57" s="145"/>
      <c r="GAC57" s="145"/>
      <c r="GAD57" s="145"/>
      <c r="GAE57" s="145"/>
      <c r="GAF57" s="145"/>
      <c r="GAG57" s="145"/>
      <c r="GAH57" s="145"/>
      <c r="GAI57" s="145"/>
      <c r="GAJ57" s="145"/>
      <c r="GAK57" s="145"/>
      <c r="GAL57" s="145"/>
      <c r="GAM57" s="145"/>
      <c r="GAN57" s="145"/>
      <c r="GAO57" s="145"/>
      <c r="GAP57" s="145"/>
      <c r="GAQ57" s="145"/>
      <c r="GAR57" s="145"/>
      <c r="GAS57" s="145"/>
      <c r="GAT57" s="145"/>
      <c r="GAU57" s="145"/>
      <c r="GAV57" s="145"/>
      <c r="GAW57" s="145"/>
      <c r="GAX57" s="145"/>
      <c r="GAY57" s="145"/>
      <c r="GAZ57" s="145"/>
      <c r="GBA57" s="145"/>
      <c r="GBB57" s="145"/>
      <c r="GBC57" s="145"/>
      <c r="GBD57" s="145"/>
      <c r="GBE57" s="145"/>
      <c r="GBF57" s="145"/>
      <c r="GBG57" s="145"/>
      <c r="GBH57" s="145"/>
      <c r="GBI57" s="145"/>
      <c r="GBJ57" s="145"/>
      <c r="GBK57" s="145"/>
      <c r="GBL57" s="145"/>
      <c r="GBM57" s="145"/>
      <c r="GBN57" s="145"/>
      <c r="GBO57" s="145"/>
      <c r="GBP57" s="145"/>
      <c r="GBQ57" s="145"/>
      <c r="GBR57" s="145"/>
      <c r="GBS57" s="145"/>
      <c r="GBT57" s="145"/>
      <c r="GBU57" s="145"/>
      <c r="GBV57" s="145"/>
      <c r="GBW57" s="145"/>
      <c r="GBX57" s="145"/>
      <c r="GBY57" s="145"/>
      <c r="GBZ57" s="145"/>
      <c r="GCA57" s="145"/>
      <c r="GCB57" s="145"/>
      <c r="GCC57" s="145"/>
      <c r="GCD57" s="145"/>
      <c r="GCE57" s="145"/>
      <c r="GCF57" s="145"/>
      <c r="GCG57" s="145"/>
      <c r="GCH57" s="145"/>
      <c r="GCI57" s="145"/>
      <c r="GCJ57" s="145"/>
      <c r="GCK57" s="145"/>
      <c r="GCL57" s="145"/>
      <c r="GCM57" s="145"/>
      <c r="GCN57" s="145"/>
      <c r="GCO57" s="145"/>
      <c r="GCP57" s="145"/>
      <c r="GCQ57" s="145"/>
      <c r="GCR57" s="145"/>
      <c r="GCS57" s="145"/>
      <c r="GCT57" s="145"/>
      <c r="GCU57" s="145"/>
      <c r="GCV57" s="145"/>
      <c r="GCW57" s="145"/>
      <c r="GCX57" s="145"/>
      <c r="GCY57" s="145"/>
      <c r="GCZ57" s="145"/>
      <c r="GDA57" s="145"/>
      <c r="GDB57" s="145"/>
      <c r="GDC57" s="145"/>
      <c r="GDD57" s="145"/>
      <c r="GDE57" s="145"/>
      <c r="GDF57" s="145"/>
      <c r="GDG57" s="145"/>
      <c r="GDH57" s="145"/>
      <c r="GDI57" s="145"/>
      <c r="GDJ57" s="145"/>
      <c r="GDK57" s="145"/>
      <c r="GDL57" s="145"/>
      <c r="GDM57" s="145"/>
      <c r="GDN57" s="145"/>
      <c r="GDO57" s="145"/>
      <c r="GDP57" s="145"/>
      <c r="GDQ57" s="145"/>
      <c r="GDR57" s="145"/>
      <c r="GDS57" s="145"/>
      <c r="GDT57" s="145"/>
      <c r="GDU57" s="145"/>
      <c r="GDV57" s="145"/>
      <c r="GDW57" s="145"/>
      <c r="GDX57" s="145"/>
      <c r="GDY57" s="145"/>
      <c r="GDZ57" s="145"/>
      <c r="GEA57" s="145"/>
      <c r="GEB57" s="145"/>
      <c r="GEC57" s="145"/>
      <c r="GED57" s="145"/>
      <c r="GEE57" s="145"/>
      <c r="GEF57" s="145"/>
      <c r="GEG57" s="145"/>
      <c r="GEH57" s="145"/>
      <c r="GEI57" s="145"/>
      <c r="GEJ57" s="145"/>
      <c r="GEK57" s="145"/>
      <c r="GEL57" s="145"/>
      <c r="GEM57" s="145"/>
      <c r="GEN57" s="145"/>
      <c r="GEO57" s="145"/>
      <c r="GEP57" s="145"/>
      <c r="GEQ57" s="145"/>
      <c r="GER57" s="145"/>
      <c r="GES57" s="145"/>
      <c r="GET57" s="145"/>
      <c r="GEU57" s="145"/>
      <c r="GEV57" s="145"/>
      <c r="GEW57" s="145"/>
      <c r="GEX57" s="145"/>
      <c r="GEY57" s="145"/>
      <c r="GEZ57" s="145"/>
      <c r="GFA57" s="145"/>
      <c r="GFB57" s="145"/>
      <c r="GFC57" s="145"/>
      <c r="GFD57" s="145"/>
      <c r="GFE57" s="145"/>
      <c r="GFF57" s="145"/>
      <c r="GFG57" s="145"/>
      <c r="GFH57" s="145"/>
      <c r="GFI57" s="145"/>
      <c r="GFJ57" s="145"/>
      <c r="GFK57" s="145"/>
      <c r="GFL57" s="145"/>
      <c r="GFM57" s="145"/>
      <c r="GFN57" s="145"/>
      <c r="GFO57" s="145"/>
      <c r="GFP57" s="145"/>
      <c r="GFQ57" s="145"/>
      <c r="GFR57" s="145"/>
      <c r="GFS57" s="145"/>
      <c r="GFT57" s="145"/>
      <c r="GFU57" s="145"/>
      <c r="GFV57" s="145"/>
      <c r="GFW57" s="145"/>
      <c r="GFX57" s="145"/>
      <c r="GFY57" s="145"/>
      <c r="GFZ57" s="145"/>
      <c r="GGA57" s="145"/>
      <c r="GGB57" s="145"/>
      <c r="GGC57" s="145"/>
      <c r="GGD57" s="145"/>
      <c r="GGE57" s="145"/>
      <c r="GGF57" s="145"/>
      <c r="GGG57" s="145"/>
      <c r="GGH57" s="145"/>
      <c r="GGI57" s="145"/>
      <c r="GGJ57" s="145"/>
      <c r="GGK57" s="145"/>
      <c r="GGL57" s="145"/>
      <c r="GGM57" s="145"/>
      <c r="GGN57" s="145"/>
      <c r="GGO57" s="145"/>
      <c r="GGP57" s="145"/>
      <c r="GGQ57" s="145"/>
      <c r="GGR57" s="145"/>
      <c r="GGS57" s="145"/>
      <c r="GGT57" s="145"/>
      <c r="GGU57" s="145"/>
      <c r="GGV57" s="145"/>
      <c r="GGW57" s="145"/>
      <c r="GGX57" s="145"/>
      <c r="GGY57" s="145"/>
      <c r="GGZ57" s="145"/>
      <c r="GHA57" s="145"/>
      <c r="GHB57" s="145"/>
      <c r="GHC57" s="145"/>
      <c r="GHD57" s="145"/>
      <c r="GHE57" s="145"/>
      <c r="GHF57" s="145"/>
      <c r="GHG57" s="145"/>
      <c r="GHH57" s="145"/>
      <c r="GHI57" s="145"/>
      <c r="GHJ57" s="145"/>
      <c r="GHK57" s="145"/>
      <c r="GHL57" s="145"/>
      <c r="GHM57" s="145"/>
      <c r="GHN57" s="145"/>
      <c r="GHO57" s="145"/>
      <c r="GHP57" s="145"/>
      <c r="GHQ57" s="145"/>
      <c r="GHR57" s="145"/>
      <c r="GHS57" s="145"/>
      <c r="GHT57" s="145"/>
      <c r="GHU57" s="145"/>
      <c r="GHV57" s="145"/>
      <c r="GHW57" s="145"/>
      <c r="GHX57" s="145"/>
      <c r="GHY57" s="145"/>
      <c r="GHZ57" s="145"/>
      <c r="GIA57" s="145"/>
      <c r="GIB57" s="145"/>
      <c r="GIC57" s="145"/>
      <c r="GID57" s="145"/>
      <c r="GIE57" s="145"/>
      <c r="GIF57" s="145"/>
      <c r="GIG57" s="145"/>
      <c r="GIH57" s="145"/>
      <c r="GII57" s="145"/>
      <c r="GIJ57" s="145"/>
      <c r="GIK57" s="145"/>
      <c r="GIL57" s="145"/>
      <c r="GIM57" s="145"/>
      <c r="GIN57" s="145"/>
      <c r="GIO57" s="145"/>
      <c r="GIP57" s="145"/>
      <c r="GIQ57" s="145"/>
      <c r="GIR57" s="145"/>
      <c r="GIS57" s="145"/>
      <c r="GIT57" s="145"/>
      <c r="GIU57" s="145"/>
      <c r="GIV57" s="145"/>
      <c r="GIW57" s="145"/>
      <c r="GIX57" s="145"/>
      <c r="GIY57" s="145"/>
      <c r="GIZ57" s="145"/>
      <c r="GJA57" s="145"/>
      <c r="GJB57" s="145"/>
      <c r="GJC57" s="145"/>
      <c r="GJD57" s="145"/>
      <c r="GJE57" s="145"/>
      <c r="GJF57" s="145"/>
      <c r="GJG57" s="145"/>
      <c r="GJH57" s="145"/>
      <c r="GJI57" s="145"/>
      <c r="GJJ57" s="145"/>
      <c r="GJK57" s="145"/>
      <c r="GJL57" s="145"/>
      <c r="GJM57" s="145"/>
      <c r="GJN57" s="145"/>
      <c r="GJO57" s="145"/>
      <c r="GJP57" s="145"/>
      <c r="GJQ57" s="145"/>
      <c r="GJR57" s="145"/>
      <c r="GJS57" s="145"/>
      <c r="GJT57" s="145"/>
      <c r="GJU57" s="145"/>
      <c r="GJV57" s="145"/>
      <c r="GJW57" s="145"/>
      <c r="GJX57" s="145"/>
      <c r="GJY57" s="145"/>
      <c r="GJZ57" s="145"/>
      <c r="GKA57" s="145"/>
      <c r="GKB57" s="145"/>
      <c r="GKC57" s="145"/>
      <c r="GKD57" s="145"/>
      <c r="GKE57" s="145"/>
      <c r="GKF57" s="145"/>
      <c r="GKG57" s="145"/>
      <c r="GKH57" s="145"/>
      <c r="GKI57" s="145"/>
      <c r="GKJ57" s="145"/>
      <c r="GKK57" s="145"/>
      <c r="GKL57" s="145"/>
      <c r="GKM57" s="145"/>
      <c r="GKN57" s="145"/>
      <c r="GKO57" s="145"/>
      <c r="GKP57" s="145"/>
      <c r="GKQ57" s="145"/>
      <c r="GKR57" s="145"/>
      <c r="GKS57" s="145"/>
      <c r="GKT57" s="145"/>
      <c r="GKU57" s="145"/>
      <c r="GKV57" s="145"/>
      <c r="GKW57" s="145"/>
      <c r="GKX57" s="145"/>
      <c r="GKY57" s="145"/>
      <c r="GKZ57" s="145"/>
      <c r="GLA57" s="145"/>
      <c r="GLB57" s="145"/>
      <c r="GLC57" s="145"/>
      <c r="GLD57" s="145"/>
      <c r="GLE57" s="145"/>
      <c r="GLF57" s="145"/>
      <c r="GLG57" s="145"/>
      <c r="GLH57" s="145"/>
      <c r="GLI57" s="145"/>
      <c r="GLJ57" s="145"/>
      <c r="GLK57" s="145"/>
      <c r="GLL57" s="145"/>
      <c r="GLM57" s="145"/>
      <c r="GLN57" s="145"/>
      <c r="GLO57" s="145"/>
      <c r="GLP57" s="145"/>
      <c r="GLQ57" s="145"/>
      <c r="GLR57" s="145"/>
      <c r="GLS57" s="145"/>
      <c r="GLT57" s="145"/>
      <c r="GLU57" s="145"/>
      <c r="GLV57" s="145"/>
      <c r="GLW57" s="145"/>
      <c r="GLX57" s="145"/>
      <c r="GLY57" s="145"/>
      <c r="GLZ57" s="145"/>
      <c r="GMA57" s="145"/>
      <c r="GMB57" s="145"/>
      <c r="GMC57" s="145"/>
      <c r="GMD57" s="145"/>
      <c r="GME57" s="145"/>
      <c r="GMF57" s="145"/>
      <c r="GMG57" s="145"/>
      <c r="GMH57" s="145"/>
      <c r="GMI57" s="145"/>
      <c r="GMJ57" s="145"/>
      <c r="GMK57" s="145"/>
      <c r="GML57" s="145"/>
      <c r="GMM57" s="145"/>
      <c r="GMN57" s="145"/>
      <c r="GMO57" s="145"/>
      <c r="GMP57" s="145"/>
      <c r="GMQ57" s="145"/>
      <c r="GMR57" s="145"/>
      <c r="GMS57" s="145"/>
      <c r="GMT57" s="145"/>
      <c r="GMU57" s="145"/>
      <c r="GMV57" s="145"/>
      <c r="GMW57" s="145"/>
      <c r="GMX57" s="145"/>
      <c r="GMY57" s="145"/>
      <c r="GMZ57" s="145"/>
      <c r="GNA57" s="145"/>
      <c r="GNB57" s="145"/>
      <c r="GNC57" s="145"/>
      <c r="GND57" s="145"/>
      <c r="GNE57" s="145"/>
      <c r="GNF57" s="145"/>
      <c r="GNG57" s="145"/>
      <c r="GNH57" s="145"/>
      <c r="GNI57" s="145"/>
      <c r="GNJ57" s="145"/>
      <c r="GNK57" s="145"/>
      <c r="GNL57" s="145"/>
      <c r="GNM57" s="145"/>
      <c r="GNN57" s="145"/>
      <c r="GNO57" s="145"/>
      <c r="GNP57" s="145"/>
      <c r="GNQ57" s="145"/>
      <c r="GNR57" s="145"/>
      <c r="GNS57" s="145"/>
      <c r="GNT57" s="145"/>
      <c r="GNU57" s="145"/>
      <c r="GNV57" s="145"/>
      <c r="GNW57" s="145"/>
      <c r="GNX57" s="145"/>
      <c r="GNY57" s="145"/>
      <c r="GNZ57" s="145"/>
      <c r="GOA57" s="145"/>
      <c r="GOB57" s="145"/>
      <c r="GOC57" s="145"/>
      <c r="GOD57" s="145"/>
      <c r="GOE57" s="145"/>
      <c r="GOF57" s="145"/>
      <c r="GOG57" s="145"/>
      <c r="GOH57" s="145"/>
      <c r="GOI57" s="145"/>
      <c r="GOJ57" s="145"/>
      <c r="GOK57" s="145"/>
      <c r="GOL57" s="145"/>
      <c r="GOM57" s="145"/>
      <c r="GON57" s="145"/>
      <c r="GOO57" s="145"/>
      <c r="GOP57" s="145"/>
      <c r="GOQ57" s="145"/>
      <c r="GOR57" s="145"/>
      <c r="GOS57" s="145"/>
      <c r="GOT57" s="145"/>
      <c r="GOU57" s="145"/>
      <c r="GOV57" s="145"/>
      <c r="GOW57" s="145"/>
      <c r="GOX57" s="145"/>
      <c r="GOY57" s="145"/>
      <c r="GOZ57" s="145"/>
      <c r="GPA57" s="145"/>
      <c r="GPB57" s="145"/>
      <c r="GPC57" s="145"/>
      <c r="GPD57" s="145"/>
      <c r="GPE57" s="145"/>
      <c r="GPF57" s="145"/>
      <c r="GPG57" s="145"/>
      <c r="GPH57" s="145"/>
      <c r="GPI57" s="145"/>
      <c r="GPJ57" s="145"/>
      <c r="GPK57" s="145"/>
      <c r="GPL57" s="145"/>
      <c r="GPM57" s="145"/>
      <c r="GPN57" s="145"/>
      <c r="GPO57" s="145"/>
      <c r="GPP57" s="145"/>
      <c r="GPQ57" s="145"/>
      <c r="GPR57" s="145"/>
      <c r="GPS57" s="145"/>
      <c r="GPT57" s="145"/>
      <c r="GPU57" s="145"/>
      <c r="GPV57" s="145"/>
      <c r="GPW57" s="145"/>
      <c r="GPX57" s="145"/>
      <c r="GPY57" s="145"/>
      <c r="GPZ57" s="145"/>
      <c r="GQA57" s="145"/>
      <c r="GQB57" s="145"/>
      <c r="GQC57" s="145"/>
      <c r="GQD57" s="145"/>
      <c r="GQE57" s="145"/>
      <c r="GQF57" s="145"/>
      <c r="GQG57" s="145"/>
      <c r="GQH57" s="145"/>
      <c r="GQI57" s="145"/>
      <c r="GQJ57" s="145"/>
      <c r="GQK57" s="145"/>
      <c r="GQL57" s="145"/>
      <c r="GQM57" s="145"/>
      <c r="GQN57" s="145"/>
      <c r="GQO57" s="145"/>
      <c r="GQP57" s="145"/>
      <c r="GQQ57" s="145"/>
      <c r="GQR57" s="145"/>
      <c r="GQS57" s="145"/>
      <c r="GQT57" s="145"/>
      <c r="GQU57" s="145"/>
      <c r="GQV57" s="145"/>
      <c r="GQW57" s="145"/>
      <c r="GQX57" s="145"/>
      <c r="GQY57" s="145"/>
      <c r="GQZ57" s="145"/>
      <c r="GRA57" s="145"/>
      <c r="GRB57" s="145"/>
      <c r="GRC57" s="145"/>
      <c r="GRD57" s="145"/>
      <c r="GRE57" s="145"/>
      <c r="GRF57" s="145"/>
      <c r="GRG57" s="145"/>
      <c r="GRH57" s="145"/>
      <c r="GRI57" s="145"/>
      <c r="GRJ57" s="145"/>
      <c r="GRK57" s="145"/>
      <c r="GRL57" s="145"/>
      <c r="GRM57" s="145"/>
      <c r="GRN57" s="145"/>
      <c r="GRO57" s="145"/>
      <c r="GRP57" s="145"/>
      <c r="GRQ57" s="145"/>
      <c r="GRR57" s="145"/>
      <c r="GRS57" s="145"/>
      <c r="GRT57" s="145"/>
      <c r="GRU57" s="145"/>
      <c r="GRV57" s="145"/>
      <c r="GRW57" s="145"/>
      <c r="GRX57" s="145"/>
      <c r="GRY57" s="145"/>
      <c r="GRZ57" s="145"/>
      <c r="GSA57" s="145"/>
      <c r="GSB57" s="145"/>
      <c r="GSC57" s="145"/>
      <c r="GSD57" s="145"/>
      <c r="GSE57" s="145"/>
      <c r="GSF57" s="145"/>
      <c r="GSG57" s="145"/>
      <c r="GSH57" s="145"/>
      <c r="GSI57" s="145"/>
      <c r="GSJ57" s="145"/>
      <c r="GSK57" s="145"/>
      <c r="GSL57" s="145"/>
      <c r="GSM57" s="145"/>
      <c r="GSN57" s="145"/>
      <c r="GSO57" s="145"/>
      <c r="GSP57" s="145"/>
      <c r="GSQ57" s="145"/>
      <c r="GSR57" s="145"/>
      <c r="GSS57" s="145"/>
      <c r="GST57" s="145"/>
      <c r="GSU57" s="145"/>
      <c r="GSV57" s="145"/>
      <c r="GSW57" s="145"/>
      <c r="GSX57" s="145"/>
      <c r="GSY57" s="145"/>
      <c r="GSZ57" s="145"/>
      <c r="GTA57" s="145"/>
      <c r="GTB57" s="145"/>
      <c r="GTC57" s="145"/>
      <c r="GTD57" s="145"/>
      <c r="GTE57" s="145"/>
      <c r="GTF57" s="145"/>
      <c r="GTG57" s="145"/>
      <c r="GTH57" s="145"/>
      <c r="GTI57" s="145"/>
      <c r="GTJ57" s="145"/>
      <c r="GTK57" s="145"/>
      <c r="GTL57" s="145"/>
      <c r="GTM57" s="145"/>
      <c r="GTN57" s="145"/>
      <c r="GTO57" s="145"/>
      <c r="GTP57" s="145"/>
      <c r="GTQ57" s="145"/>
      <c r="GTR57" s="145"/>
      <c r="GTS57" s="145"/>
      <c r="GTT57" s="145"/>
      <c r="GTU57" s="145"/>
      <c r="GTV57" s="145"/>
      <c r="GTW57" s="145"/>
      <c r="GTX57" s="145"/>
      <c r="GTY57" s="145"/>
      <c r="GTZ57" s="145"/>
      <c r="GUA57" s="145"/>
      <c r="GUB57" s="145"/>
      <c r="GUC57" s="145"/>
      <c r="GUD57" s="145"/>
      <c r="GUE57" s="145"/>
      <c r="GUF57" s="145"/>
      <c r="GUG57" s="145"/>
      <c r="GUH57" s="145"/>
      <c r="GUI57" s="145"/>
      <c r="GUJ57" s="145"/>
      <c r="GUK57" s="145"/>
      <c r="GUL57" s="145"/>
      <c r="GUM57" s="145"/>
      <c r="GUN57" s="145"/>
      <c r="GUO57" s="145"/>
      <c r="GUP57" s="145"/>
      <c r="GUQ57" s="145"/>
      <c r="GUR57" s="145"/>
      <c r="GUS57" s="145"/>
      <c r="GUT57" s="145"/>
      <c r="GUU57" s="145"/>
      <c r="GUV57" s="145"/>
      <c r="GUW57" s="145"/>
      <c r="GUX57" s="145"/>
      <c r="GUY57" s="145"/>
      <c r="GUZ57" s="145"/>
      <c r="GVA57" s="145"/>
      <c r="GVB57" s="145"/>
      <c r="GVC57" s="145"/>
      <c r="GVD57" s="145"/>
      <c r="GVE57" s="145"/>
      <c r="GVF57" s="145"/>
      <c r="GVG57" s="145"/>
      <c r="GVH57" s="145"/>
      <c r="GVI57" s="145"/>
      <c r="GVJ57" s="145"/>
      <c r="GVK57" s="145"/>
      <c r="GVL57" s="145"/>
      <c r="GVM57" s="145"/>
      <c r="GVN57" s="145"/>
      <c r="GVO57" s="145"/>
      <c r="GVP57" s="145"/>
      <c r="GVQ57" s="145"/>
      <c r="GVR57" s="145"/>
      <c r="GVS57" s="145"/>
      <c r="GVT57" s="145"/>
      <c r="GVU57" s="145"/>
      <c r="GVV57" s="145"/>
      <c r="GVW57" s="145"/>
      <c r="GVX57" s="145"/>
      <c r="GVY57" s="145"/>
      <c r="GVZ57" s="145"/>
      <c r="GWA57" s="145"/>
      <c r="GWB57" s="145"/>
      <c r="GWC57" s="145"/>
      <c r="GWD57" s="145"/>
      <c r="GWE57" s="145"/>
      <c r="GWF57" s="145"/>
      <c r="GWG57" s="145"/>
      <c r="GWH57" s="145"/>
      <c r="GWI57" s="145"/>
      <c r="GWJ57" s="145"/>
      <c r="GWK57" s="145"/>
      <c r="GWL57" s="145"/>
      <c r="GWM57" s="145"/>
      <c r="GWN57" s="145"/>
      <c r="GWO57" s="145"/>
      <c r="GWP57" s="145"/>
      <c r="GWQ57" s="145"/>
      <c r="GWR57" s="145"/>
      <c r="GWS57" s="145"/>
      <c r="GWT57" s="145"/>
      <c r="GWU57" s="145"/>
      <c r="GWV57" s="145"/>
      <c r="GWW57" s="145"/>
      <c r="GWX57" s="145"/>
      <c r="GWY57" s="145"/>
      <c r="GWZ57" s="145"/>
      <c r="GXA57" s="145"/>
      <c r="GXB57" s="145"/>
      <c r="GXC57" s="145"/>
      <c r="GXD57" s="145"/>
      <c r="GXE57" s="145"/>
      <c r="GXF57" s="145"/>
      <c r="GXG57" s="145"/>
      <c r="GXH57" s="145"/>
      <c r="GXI57" s="145"/>
      <c r="GXJ57" s="145"/>
      <c r="GXK57" s="145"/>
      <c r="GXL57" s="145"/>
      <c r="GXM57" s="145"/>
      <c r="GXN57" s="145"/>
      <c r="GXO57" s="145"/>
      <c r="GXP57" s="145"/>
      <c r="GXQ57" s="145"/>
      <c r="GXR57" s="145"/>
      <c r="GXS57" s="145"/>
      <c r="GXT57" s="145"/>
      <c r="GXU57" s="145"/>
      <c r="GXV57" s="145"/>
      <c r="GXW57" s="145"/>
      <c r="GXX57" s="145"/>
      <c r="GXY57" s="145"/>
      <c r="GXZ57" s="145"/>
      <c r="GYA57" s="145"/>
      <c r="GYB57" s="145"/>
      <c r="GYC57" s="145"/>
      <c r="GYD57" s="145"/>
      <c r="GYE57" s="145"/>
      <c r="GYF57" s="145"/>
      <c r="GYG57" s="145"/>
      <c r="GYH57" s="145"/>
      <c r="GYI57" s="145"/>
      <c r="GYJ57" s="145"/>
      <c r="GYK57" s="145"/>
      <c r="GYL57" s="145"/>
      <c r="GYM57" s="145"/>
      <c r="GYN57" s="145"/>
      <c r="GYO57" s="145"/>
      <c r="GYP57" s="145"/>
      <c r="GYQ57" s="145"/>
      <c r="GYR57" s="145"/>
      <c r="GYS57" s="145"/>
      <c r="GYT57" s="145"/>
      <c r="GYU57" s="145"/>
      <c r="GYV57" s="145"/>
      <c r="GYW57" s="145"/>
      <c r="GYX57" s="145"/>
      <c r="GYY57" s="145"/>
      <c r="GYZ57" s="145"/>
      <c r="GZA57" s="145"/>
      <c r="GZB57" s="145"/>
      <c r="GZC57" s="145"/>
      <c r="GZD57" s="145"/>
      <c r="GZE57" s="145"/>
      <c r="GZF57" s="145"/>
      <c r="GZG57" s="145"/>
      <c r="GZH57" s="145"/>
      <c r="GZI57" s="145"/>
      <c r="GZJ57" s="145"/>
      <c r="GZK57" s="145"/>
      <c r="GZL57" s="145"/>
      <c r="GZM57" s="145"/>
      <c r="GZN57" s="145"/>
      <c r="GZO57" s="145"/>
      <c r="GZP57" s="145"/>
      <c r="GZQ57" s="145"/>
      <c r="GZR57" s="145"/>
      <c r="GZS57" s="145"/>
      <c r="GZT57" s="145"/>
      <c r="GZU57" s="145"/>
      <c r="GZV57" s="145"/>
      <c r="GZW57" s="145"/>
      <c r="GZX57" s="145"/>
      <c r="GZY57" s="145"/>
      <c r="GZZ57" s="145"/>
      <c r="HAA57" s="145"/>
      <c r="HAB57" s="145"/>
      <c r="HAC57" s="145"/>
      <c r="HAD57" s="145"/>
      <c r="HAE57" s="145"/>
      <c r="HAF57" s="145"/>
      <c r="HAG57" s="145"/>
      <c r="HAH57" s="145"/>
      <c r="HAI57" s="145"/>
      <c r="HAJ57" s="145"/>
      <c r="HAK57" s="145"/>
      <c r="HAL57" s="145"/>
      <c r="HAM57" s="145"/>
      <c r="HAN57" s="145"/>
      <c r="HAO57" s="145"/>
      <c r="HAP57" s="145"/>
      <c r="HAQ57" s="145"/>
      <c r="HAR57" s="145"/>
      <c r="HAS57" s="145"/>
      <c r="HAT57" s="145"/>
      <c r="HAU57" s="145"/>
      <c r="HAV57" s="145"/>
      <c r="HAW57" s="145"/>
      <c r="HAX57" s="145"/>
      <c r="HAY57" s="145"/>
      <c r="HAZ57" s="145"/>
      <c r="HBA57" s="145"/>
      <c r="HBB57" s="145"/>
      <c r="HBC57" s="145"/>
      <c r="HBD57" s="145"/>
      <c r="HBE57" s="145"/>
      <c r="HBF57" s="145"/>
      <c r="HBG57" s="145"/>
      <c r="HBH57" s="145"/>
      <c r="HBI57" s="145"/>
      <c r="HBJ57" s="145"/>
      <c r="HBK57" s="145"/>
      <c r="HBL57" s="145"/>
      <c r="HBM57" s="145"/>
      <c r="HBN57" s="145"/>
      <c r="HBO57" s="145"/>
      <c r="HBP57" s="145"/>
      <c r="HBQ57" s="145"/>
      <c r="HBR57" s="145"/>
      <c r="HBS57" s="145"/>
      <c r="HBT57" s="145"/>
      <c r="HBU57" s="145"/>
      <c r="HBV57" s="145"/>
      <c r="HBW57" s="145"/>
      <c r="HBX57" s="145"/>
      <c r="HBY57" s="145"/>
      <c r="HBZ57" s="145"/>
      <c r="HCA57" s="145"/>
      <c r="HCB57" s="145"/>
      <c r="HCC57" s="145"/>
      <c r="HCD57" s="145"/>
      <c r="HCE57" s="145"/>
      <c r="HCF57" s="145"/>
      <c r="HCG57" s="145"/>
      <c r="HCH57" s="145"/>
      <c r="HCI57" s="145"/>
      <c r="HCJ57" s="145"/>
      <c r="HCK57" s="145"/>
      <c r="HCL57" s="145"/>
      <c r="HCM57" s="145"/>
      <c r="HCN57" s="145"/>
      <c r="HCO57" s="145"/>
      <c r="HCP57" s="145"/>
      <c r="HCQ57" s="145"/>
      <c r="HCR57" s="145"/>
      <c r="HCS57" s="145"/>
      <c r="HCT57" s="145"/>
      <c r="HCU57" s="145"/>
      <c r="HCV57" s="145"/>
      <c r="HCW57" s="145"/>
      <c r="HCX57" s="145"/>
      <c r="HCY57" s="145"/>
      <c r="HCZ57" s="145"/>
      <c r="HDA57" s="145"/>
      <c r="HDB57" s="145"/>
      <c r="HDC57" s="145"/>
      <c r="HDD57" s="145"/>
      <c r="HDE57" s="145"/>
      <c r="HDF57" s="145"/>
      <c r="HDG57" s="145"/>
      <c r="HDH57" s="145"/>
      <c r="HDI57" s="145"/>
      <c r="HDJ57" s="145"/>
      <c r="HDK57" s="145"/>
      <c r="HDL57" s="145"/>
      <c r="HDM57" s="145"/>
      <c r="HDN57" s="145"/>
      <c r="HDO57" s="145"/>
      <c r="HDP57" s="145"/>
      <c r="HDQ57" s="145"/>
      <c r="HDR57" s="145"/>
      <c r="HDS57" s="145"/>
      <c r="HDT57" s="145"/>
      <c r="HDU57" s="145"/>
      <c r="HDV57" s="145"/>
      <c r="HDW57" s="145"/>
      <c r="HDX57" s="145"/>
      <c r="HDY57" s="145"/>
      <c r="HDZ57" s="145"/>
      <c r="HEA57" s="145"/>
      <c r="HEB57" s="145"/>
      <c r="HEC57" s="145"/>
      <c r="HED57" s="145"/>
      <c r="HEE57" s="145"/>
      <c r="HEF57" s="145"/>
      <c r="HEG57" s="145"/>
      <c r="HEH57" s="145"/>
      <c r="HEI57" s="145"/>
      <c r="HEJ57" s="145"/>
      <c r="HEK57" s="145"/>
      <c r="HEL57" s="145"/>
      <c r="HEM57" s="145"/>
      <c r="HEN57" s="145"/>
      <c r="HEO57" s="145"/>
      <c r="HEP57" s="145"/>
      <c r="HEQ57" s="145"/>
      <c r="HER57" s="145"/>
      <c r="HES57" s="145"/>
      <c r="HET57" s="145"/>
      <c r="HEU57" s="145"/>
      <c r="HEV57" s="145"/>
      <c r="HEW57" s="145"/>
      <c r="HEX57" s="145"/>
      <c r="HEY57" s="145"/>
      <c r="HEZ57" s="145"/>
      <c r="HFA57" s="145"/>
      <c r="HFB57" s="145"/>
      <c r="HFC57" s="145"/>
      <c r="HFD57" s="145"/>
      <c r="HFE57" s="145"/>
      <c r="HFF57" s="145"/>
      <c r="HFG57" s="145"/>
      <c r="HFH57" s="145"/>
      <c r="HFI57" s="145"/>
      <c r="HFJ57" s="145"/>
      <c r="HFK57" s="145"/>
      <c r="HFL57" s="145"/>
      <c r="HFM57" s="145"/>
      <c r="HFN57" s="145"/>
      <c r="HFO57" s="145"/>
      <c r="HFP57" s="145"/>
      <c r="HFQ57" s="145"/>
      <c r="HFR57" s="145"/>
      <c r="HFS57" s="145"/>
      <c r="HFT57" s="145"/>
      <c r="HFU57" s="145"/>
      <c r="HFV57" s="145"/>
      <c r="HFW57" s="145"/>
      <c r="HFX57" s="145"/>
      <c r="HFY57" s="145"/>
      <c r="HFZ57" s="145"/>
      <c r="HGA57" s="145"/>
      <c r="HGB57" s="145"/>
      <c r="HGC57" s="145"/>
      <c r="HGD57" s="145"/>
      <c r="HGE57" s="145"/>
      <c r="HGF57" s="145"/>
      <c r="HGG57" s="145"/>
      <c r="HGH57" s="145"/>
      <c r="HGI57" s="145"/>
      <c r="HGJ57" s="145"/>
      <c r="HGK57" s="145"/>
      <c r="HGL57" s="145"/>
      <c r="HGM57" s="145"/>
      <c r="HGN57" s="145"/>
      <c r="HGO57" s="145"/>
      <c r="HGP57" s="145"/>
      <c r="HGQ57" s="145"/>
      <c r="HGR57" s="145"/>
      <c r="HGS57" s="145"/>
      <c r="HGT57" s="145"/>
      <c r="HGU57" s="145"/>
      <c r="HGV57" s="145"/>
      <c r="HGW57" s="145"/>
      <c r="HGX57" s="145"/>
      <c r="HGY57" s="145"/>
      <c r="HGZ57" s="145"/>
      <c r="HHA57" s="145"/>
      <c r="HHB57" s="145"/>
      <c r="HHC57" s="145"/>
      <c r="HHD57" s="145"/>
      <c r="HHE57" s="145"/>
      <c r="HHF57" s="145"/>
      <c r="HHG57" s="145"/>
      <c r="HHH57" s="145"/>
      <c r="HHI57" s="145"/>
      <c r="HHJ57" s="145"/>
      <c r="HHK57" s="145"/>
      <c r="HHL57" s="145"/>
      <c r="HHM57" s="145"/>
      <c r="HHN57" s="145"/>
      <c r="HHO57" s="145"/>
      <c r="HHP57" s="145"/>
      <c r="HHQ57" s="145"/>
      <c r="HHR57" s="145"/>
      <c r="HHS57" s="145"/>
      <c r="HHT57" s="145"/>
      <c r="HHU57" s="145"/>
      <c r="HHV57" s="145"/>
      <c r="HHW57" s="145"/>
      <c r="HHX57" s="145"/>
      <c r="HHY57" s="145"/>
      <c r="HHZ57" s="145"/>
      <c r="HIA57" s="145"/>
      <c r="HIB57" s="145"/>
      <c r="HIC57" s="145"/>
      <c r="HID57" s="145"/>
      <c r="HIE57" s="145"/>
      <c r="HIF57" s="145"/>
      <c r="HIG57" s="145"/>
      <c r="HIH57" s="145"/>
      <c r="HII57" s="145"/>
      <c r="HIJ57" s="145"/>
      <c r="HIK57" s="145"/>
      <c r="HIL57" s="145"/>
      <c r="HIM57" s="145"/>
      <c r="HIN57" s="145"/>
      <c r="HIO57" s="145"/>
      <c r="HIP57" s="145"/>
      <c r="HIQ57" s="145"/>
      <c r="HIR57" s="145"/>
      <c r="HIS57" s="145"/>
      <c r="HIT57" s="145"/>
      <c r="HIU57" s="145"/>
      <c r="HIV57" s="145"/>
      <c r="HIW57" s="145"/>
      <c r="HIX57" s="145"/>
      <c r="HIY57" s="145"/>
      <c r="HIZ57" s="145"/>
      <c r="HJA57" s="145"/>
      <c r="HJB57" s="145"/>
      <c r="HJC57" s="145"/>
      <c r="HJD57" s="145"/>
      <c r="HJE57" s="145"/>
      <c r="HJF57" s="145"/>
      <c r="HJG57" s="145"/>
      <c r="HJH57" s="145"/>
      <c r="HJI57" s="145"/>
      <c r="HJJ57" s="145"/>
      <c r="HJK57" s="145"/>
      <c r="HJL57" s="145"/>
      <c r="HJM57" s="145"/>
      <c r="HJN57" s="145"/>
      <c r="HJO57" s="145"/>
      <c r="HJP57" s="145"/>
      <c r="HJQ57" s="145"/>
      <c r="HJR57" s="145"/>
      <c r="HJS57" s="145"/>
      <c r="HJT57" s="145"/>
      <c r="HJU57" s="145"/>
      <c r="HJV57" s="145"/>
      <c r="HJW57" s="145"/>
      <c r="HJX57" s="145"/>
      <c r="HJY57" s="145"/>
      <c r="HJZ57" s="145"/>
      <c r="HKA57" s="145"/>
      <c r="HKB57" s="145"/>
      <c r="HKC57" s="145"/>
      <c r="HKD57" s="145"/>
      <c r="HKE57" s="145"/>
      <c r="HKF57" s="145"/>
      <c r="HKG57" s="145"/>
      <c r="HKH57" s="145"/>
      <c r="HKI57" s="145"/>
      <c r="HKJ57" s="145"/>
      <c r="HKK57" s="145"/>
      <c r="HKL57" s="145"/>
      <c r="HKM57" s="145"/>
      <c r="HKN57" s="145"/>
      <c r="HKO57" s="145"/>
      <c r="HKP57" s="145"/>
      <c r="HKQ57" s="145"/>
      <c r="HKR57" s="145"/>
      <c r="HKS57" s="145"/>
      <c r="HKT57" s="145"/>
      <c r="HKU57" s="145"/>
      <c r="HKV57" s="145"/>
      <c r="HKW57" s="145"/>
      <c r="HKX57" s="145"/>
      <c r="HKY57" s="145"/>
      <c r="HKZ57" s="145"/>
      <c r="HLA57" s="145"/>
      <c r="HLB57" s="145"/>
      <c r="HLC57" s="145"/>
      <c r="HLD57" s="145"/>
      <c r="HLE57" s="145"/>
      <c r="HLF57" s="145"/>
      <c r="HLG57" s="145"/>
      <c r="HLH57" s="145"/>
      <c r="HLI57" s="145"/>
      <c r="HLJ57" s="145"/>
      <c r="HLK57" s="145"/>
      <c r="HLL57" s="145"/>
      <c r="HLM57" s="145"/>
      <c r="HLN57" s="145"/>
      <c r="HLO57" s="145"/>
      <c r="HLP57" s="145"/>
      <c r="HLQ57" s="145"/>
      <c r="HLR57" s="145"/>
      <c r="HLS57" s="145"/>
      <c r="HLT57" s="145"/>
      <c r="HLU57" s="145"/>
      <c r="HLV57" s="145"/>
      <c r="HLW57" s="145"/>
      <c r="HLX57" s="145"/>
      <c r="HLY57" s="145"/>
      <c r="HLZ57" s="145"/>
      <c r="HMA57" s="145"/>
      <c r="HMB57" s="145"/>
      <c r="HMC57" s="145"/>
      <c r="HMD57" s="145"/>
      <c r="HME57" s="145"/>
      <c r="HMF57" s="145"/>
      <c r="HMG57" s="145"/>
      <c r="HMH57" s="145"/>
      <c r="HMI57" s="145"/>
      <c r="HMJ57" s="145"/>
      <c r="HMK57" s="145"/>
      <c r="HML57" s="145"/>
      <c r="HMM57" s="145"/>
      <c r="HMN57" s="145"/>
      <c r="HMO57" s="145"/>
      <c r="HMP57" s="145"/>
      <c r="HMQ57" s="145"/>
      <c r="HMR57" s="145"/>
      <c r="HMS57" s="145"/>
      <c r="HMT57" s="145"/>
      <c r="HMU57" s="145"/>
      <c r="HMV57" s="145"/>
      <c r="HMW57" s="145"/>
      <c r="HMX57" s="145"/>
      <c r="HMY57" s="145"/>
      <c r="HMZ57" s="145"/>
      <c r="HNA57" s="145"/>
      <c r="HNB57" s="145"/>
      <c r="HNC57" s="145"/>
      <c r="HND57" s="145"/>
      <c r="HNE57" s="145"/>
      <c r="HNF57" s="145"/>
      <c r="HNG57" s="145"/>
      <c r="HNH57" s="145"/>
      <c r="HNI57" s="145"/>
      <c r="HNJ57" s="145"/>
      <c r="HNK57" s="145"/>
      <c r="HNL57" s="145"/>
      <c r="HNM57" s="145"/>
      <c r="HNN57" s="145"/>
      <c r="HNO57" s="145"/>
      <c r="HNP57" s="145"/>
      <c r="HNQ57" s="145"/>
      <c r="HNR57" s="145"/>
      <c r="HNS57" s="145"/>
      <c r="HNT57" s="145"/>
      <c r="HNU57" s="145"/>
      <c r="HNV57" s="145"/>
      <c r="HNW57" s="145"/>
      <c r="HNX57" s="145"/>
      <c r="HNY57" s="145"/>
      <c r="HNZ57" s="145"/>
      <c r="HOA57" s="145"/>
      <c r="HOB57" s="145"/>
      <c r="HOC57" s="145"/>
      <c r="HOD57" s="145"/>
      <c r="HOE57" s="145"/>
      <c r="HOF57" s="145"/>
      <c r="HOG57" s="145"/>
      <c r="HOH57" s="145"/>
      <c r="HOI57" s="145"/>
      <c r="HOJ57" s="145"/>
      <c r="HOK57" s="145"/>
      <c r="HOL57" s="145"/>
      <c r="HOM57" s="145"/>
      <c r="HON57" s="145"/>
      <c r="HOO57" s="145"/>
      <c r="HOP57" s="145"/>
      <c r="HOQ57" s="145"/>
      <c r="HOR57" s="145"/>
      <c r="HOS57" s="145"/>
      <c r="HOT57" s="145"/>
      <c r="HOU57" s="145"/>
      <c r="HOV57" s="145"/>
      <c r="HOW57" s="145"/>
      <c r="HOX57" s="145"/>
      <c r="HOY57" s="145"/>
      <c r="HOZ57" s="145"/>
      <c r="HPA57" s="145"/>
      <c r="HPB57" s="145"/>
      <c r="HPC57" s="145"/>
      <c r="HPD57" s="145"/>
      <c r="HPE57" s="145"/>
      <c r="HPF57" s="145"/>
      <c r="HPG57" s="145"/>
      <c r="HPH57" s="145"/>
      <c r="HPI57" s="145"/>
      <c r="HPJ57" s="145"/>
      <c r="HPK57" s="145"/>
      <c r="HPL57" s="145"/>
      <c r="HPM57" s="145"/>
      <c r="HPN57" s="145"/>
      <c r="HPO57" s="145"/>
      <c r="HPP57" s="145"/>
      <c r="HPQ57" s="145"/>
      <c r="HPR57" s="145"/>
      <c r="HPS57" s="145"/>
      <c r="HPT57" s="145"/>
      <c r="HPU57" s="145"/>
      <c r="HPV57" s="145"/>
      <c r="HPW57" s="145"/>
      <c r="HPX57" s="145"/>
      <c r="HPY57" s="145"/>
      <c r="HPZ57" s="145"/>
      <c r="HQA57" s="145"/>
      <c r="HQB57" s="145"/>
      <c r="HQC57" s="145"/>
      <c r="HQD57" s="145"/>
      <c r="HQE57" s="145"/>
      <c r="HQF57" s="145"/>
      <c r="HQG57" s="145"/>
      <c r="HQH57" s="145"/>
      <c r="HQI57" s="145"/>
      <c r="HQJ57" s="145"/>
      <c r="HQK57" s="145"/>
      <c r="HQL57" s="145"/>
      <c r="HQM57" s="145"/>
      <c r="HQN57" s="145"/>
      <c r="HQO57" s="145"/>
      <c r="HQP57" s="145"/>
      <c r="HQQ57" s="145"/>
      <c r="HQR57" s="145"/>
      <c r="HQS57" s="145"/>
      <c r="HQT57" s="145"/>
      <c r="HQU57" s="145"/>
      <c r="HQV57" s="145"/>
      <c r="HQW57" s="145"/>
      <c r="HQX57" s="145"/>
      <c r="HQY57" s="145"/>
      <c r="HQZ57" s="145"/>
      <c r="HRA57" s="145"/>
      <c r="HRB57" s="145"/>
      <c r="HRC57" s="145"/>
      <c r="HRD57" s="145"/>
      <c r="HRE57" s="145"/>
      <c r="HRF57" s="145"/>
      <c r="HRG57" s="145"/>
      <c r="HRH57" s="145"/>
      <c r="HRI57" s="145"/>
      <c r="HRJ57" s="145"/>
      <c r="HRK57" s="145"/>
      <c r="HRL57" s="145"/>
      <c r="HRM57" s="145"/>
      <c r="HRN57" s="145"/>
      <c r="HRO57" s="145"/>
      <c r="HRP57" s="145"/>
      <c r="HRQ57" s="145"/>
      <c r="HRR57" s="145"/>
      <c r="HRS57" s="145"/>
      <c r="HRT57" s="145"/>
      <c r="HRU57" s="145"/>
      <c r="HRV57" s="145"/>
      <c r="HRW57" s="145"/>
      <c r="HRX57" s="145"/>
      <c r="HRY57" s="145"/>
      <c r="HRZ57" s="145"/>
      <c r="HSA57" s="145"/>
      <c r="HSB57" s="145"/>
      <c r="HSC57" s="145"/>
      <c r="HSD57" s="145"/>
      <c r="HSE57" s="145"/>
      <c r="HSF57" s="145"/>
      <c r="HSG57" s="145"/>
      <c r="HSH57" s="145"/>
      <c r="HSI57" s="145"/>
      <c r="HSJ57" s="145"/>
      <c r="HSK57" s="145"/>
      <c r="HSL57" s="145"/>
      <c r="HSM57" s="145"/>
      <c r="HSN57" s="145"/>
      <c r="HSO57" s="145"/>
      <c r="HSP57" s="145"/>
      <c r="HSQ57" s="145"/>
      <c r="HSR57" s="145"/>
      <c r="HSS57" s="145"/>
      <c r="HST57" s="145"/>
      <c r="HSU57" s="145"/>
      <c r="HSV57" s="145"/>
      <c r="HSW57" s="145"/>
      <c r="HSX57" s="145"/>
      <c r="HSY57" s="145"/>
      <c r="HSZ57" s="145"/>
      <c r="HTA57" s="145"/>
      <c r="HTB57" s="145"/>
      <c r="HTC57" s="145"/>
      <c r="HTD57" s="145"/>
      <c r="HTE57" s="145"/>
      <c r="HTF57" s="145"/>
      <c r="HTG57" s="145"/>
      <c r="HTH57" s="145"/>
      <c r="HTI57" s="145"/>
      <c r="HTJ57" s="145"/>
      <c r="HTK57" s="145"/>
      <c r="HTL57" s="145"/>
      <c r="HTM57" s="145"/>
      <c r="HTN57" s="145"/>
      <c r="HTO57" s="145"/>
      <c r="HTP57" s="145"/>
      <c r="HTQ57" s="145"/>
      <c r="HTR57" s="145"/>
      <c r="HTS57" s="145"/>
      <c r="HTT57" s="145"/>
      <c r="HTU57" s="145"/>
      <c r="HTV57" s="145"/>
      <c r="HTW57" s="145"/>
      <c r="HTX57" s="145"/>
      <c r="HTY57" s="145"/>
      <c r="HTZ57" s="145"/>
      <c r="HUA57" s="145"/>
      <c r="HUB57" s="145"/>
      <c r="HUC57" s="145"/>
      <c r="HUD57" s="145"/>
      <c r="HUE57" s="145"/>
      <c r="HUF57" s="145"/>
      <c r="HUG57" s="145"/>
      <c r="HUH57" s="145"/>
      <c r="HUI57" s="145"/>
      <c r="HUJ57" s="145"/>
      <c r="HUK57" s="145"/>
      <c r="HUL57" s="145"/>
      <c r="HUM57" s="145"/>
      <c r="HUN57" s="145"/>
      <c r="HUO57" s="145"/>
      <c r="HUP57" s="145"/>
      <c r="HUQ57" s="145"/>
      <c r="HUR57" s="145"/>
      <c r="HUS57" s="145"/>
      <c r="HUT57" s="145"/>
      <c r="HUU57" s="145"/>
      <c r="HUV57" s="145"/>
      <c r="HUW57" s="145"/>
      <c r="HUX57" s="145"/>
      <c r="HUY57" s="145"/>
      <c r="HUZ57" s="145"/>
      <c r="HVA57" s="145"/>
      <c r="HVB57" s="145"/>
      <c r="HVC57" s="145"/>
      <c r="HVD57" s="145"/>
      <c r="HVE57" s="145"/>
      <c r="HVF57" s="145"/>
      <c r="HVG57" s="145"/>
      <c r="HVH57" s="145"/>
      <c r="HVI57" s="145"/>
      <c r="HVJ57" s="145"/>
      <c r="HVK57" s="145"/>
      <c r="HVL57" s="145"/>
      <c r="HVM57" s="145"/>
      <c r="HVN57" s="145"/>
      <c r="HVO57" s="145"/>
      <c r="HVP57" s="145"/>
      <c r="HVQ57" s="145"/>
      <c r="HVR57" s="145"/>
      <c r="HVS57" s="145"/>
      <c r="HVT57" s="145"/>
      <c r="HVU57" s="145"/>
      <c r="HVV57" s="145"/>
      <c r="HVW57" s="145"/>
      <c r="HVX57" s="145"/>
      <c r="HVY57" s="145"/>
      <c r="HVZ57" s="145"/>
      <c r="HWA57" s="145"/>
      <c r="HWB57" s="145"/>
      <c r="HWC57" s="145"/>
      <c r="HWD57" s="145"/>
      <c r="HWE57" s="145"/>
      <c r="HWF57" s="145"/>
      <c r="HWG57" s="145"/>
      <c r="HWH57" s="145"/>
      <c r="HWI57" s="145"/>
      <c r="HWJ57" s="145"/>
      <c r="HWK57" s="145"/>
      <c r="HWL57" s="145"/>
      <c r="HWM57" s="145"/>
      <c r="HWN57" s="145"/>
      <c r="HWO57" s="145"/>
      <c r="HWP57" s="145"/>
      <c r="HWQ57" s="145"/>
      <c r="HWR57" s="145"/>
      <c r="HWS57" s="145"/>
      <c r="HWT57" s="145"/>
      <c r="HWU57" s="145"/>
      <c r="HWV57" s="145"/>
      <c r="HWW57" s="145"/>
      <c r="HWX57" s="145"/>
      <c r="HWY57" s="145"/>
      <c r="HWZ57" s="145"/>
      <c r="HXA57" s="145"/>
      <c r="HXB57" s="145"/>
      <c r="HXC57" s="145"/>
      <c r="HXD57" s="145"/>
      <c r="HXE57" s="145"/>
      <c r="HXF57" s="145"/>
      <c r="HXG57" s="145"/>
      <c r="HXH57" s="145"/>
      <c r="HXI57" s="145"/>
      <c r="HXJ57" s="145"/>
      <c r="HXK57" s="145"/>
      <c r="HXL57" s="145"/>
      <c r="HXM57" s="145"/>
      <c r="HXN57" s="145"/>
      <c r="HXO57" s="145"/>
      <c r="HXP57" s="145"/>
      <c r="HXQ57" s="145"/>
      <c r="HXR57" s="145"/>
      <c r="HXS57" s="145"/>
      <c r="HXT57" s="145"/>
      <c r="HXU57" s="145"/>
      <c r="HXV57" s="145"/>
      <c r="HXW57" s="145"/>
      <c r="HXX57" s="145"/>
      <c r="HXY57" s="145"/>
      <c r="HXZ57" s="145"/>
      <c r="HYA57" s="145"/>
      <c r="HYB57" s="145"/>
      <c r="HYC57" s="145"/>
      <c r="HYD57" s="145"/>
      <c r="HYE57" s="145"/>
      <c r="HYF57" s="145"/>
      <c r="HYG57" s="145"/>
      <c r="HYH57" s="145"/>
      <c r="HYI57" s="145"/>
      <c r="HYJ57" s="145"/>
      <c r="HYK57" s="145"/>
      <c r="HYL57" s="145"/>
      <c r="HYM57" s="145"/>
      <c r="HYN57" s="145"/>
      <c r="HYO57" s="145"/>
      <c r="HYP57" s="145"/>
      <c r="HYQ57" s="145"/>
      <c r="HYR57" s="145"/>
      <c r="HYS57" s="145"/>
      <c r="HYT57" s="145"/>
      <c r="HYU57" s="145"/>
      <c r="HYV57" s="145"/>
      <c r="HYW57" s="145"/>
      <c r="HYX57" s="145"/>
      <c r="HYY57" s="145"/>
      <c r="HYZ57" s="145"/>
      <c r="HZA57" s="145"/>
      <c r="HZB57" s="145"/>
      <c r="HZC57" s="145"/>
      <c r="HZD57" s="145"/>
      <c r="HZE57" s="145"/>
      <c r="HZF57" s="145"/>
      <c r="HZG57" s="145"/>
      <c r="HZH57" s="145"/>
      <c r="HZI57" s="145"/>
      <c r="HZJ57" s="145"/>
      <c r="HZK57" s="145"/>
      <c r="HZL57" s="145"/>
      <c r="HZM57" s="145"/>
      <c r="HZN57" s="145"/>
      <c r="HZO57" s="145"/>
      <c r="HZP57" s="145"/>
      <c r="HZQ57" s="145"/>
      <c r="HZR57" s="145"/>
      <c r="HZS57" s="145"/>
      <c r="HZT57" s="145"/>
      <c r="HZU57" s="145"/>
      <c r="HZV57" s="145"/>
      <c r="HZW57" s="145"/>
      <c r="HZX57" s="145"/>
      <c r="HZY57" s="145"/>
      <c r="HZZ57" s="145"/>
      <c r="IAA57" s="145"/>
      <c r="IAB57" s="145"/>
      <c r="IAC57" s="145"/>
      <c r="IAD57" s="145"/>
      <c r="IAE57" s="145"/>
      <c r="IAF57" s="145"/>
      <c r="IAG57" s="145"/>
      <c r="IAH57" s="145"/>
      <c r="IAI57" s="145"/>
      <c r="IAJ57" s="145"/>
      <c r="IAK57" s="145"/>
      <c r="IAL57" s="145"/>
      <c r="IAM57" s="145"/>
      <c r="IAN57" s="145"/>
      <c r="IAO57" s="145"/>
      <c r="IAP57" s="145"/>
      <c r="IAQ57" s="145"/>
      <c r="IAR57" s="145"/>
      <c r="IAS57" s="145"/>
      <c r="IAT57" s="145"/>
      <c r="IAU57" s="145"/>
      <c r="IAV57" s="145"/>
      <c r="IAW57" s="145"/>
      <c r="IAX57" s="145"/>
      <c r="IAY57" s="145"/>
      <c r="IAZ57" s="145"/>
      <c r="IBA57" s="145"/>
      <c r="IBB57" s="145"/>
      <c r="IBC57" s="145"/>
      <c r="IBD57" s="145"/>
      <c r="IBE57" s="145"/>
      <c r="IBF57" s="145"/>
      <c r="IBG57" s="145"/>
      <c r="IBH57" s="145"/>
      <c r="IBI57" s="145"/>
      <c r="IBJ57" s="145"/>
      <c r="IBK57" s="145"/>
      <c r="IBL57" s="145"/>
      <c r="IBM57" s="145"/>
      <c r="IBN57" s="145"/>
      <c r="IBO57" s="145"/>
      <c r="IBP57" s="145"/>
      <c r="IBQ57" s="145"/>
      <c r="IBR57" s="145"/>
      <c r="IBS57" s="145"/>
      <c r="IBT57" s="145"/>
      <c r="IBU57" s="145"/>
      <c r="IBV57" s="145"/>
      <c r="IBW57" s="145"/>
      <c r="IBX57" s="145"/>
      <c r="IBY57" s="145"/>
      <c r="IBZ57" s="145"/>
      <c r="ICA57" s="145"/>
      <c r="ICB57" s="145"/>
      <c r="ICC57" s="145"/>
      <c r="ICD57" s="145"/>
      <c r="ICE57" s="145"/>
      <c r="ICF57" s="145"/>
      <c r="ICG57" s="145"/>
      <c r="ICH57" s="145"/>
      <c r="ICI57" s="145"/>
      <c r="ICJ57" s="145"/>
      <c r="ICK57" s="145"/>
      <c r="ICL57" s="145"/>
      <c r="ICM57" s="145"/>
      <c r="ICN57" s="145"/>
      <c r="ICO57" s="145"/>
      <c r="ICP57" s="145"/>
      <c r="ICQ57" s="145"/>
      <c r="ICR57" s="145"/>
      <c r="ICS57" s="145"/>
      <c r="ICT57" s="145"/>
      <c r="ICU57" s="145"/>
      <c r="ICV57" s="145"/>
      <c r="ICW57" s="145"/>
      <c r="ICX57" s="145"/>
      <c r="ICY57" s="145"/>
      <c r="ICZ57" s="145"/>
      <c r="IDA57" s="145"/>
      <c r="IDB57" s="145"/>
      <c r="IDC57" s="145"/>
      <c r="IDD57" s="145"/>
      <c r="IDE57" s="145"/>
      <c r="IDF57" s="145"/>
      <c r="IDG57" s="145"/>
      <c r="IDH57" s="145"/>
      <c r="IDI57" s="145"/>
      <c r="IDJ57" s="145"/>
      <c r="IDK57" s="145"/>
      <c r="IDL57" s="145"/>
      <c r="IDM57" s="145"/>
      <c r="IDN57" s="145"/>
      <c r="IDO57" s="145"/>
      <c r="IDP57" s="145"/>
      <c r="IDQ57" s="145"/>
      <c r="IDR57" s="145"/>
      <c r="IDS57" s="145"/>
      <c r="IDT57" s="145"/>
      <c r="IDU57" s="145"/>
      <c r="IDV57" s="145"/>
      <c r="IDW57" s="145"/>
      <c r="IDX57" s="145"/>
      <c r="IDY57" s="145"/>
      <c r="IDZ57" s="145"/>
      <c r="IEA57" s="145"/>
      <c r="IEB57" s="145"/>
      <c r="IEC57" s="145"/>
      <c r="IED57" s="145"/>
      <c r="IEE57" s="145"/>
      <c r="IEF57" s="145"/>
      <c r="IEG57" s="145"/>
      <c r="IEH57" s="145"/>
      <c r="IEI57" s="145"/>
      <c r="IEJ57" s="145"/>
      <c r="IEK57" s="145"/>
      <c r="IEL57" s="145"/>
      <c r="IEM57" s="145"/>
      <c r="IEN57" s="145"/>
      <c r="IEO57" s="145"/>
      <c r="IEP57" s="145"/>
      <c r="IEQ57" s="145"/>
      <c r="IER57" s="145"/>
      <c r="IES57" s="145"/>
      <c r="IET57" s="145"/>
      <c r="IEU57" s="145"/>
      <c r="IEV57" s="145"/>
      <c r="IEW57" s="145"/>
      <c r="IEX57" s="145"/>
      <c r="IEY57" s="145"/>
      <c r="IEZ57" s="145"/>
      <c r="IFA57" s="145"/>
      <c r="IFB57" s="145"/>
      <c r="IFC57" s="145"/>
      <c r="IFD57" s="145"/>
      <c r="IFE57" s="145"/>
      <c r="IFF57" s="145"/>
      <c r="IFG57" s="145"/>
      <c r="IFH57" s="145"/>
      <c r="IFI57" s="145"/>
      <c r="IFJ57" s="145"/>
      <c r="IFK57" s="145"/>
      <c r="IFL57" s="145"/>
      <c r="IFM57" s="145"/>
      <c r="IFN57" s="145"/>
      <c r="IFO57" s="145"/>
      <c r="IFP57" s="145"/>
      <c r="IFQ57" s="145"/>
      <c r="IFR57" s="145"/>
      <c r="IFS57" s="145"/>
      <c r="IFT57" s="145"/>
      <c r="IFU57" s="145"/>
      <c r="IFV57" s="145"/>
      <c r="IFW57" s="145"/>
      <c r="IFX57" s="145"/>
      <c r="IFY57" s="145"/>
      <c r="IFZ57" s="145"/>
      <c r="IGA57" s="145"/>
      <c r="IGB57" s="145"/>
      <c r="IGC57" s="145"/>
      <c r="IGD57" s="145"/>
      <c r="IGE57" s="145"/>
      <c r="IGF57" s="145"/>
      <c r="IGG57" s="145"/>
      <c r="IGH57" s="145"/>
      <c r="IGI57" s="145"/>
      <c r="IGJ57" s="145"/>
      <c r="IGK57" s="145"/>
      <c r="IGL57" s="145"/>
      <c r="IGM57" s="145"/>
      <c r="IGN57" s="145"/>
      <c r="IGO57" s="145"/>
      <c r="IGP57" s="145"/>
      <c r="IGQ57" s="145"/>
      <c r="IGR57" s="145"/>
      <c r="IGS57" s="145"/>
      <c r="IGT57" s="145"/>
      <c r="IGU57" s="145"/>
      <c r="IGV57" s="145"/>
      <c r="IGW57" s="145"/>
      <c r="IGX57" s="145"/>
      <c r="IGY57" s="145"/>
      <c r="IGZ57" s="145"/>
      <c r="IHA57" s="145"/>
      <c r="IHB57" s="145"/>
      <c r="IHC57" s="145"/>
      <c r="IHD57" s="145"/>
      <c r="IHE57" s="145"/>
      <c r="IHF57" s="145"/>
      <c r="IHG57" s="145"/>
      <c r="IHH57" s="145"/>
      <c r="IHI57" s="145"/>
      <c r="IHJ57" s="145"/>
      <c r="IHK57" s="145"/>
      <c r="IHL57" s="145"/>
      <c r="IHM57" s="145"/>
      <c r="IHN57" s="145"/>
      <c r="IHO57" s="145"/>
      <c r="IHP57" s="145"/>
      <c r="IHQ57" s="145"/>
      <c r="IHR57" s="145"/>
      <c r="IHS57" s="145"/>
      <c r="IHT57" s="145"/>
      <c r="IHU57" s="145"/>
      <c r="IHV57" s="145"/>
      <c r="IHW57" s="145"/>
      <c r="IHX57" s="145"/>
      <c r="IHY57" s="145"/>
      <c r="IHZ57" s="145"/>
      <c r="IIA57" s="145"/>
      <c r="IIB57" s="145"/>
      <c r="IIC57" s="145"/>
      <c r="IID57" s="145"/>
      <c r="IIE57" s="145"/>
      <c r="IIF57" s="145"/>
      <c r="IIG57" s="145"/>
      <c r="IIH57" s="145"/>
      <c r="III57" s="145"/>
      <c r="IIJ57" s="145"/>
      <c r="IIK57" s="145"/>
      <c r="IIL57" s="145"/>
      <c r="IIM57" s="145"/>
      <c r="IIN57" s="145"/>
      <c r="IIO57" s="145"/>
      <c r="IIP57" s="145"/>
      <c r="IIQ57" s="145"/>
      <c r="IIR57" s="145"/>
      <c r="IIS57" s="145"/>
      <c r="IIT57" s="145"/>
      <c r="IIU57" s="145"/>
      <c r="IIV57" s="145"/>
      <c r="IIW57" s="145"/>
      <c r="IIX57" s="145"/>
      <c r="IIY57" s="145"/>
      <c r="IIZ57" s="145"/>
      <c r="IJA57" s="145"/>
      <c r="IJB57" s="145"/>
      <c r="IJC57" s="145"/>
      <c r="IJD57" s="145"/>
      <c r="IJE57" s="145"/>
      <c r="IJF57" s="145"/>
      <c r="IJG57" s="145"/>
      <c r="IJH57" s="145"/>
      <c r="IJI57" s="145"/>
      <c r="IJJ57" s="145"/>
      <c r="IJK57" s="145"/>
      <c r="IJL57" s="145"/>
      <c r="IJM57" s="145"/>
      <c r="IJN57" s="145"/>
      <c r="IJO57" s="145"/>
      <c r="IJP57" s="145"/>
      <c r="IJQ57" s="145"/>
      <c r="IJR57" s="145"/>
      <c r="IJS57" s="145"/>
      <c r="IJT57" s="145"/>
      <c r="IJU57" s="145"/>
      <c r="IJV57" s="145"/>
      <c r="IJW57" s="145"/>
      <c r="IJX57" s="145"/>
      <c r="IJY57" s="145"/>
      <c r="IJZ57" s="145"/>
      <c r="IKA57" s="145"/>
      <c r="IKB57" s="145"/>
      <c r="IKC57" s="145"/>
      <c r="IKD57" s="145"/>
      <c r="IKE57" s="145"/>
      <c r="IKF57" s="145"/>
      <c r="IKG57" s="145"/>
      <c r="IKH57" s="145"/>
      <c r="IKI57" s="145"/>
      <c r="IKJ57" s="145"/>
      <c r="IKK57" s="145"/>
      <c r="IKL57" s="145"/>
      <c r="IKM57" s="145"/>
      <c r="IKN57" s="145"/>
      <c r="IKO57" s="145"/>
      <c r="IKP57" s="145"/>
      <c r="IKQ57" s="145"/>
      <c r="IKR57" s="145"/>
      <c r="IKS57" s="145"/>
      <c r="IKT57" s="145"/>
      <c r="IKU57" s="145"/>
      <c r="IKV57" s="145"/>
      <c r="IKW57" s="145"/>
      <c r="IKX57" s="145"/>
      <c r="IKY57" s="145"/>
      <c r="IKZ57" s="145"/>
      <c r="ILA57" s="145"/>
      <c r="ILB57" s="145"/>
      <c r="ILC57" s="145"/>
      <c r="ILD57" s="145"/>
      <c r="ILE57" s="145"/>
      <c r="ILF57" s="145"/>
      <c r="ILG57" s="145"/>
      <c r="ILH57" s="145"/>
      <c r="ILI57" s="145"/>
      <c r="ILJ57" s="145"/>
      <c r="ILK57" s="145"/>
      <c r="ILL57" s="145"/>
      <c r="ILM57" s="145"/>
      <c r="ILN57" s="145"/>
      <c r="ILO57" s="145"/>
      <c r="ILP57" s="145"/>
      <c r="ILQ57" s="145"/>
      <c r="ILR57" s="145"/>
      <c r="ILS57" s="145"/>
      <c r="ILT57" s="145"/>
      <c r="ILU57" s="145"/>
      <c r="ILV57" s="145"/>
      <c r="ILW57" s="145"/>
      <c r="ILX57" s="145"/>
      <c r="ILY57" s="145"/>
      <c r="ILZ57" s="145"/>
      <c r="IMA57" s="145"/>
      <c r="IMB57" s="145"/>
      <c r="IMC57" s="145"/>
      <c r="IMD57" s="145"/>
      <c r="IME57" s="145"/>
      <c r="IMF57" s="145"/>
      <c r="IMG57" s="145"/>
      <c r="IMH57" s="145"/>
      <c r="IMI57" s="145"/>
      <c r="IMJ57" s="145"/>
      <c r="IMK57" s="145"/>
      <c r="IML57" s="145"/>
      <c r="IMM57" s="145"/>
      <c r="IMN57" s="145"/>
      <c r="IMO57" s="145"/>
      <c r="IMP57" s="145"/>
      <c r="IMQ57" s="145"/>
      <c r="IMR57" s="145"/>
      <c r="IMS57" s="145"/>
      <c r="IMT57" s="145"/>
      <c r="IMU57" s="145"/>
      <c r="IMV57" s="145"/>
      <c r="IMW57" s="145"/>
      <c r="IMX57" s="145"/>
      <c r="IMY57" s="145"/>
      <c r="IMZ57" s="145"/>
      <c r="INA57" s="145"/>
      <c r="INB57" s="145"/>
      <c r="INC57" s="145"/>
      <c r="IND57" s="145"/>
      <c r="INE57" s="145"/>
      <c r="INF57" s="145"/>
      <c r="ING57" s="145"/>
      <c r="INH57" s="145"/>
      <c r="INI57" s="145"/>
      <c r="INJ57" s="145"/>
      <c r="INK57" s="145"/>
      <c r="INL57" s="145"/>
      <c r="INM57" s="145"/>
      <c r="INN57" s="145"/>
      <c r="INO57" s="145"/>
      <c r="INP57" s="145"/>
      <c r="INQ57" s="145"/>
      <c r="INR57" s="145"/>
      <c r="INS57" s="145"/>
      <c r="INT57" s="145"/>
      <c r="INU57" s="145"/>
      <c r="INV57" s="145"/>
      <c r="INW57" s="145"/>
      <c r="INX57" s="145"/>
      <c r="INY57" s="145"/>
      <c r="INZ57" s="145"/>
      <c r="IOA57" s="145"/>
      <c r="IOB57" s="145"/>
      <c r="IOC57" s="145"/>
      <c r="IOD57" s="145"/>
      <c r="IOE57" s="145"/>
      <c r="IOF57" s="145"/>
      <c r="IOG57" s="145"/>
      <c r="IOH57" s="145"/>
      <c r="IOI57" s="145"/>
      <c r="IOJ57" s="145"/>
      <c r="IOK57" s="145"/>
      <c r="IOL57" s="145"/>
      <c r="IOM57" s="145"/>
      <c r="ION57" s="145"/>
      <c r="IOO57" s="145"/>
      <c r="IOP57" s="145"/>
      <c r="IOQ57" s="145"/>
      <c r="IOR57" s="145"/>
      <c r="IOS57" s="145"/>
      <c r="IOT57" s="145"/>
      <c r="IOU57" s="145"/>
      <c r="IOV57" s="145"/>
      <c r="IOW57" s="145"/>
      <c r="IOX57" s="145"/>
      <c r="IOY57" s="145"/>
      <c r="IOZ57" s="145"/>
      <c r="IPA57" s="145"/>
      <c r="IPB57" s="145"/>
      <c r="IPC57" s="145"/>
      <c r="IPD57" s="145"/>
      <c r="IPE57" s="145"/>
      <c r="IPF57" s="145"/>
      <c r="IPG57" s="145"/>
      <c r="IPH57" s="145"/>
      <c r="IPI57" s="145"/>
      <c r="IPJ57" s="145"/>
      <c r="IPK57" s="145"/>
      <c r="IPL57" s="145"/>
      <c r="IPM57" s="145"/>
      <c r="IPN57" s="145"/>
      <c r="IPO57" s="145"/>
      <c r="IPP57" s="145"/>
      <c r="IPQ57" s="145"/>
      <c r="IPR57" s="145"/>
      <c r="IPS57" s="145"/>
      <c r="IPT57" s="145"/>
      <c r="IPU57" s="145"/>
      <c r="IPV57" s="145"/>
      <c r="IPW57" s="145"/>
      <c r="IPX57" s="145"/>
      <c r="IPY57" s="145"/>
      <c r="IPZ57" s="145"/>
      <c r="IQA57" s="145"/>
      <c r="IQB57" s="145"/>
      <c r="IQC57" s="145"/>
      <c r="IQD57" s="145"/>
      <c r="IQE57" s="145"/>
      <c r="IQF57" s="145"/>
      <c r="IQG57" s="145"/>
      <c r="IQH57" s="145"/>
      <c r="IQI57" s="145"/>
      <c r="IQJ57" s="145"/>
      <c r="IQK57" s="145"/>
      <c r="IQL57" s="145"/>
      <c r="IQM57" s="145"/>
      <c r="IQN57" s="145"/>
      <c r="IQO57" s="145"/>
      <c r="IQP57" s="145"/>
      <c r="IQQ57" s="145"/>
      <c r="IQR57" s="145"/>
      <c r="IQS57" s="145"/>
      <c r="IQT57" s="145"/>
      <c r="IQU57" s="145"/>
      <c r="IQV57" s="145"/>
      <c r="IQW57" s="145"/>
      <c r="IQX57" s="145"/>
      <c r="IQY57" s="145"/>
      <c r="IQZ57" s="145"/>
      <c r="IRA57" s="145"/>
      <c r="IRB57" s="145"/>
      <c r="IRC57" s="145"/>
      <c r="IRD57" s="145"/>
      <c r="IRE57" s="145"/>
      <c r="IRF57" s="145"/>
      <c r="IRG57" s="145"/>
      <c r="IRH57" s="145"/>
      <c r="IRI57" s="145"/>
      <c r="IRJ57" s="145"/>
      <c r="IRK57" s="145"/>
      <c r="IRL57" s="145"/>
      <c r="IRM57" s="145"/>
      <c r="IRN57" s="145"/>
      <c r="IRO57" s="145"/>
      <c r="IRP57" s="145"/>
      <c r="IRQ57" s="145"/>
      <c r="IRR57" s="145"/>
      <c r="IRS57" s="145"/>
      <c r="IRT57" s="145"/>
      <c r="IRU57" s="145"/>
      <c r="IRV57" s="145"/>
      <c r="IRW57" s="145"/>
      <c r="IRX57" s="145"/>
      <c r="IRY57" s="145"/>
      <c r="IRZ57" s="145"/>
      <c r="ISA57" s="145"/>
      <c r="ISB57" s="145"/>
      <c r="ISC57" s="145"/>
      <c r="ISD57" s="145"/>
      <c r="ISE57" s="145"/>
      <c r="ISF57" s="145"/>
      <c r="ISG57" s="145"/>
      <c r="ISH57" s="145"/>
      <c r="ISI57" s="145"/>
      <c r="ISJ57" s="145"/>
      <c r="ISK57" s="145"/>
      <c r="ISL57" s="145"/>
      <c r="ISM57" s="145"/>
      <c r="ISN57" s="145"/>
      <c r="ISO57" s="145"/>
      <c r="ISP57" s="145"/>
      <c r="ISQ57" s="145"/>
      <c r="ISR57" s="145"/>
      <c r="ISS57" s="145"/>
      <c r="IST57" s="145"/>
      <c r="ISU57" s="145"/>
      <c r="ISV57" s="145"/>
      <c r="ISW57" s="145"/>
      <c r="ISX57" s="145"/>
      <c r="ISY57" s="145"/>
      <c r="ISZ57" s="145"/>
      <c r="ITA57" s="145"/>
      <c r="ITB57" s="145"/>
      <c r="ITC57" s="145"/>
      <c r="ITD57" s="145"/>
      <c r="ITE57" s="145"/>
      <c r="ITF57" s="145"/>
      <c r="ITG57" s="145"/>
      <c r="ITH57" s="145"/>
      <c r="ITI57" s="145"/>
      <c r="ITJ57" s="145"/>
      <c r="ITK57" s="145"/>
      <c r="ITL57" s="145"/>
      <c r="ITM57" s="145"/>
      <c r="ITN57" s="145"/>
      <c r="ITO57" s="145"/>
      <c r="ITP57" s="145"/>
      <c r="ITQ57" s="145"/>
      <c r="ITR57" s="145"/>
      <c r="ITS57" s="145"/>
      <c r="ITT57" s="145"/>
      <c r="ITU57" s="145"/>
      <c r="ITV57" s="145"/>
      <c r="ITW57" s="145"/>
      <c r="ITX57" s="145"/>
      <c r="ITY57" s="145"/>
      <c r="ITZ57" s="145"/>
      <c r="IUA57" s="145"/>
      <c r="IUB57" s="145"/>
      <c r="IUC57" s="145"/>
      <c r="IUD57" s="145"/>
      <c r="IUE57" s="145"/>
      <c r="IUF57" s="145"/>
      <c r="IUG57" s="145"/>
      <c r="IUH57" s="145"/>
      <c r="IUI57" s="145"/>
      <c r="IUJ57" s="145"/>
      <c r="IUK57" s="145"/>
      <c r="IUL57" s="145"/>
      <c r="IUM57" s="145"/>
      <c r="IUN57" s="145"/>
      <c r="IUO57" s="145"/>
      <c r="IUP57" s="145"/>
      <c r="IUQ57" s="145"/>
      <c r="IUR57" s="145"/>
      <c r="IUS57" s="145"/>
      <c r="IUT57" s="145"/>
      <c r="IUU57" s="145"/>
      <c r="IUV57" s="145"/>
      <c r="IUW57" s="145"/>
      <c r="IUX57" s="145"/>
      <c r="IUY57" s="145"/>
      <c r="IUZ57" s="145"/>
      <c r="IVA57" s="145"/>
      <c r="IVB57" s="145"/>
      <c r="IVC57" s="145"/>
      <c r="IVD57" s="145"/>
      <c r="IVE57" s="145"/>
      <c r="IVF57" s="145"/>
      <c r="IVG57" s="145"/>
      <c r="IVH57" s="145"/>
      <c r="IVI57" s="145"/>
      <c r="IVJ57" s="145"/>
      <c r="IVK57" s="145"/>
      <c r="IVL57" s="145"/>
      <c r="IVM57" s="145"/>
      <c r="IVN57" s="145"/>
      <c r="IVO57" s="145"/>
      <c r="IVP57" s="145"/>
      <c r="IVQ57" s="145"/>
      <c r="IVR57" s="145"/>
      <c r="IVS57" s="145"/>
      <c r="IVT57" s="145"/>
      <c r="IVU57" s="145"/>
      <c r="IVV57" s="145"/>
      <c r="IVW57" s="145"/>
      <c r="IVX57" s="145"/>
      <c r="IVY57" s="145"/>
      <c r="IVZ57" s="145"/>
      <c r="IWA57" s="145"/>
      <c r="IWB57" s="145"/>
      <c r="IWC57" s="145"/>
      <c r="IWD57" s="145"/>
      <c r="IWE57" s="145"/>
      <c r="IWF57" s="145"/>
      <c r="IWG57" s="145"/>
      <c r="IWH57" s="145"/>
      <c r="IWI57" s="145"/>
      <c r="IWJ57" s="145"/>
      <c r="IWK57" s="145"/>
      <c r="IWL57" s="145"/>
      <c r="IWM57" s="145"/>
      <c r="IWN57" s="145"/>
      <c r="IWO57" s="145"/>
      <c r="IWP57" s="145"/>
      <c r="IWQ57" s="145"/>
      <c r="IWR57" s="145"/>
      <c r="IWS57" s="145"/>
      <c r="IWT57" s="145"/>
      <c r="IWU57" s="145"/>
      <c r="IWV57" s="145"/>
      <c r="IWW57" s="145"/>
      <c r="IWX57" s="145"/>
      <c r="IWY57" s="145"/>
      <c r="IWZ57" s="145"/>
      <c r="IXA57" s="145"/>
      <c r="IXB57" s="145"/>
      <c r="IXC57" s="145"/>
      <c r="IXD57" s="145"/>
      <c r="IXE57" s="145"/>
      <c r="IXF57" s="145"/>
      <c r="IXG57" s="145"/>
      <c r="IXH57" s="145"/>
      <c r="IXI57" s="145"/>
      <c r="IXJ57" s="145"/>
      <c r="IXK57" s="145"/>
      <c r="IXL57" s="145"/>
      <c r="IXM57" s="145"/>
      <c r="IXN57" s="145"/>
      <c r="IXO57" s="145"/>
      <c r="IXP57" s="145"/>
      <c r="IXQ57" s="145"/>
      <c r="IXR57" s="145"/>
      <c r="IXS57" s="145"/>
      <c r="IXT57" s="145"/>
      <c r="IXU57" s="145"/>
      <c r="IXV57" s="145"/>
      <c r="IXW57" s="145"/>
      <c r="IXX57" s="145"/>
      <c r="IXY57" s="145"/>
      <c r="IXZ57" s="145"/>
      <c r="IYA57" s="145"/>
      <c r="IYB57" s="145"/>
      <c r="IYC57" s="145"/>
      <c r="IYD57" s="145"/>
      <c r="IYE57" s="145"/>
      <c r="IYF57" s="145"/>
      <c r="IYG57" s="145"/>
      <c r="IYH57" s="145"/>
      <c r="IYI57" s="145"/>
      <c r="IYJ57" s="145"/>
      <c r="IYK57" s="145"/>
      <c r="IYL57" s="145"/>
      <c r="IYM57" s="145"/>
      <c r="IYN57" s="145"/>
      <c r="IYO57" s="145"/>
      <c r="IYP57" s="145"/>
      <c r="IYQ57" s="145"/>
      <c r="IYR57" s="145"/>
      <c r="IYS57" s="145"/>
      <c r="IYT57" s="145"/>
      <c r="IYU57" s="145"/>
      <c r="IYV57" s="145"/>
      <c r="IYW57" s="145"/>
      <c r="IYX57" s="145"/>
      <c r="IYY57" s="145"/>
      <c r="IYZ57" s="145"/>
      <c r="IZA57" s="145"/>
      <c r="IZB57" s="145"/>
      <c r="IZC57" s="145"/>
      <c r="IZD57" s="145"/>
      <c r="IZE57" s="145"/>
      <c r="IZF57" s="145"/>
      <c r="IZG57" s="145"/>
      <c r="IZH57" s="145"/>
      <c r="IZI57" s="145"/>
      <c r="IZJ57" s="145"/>
      <c r="IZK57" s="145"/>
      <c r="IZL57" s="145"/>
      <c r="IZM57" s="145"/>
      <c r="IZN57" s="145"/>
      <c r="IZO57" s="145"/>
      <c r="IZP57" s="145"/>
      <c r="IZQ57" s="145"/>
      <c r="IZR57" s="145"/>
      <c r="IZS57" s="145"/>
      <c r="IZT57" s="145"/>
      <c r="IZU57" s="145"/>
      <c r="IZV57" s="145"/>
      <c r="IZW57" s="145"/>
      <c r="IZX57" s="145"/>
      <c r="IZY57" s="145"/>
      <c r="IZZ57" s="145"/>
      <c r="JAA57" s="145"/>
      <c r="JAB57" s="145"/>
      <c r="JAC57" s="145"/>
      <c r="JAD57" s="145"/>
      <c r="JAE57" s="145"/>
      <c r="JAF57" s="145"/>
      <c r="JAG57" s="145"/>
      <c r="JAH57" s="145"/>
      <c r="JAI57" s="145"/>
      <c r="JAJ57" s="145"/>
      <c r="JAK57" s="145"/>
      <c r="JAL57" s="145"/>
      <c r="JAM57" s="145"/>
      <c r="JAN57" s="145"/>
      <c r="JAO57" s="145"/>
      <c r="JAP57" s="145"/>
      <c r="JAQ57" s="145"/>
      <c r="JAR57" s="145"/>
      <c r="JAS57" s="145"/>
      <c r="JAT57" s="145"/>
      <c r="JAU57" s="145"/>
      <c r="JAV57" s="145"/>
      <c r="JAW57" s="145"/>
      <c r="JAX57" s="145"/>
      <c r="JAY57" s="145"/>
      <c r="JAZ57" s="145"/>
      <c r="JBA57" s="145"/>
      <c r="JBB57" s="145"/>
      <c r="JBC57" s="145"/>
      <c r="JBD57" s="145"/>
      <c r="JBE57" s="145"/>
      <c r="JBF57" s="145"/>
      <c r="JBG57" s="145"/>
      <c r="JBH57" s="145"/>
      <c r="JBI57" s="145"/>
      <c r="JBJ57" s="145"/>
      <c r="JBK57" s="145"/>
      <c r="JBL57" s="145"/>
      <c r="JBM57" s="145"/>
      <c r="JBN57" s="145"/>
      <c r="JBO57" s="145"/>
      <c r="JBP57" s="145"/>
      <c r="JBQ57" s="145"/>
      <c r="JBR57" s="145"/>
      <c r="JBS57" s="145"/>
      <c r="JBT57" s="145"/>
      <c r="JBU57" s="145"/>
      <c r="JBV57" s="145"/>
      <c r="JBW57" s="145"/>
      <c r="JBX57" s="145"/>
      <c r="JBY57" s="145"/>
      <c r="JBZ57" s="145"/>
      <c r="JCA57" s="145"/>
      <c r="JCB57" s="145"/>
      <c r="JCC57" s="145"/>
      <c r="JCD57" s="145"/>
      <c r="JCE57" s="145"/>
      <c r="JCF57" s="145"/>
      <c r="JCG57" s="145"/>
      <c r="JCH57" s="145"/>
      <c r="JCI57" s="145"/>
      <c r="JCJ57" s="145"/>
      <c r="JCK57" s="145"/>
      <c r="JCL57" s="145"/>
      <c r="JCM57" s="145"/>
      <c r="JCN57" s="145"/>
      <c r="JCO57" s="145"/>
      <c r="JCP57" s="145"/>
      <c r="JCQ57" s="145"/>
      <c r="JCR57" s="145"/>
      <c r="JCS57" s="145"/>
      <c r="JCT57" s="145"/>
      <c r="JCU57" s="145"/>
      <c r="JCV57" s="145"/>
      <c r="JCW57" s="145"/>
      <c r="JCX57" s="145"/>
      <c r="JCY57" s="145"/>
      <c r="JCZ57" s="145"/>
      <c r="JDA57" s="145"/>
      <c r="JDB57" s="145"/>
      <c r="JDC57" s="145"/>
      <c r="JDD57" s="145"/>
      <c r="JDE57" s="145"/>
      <c r="JDF57" s="145"/>
      <c r="JDG57" s="145"/>
      <c r="JDH57" s="145"/>
      <c r="JDI57" s="145"/>
      <c r="JDJ57" s="145"/>
      <c r="JDK57" s="145"/>
      <c r="JDL57" s="145"/>
      <c r="JDM57" s="145"/>
      <c r="JDN57" s="145"/>
      <c r="JDO57" s="145"/>
      <c r="JDP57" s="145"/>
      <c r="JDQ57" s="145"/>
      <c r="JDR57" s="145"/>
      <c r="JDS57" s="145"/>
      <c r="JDT57" s="145"/>
      <c r="JDU57" s="145"/>
      <c r="JDV57" s="145"/>
      <c r="JDW57" s="145"/>
      <c r="JDX57" s="145"/>
      <c r="JDY57" s="145"/>
      <c r="JDZ57" s="145"/>
      <c r="JEA57" s="145"/>
      <c r="JEB57" s="145"/>
      <c r="JEC57" s="145"/>
      <c r="JED57" s="145"/>
      <c r="JEE57" s="145"/>
      <c r="JEF57" s="145"/>
      <c r="JEG57" s="145"/>
      <c r="JEH57" s="145"/>
      <c r="JEI57" s="145"/>
      <c r="JEJ57" s="145"/>
      <c r="JEK57" s="145"/>
      <c r="JEL57" s="145"/>
      <c r="JEM57" s="145"/>
      <c r="JEN57" s="145"/>
      <c r="JEO57" s="145"/>
      <c r="JEP57" s="145"/>
      <c r="JEQ57" s="145"/>
      <c r="JER57" s="145"/>
      <c r="JES57" s="145"/>
      <c r="JET57" s="145"/>
      <c r="JEU57" s="145"/>
      <c r="JEV57" s="145"/>
      <c r="JEW57" s="145"/>
      <c r="JEX57" s="145"/>
      <c r="JEY57" s="145"/>
      <c r="JEZ57" s="145"/>
      <c r="JFA57" s="145"/>
      <c r="JFB57" s="145"/>
      <c r="JFC57" s="145"/>
      <c r="JFD57" s="145"/>
      <c r="JFE57" s="145"/>
      <c r="JFF57" s="145"/>
      <c r="JFG57" s="145"/>
      <c r="JFH57" s="145"/>
      <c r="JFI57" s="145"/>
      <c r="JFJ57" s="145"/>
      <c r="JFK57" s="145"/>
      <c r="JFL57" s="145"/>
      <c r="JFM57" s="145"/>
      <c r="JFN57" s="145"/>
      <c r="JFO57" s="145"/>
      <c r="JFP57" s="145"/>
      <c r="JFQ57" s="145"/>
      <c r="JFR57" s="145"/>
      <c r="JFS57" s="145"/>
      <c r="JFT57" s="145"/>
      <c r="JFU57" s="145"/>
      <c r="JFV57" s="145"/>
      <c r="JFW57" s="145"/>
      <c r="JFX57" s="145"/>
      <c r="JFY57" s="145"/>
      <c r="JFZ57" s="145"/>
      <c r="JGA57" s="145"/>
      <c r="JGB57" s="145"/>
      <c r="JGC57" s="145"/>
      <c r="JGD57" s="145"/>
      <c r="JGE57" s="145"/>
      <c r="JGF57" s="145"/>
      <c r="JGG57" s="145"/>
      <c r="JGH57" s="145"/>
      <c r="JGI57" s="145"/>
      <c r="JGJ57" s="145"/>
      <c r="JGK57" s="145"/>
      <c r="JGL57" s="145"/>
      <c r="JGM57" s="145"/>
      <c r="JGN57" s="145"/>
      <c r="JGO57" s="145"/>
      <c r="JGP57" s="145"/>
      <c r="JGQ57" s="145"/>
      <c r="JGR57" s="145"/>
      <c r="JGS57" s="145"/>
      <c r="JGT57" s="145"/>
      <c r="JGU57" s="145"/>
      <c r="JGV57" s="145"/>
      <c r="JGW57" s="145"/>
      <c r="JGX57" s="145"/>
      <c r="JGY57" s="145"/>
      <c r="JGZ57" s="145"/>
      <c r="JHA57" s="145"/>
      <c r="JHB57" s="145"/>
      <c r="JHC57" s="145"/>
      <c r="JHD57" s="145"/>
      <c r="JHE57" s="145"/>
      <c r="JHF57" s="145"/>
      <c r="JHG57" s="145"/>
      <c r="JHH57" s="145"/>
      <c r="JHI57" s="145"/>
      <c r="JHJ57" s="145"/>
      <c r="JHK57" s="145"/>
      <c r="JHL57" s="145"/>
      <c r="JHM57" s="145"/>
      <c r="JHN57" s="145"/>
      <c r="JHO57" s="145"/>
      <c r="JHP57" s="145"/>
      <c r="JHQ57" s="145"/>
      <c r="JHR57" s="145"/>
      <c r="JHS57" s="145"/>
      <c r="JHT57" s="145"/>
      <c r="JHU57" s="145"/>
      <c r="JHV57" s="145"/>
      <c r="JHW57" s="145"/>
      <c r="JHX57" s="145"/>
      <c r="JHY57" s="145"/>
      <c r="JHZ57" s="145"/>
      <c r="JIA57" s="145"/>
      <c r="JIB57" s="145"/>
      <c r="JIC57" s="145"/>
      <c r="JID57" s="145"/>
      <c r="JIE57" s="145"/>
      <c r="JIF57" s="145"/>
      <c r="JIG57" s="145"/>
      <c r="JIH57" s="145"/>
      <c r="JII57" s="145"/>
      <c r="JIJ57" s="145"/>
      <c r="JIK57" s="145"/>
      <c r="JIL57" s="145"/>
      <c r="JIM57" s="145"/>
      <c r="JIN57" s="145"/>
      <c r="JIO57" s="145"/>
      <c r="JIP57" s="145"/>
      <c r="JIQ57" s="145"/>
      <c r="JIR57" s="145"/>
      <c r="JIS57" s="145"/>
      <c r="JIT57" s="145"/>
      <c r="JIU57" s="145"/>
      <c r="JIV57" s="145"/>
      <c r="JIW57" s="145"/>
      <c r="JIX57" s="145"/>
      <c r="JIY57" s="145"/>
      <c r="JIZ57" s="145"/>
      <c r="JJA57" s="145"/>
      <c r="JJB57" s="145"/>
      <c r="JJC57" s="145"/>
      <c r="JJD57" s="145"/>
      <c r="JJE57" s="145"/>
      <c r="JJF57" s="145"/>
      <c r="JJG57" s="145"/>
      <c r="JJH57" s="145"/>
      <c r="JJI57" s="145"/>
      <c r="JJJ57" s="145"/>
      <c r="JJK57" s="145"/>
      <c r="JJL57" s="145"/>
      <c r="JJM57" s="145"/>
      <c r="JJN57" s="145"/>
      <c r="JJO57" s="145"/>
      <c r="JJP57" s="145"/>
      <c r="JJQ57" s="145"/>
      <c r="JJR57" s="145"/>
      <c r="JJS57" s="145"/>
      <c r="JJT57" s="145"/>
      <c r="JJU57" s="145"/>
      <c r="JJV57" s="145"/>
      <c r="JJW57" s="145"/>
      <c r="JJX57" s="145"/>
      <c r="JJY57" s="145"/>
      <c r="JJZ57" s="145"/>
      <c r="JKA57" s="145"/>
      <c r="JKB57" s="145"/>
      <c r="JKC57" s="145"/>
      <c r="JKD57" s="145"/>
      <c r="JKE57" s="145"/>
      <c r="JKF57" s="145"/>
      <c r="JKG57" s="145"/>
      <c r="JKH57" s="145"/>
      <c r="JKI57" s="145"/>
      <c r="JKJ57" s="145"/>
      <c r="JKK57" s="145"/>
      <c r="JKL57" s="145"/>
      <c r="JKM57" s="145"/>
      <c r="JKN57" s="145"/>
      <c r="JKO57" s="145"/>
      <c r="JKP57" s="145"/>
      <c r="JKQ57" s="145"/>
      <c r="JKR57" s="145"/>
      <c r="JKS57" s="145"/>
      <c r="JKT57" s="145"/>
      <c r="JKU57" s="145"/>
      <c r="JKV57" s="145"/>
      <c r="JKW57" s="145"/>
      <c r="JKX57" s="145"/>
      <c r="JKY57" s="145"/>
      <c r="JKZ57" s="145"/>
      <c r="JLA57" s="145"/>
      <c r="JLB57" s="145"/>
      <c r="JLC57" s="145"/>
      <c r="JLD57" s="145"/>
      <c r="JLE57" s="145"/>
      <c r="JLF57" s="145"/>
      <c r="JLG57" s="145"/>
      <c r="JLH57" s="145"/>
      <c r="JLI57" s="145"/>
      <c r="JLJ57" s="145"/>
      <c r="JLK57" s="145"/>
      <c r="JLL57" s="145"/>
      <c r="JLM57" s="145"/>
      <c r="JLN57" s="145"/>
      <c r="JLO57" s="145"/>
      <c r="JLP57" s="145"/>
      <c r="JLQ57" s="145"/>
      <c r="JLR57" s="145"/>
      <c r="JLS57" s="145"/>
      <c r="JLT57" s="145"/>
      <c r="JLU57" s="145"/>
      <c r="JLV57" s="145"/>
      <c r="JLW57" s="145"/>
      <c r="JLX57" s="145"/>
      <c r="JLY57" s="145"/>
      <c r="JLZ57" s="145"/>
      <c r="JMA57" s="145"/>
      <c r="JMB57" s="145"/>
      <c r="JMC57" s="145"/>
      <c r="JMD57" s="145"/>
      <c r="JME57" s="145"/>
      <c r="JMF57" s="145"/>
      <c r="JMG57" s="145"/>
      <c r="JMH57" s="145"/>
      <c r="JMI57" s="145"/>
      <c r="JMJ57" s="145"/>
      <c r="JMK57" s="145"/>
      <c r="JML57" s="145"/>
      <c r="JMM57" s="145"/>
      <c r="JMN57" s="145"/>
      <c r="JMO57" s="145"/>
      <c r="JMP57" s="145"/>
      <c r="JMQ57" s="145"/>
      <c r="JMR57" s="145"/>
      <c r="JMS57" s="145"/>
      <c r="JMT57" s="145"/>
      <c r="JMU57" s="145"/>
      <c r="JMV57" s="145"/>
      <c r="JMW57" s="145"/>
      <c r="JMX57" s="145"/>
      <c r="JMY57" s="145"/>
      <c r="JMZ57" s="145"/>
      <c r="JNA57" s="145"/>
      <c r="JNB57" s="145"/>
      <c r="JNC57" s="145"/>
      <c r="JND57" s="145"/>
      <c r="JNE57" s="145"/>
      <c r="JNF57" s="145"/>
      <c r="JNG57" s="145"/>
      <c r="JNH57" s="145"/>
      <c r="JNI57" s="145"/>
      <c r="JNJ57" s="145"/>
      <c r="JNK57" s="145"/>
      <c r="JNL57" s="145"/>
      <c r="JNM57" s="145"/>
      <c r="JNN57" s="145"/>
      <c r="JNO57" s="145"/>
      <c r="JNP57" s="145"/>
      <c r="JNQ57" s="145"/>
      <c r="JNR57" s="145"/>
      <c r="JNS57" s="145"/>
      <c r="JNT57" s="145"/>
      <c r="JNU57" s="145"/>
      <c r="JNV57" s="145"/>
      <c r="JNW57" s="145"/>
      <c r="JNX57" s="145"/>
      <c r="JNY57" s="145"/>
      <c r="JNZ57" s="145"/>
      <c r="JOA57" s="145"/>
      <c r="JOB57" s="145"/>
      <c r="JOC57" s="145"/>
      <c r="JOD57" s="145"/>
      <c r="JOE57" s="145"/>
      <c r="JOF57" s="145"/>
      <c r="JOG57" s="145"/>
      <c r="JOH57" s="145"/>
      <c r="JOI57" s="145"/>
      <c r="JOJ57" s="145"/>
      <c r="JOK57" s="145"/>
      <c r="JOL57" s="145"/>
      <c r="JOM57" s="145"/>
      <c r="JON57" s="145"/>
      <c r="JOO57" s="145"/>
      <c r="JOP57" s="145"/>
      <c r="JOQ57" s="145"/>
      <c r="JOR57" s="145"/>
      <c r="JOS57" s="145"/>
      <c r="JOT57" s="145"/>
      <c r="JOU57" s="145"/>
      <c r="JOV57" s="145"/>
      <c r="JOW57" s="145"/>
      <c r="JOX57" s="145"/>
      <c r="JOY57" s="145"/>
      <c r="JOZ57" s="145"/>
      <c r="JPA57" s="145"/>
      <c r="JPB57" s="145"/>
      <c r="JPC57" s="145"/>
      <c r="JPD57" s="145"/>
      <c r="JPE57" s="145"/>
      <c r="JPF57" s="145"/>
      <c r="JPG57" s="145"/>
      <c r="JPH57" s="145"/>
      <c r="JPI57" s="145"/>
      <c r="JPJ57" s="145"/>
      <c r="JPK57" s="145"/>
      <c r="JPL57" s="145"/>
      <c r="JPM57" s="145"/>
      <c r="JPN57" s="145"/>
      <c r="JPO57" s="145"/>
      <c r="JPP57" s="145"/>
      <c r="JPQ57" s="145"/>
      <c r="JPR57" s="145"/>
      <c r="JPS57" s="145"/>
      <c r="JPT57" s="145"/>
      <c r="JPU57" s="145"/>
      <c r="JPV57" s="145"/>
      <c r="JPW57" s="145"/>
      <c r="JPX57" s="145"/>
      <c r="JPY57" s="145"/>
      <c r="JPZ57" s="145"/>
      <c r="JQA57" s="145"/>
      <c r="JQB57" s="145"/>
      <c r="JQC57" s="145"/>
      <c r="JQD57" s="145"/>
      <c r="JQE57" s="145"/>
      <c r="JQF57" s="145"/>
      <c r="JQG57" s="145"/>
      <c r="JQH57" s="145"/>
      <c r="JQI57" s="145"/>
      <c r="JQJ57" s="145"/>
      <c r="JQK57" s="145"/>
      <c r="JQL57" s="145"/>
      <c r="JQM57" s="145"/>
      <c r="JQN57" s="145"/>
      <c r="JQO57" s="145"/>
      <c r="JQP57" s="145"/>
      <c r="JQQ57" s="145"/>
      <c r="JQR57" s="145"/>
      <c r="JQS57" s="145"/>
      <c r="JQT57" s="145"/>
      <c r="JQU57" s="145"/>
      <c r="JQV57" s="145"/>
      <c r="JQW57" s="145"/>
      <c r="JQX57" s="145"/>
      <c r="JQY57" s="145"/>
      <c r="JQZ57" s="145"/>
      <c r="JRA57" s="145"/>
      <c r="JRB57" s="145"/>
      <c r="JRC57" s="145"/>
      <c r="JRD57" s="145"/>
      <c r="JRE57" s="145"/>
      <c r="JRF57" s="145"/>
      <c r="JRG57" s="145"/>
      <c r="JRH57" s="145"/>
      <c r="JRI57" s="145"/>
      <c r="JRJ57" s="145"/>
      <c r="JRK57" s="145"/>
      <c r="JRL57" s="145"/>
      <c r="JRM57" s="145"/>
      <c r="JRN57" s="145"/>
      <c r="JRO57" s="145"/>
      <c r="JRP57" s="145"/>
      <c r="JRQ57" s="145"/>
      <c r="JRR57" s="145"/>
      <c r="JRS57" s="145"/>
      <c r="JRT57" s="145"/>
      <c r="JRU57" s="145"/>
      <c r="JRV57" s="145"/>
      <c r="JRW57" s="145"/>
      <c r="JRX57" s="145"/>
      <c r="JRY57" s="145"/>
      <c r="JRZ57" s="145"/>
      <c r="JSA57" s="145"/>
      <c r="JSB57" s="145"/>
      <c r="JSC57" s="145"/>
      <c r="JSD57" s="145"/>
      <c r="JSE57" s="145"/>
      <c r="JSF57" s="145"/>
      <c r="JSG57" s="145"/>
      <c r="JSH57" s="145"/>
      <c r="JSI57" s="145"/>
      <c r="JSJ57" s="145"/>
      <c r="JSK57" s="145"/>
      <c r="JSL57" s="145"/>
      <c r="JSM57" s="145"/>
      <c r="JSN57" s="145"/>
      <c r="JSO57" s="145"/>
      <c r="JSP57" s="145"/>
      <c r="JSQ57" s="145"/>
      <c r="JSR57" s="145"/>
      <c r="JSS57" s="145"/>
      <c r="JST57" s="145"/>
      <c r="JSU57" s="145"/>
      <c r="JSV57" s="145"/>
      <c r="JSW57" s="145"/>
      <c r="JSX57" s="145"/>
      <c r="JSY57" s="145"/>
      <c r="JSZ57" s="145"/>
      <c r="JTA57" s="145"/>
      <c r="JTB57" s="145"/>
      <c r="JTC57" s="145"/>
      <c r="JTD57" s="145"/>
      <c r="JTE57" s="145"/>
      <c r="JTF57" s="145"/>
      <c r="JTG57" s="145"/>
      <c r="JTH57" s="145"/>
      <c r="JTI57" s="145"/>
      <c r="JTJ57" s="145"/>
      <c r="JTK57" s="145"/>
      <c r="JTL57" s="145"/>
      <c r="JTM57" s="145"/>
      <c r="JTN57" s="145"/>
      <c r="JTO57" s="145"/>
      <c r="JTP57" s="145"/>
      <c r="JTQ57" s="145"/>
      <c r="JTR57" s="145"/>
      <c r="JTS57" s="145"/>
      <c r="JTT57" s="145"/>
      <c r="JTU57" s="145"/>
      <c r="JTV57" s="145"/>
      <c r="JTW57" s="145"/>
      <c r="JTX57" s="145"/>
      <c r="JTY57" s="145"/>
      <c r="JTZ57" s="145"/>
      <c r="JUA57" s="145"/>
      <c r="JUB57" s="145"/>
      <c r="JUC57" s="145"/>
      <c r="JUD57" s="145"/>
      <c r="JUE57" s="145"/>
      <c r="JUF57" s="145"/>
      <c r="JUG57" s="145"/>
      <c r="JUH57" s="145"/>
      <c r="JUI57" s="145"/>
      <c r="JUJ57" s="145"/>
      <c r="JUK57" s="145"/>
      <c r="JUL57" s="145"/>
      <c r="JUM57" s="145"/>
      <c r="JUN57" s="145"/>
      <c r="JUO57" s="145"/>
      <c r="JUP57" s="145"/>
      <c r="JUQ57" s="145"/>
      <c r="JUR57" s="145"/>
      <c r="JUS57" s="145"/>
      <c r="JUT57" s="145"/>
      <c r="JUU57" s="145"/>
      <c r="JUV57" s="145"/>
      <c r="JUW57" s="145"/>
      <c r="JUX57" s="145"/>
      <c r="JUY57" s="145"/>
      <c r="JUZ57" s="145"/>
      <c r="JVA57" s="145"/>
      <c r="JVB57" s="145"/>
      <c r="JVC57" s="145"/>
      <c r="JVD57" s="145"/>
      <c r="JVE57" s="145"/>
      <c r="JVF57" s="145"/>
      <c r="JVG57" s="145"/>
      <c r="JVH57" s="145"/>
      <c r="JVI57" s="145"/>
      <c r="JVJ57" s="145"/>
      <c r="JVK57" s="145"/>
      <c r="JVL57" s="145"/>
      <c r="JVM57" s="145"/>
      <c r="JVN57" s="145"/>
      <c r="JVO57" s="145"/>
      <c r="JVP57" s="145"/>
      <c r="JVQ57" s="145"/>
      <c r="JVR57" s="145"/>
      <c r="JVS57" s="145"/>
      <c r="JVT57" s="145"/>
      <c r="JVU57" s="145"/>
      <c r="JVV57" s="145"/>
      <c r="JVW57" s="145"/>
      <c r="JVX57" s="145"/>
      <c r="JVY57" s="145"/>
      <c r="JVZ57" s="145"/>
      <c r="JWA57" s="145"/>
      <c r="JWB57" s="145"/>
      <c r="JWC57" s="145"/>
      <c r="JWD57" s="145"/>
      <c r="JWE57" s="145"/>
      <c r="JWF57" s="145"/>
      <c r="JWG57" s="145"/>
      <c r="JWH57" s="145"/>
      <c r="JWI57" s="145"/>
      <c r="JWJ57" s="145"/>
      <c r="JWK57" s="145"/>
      <c r="JWL57" s="145"/>
      <c r="JWM57" s="145"/>
      <c r="JWN57" s="145"/>
      <c r="JWO57" s="145"/>
      <c r="JWP57" s="145"/>
      <c r="JWQ57" s="145"/>
      <c r="JWR57" s="145"/>
      <c r="JWS57" s="145"/>
      <c r="JWT57" s="145"/>
      <c r="JWU57" s="145"/>
      <c r="JWV57" s="145"/>
      <c r="JWW57" s="145"/>
      <c r="JWX57" s="145"/>
      <c r="JWY57" s="145"/>
      <c r="JWZ57" s="145"/>
      <c r="JXA57" s="145"/>
      <c r="JXB57" s="145"/>
      <c r="JXC57" s="145"/>
      <c r="JXD57" s="145"/>
      <c r="JXE57" s="145"/>
      <c r="JXF57" s="145"/>
      <c r="JXG57" s="145"/>
      <c r="JXH57" s="145"/>
      <c r="JXI57" s="145"/>
      <c r="JXJ57" s="145"/>
      <c r="JXK57" s="145"/>
      <c r="JXL57" s="145"/>
      <c r="JXM57" s="145"/>
      <c r="JXN57" s="145"/>
      <c r="JXO57" s="145"/>
      <c r="JXP57" s="145"/>
      <c r="JXQ57" s="145"/>
      <c r="JXR57" s="145"/>
      <c r="JXS57" s="145"/>
      <c r="JXT57" s="145"/>
      <c r="JXU57" s="145"/>
      <c r="JXV57" s="145"/>
      <c r="JXW57" s="145"/>
      <c r="JXX57" s="145"/>
      <c r="JXY57" s="145"/>
      <c r="JXZ57" s="145"/>
      <c r="JYA57" s="145"/>
      <c r="JYB57" s="145"/>
      <c r="JYC57" s="145"/>
      <c r="JYD57" s="145"/>
      <c r="JYE57" s="145"/>
      <c r="JYF57" s="145"/>
      <c r="JYG57" s="145"/>
      <c r="JYH57" s="145"/>
      <c r="JYI57" s="145"/>
      <c r="JYJ57" s="145"/>
      <c r="JYK57" s="145"/>
      <c r="JYL57" s="145"/>
      <c r="JYM57" s="145"/>
      <c r="JYN57" s="145"/>
      <c r="JYO57" s="145"/>
      <c r="JYP57" s="145"/>
      <c r="JYQ57" s="145"/>
      <c r="JYR57" s="145"/>
      <c r="JYS57" s="145"/>
      <c r="JYT57" s="145"/>
      <c r="JYU57" s="145"/>
      <c r="JYV57" s="145"/>
      <c r="JYW57" s="145"/>
      <c r="JYX57" s="145"/>
      <c r="JYY57" s="145"/>
      <c r="JYZ57" s="145"/>
      <c r="JZA57" s="145"/>
      <c r="JZB57" s="145"/>
      <c r="JZC57" s="145"/>
      <c r="JZD57" s="145"/>
      <c r="JZE57" s="145"/>
      <c r="JZF57" s="145"/>
      <c r="JZG57" s="145"/>
      <c r="JZH57" s="145"/>
      <c r="JZI57" s="145"/>
      <c r="JZJ57" s="145"/>
      <c r="JZK57" s="145"/>
      <c r="JZL57" s="145"/>
      <c r="JZM57" s="145"/>
      <c r="JZN57" s="145"/>
      <c r="JZO57" s="145"/>
      <c r="JZP57" s="145"/>
      <c r="JZQ57" s="145"/>
      <c r="JZR57" s="145"/>
      <c r="JZS57" s="145"/>
      <c r="JZT57" s="145"/>
      <c r="JZU57" s="145"/>
      <c r="JZV57" s="145"/>
      <c r="JZW57" s="145"/>
      <c r="JZX57" s="145"/>
      <c r="JZY57" s="145"/>
      <c r="JZZ57" s="145"/>
      <c r="KAA57" s="145"/>
      <c r="KAB57" s="145"/>
      <c r="KAC57" s="145"/>
      <c r="KAD57" s="145"/>
      <c r="KAE57" s="145"/>
      <c r="KAF57" s="145"/>
      <c r="KAG57" s="145"/>
      <c r="KAH57" s="145"/>
      <c r="KAI57" s="145"/>
      <c r="KAJ57" s="145"/>
      <c r="KAK57" s="145"/>
      <c r="KAL57" s="145"/>
      <c r="KAM57" s="145"/>
      <c r="KAN57" s="145"/>
      <c r="KAO57" s="145"/>
      <c r="KAP57" s="145"/>
      <c r="KAQ57" s="145"/>
      <c r="KAR57" s="145"/>
      <c r="KAS57" s="145"/>
      <c r="KAT57" s="145"/>
      <c r="KAU57" s="145"/>
      <c r="KAV57" s="145"/>
      <c r="KAW57" s="145"/>
      <c r="KAX57" s="145"/>
      <c r="KAY57" s="145"/>
      <c r="KAZ57" s="145"/>
      <c r="KBA57" s="145"/>
      <c r="KBB57" s="145"/>
      <c r="KBC57" s="145"/>
      <c r="KBD57" s="145"/>
      <c r="KBE57" s="145"/>
      <c r="KBF57" s="145"/>
      <c r="KBG57" s="145"/>
      <c r="KBH57" s="145"/>
      <c r="KBI57" s="145"/>
      <c r="KBJ57" s="145"/>
      <c r="KBK57" s="145"/>
      <c r="KBL57" s="145"/>
      <c r="KBM57" s="145"/>
      <c r="KBN57" s="145"/>
      <c r="KBO57" s="145"/>
      <c r="KBP57" s="145"/>
      <c r="KBQ57" s="145"/>
      <c r="KBR57" s="145"/>
      <c r="KBS57" s="145"/>
      <c r="KBT57" s="145"/>
      <c r="KBU57" s="145"/>
      <c r="KBV57" s="145"/>
      <c r="KBW57" s="145"/>
      <c r="KBX57" s="145"/>
      <c r="KBY57" s="145"/>
      <c r="KBZ57" s="145"/>
      <c r="KCA57" s="145"/>
      <c r="KCB57" s="145"/>
      <c r="KCC57" s="145"/>
      <c r="KCD57" s="145"/>
      <c r="KCE57" s="145"/>
      <c r="KCF57" s="145"/>
      <c r="KCG57" s="145"/>
      <c r="KCH57" s="145"/>
      <c r="KCI57" s="145"/>
      <c r="KCJ57" s="145"/>
      <c r="KCK57" s="145"/>
      <c r="KCL57" s="145"/>
      <c r="KCM57" s="145"/>
      <c r="KCN57" s="145"/>
      <c r="KCO57" s="145"/>
      <c r="KCP57" s="145"/>
      <c r="KCQ57" s="145"/>
      <c r="KCR57" s="145"/>
      <c r="KCS57" s="145"/>
      <c r="KCT57" s="145"/>
      <c r="KCU57" s="145"/>
      <c r="KCV57" s="145"/>
      <c r="KCW57" s="145"/>
      <c r="KCX57" s="145"/>
      <c r="KCY57" s="145"/>
      <c r="KCZ57" s="145"/>
      <c r="KDA57" s="145"/>
      <c r="KDB57" s="145"/>
      <c r="KDC57" s="145"/>
      <c r="KDD57" s="145"/>
      <c r="KDE57" s="145"/>
      <c r="KDF57" s="145"/>
      <c r="KDG57" s="145"/>
      <c r="KDH57" s="145"/>
      <c r="KDI57" s="145"/>
      <c r="KDJ57" s="145"/>
      <c r="KDK57" s="145"/>
      <c r="KDL57" s="145"/>
      <c r="KDM57" s="145"/>
      <c r="KDN57" s="145"/>
      <c r="KDO57" s="145"/>
      <c r="KDP57" s="145"/>
      <c r="KDQ57" s="145"/>
      <c r="KDR57" s="145"/>
      <c r="KDS57" s="145"/>
      <c r="KDT57" s="145"/>
      <c r="KDU57" s="145"/>
      <c r="KDV57" s="145"/>
      <c r="KDW57" s="145"/>
      <c r="KDX57" s="145"/>
      <c r="KDY57" s="145"/>
      <c r="KDZ57" s="145"/>
      <c r="KEA57" s="145"/>
      <c r="KEB57" s="145"/>
      <c r="KEC57" s="145"/>
      <c r="KED57" s="145"/>
      <c r="KEE57" s="145"/>
      <c r="KEF57" s="145"/>
      <c r="KEG57" s="145"/>
      <c r="KEH57" s="145"/>
      <c r="KEI57" s="145"/>
      <c r="KEJ57" s="145"/>
      <c r="KEK57" s="145"/>
      <c r="KEL57" s="145"/>
      <c r="KEM57" s="145"/>
      <c r="KEN57" s="145"/>
      <c r="KEO57" s="145"/>
      <c r="KEP57" s="145"/>
      <c r="KEQ57" s="145"/>
      <c r="KER57" s="145"/>
      <c r="KES57" s="145"/>
      <c r="KET57" s="145"/>
      <c r="KEU57" s="145"/>
      <c r="KEV57" s="145"/>
      <c r="KEW57" s="145"/>
      <c r="KEX57" s="145"/>
      <c r="KEY57" s="145"/>
      <c r="KEZ57" s="145"/>
      <c r="KFA57" s="145"/>
      <c r="KFB57" s="145"/>
      <c r="KFC57" s="145"/>
      <c r="KFD57" s="145"/>
      <c r="KFE57" s="145"/>
      <c r="KFF57" s="145"/>
      <c r="KFG57" s="145"/>
      <c r="KFH57" s="145"/>
      <c r="KFI57" s="145"/>
      <c r="KFJ57" s="145"/>
      <c r="KFK57" s="145"/>
      <c r="KFL57" s="145"/>
      <c r="KFM57" s="145"/>
      <c r="KFN57" s="145"/>
      <c r="KFO57" s="145"/>
      <c r="KFP57" s="145"/>
      <c r="KFQ57" s="145"/>
      <c r="KFR57" s="145"/>
      <c r="KFS57" s="145"/>
      <c r="KFT57" s="145"/>
      <c r="KFU57" s="145"/>
      <c r="KFV57" s="145"/>
      <c r="KFW57" s="145"/>
      <c r="KFX57" s="145"/>
      <c r="KFY57" s="145"/>
      <c r="KFZ57" s="145"/>
      <c r="KGA57" s="145"/>
      <c r="KGB57" s="145"/>
      <c r="KGC57" s="145"/>
      <c r="KGD57" s="145"/>
      <c r="KGE57" s="145"/>
      <c r="KGF57" s="145"/>
      <c r="KGG57" s="145"/>
      <c r="KGH57" s="145"/>
      <c r="KGI57" s="145"/>
      <c r="KGJ57" s="145"/>
      <c r="KGK57" s="145"/>
      <c r="KGL57" s="145"/>
      <c r="KGM57" s="145"/>
      <c r="KGN57" s="145"/>
      <c r="KGO57" s="145"/>
      <c r="KGP57" s="145"/>
      <c r="KGQ57" s="145"/>
      <c r="KGR57" s="145"/>
      <c r="KGS57" s="145"/>
      <c r="KGT57" s="145"/>
      <c r="KGU57" s="145"/>
      <c r="KGV57" s="145"/>
      <c r="KGW57" s="145"/>
      <c r="KGX57" s="145"/>
      <c r="KGY57" s="145"/>
      <c r="KGZ57" s="145"/>
      <c r="KHA57" s="145"/>
      <c r="KHB57" s="145"/>
      <c r="KHC57" s="145"/>
      <c r="KHD57" s="145"/>
      <c r="KHE57" s="145"/>
      <c r="KHF57" s="145"/>
      <c r="KHG57" s="145"/>
      <c r="KHH57" s="145"/>
      <c r="KHI57" s="145"/>
      <c r="KHJ57" s="145"/>
      <c r="KHK57" s="145"/>
      <c r="KHL57" s="145"/>
      <c r="KHM57" s="145"/>
      <c r="KHN57" s="145"/>
      <c r="KHO57" s="145"/>
      <c r="KHP57" s="145"/>
      <c r="KHQ57" s="145"/>
      <c r="KHR57" s="145"/>
      <c r="KHS57" s="145"/>
      <c r="KHT57" s="145"/>
      <c r="KHU57" s="145"/>
      <c r="KHV57" s="145"/>
      <c r="KHW57" s="145"/>
      <c r="KHX57" s="145"/>
      <c r="KHY57" s="145"/>
      <c r="KHZ57" s="145"/>
      <c r="KIA57" s="145"/>
      <c r="KIB57" s="145"/>
      <c r="KIC57" s="145"/>
      <c r="KID57" s="145"/>
      <c r="KIE57" s="145"/>
      <c r="KIF57" s="145"/>
      <c r="KIG57" s="145"/>
      <c r="KIH57" s="145"/>
      <c r="KII57" s="145"/>
      <c r="KIJ57" s="145"/>
      <c r="KIK57" s="145"/>
      <c r="KIL57" s="145"/>
      <c r="KIM57" s="145"/>
      <c r="KIN57" s="145"/>
      <c r="KIO57" s="145"/>
      <c r="KIP57" s="145"/>
      <c r="KIQ57" s="145"/>
      <c r="KIR57" s="145"/>
      <c r="KIS57" s="145"/>
      <c r="KIT57" s="145"/>
      <c r="KIU57" s="145"/>
      <c r="KIV57" s="145"/>
      <c r="KIW57" s="145"/>
      <c r="KIX57" s="145"/>
      <c r="KIY57" s="145"/>
      <c r="KIZ57" s="145"/>
      <c r="KJA57" s="145"/>
      <c r="KJB57" s="145"/>
      <c r="KJC57" s="145"/>
      <c r="KJD57" s="145"/>
      <c r="KJE57" s="145"/>
      <c r="KJF57" s="145"/>
      <c r="KJG57" s="145"/>
      <c r="KJH57" s="145"/>
      <c r="KJI57" s="145"/>
      <c r="KJJ57" s="145"/>
      <c r="KJK57" s="145"/>
      <c r="KJL57" s="145"/>
      <c r="KJM57" s="145"/>
      <c r="KJN57" s="145"/>
      <c r="KJO57" s="145"/>
      <c r="KJP57" s="145"/>
      <c r="KJQ57" s="145"/>
      <c r="KJR57" s="145"/>
      <c r="KJS57" s="145"/>
      <c r="KJT57" s="145"/>
      <c r="KJU57" s="145"/>
      <c r="KJV57" s="145"/>
      <c r="KJW57" s="145"/>
      <c r="KJX57" s="145"/>
      <c r="KJY57" s="145"/>
      <c r="KJZ57" s="145"/>
      <c r="KKA57" s="145"/>
      <c r="KKB57" s="145"/>
      <c r="KKC57" s="145"/>
      <c r="KKD57" s="145"/>
      <c r="KKE57" s="145"/>
      <c r="KKF57" s="145"/>
      <c r="KKG57" s="145"/>
      <c r="KKH57" s="145"/>
      <c r="KKI57" s="145"/>
      <c r="KKJ57" s="145"/>
      <c r="KKK57" s="145"/>
      <c r="KKL57" s="145"/>
      <c r="KKM57" s="145"/>
      <c r="KKN57" s="145"/>
      <c r="KKO57" s="145"/>
      <c r="KKP57" s="145"/>
      <c r="KKQ57" s="145"/>
      <c r="KKR57" s="145"/>
      <c r="KKS57" s="145"/>
      <c r="KKT57" s="145"/>
      <c r="KKU57" s="145"/>
      <c r="KKV57" s="145"/>
      <c r="KKW57" s="145"/>
      <c r="KKX57" s="145"/>
      <c r="KKY57" s="145"/>
      <c r="KKZ57" s="145"/>
      <c r="KLA57" s="145"/>
      <c r="KLB57" s="145"/>
      <c r="KLC57" s="145"/>
      <c r="KLD57" s="145"/>
      <c r="KLE57" s="145"/>
      <c r="KLF57" s="145"/>
      <c r="KLG57" s="145"/>
      <c r="KLH57" s="145"/>
      <c r="KLI57" s="145"/>
      <c r="KLJ57" s="145"/>
      <c r="KLK57" s="145"/>
      <c r="KLL57" s="145"/>
      <c r="KLM57" s="145"/>
      <c r="KLN57" s="145"/>
      <c r="KLO57" s="145"/>
      <c r="KLP57" s="145"/>
      <c r="KLQ57" s="145"/>
      <c r="KLR57" s="145"/>
      <c r="KLS57" s="145"/>
      <c r="KLT57" s="145"/>
      <c r="KLU57" s="145"/>
      <c r="KLV57" s="145"/>
      <c r="KLW57" s="145"/>
      <c r="KLX57" s="145"/>
      <c r="KLY57" s="145"/>
      <c r="KLZ57" s="145"/>
      <c r="KMA57" s="145"/>
      <c r="KMB57" s="145"/>
      <c r="KMC57" s="145"/>
      <c r="KMD57" s="145"/>
      <c r="KME57" s="145"/>
      <c r="KMF57" s="145"/>
      <c r="KMG57" s="145"/>
      <c r="KMH57" s="145"/>
      <c r="KMI57" s="145"/>
      <c r="KMJ57" s="145"/>
      <c r="KMK57" s="145"/>
      <c r="KML57" s="145"/>
      <c r="KMM57" s="145"/>
      <c r="KMN57" s="145"/>
      <c r="KMO57" s="145"/>
      <c r="KMP57" s="145"/>
      <c r="KMQ57" s="145"/>
      <c r="KMR57" s="145"/>
      <c r="KMS57" s="145"/>
      <c r="KMT57" s="145"/>
      <c r="KMU57" s="145"/>
      <c r="KMV57" s="145"/>
      <c r="KMW57" s="145"/>
      <c r="KMX57" s="145"/>
      <c r="KMY57" s="145"/>
      <c r="KMZ57" s="145"/>
      <c r="KNA57" s="145"/>
      <c r="KNB57" s="145"/>
      <c r="KNC57" s="145"/>
      <c r="KND57" s="145"/>
      <c r="KNE57" s="145"/>
      <c r="KNF57" s="145"/>
      <c r="KNG57" s="145"/>
      <c r="KNH57" s="145"/>
      <c r="KNI57" s="145"/>
      <c r="KNJ57" s="145"/>
      <c r="KNK57" s="145"/>
      <c r="KNL57" s="145"/>
      <c r="KNM57" s="145"/>
      <c r="KNN57" s="145"/>
      <c r="KNO57" s="145"/>
      <c r="KNP57" s="145"/>
      <c r="KNQ57" s="145"/>
      <c r="KNR57" s="145"/>
      <c r="KNS57" s="145"/>
      <c r="KNT57" s="145"/>
      <c r="KNU57" s="145"/>
      <c r="KNV57" s="145"/>
      <c r="KNW57" s="145"/>
      <c r="KNX57" s="145"/>
      <c r="KNY57" s="145"/>
      <c r="KNZ57" s="145"/>
      <c r="KOA57" s="145"/>
      <c r="KOB57" s="145"/>
      <c r="KOC57" s="145"/>
      <c r="KOD57" s="145"/>
      <c r="KOE57" s="145"/>
      <c r="KOF57" s="145"/>
      <c r="KOG57" s="145"/>
      <c r="KOH57" s="145"/>
      <c r="KOI57" s="145"/>
      <c r="KOJ57" s="145"/>
      <c r="KOK57" s="145"/>
      <c r="KOL57" s="145"/>
      <c r="KOM57" s="145"/>
      <c r="KON57" s="145"/>
      <c r="KOO57" s="145"/>
      <c r="KOP57" s="145"/>
      <c r="KOQ57" s="145"/>
      <c r="KOR57" s="145"/>
      <c r="KOS57" s="145"/>
      <c r="KOT57" s="145"/>
      <c r="KOU57" s="145"/>
      <c r="KOV57" s="145"/>
      <c r="KOW57" s="145"/>
      <c r="KOX57" s="145"/>
      <c r="KOY57" s="145"/>
      <c r="KOZ57" s="145"/>
      <c r="KPA57" s="145"/>
      <c r="KPB57" s="145"/>
      <c r="KPC57" s="145"/>
      <c r="KPD57" s="145"/>
      <c r="KPE57" s="145"/>
      <c r="KPF57" s="145"/>
      <c r="KPG57" s="145"/>
      <c r="KPH57" s="145"/>
      <c r="KPI57" s="145"/>
      <c r="KPJ57" s="145"/>
      <c r="KPK57" s="145"/>
      <c r="KPL57" s="145"/>
      <c r="KPM57" s="145"/>
      <c r="KPN57" s="145"/>
      <c r="KPO57" s="145"/>
      <c r="KPP57" s="145"/>
      <c r="KPQ57" s="145"/>
      <c r="KPR57" s="145"/>
      <c r="KPS57" s="145"/>
      <c r="KPT57" s="145"/>
      <c r="KPU57" s="145"/>
      <c r="KPV57" s="145"/>
      <c r="KPW57" s="145"/>
      <c r="KPX57" s="145"/>
      <c r="KPY57" s="145"/>
      <c r="KPZ57" s="145"/>
      <c r="KQA57" s="145"/>
      <c r="KQB57" s="145"/>
      <c r="KQC57" s="145"/>
      <c r="KQD57" s="145"/>
      <c r="KQE57" s="145"/>
      <c r="KQF57" s="145"/>
      <c r="KQG57" s="145"/>
      <c r="KQH57" s="145"/>
      <c r="KQI57" s="145"/>
      <c r="KQJ57" s="145"/>
      <c r="KQK57" s="145"/>
      <c r="KQL57" s="145"/>
      <c r="KQM57" s="145"/>
      <c r="KQN57" s="145"/>
      <c r="KQO57" s="145"/>
      <c r="KQP57" s="145"/>
      <c r="KQQ57" s="145"/>
      <c r="KQR57" s="145"/>
      <c r="KQS57" s="145"/>
      <c r="KQT57" s="145"/>
      <c r="KQU57" s="145"/>
      <c r="KQV57" s="145"/>
      <c r="KQW57" s="145"/>
      <c r="KQX57" s="145"/>
      <c r="KQY57" s="145"/>
      <c r="KQZ57" s="145"/>
      <c r="KRA57" s="145"/>
      <c r="KRB57" s="145"/>
      <c r="KRC57" s="145"/>
      <c r="KRD57" s="145"/>
      <c r="KRE57" s="145"/>
      <c r="KRF57" s="145"/>
      <c r="KRG57" s="145"/>
      <c r="KRH57" s="145"/>
      <c r="KRI57" s="145"/>
      <c r="KRJ57" s="145"/>
      <c r="KRK57" s="145"/>
      <c r="KRL57" s="145"/>
      <c r="KRM57" s="145"/>
      <c r="KRN57" s="145"/>
      <c r="KRO57" s="145"/>
      <c r="KRP57" s="145"/>
      <c r="KRQ57" s="145"/>
      <c r="KRR57" s="145"/>
      <c r="KRS57" s="145"/>
      <c r="KRT57" s="145"/>
      <c r="KRU57" s="145"/>
      <c r="KRV57" s="145"/>
      <c r="KRW57" s="145"/>
      <c r="KRX57" s="145"/>
      <c r="KRY57" s="145"/>
      <c r="KRZ57" s="145"/>
      <c r="KSA57" s="145"/>
      <c r="KSB57" s="145"/>
      <c r="KSC57" s="145"/>
      <c r="KSD57" s="145"/>
      <c r="KSE57" s="145"/>
      <c r="KSF57" s="145"/>
      <c r="KSG57" s="145"/>
      <c r="KSH57" s="145"/>
      <c r="KSI57" s="145"/>
      <c r="KSJ57" s="145"/>
      <c r="KSK57" s="145"/>
      <c r="KSL57" s="145"/>
      <c r="KSM57" s="145"/>
      <c r="KSN57" s="145"/>
      <c r="KSO57" s="145"/>
      <c r="KSP57" s="145"/>
      <c r="KSQ57" s="145"/>
      <c r="KSR57" s="145"/>
      <c r="KSS57" s="145"/>
      <c r="KST57" s="145"/>
      <c r="KSU57" s="145"/>
      <c r="KSV57" s="145"/>
      <c r="KSW57" s="145"/>
      <c r="KSX57" s="145"/>
      <c r="KSY57" s="145"/>
      <c r="KSZ57" s="145"/>
      <c r="KTA57" s="145"/>
      <c r="KTB57" s="145"/>
      <c r="KTC57" s="145"/>
      <c r="KTD57" s="145"/>
      <c r="KTE57" s="145"/>
      <c r="KTF57" s="145"/>
      <c r="KTG57" s="145"/>
      <c r="KTH57" s="145"/>
      <c r="KTI57" s="145"/>
      <c r="KTJ57" s="145"/>
      <c r="KTK57" s="145"/>
      <c r="KTL57" s="145"/>
      <c r="KTM57" s="145"/>
      <c r="KTN57" s="145"/>
      <c r="KTO57" s="145"/>
      <c r="KTP57" s="145"/>
      <c r="KTQ57" s="145"/>
      <c r="KTR57" s="145"/>
      <c r="KTS57" s="145"/>
      <c r="KTT57" s="145"/>
      <c r="KTU57" s="145"/>
      <c r="KTV57" s="145"/>
      <c r="KTW57" s="145"/>
      <c r="KTX57" s="145"/>
      <c r="KTY57" s="145"/>
      <c r="KTZ57" s="145"/>
      <c r="KUA57" s="145"/>
      <c r="KUB57" s="145"/>
      <c r="KUC57" s="145"/>
      <c r="KUD57" s="145"/>
      <c r="KUE57" s="145"/>
      <c r="KUF57" s="145"/>
      <c r="KUG57" s="145"/>
      <c r="KUH57" s="145"/>
      <c r="KUI57" s="145"/>
      <c r="KUJ57" s="145"/>
      <c r="KUK57" s="145"/>
      <c r="KUL57" s="145"/>
      <c r="KUM57" s="145"/>
      <c r="KUN57" s="145"/>
      <c r="KUO57" s="145"/>
      <c r="KUP57" s="145"/>
      <c r="KUQ57" s="145"/>
      <c r="KUR57" s="145"/>
      <c r="KUS57" s="145"/>
      <c r="KUT57" s="145"/>
      <c r="KUU57" s="145"/>
      <c r="KUV57" s="145"/>
      <c r="KUW57" s="145"/>
      <c r="KUX57" s="145"/>
      <c r="KUY57" s="145"/>
      <c r="KUZ57" s="145"/>
      <c r="KVA57" s="145"/>
      <c r="KVB57" s="145"/>
      <c r="KVC57" s="145"/>
      <c r="KVD57" s="145"/>
      <c r="KVE57" s="145"/>
      <c r="KVF57" s="145"/>
      <c r="KVG57" s="145"/>
      <c r="KVH57" s="145"/>
      <c r="KVI57" s="145"/>
      <c r="KVJ57" s="145"/>
      <c r="KVK57" s="145"/>
      <c r="KVL57" s="145"/>
      <c r="KVM57" s="145"/>
      <c r="KVN57" s="145"/>
      <c r="KVO57" s="145"/>
      <c r="KVP57" s="145"/>
      <c r="KVQ57" s="145"/>
      <c r="KVR57" s="145"/>
      <c r="KVS57" s="145"/>
      <c r="KVT57" s="145"/>
      <c r="KVU57" s="145"/>
      <c r="KVV57" s="145"/>
      <c r="KVW57" s="145"/>
      <c r="KVX57" s="145"/>
      <c r="KVY57" s="145"/>
      <c r="KVZ57" s="145"/>
      <c r="KWA57" s="145"/>
      <c r="KWB57" s="145"/>
      <c r="KWC57" s="145"/>
      <c r="KWD57" s="145"/>
      <c r="KWE57" s="145"/>
      <c r="KWF57" s="145"/>
      <c r="KWG57" s="145"/>
      <c r="KWH57" s="145"/>
      <c r="KWI57" s="145"/>
      <c r="KWJ57" s="145"/>
      <c r="KWK57" s="145"/>
      <c r="KWL57" s="145"/>
      <c r="KWM57" s="145"/>
      <c r="KWN57" s="145"/>
      <c r="KWO57" s="145"/>
      <c r="KWP57" s="145"/>
      <c r="KWQ57" s="145"/>
      <c r="KWR57" s="145"/>
      <c r="KWS57" s="145"/>
      <c r="KWT57" s="145"/>
      <c r="KWU57" s="145"/>
      <c r="KWV57" s="145"/>
      <c r="KWW57" s="145"/>
      <c r="KWX57" s="145"/>
      <c r="KWY57" s="145"/>
      <c r="KWZ57" s="145"/>
      <c r="KXA57" s="145"/>
      <c r="KXB57" s="145"/>
      <c r="KXC57" s="145"/>
      <c r="KXD57" s="145"/>
      <c r="KXE57" s="145"/>
      <c r="KXF57" s="145"/>
      <c r="KXG57" s="145"/>
      <c r="KXH57" s="145"/>
      <c r="KXI57" s="145"/>
      <c r="KXJ57" s="145"/>
      <c r="KXK57" s="145"/>
      <c r="KXL57" s="145"/>
      <c r="KXM57" s="145"/>
      <c r="KXN57" s="145"/>
      <c r="KXO57" s="145"/>
      <c r="KXP57" s="145"/>
      <c r="KXQ57" s="145"/>
      <c r="KXR57" s="145"/>
      <c r="KXS57" s="145"/>
      <c r="KXT57" s="145"/>
      <c r="KXU57" s="145"/>
      <c r="KXV57" s="145"/>
      <c r="KXW57" s="145"/>
      <c r="KXX57" s="145"/>
      <c r="KXY57" s="145"/>
      <c r="KXZ57" s="145"/>
      <c r="KYA57" s="145"/>
      <c r="KYB57" s="145"/>
      <c r="KYC57" s="145"/>
      <c r="KYD57" s="145"/>
      <c r="KYE57" s="145"/>
      <c r="KYF57" s="145"/>
      <c r="KYG57" s="145"/>
      <c r="KYH57" s="145"/>
      <c r="KYI57" s="145"/>
      <c r="KYJ57" s="145"/>
      <c r="KYK57" s="145"/>
      <c r="KYL57" s="145"/>
      <c r="KYM57" s="145"/>
      <c r="KYN57" s="145"/>
      <c r="KYO57" s="145"/>
      <c r="KYP57" s="145"/>
      <c r="KYQ57" s="145"/>
      <c r="KYR57" s="145"/>
      <c r="KYS57" s="145"/>
      <c r="KYT57" s="145"/>
      <c r="KYU57" s="145"/>
      <c r="KYV57" s="145"/>
      <c r="KYW57" s="145"/>
      <c r="KYX57" s="145"/>
      <c r="KYY57" s="145"/>
      <c r="KYZ57" s="145"/>
      <c r="KZA57" s="145"/>
      <c r="KZB57" s="145"/>
      <c r="KZC57" s="145"/>
      <c r="KZD57" s="145"/>
      <c r="KZE57" s="145"/>
      <c r="KZF57" s="145"/>
      <c r="KZG57" s="145"/>
      <c r="KZH57" s="145"/>
      <c r="KZI57" s="145"/>
      <c r="KZJ57" s="145"/>
      <c r="KZK57" s="145"/>
      <c r="KZL57" s="145"/>
      <c r="KZM57" s="145"/>
      <c r="KZN57" s="145"/>
      <c r="KZO57" s="145"/>
      <c r="KZP57" s="145"/>
      <c r="KZQ57" s="145"/>
      <c r="KZR57" s="145"/>
      <c r="KZS57" s="145"/>
      <c r="KZT57" s="145"/>
      <c r="KZU57" s="145"/>
      <c r="KZV57" s="145"/>
      <c r="KZW57" s="145"/>
      <c r="KZX57" s="145"/>
      <c r="KZY57" s="145"/>
      <c r="KZZ57" s="145"/>
      <c r="LAA57" s="145"/>
      <c r="LAB57" s="145"/>
      <c r="LAC57" s="145"/>
      <c r="LAD57" s="145"/>
      <c r="LAE57" s="145"/>
      <c r="LAF57" s="145"/>
      <c r="LAG57" s="145"/>
      <c r="LAH57" s="145"/>
      <c r="LAI57" s="145"/>
      <c r="LAJ57" s="145"/>
      <c r="LAK57" s="145"/>
      <c r="LAL57" s="145"/>
      <c r="LAM57" s="145"/>
      <c r="LAN57" s="145"/>
      <c r="LAO57" s="145"/>
      <c r="LAP57" s="145"/>
      <c r="LAQ57" s="145"/>
      <c r="LAR57" s="145"/>
      <c r="LAS57" s="145"/>
      <c r="LAT57" s="145"/>
      <c r="LAU57" s="145"/>
      <c r="LAV57" s="145"/>
      <c r="LAW57" s="145"/>
      <c r="LAX57" s="145"/>
      <c r="LAY57" s="145"/>
      <c r="LAZ57" s="145"/>
      <c r="LBA57" s="145"/>
      <c r="LBB57" s="145"/>
      <c r="LBC57" s="145"/>
      <c r="LBD57" s="145"/>
      <c r="LBE57" s="145"/>
      <c r="LBF57" s="145"/>
      <c r="LBG57" s="145"/>
      <c r="LBH57" s="145"/>
      <c r="LBI57" s="145"/>
      <c r="LBJ57" s="145"/>
      <c r="LBK57" s="145"/>
      <c r="LBL57" s="145"/>
      <c r="LBM57" s="145"/>
      <c r="LBN57" s="145"/>
      <c r="LBO57" s="145"/>
      <c r="LBP57" s="145"/>
      <c r="LBQ57" s="145"/>
      <c r="LBR57" s="145"/>
      <c r="LBS57" s="145"/>
      <c r="LBT57" s="145"/>
      <c r="LBU57" s="145"/>
      <c r="LBV57" s="145"/>
      <c r="LBW57" s="145"/>
      <c r="LBX57" s="145"/>
      <c r="LBY57" s="145"/>
      <c r="LBZ57" s="145"/>
      <c r="LCA57" s="145"/>
      <c r="LCB57" s="145"/>
      <c r="LCC57" s="145"/>
      <c r="LCD57" s="145"/>
      <c r="LCE57" s="145"/>
      <c r="LCF57" s="145"/>
      <c r="LCG57" s="145"/>
      <c r="LCH57" s="145"/>
      <c r="LCI57" s="145"/>
      <c r="LCJ57" s="145"/>
      <c r="LCK57" s="145"/>
      <c r="LCL57" s="145"/>
      <c r="LCM57" s="145"/>
      <c r="LCN57" s="145"/>
      <c r="LCO57" s="145"/>
      <c r="LCP57" s="145"/>
      <c r="LCQ57" s="145"/>
      <c r="LCR57" s="145"/>
      <c r="LCS57" s="145"/>
      <c r="LCT57" s="145"/>
      <c r="LCU57" s="145"/>
      <c r="LCV57" s="145"/>
      <c r="LCW57" s="145"/>
      <c r="LCX57" s="145"/>
      <c r="LCY57" s="145"/>
      <c r="LCZ57" s="145"/>
      <c r="LDA57" s="145"/>
      <c r="LDB57" s="145"/>
      <c r="LDC57" s="145"/>
      <c r="LDD57" s="145"/>
      <c r="LDE57" s="145"/>
      <c r="LDF57" s="145"/>
      <c r="LDG57" s="145"/>
      <c r="LDH57" s="145"/>
      <c r="LDI57" s="145"/>
      <c r="LDJ57" s="145"/>
      <c r="LDK57" s="145"/>
      <c r="LDL57" s="145"/>
      <c r="LDM57" s="145"/>
      <c r="LDN57" s="145"/>
      <c r="LDO57" s="145"/>
      <c r="LDP57" s="145"/>
      <c r="LDQ57" s="145"/>
      <c r="LDR57" s="145"/>
      <c r="LDS57" s="145"/>
      <c r="LDT57" s="145"/>
      <c r="LDU57" s="145"/>
      <c r="LDV57" s="145"/>
      <c r="LDW57" s="145"/>
      <c r="LDX57" s="145"/>
      <c r="LDY57" s="145"/>
      <c r="LDZ57" s="145"/>
      <c r="LEA57" s="145"/>
      <c r="LEB57" s="145"/>
      <c r="LEC57" s="145"/>
      <c r="LED57" s="145"/>
      <c r="LEE57" s="145"/>
      <c r="LEF57" s="145"/>
      <c r="LEG57" s="145"/>
      <c r="LEH57" s="145"/>
      <c r="LEI57" s="145"/>
      <c r="LEJ57" s="145"/>
      <c r="LEK57" s="145"/>
      <c r="LEL57" s="145"/>
      <c r="LEM57" s="145"/>
      <c r="LEN57" s="145"/>
      <c r="LEO57" s="145"/>
      <c r="LEP57" s="145"/>
      <c r="LEQ57" s="145"/>
      <c r="LER57" s="145"/>
      <c r="LES57" s="145"/>
      <c r="LET57" s="145"/>
      <c r="LEU57" s="145"/>
      <c r="LEV57" s="145"/>
      <c r="LEW57" s="145"/>
      <c r="LEX57" s="145"/>
      <c r="LEY57" s="145"/>
      <c r="LEZ57" s="145"/>
      <c r="LFA57" s="145"/>
      <c r="LFB57" s="145"/>
      <c r="LFC57" s="145"/>
      <c r="LFD57" s="145"/>
      <c r="LFE57" s="145"/>
      <c r="LFF57" s="145"/>
      <c r="LFG57" s="145"/>
      <c r="LFH57" s="145"/>
      <c r="LFI57" s="145"/>
      <c r="LFJ57" s="145"/>
      <c r="LFK57" s="145"/>
      <c r="LFL57" s="145"/>
      <c r="LFM57" s="145"/>
      <c r="LFN57" s="145"/>
      <c r="LFO57" s="145"/>
      <c r="LFP57" s="145"/>
      <c r="LFQ57" s="145"/>
      <c r="LFR57" s="145"/>
      <c r="LFS57" s="145"/>
      <c r="LFT57" s="145"/>
      <c r="LFU57" s="145"/>
      <c r="LFV57" s="145"/>
      <c r="LFW57" s="145"/>
      <c r="LFX57" s="145"/>
      <c r="LFY57" s="145"/>
      <c r="LFZ57" s="145"/>
      <c r="LGA57" s="145"/>
      <c r="LGB57" s="145"/>
      <c r="LGC57" s="145"/>
      <c r="LGD57" s="145"/>
      <c r="LGE57" s="145"/>
      <c r="LGF57" s="145"/>
      <c r="LGG57" s="145"/>
      <c r="LGH57" s="145"/>
      <c r="LGI57" s="145"/>
      <c r="LGJ57" s="145"/>
      <c r="LGK57" s="145"/>
      <c r="LGL57" s="145"/>
      <c r="LGM57" s="145"/>
      <c r="LGN57" s="145"/>
      <c r="LGO57" s="145"/>
      <c r="LGP57" s="145"/>
      <c r="LGQ57" s="145"/>
      <c r="LGR57" s="145"/>
      <c r="LGS57" s="145"/>
      <c r="LGT57" s="145"/>
      <c r="LGU57" s="145"/>
      <c r="LGV57" s="145"/>
      <c r="LGW57" s="145"/>
      <c r="LGX57" s="145"/>
      <c r="LGY57" s="145"/>
      <c r="LGZ57" s="145"/>
      <c r="LHA57" s="145"/>
      <c r="LHB57" s="145"/>
      <c r="LHC57" s="145"/>
      <c r="LHD57" s="145"/>
      <c r="LHE57" s="145"/>
      <c r="LHF57" s="145"/>
      <c r="LHG57" s="145"/>
      <c r="LHH57" s="145"/>
      <c r="LHI57" s="145"/>
      <c r="LHJ57" s="145"/>
      <c r="LHK57" s="145"/>
      <c r="LHL57" s="145"/>
      <c r="LHM57" s="145"/>
      <c r="LHN57" s="145"/>
      <c r="LHO57" s="145"/>
      <c r="LHP57" s="145"/>
      <c r="LHQ57" s="145"/>
      <c r="LHR57" s="145"/>
      <c r="LHS57" s="145"/>
      <c r="LHT57" s="145"/>
      <c r="LHU57" s="145"/>
      <c r="LHV57" s="145"/>
      <c r="LHW57" s="145"/>
      <c r="LHX57" s="145"/>
      <c r="LHY57" s="145"/>
      <c r="LHZ57" s="145"/>
      <c r="LIA57" s="145"/>
      <c r="LIB57" s="145"/>
      <c r="LIC57" s="145"/>
      <c r="LID57" s="145"/>
      <c r="LIE57" s="145"/>
      <c r="LIF57" s="145"/>
      <c r="LIG57" s="145"/>
      <c r="LIH57" s="145"/>
      <c r="LII57" s="145"/>
      <c r="LIJ57" s="145"/>
      <c r="LIK57" s="145"/>
      <c r="LIL57" s="145"/>
      <c r="LIM57" s="145"/>
      <c r="LIN57" s="145"/>
      <c r="LIO57" s="145"/>
      <c r="LIP57" s="145"/>
      <c r="LIQ57" s="145"/>
      <c r="LIR57" s="145"/>
      <c r="LIS57" s="145"/>
      <c r="LIT57" s="145"/>
      <c r="LIU57" s="145"/>
      <c r="LIV57" s="145"/>
      <c r="LIW57" s="145"/>
      <c r="LIX57" s="145"/>
      <c r="LIY57" s="145"/>
      <c r="LIZ57" s="145"/>
      <c r="LJA57" s="145"/>
      <c r="LJB57" s="145"/>
      <c r="LJC57" s="145"/>
      <c r="LJD57" s="145"/>
      <c r="LJE57" s="145"/>
      <c r="LJF57" s="145"/>
      <c r="LJG57" s="145"/>
      <c r="LJH57" s="145"/>
      <c r="LJI57" s="145"/>
      <c r="LJJ57" s="145"/>
      <c r="LJK57" s="145"/>
      <c r="LJL57" s="145"/>
      <c r="LJM57" s="145"/>
      <c r="LJN57" s="145"/>
      <c r="LJO57" s="145"/>
      <c r="LJP57" s="145"/>
      <c r="LJQ57" s="145"/>
      <c r="LJR57" s="145"/>
      <c r="LJS57" s="145"/>
      <c r="LJT57" s="145"/>
      <c r="LJU57" s="145"/>
      <c r="LJV57" s="145"/>
      <c r="LJW57" s="145"/>
      <c r="LJX57" s="145"/>
      <c r="LJY57" s="145"/>
      <c r="LJZ57" s="145"/>
      <c r="LKA57" s="145"/>
      <c r="LKB57" s="145"/>
      <c r="LKC57" s="145"/>
      <c r="LKD57" s="145"/>
      <c r="LKE57" s="145"/>
      <c r="LKF57" s="145"/>
      <c r="LKG57" s="145"/>
      <c r="LKH57" s="145"/>
      <c r="LKI57" s="145"/>
      <c r="LKJ57" s="145"/>
      <c r="LKK57" s="145"/>
      <c r="LKL57" s="145"/>
      <c r="LKM57" s="145"/>
      <c r="LKN57" s="145"/>
      <c r="LKO57" s="145"/>
      <c r="LKP57" s="145"/>
      <c r="LKQ57" s="145"/>
      <c r="LKR57" s="145"/>
      <c r="LKS57" s="145"/>
      <c r="LKT57" s="145"/>
      <c r="LKU57" s="145"/>
      <c r="LKV57" s="145"/>
      <c r="LKW57" s="145"/>
      <c r="LKX57" s="145"/>
      <c r="LKY57" s="145"/>
      <c r="LKZ57" s="145"/>
      <c r="LLA57" s="145"/>
      <c r="LLB57" s="145"/>
      <c r="LLC57" s="145"/>
      <c r="LLD57" s="145"/>
      <c r="LLE57" s="145"/>
      <c r="LLF57" s="145"/>
      <c r="LLG57" s="145"/>
      <c r="LLH57" s="145"/>
      <c r="LLI57" s="145"/>
      <c r="LLJ57" s="145"/>
      <c r="LLK57" s="145"/>
      <c r="LLL57" s="145"/>
      <c r="LLM57" s="145"/>
      <c r="LLN57" s="145"/>
      <c r="LLO57" s="145"/>
      <c r="LLP57" s="145"/>
      <c r="LLQ57" s="145"/>
      <c r="LLR57" s="145"/>
      <c r="LLS57" s="145"/>
      <c r="LLT57" s="145"/>
      <c r="LLU57" s="145"/>
      <c r="LLV57" s="145"/>
      <c r="LLW57" s="145"/>
      <c r="LLX57" s="145"/>
      <c r="LLY57" s="145"/>
      <c r="LLZ57" s="145"/>
      <c r="LMA57" s="145"/>
      <c r="LMB57" s="145"/>
      <c r="LMC57" s="145"/>
      <c r="LMD57" s="145"/>
      <c r="LME57" s="145"/>
      <c r="LMF57" s="145"/>
      <c r="LMG57" s="145"/>
      <c r="LMH57" s="145"/>
      <c r="LMI57" s="145"/>
      <c r="LMJ57" s="145"/>
      <c r="LMK57" s="145"/>
      <c r="LML57" s="145"/>
      <c r="LMM57" s="145"/>
      <c r="LMN57" s="145"/>
      <c r="LMO57" s="145"/>
      <c r="LMP57" s="145"/>
      <c r="LMQ57" s="145"/>
      <c r="LMR57" s="145"/>
      <c r="LMS57" s="145"/>
      <c r="LMT57" s="145"/>
      <c r="LMU57" s="145"/>
      <c r="LMV57" s="145"/>
      <c r="LMW57" s="145"/>
      <c r="LMX57" s="145"/>
      <c r="LMY57" s="145"/>
      <c r="LMZ57" s="145"/>
      <c r="LNA57" s="145"/>
      <c r="LNB57" s="145"/>
      <c r="LNC57" s="145"/>
      <c r="LND57" s="145"/>
      <c r="LNE57" s="145"/>
      <c r="LNF57" s="145"/>
      <c r="LNG57" s="145"/>
      <c r="LNH57" s="145"/>
      <c r="LNI57" s="145"/>
      <c r="LNJ57" s="145"/>
      <c r="LNK57" s="145"/>
      <c r="LNL57" s="145"/>
      <c r="LNM57" s="145"/>
      <c r="LNN57" s="145"/>
      <c r="LNO57" s="145"/>
      <c r="LNP57" s="145"/>
      <c r="LNQ57" s="145"/>
      <c r="LNR57" s="145"/>
      <c r="LNS57" s="145"/>
      <c r="LNT57" s="145"/>
      <c r="LNU57" s="145"/>
      <c r="LNV57" s="145"/>
      <c r="LNW57" s="145"/>
      <c r="LNX57" s="145"/>
      <c r="LNY57" s="145"/>
      <c r="LNZ57" s="145"/>
      <c r="LOA57" s="145"/>
      <c r="LOB57" s="145"/>
      <c r="LOC57" s="145"/>
      <c r="LOD57" s="145"/>
      <c r="LOE57" s="145"/>
      <c r="LOF57" s="145"/>
      <c r="LOG57" s="145"/>
      <c r="LOH57" s="145"/>
      <c r="LOI57" s="145"/>
      <c r="LOJ57" s="145"/>
      <c r="LOK57" s="145"/>
      <c r="LOL57" s="145"/>
      <c r="LOM57" s="145"/>
      <c r="LON57" s="145"/>
      <c r="LOO57" s="145"/>
      <c r="LOP57" s="145"/>
      <c r="LOQ57" s="145"/>
      <c r="LOR57" s="145"/>
      <c r="LOS57" s="145"/>
      <c r="LOT57" s="145"/>
      <c r="LOU57" s="145"/>
      <c r="LOV57" s="145"/>
      <c r="LOW57" s="145"/>
      <c r="LOX57" s="145"/>
      <c r="LOY57" s="145"/>
      <c r="LOZ57" s="145"/>
      <c r="LPA57" s="145"/>
      <c r="LPB57" s="145"/>
      <c r="LPC57" s="145"/>
      <c r="LPD57" s="145"/>
      <c r="LPE57" s="145"/>
      <c r="LPF57" s="145"/>
      <c r="LPG57" s="145"/>
      <c r="LPH57" s="145"/>
      <c r="LPI57" s="145"/>
      <c r="LPJ57" s="145"/>
      <c r="LPK57" s="145"/>
      <c r="LPL57" s="145"/>
      <c r="LPM57" s="145"/>
      <c r="LPN57" s="145"/>
      <c r="LPO57" s="145"/>
      <c r="LPP57" s="145"/>
      <c r="LPQ57" s="145"/>
      <c r="LPR57" s="145"/>
      <c r="LPS57" s="145"/>
      <c r="LPT57" s="145"/>
      <c r="LPU57" s="145"/>
      <c r="LPV57" s="145"/>
      <c r="LPW57" s="145"/>
      <c r="LPX57" s="145"/>
      <c r="LPY57" s="145"/>
      <c r="LPZ57" s="145"/>
      <c r="LQA57" s="145"/>
      <c r="LQB57" s="145"/>
      <c r="LQC57" s="145"/>
      <c r="LQD57" s="145"/>
      <c r="LQE57" s="145"/>
      <c r="LQF57" s="145"/>
      <c r="LQG57" s="145"/>
      <c r="LQH57" s="145"/>
      <c r="LQI57" s="145"/>
      <c r="LQJ57" s="145"/>
      <c r="LQK57" s="145"/>
      <c r="LQL57" s="145"/>
      <c r="LQM57" s="145"/>
      <c r="LQN57" s="145"/>
      <c r="LQO57" s="145"/>
      <c r="LQP57" s="145"/>
      <c r="LQQ57" s="145"/>
      <c r="LQR57" s="145"/>
      <c r="LQS57" s="145"/>
      <c r="LQT57" s="145"/>
      <c r="LQU57" s="145"/>
      <c r="LQV57" s="145"/>
      <c r="LQW57" s="145"/>
      <c r="LQX57" s="145"/>
      <c r="LQY57" s="145"/>
      <c r="LQZ57" s="145"/>
      <c r="LRA57" s="145"/>
      <c r="LRB57" s="145"/>
      <c r="LRC57" s="145"/>
      <c r="LRD57" s="145"/>
      <c r="LRE57" s="145"/>
      <c r="LRF57" s="145"/>
      <c r="LRG57" s="145"/>
      <c r="LRH57" s="145"/>
      <c r="LRI57" s="145"/>
      <c r="LRJ57" s="145"/>
      <c r="LRK57" s="145"/>
      <c r="LRL57" s="145"/>
      <c r="LRM57" s="145"/>
      <c r="LRN57" s="145"/>
      <c r="LRO57" s="145"/>
      <c r="LRP57" s="145"/>
      <c r="LRQ57" s="145"/>
      <c r="LRR57" s="145"/>
      <c r="LRS57" s="145"/>
      <c r="LRT57" s="145"/>
      <c r="LRU57" s="145"/>
      <c r="LRV57" s="145"/>
      <c r="LRW57" s="145"/>
      <c r="LRX57" s="145"/>
      <c r="LRY57" s="145"/>
      <c r="LRZ57" s="145"/>
      <c r="LSA57" s="145"/>
      <c r="LSB57" s="145"/>
      <c r="LSC57" s="145"/>
      <c r="LSD57" s="145"/>
      <c r="LSE57" s="145"/>
      <c r="LSF57" s="145"/>
      <c r="LSG57" s="145"/>
      <c r="LSH57" s="145"/>
      <c r="LSI57" s="145"/>
      <c r="LSJ57" s="145"/>
      <c r="LSK57" s="145"/>
      <c r="LSL57" s="145"/>
      <c r="LSM57" s="145"/>
      <c r="LSN57" s="145"/>
      <c r="LSO57" s="145"/>
      <c r="LSP57" s="145"/>
      <c r="LSQ57" s="145"/>
      <c r="LSR57" s="145"/>
      <c r="LSS57" s="145"/>
      <c r="LST57" s="145"/>
      <c r="LSU57" s="145"/>
      <c r="LSV57" s="145"/>
      <c r="LSW57" s="145"/>
      <c r="LSX57" s="145"/>
      <c r="LSY57" s="145"/>
      <c r="LSZ57" s="145"/>
      <c r="LTA57" s="145"/>
      <c r="LTB57" s="145"/>
      <c r="LTC57" s="145"/>
      <c r="LTD57" s="145"/>
      <c r="LTE57" s="145"/>
      <c r="LTF57" s="145"/>
      <c r="LTG57" s="145"/>
      <c r="LTH57" s="145"/>
      <c r="LTI57" s="145"/>
      <c r="LTJ57" s="145"/>
      <c r="LTK57" s="145"/>
      <c r="LTL57" s="145"/>
      <c r="LTM57" s="145"/>
      <c r="LTN57" s="145"/>
      <c r="LTO57" s="145"/>
      <c r="LTP57" s="145"/>
      <c r="LTQ57" s="145"/>
      <c r="LTR57" s="145"/>
      <c r="LTS57" s="145"/>
      <c r="LTT57" s="145"/>
      <c r="LTU57" s="145"/>
      <c r="LTV57" s="145"/>
      <c r="LTW57" s="145"/>
      <c r="LTX57" s="145"/>
      <c r="LTY57" s="145"/>
      <c r="LTZ57" s="145"/>
      <c r="LUA57" s="145"/>
      <c r="LUB57" s="145"/>
      <c r="LUC57" s="145"/>
      <c r="LUD57" s="145"/>
      <c r="LUE57" s="145"/>
      <c r="LUF57" s="145"/>
      <c r="LUG57" s="145"/>
      <c r="LUH57" s="145"/>
      <c r="LUI57" s="145"/>
      <c r="LUJ57" s="145"/>
      <c r="LUK57" s="145"/>
      <c r="LUL57" s="145"/>
      <c r="LUM57" s="145"/>
      <c r="LUN57" s="145"/>
      <c r="LUO57" s="145"/>
      <c r="LUP57" s="145"/>
      <c r="LUQ57" s="145"/>
      <c r="LUR57" s="145"/>
      <c r="LUS57" s="145"/>
      <c r="LUT57" s="145"/>
      <c r="LUU57" s="145"/>
      <c r="LUV57" s="145"/>
      <c r="LUW57" s="145"/>
      <c r="LUX57" s="145"/>
      <c r="LUY57" s="145"/>
      <c r="LUZ57" s="145"/>
      <c r="LVA57" s="145"/>
      <c r="LVB57" s="145"/>
      <c r="LVC57" s="145"/>
      <c r="LVD57" s="145"/>
      <c r="LVE57" s="145"/>
      <c r="LVF57" s="145"/>
      <c r="LVG57" s="145"/>
      <c r="LVH57" s="145"/>
      <c r="LVI57" s="145"/>
      <c r="LVJ57" s="145"/>
      <c r="LVK57" s="145"/>
      <c r="LVL57" s="145"/>
      <c r="LVM57" s="145"/>
      <c r="LVN57" s="145"/>
      <c r="LVO57" s="145"/>
      <c r="LVP57" s="145"/>
      <c r="LVQ57" s="145"/>
      <c r="LVR57" s="145"/>
      <c r="LVS57" s="145"/>
      <c r="LVT57" s="145"/>
      <c r="LVU57" s="145"/>
      <c r="LVV57" s="145"/>
      <c r="LVW57" s="145"/>
      <c r="LVX57" s="145"/>
      <c r="LVY57" s="145"/>
      <c r="LVZ57" s="145"/>
      <c r="LWA57" s="145"/>
      <c r="LWB57" s="145"/>
      <c r="LWC57" s="145"/>
      <c r="LWD57" s="145"/>
      <c r="LWE57" s="145"/>
      <c r="LWF57" s="145"/>
      <c r="LWG57" s="145"/>
      <c r="LWH57" s="145"/>
      <c r="LWI57" s="145"/>
      <c r="LWJ57" s="145"/>
      <c r="LWK57" s="145"/>
      <c r="LWL57" s="145"/>
      <c r="LWM57" s="145"/>
      <c r="LWN57" s="145"/>
      <c r="LWO57" s="145"/>
      <c r="LWP57" s="145"/>
      <c r="LWQ57" s="145"/>
      <c r="LWR57" s="145"/>
      <c r="LWS57" s="145"/>
      <c r="LWT57" s="145"/>
      <c r="LWU57" s="145"/>
      <c r="LWV57" s="145"/>
      <c r="LWW57" s="145"/>
      <c r="LWX57" s="145"/>
      <c r="LWY57" s="145"/>
      <c r="LWZ57" s="145"/>
      <c r="LXA57" s="145"/>
      <c r="LXB57" s="145"/>
      <c r="LXC57" s="145"/>
      <c r="LXD57" s="145"/>
      <c r="LXE57" s="145"/>
      <c r="LXF57" s="145"/>
      <c r="LXG57" s="145"/>
      <c r="LXH57" s="145"/>
      <c r="LXI57" s="145"/>
      <c r="LXJ57" s="145"/>
      <c r="LXK57" s="145"/>
      <c r="LXL57" s="145"/>
      <c r="LXM57" s="145"/>
      <c r="LXN57" s="145"/>
      <c r="LXO57" s="145"/>
      <c r="LXP57" s="145"/>
      <c r="LXQ57" s="145"/>
      <c r="LXR57" s="145"/>
      <c r="LXS57" s="145"/>
      <c r="LXT57" s="145"/>
      <c r="LXU57" s="145"/>
      <c r="LXV57" s="145"/>
      <c r="LXW57" s="145"/>
      <c r="LXX57" s="145"/>
      <c r="LXY57" s="145"/>
      <c r="LXZ57" s="145"/>
      <c r="LYA57" s="145"/>
      <c r="LYB57" s="145"/>
      <c r="LYC57" s="145"/>
      <c r="LYD57" s="145"/>
      <c r="LYE57" s="145"/>
      <c r="LYF57" s="145"/>
      <c r="LYG57" s="145"/>
      <c r="LYH57" s="145"/>
      <c r="LYI57" s="145"/>
      <c r="LYJ57" s="145"/>
      <c r="LYK57" s="145"/>
      <c r="LYL57" s="145"/>
      <c r="LYM57" s="145"/>
      <c r="LYN57" s="145"/>
      <c r="LYO57" s="145"/>
      <c r="LYP57" s="145"/>
      <c r="LYQ57" s="145"/>
      <c r="LYR57" s="145"/>
      <c r="LYS57" s="145"/>
      <c r="LYT57" s="145"/>
      <c r="LYU57" s="145"/>
      <c r="LYV57" s="145"/>
      <c r="LYW57" s="145"/>
      <c r="LYX57" s="145"/>
      <c r="LYY57" s="145"/>
      <c r="LYZ57" s="145"/>
      <c r="LZA57" s="145"/>
      <c r="LZB57" s="145"/>
      <c r="LZC57" s="145"/>
      <c r="LZD57" s="145"/>
      <c r="LZE57" s="145"/>
      <c r="LZF57" s="145"/>
      <c r="LZG57" s="145"/>
      <c r="LZH57" s="145"/>
      <c r="LZI57" s="145"/>
      <c r="LZJ57" s="145"/>
      <c r="LZK57" s="145"/>
      <c r="LZL57" s="145"/>
      <c r="LZM57" s="145"/>
      <c r="LZN57" s="145"/>
      <c r="LZO57" s="145"/>
      <c r="LZP57" s="145"/>
      <c r="LZQ57" s="145"/>
      <c r="LZR57" s="145"/>
      <c r="LZS57" s="145"/>
      <c r="LZT57" s="145"/>
      <c r="LZU57" s="145"/>
      <c r="LZV57" s="145"/>
      <c r="LZW57" s="145"/>
      <c r="LZX57" s="145"/>
      <c r="LZY57" s="145"/>
      <c r="LZZ57" s="145"/>
      <c r="MAA57" s="145"/>
      <c r="MAB57" s="145"/>
      <c r="MAC57" s="145"/>
      <c r="MAD57" s="145"/>
      <c r="MAE57" s="145"/>
      <c r="MAF57" s="145"/>
      <c r="MAG57" s="145"/>
      <c r="MAH57" s="145"/>
      <c r="MAI57" s="145"/>
      <c r="MAJ57" s="145"/>
      <c r="MAK57" s="145"/>
      <c r="MAL57" s="145"/>
      <c r="MAM57" s="145"/>
      <c r="MAN57" s="145"/>
      <c r="MAO57" s="145"/>
      <c r="MAP57" s="145"/>
      <c r="MAQ57" s="145"/>
      <c r="MAR57" s="145"/>
      <c r="MAS57" s="145"/>
      <c r="MAT57" s="145"/>
      <c r="MAU57" s="145"/>
      <c r="MAV57" s="145"/>
      <c r="MAW57" s="145"/>
      <c r="MAX57" s="145"/>
      <c r="MAY57" s="145"/>
      <c r="MAZ57" s="145"/>
      <c r="MBA57" s="145"/>
      <c r="MBB57" s="145"/>
      <c r="MBC57" s="145"/>
      <c r="MBD57" s="145"/>
      <c r="MBE57" s="145"/>
      <c r="MBF57" s="145"/>
      <c r="MBG57" s="145"/>
      <c r="MBH57" s="145"/>
      <c r="MBI57" s="145"/>
      <c r="MBJ57" s="145"/>
      <c r="MBK57" s="145"/>
      <c r="MBL57" s="145"/>
      <c r="MBM57" s="145"/>
      <c r="MBN57" s="145"/>
      <c r="MBO57" s="145"/>
      <c r="MBP57" s="145"/>
      <c r="MBQ57" s="145"/>
      <c r="MBR57" s="145"/>
      <c r="MBS57" s="145"/>
      <c r="MBT57" s="145"/>
      <c r="MBU57" s="145"/>
      <c r="MBV57" s="145"/>
      <c r="MBW57" s="145"/>
      <c r="MBX57" s="145"/>
      <c r="MBY57" s="145"/>
      <c r="MBZ57" s="145"/>
      <c r="MCA57" s="145"/>
      <c r="MCB57" s="145"/>
      <c r="MCC57" s="145"/>
      <c r="MCD57" s="145"/>
      <c r="MCE57" s="145"/>
      <c r="MCF57" s="145"/>
      <c r="MCG57" s="145"/>
      <c r="MCH57" s="145"/>
      <c r="MCI57" s="145"/>
      <c r="MCJ57" s="145"/>
      <c r="MCK57" s="145"/>
      <c r="MCL57" s="145"/>
      <c r="MCM57" s="145"/>
      <c r="MCN57" s="145"/>
      <c r="MCO57" s="145"/>
      <c r="MCP57" s="145"/>
      <c r="MCQ57" s="145"/>
      <c r="MCR57" s="145"/>
      <c r="MCS57" s="145"/>
      <c r="MCT57" s="145"/>
      <c r="MCU57" s="145"/>
      <c r="MCV57" s="145"/>
      <c r="MCW57" s="145"/>
      <c r="MCX57" s="145"/>
      <c r="MCY57" s="145"/>
      <c r="MCZ57" s="145"/>
      <c r="MDA57" s="145"/>
      <c r="MDB57" s="145"/>
      <c r="MDC57" s="145"/>
      <c r="MDD57" s="145"/>
      <c r="MDE57" s="145"/>
      <c r="MDF57" s="145"/>
      <c r="MDG57" s="145"/>
      <c r="MDH57" s="145"/>
      <c r="MDI57" s="145"/>
      <c r="MDJ57" s="145"/>
      <c r="MDK57" s="145"/>
      <c r="MDL57" s="145"/>
      <c r="MDM57" s="145"/>
      <c r="MDN57" s="145"/>
      <c r="MDO57" s="145"/>
      <c r="MDP57" s="145"/>
      <c r="MDQ57" s="145"/>
      <c r="MDR57" s="145"/>
      <c r="MDS57" s="145"/>
      <c r="MDT57" s="145"/>
      <c r="MDU57" s="145"/>
      <c r="MDV57" s="145"/>
      <c r="MDW57" s="145"/>
      <c r="MDX57" s="145"/>
      <c r="MDY57" s="145"/>
      <c r="MDZ57" s="145"/>
      <c r="MEA57" s="145"/>
      <c r="MEB57" s="145"/>
      <c r="MEC57" s="145"/>
      <c r="MED57" s="145"/>
      <c r="MEE57" s="145"/>
      <c r="MEF57" s="145"/>
      <c r="MEG57" s="145"/>
      <c r="MEH57" s="145"/>
      <c r="MEI57" s="145"/>
      <c r="MEJ57" s="145"/>
      <c r="MEK57" s="145"/>
      <c r="MEL57" s="145"/>
      <c r="MEM57" s="145"/>
      <c r="MEN57" s="145"/>
      <c r="MEO57" s="145"/>
      <c r="MEP57" s="145"/>
      <c r="MEQ57" s="145"/>
      <c r="MER57" s="145"/>
      <c r="MES57" s="145"/>
      <c r="MET57" s="145"/>
      <c r="MEU57" s="145"/>
      <c r="MEV57" s="145"/>
      <c r="MEW57" s="145"/>
      <c r="MEX57" s="145"/>
      <c r="MEY57" s="145"/>
      <c r="MEZ57" s="145"/>
      <c r="MFA57" s="145"/>
      <c r="MFB57" s="145"/>
      <c r="MFC57" s="145"/>
      <c r="MFD57" s="145"/>
      <c r="MFE57" s="145"/>
      <c r="MFF57" s="145"/>
      <c r="MFG57" s="145"/>
      <c r="MFH57" s="145"/>
      <c r="MFI57" s="145"/>
      <c r="MFJ57" s="145"/>
      <c r="MFK57" s="145"/>
      <c r="MFL57" s="145"/>
      <c r="MFM57" s="145"/>
      <c r="MFN57" s="145"/>
      <c r="MFO57" s="145"/>
      <c r="MFP57" s="145"/>
      <c r="MFQ57" s="145"/>
      <c r="MFR57" s="145"/>
      <c r="MFS57" s="145"/>
      <c r="MFT57" s="145"/>
      <c r="MFU57" s="145"/>
      <c r="MFV57" s="145"/>
      <c r="MFW57" s="145"/>
      <c r="MFX57" s="145"/>
      <c r="MFY57" s="145"/>
      <c r="MFZ57" s="145"/>
      <c r="MGA57" s="145"/>
      <c r="MGB57" s="145"/>
      <c r="MGC57" s="145"/>
      <c r="MGD57" s="145"/>
      <c r="MGE57" s="145"/>
      <c r="MGF57" s="145"/>
      <c r="MGG57" s="145"/>
      <c r="MGH57" s="145"/>
      <c r="MGI57" s="145"/>
      <c r="MGJ57" s="145"/>
      <c r="MGK57" s="145"/>
      <c r="MGL57" s="145"/>
      <c r="MGM57" s="145"/>
      <c r="MGN57" s="145"/>
      <c r="MGO57" s="145"/>
      <c r="MGP57" s="145"/>
      <c r="MGQ57" s="145"/>
      <c r="MGR57" s="145"/>
      <c r="MGS57" s="145"/>
      <c r="MGT57" s="145"/>
      <c r="MGU57" s="145"/>
      <c r="MGV57" s="145"/>
      <c r="MGW57" s="145"/>
      <c r="MGX57" s="145"/>
      <c r="MGY57" s="145"/>
      <c r="MGZ57" s="145"/>
      <c r="MHA57" s="145"/>
      <c r="MHB57" s="145"/>
      <c r="MHC57" s="145"/>
      <c r="MHD57" s="145"/>
      <c r="MHE57" s="145"/>
      <c r="MHF57" s="145"/>
      <c r="MHG57" s="145"/>
      <c r="MHH57" s="145"/>
      <c r="MHI57" s="145"/>
      <c r="MHJ57" s="145"/>
      <c r="MHK57" s="145"/>
      <c r="MHL57" s="145"/>
      <c r="MHM57" s="145"/>
      <c r="MHN57" s="145"/>
      <c r="MHO57" s="145"/>
      <c r="MHP57" s="145"/>
      <c r="MHQ57" s="145"/>
      <c r="MHR57" s="145"/>
      <c r="MHS57" s="145"/>
      <c r="MHT57" s="145"/>
      <c r="MHU57" s="145"/>
      <c r="MHV57" s="145"/>
      <c r="MHW57" s="145"/>
      <c r="MHX57" s="145"/>
      <c r="MHY57" s="145"/>
      <c r="MHZ57" s="145"/>
      <c r="MIA57" s="145"/>
      <c r="MIB57" s="145"/>
      <c r="MIC57" s="145"/>
      <c r="MID57" s="145"/>
      <c r="MIE57" s="145"/>
      <c r="MIF57" s="145"/>
      <c r="MIG57" s="145"/>
      <c r="MIH57" s="145"/>
      <c r="MII57" s="145"/>
      <c r="MIJ57" s="145"/>
      <c r="MIK57" s="145"/>
      <c r="MIL57" s="145"/>
      <c r="MIM57" s="145"/>
      <c r="MIN57" s="145"/>
      <c r="MIO57" s="145"/>
      <c r="MIP57" s="145"/>
      <c r="MIQ57" s="145"/>
      <c r="MIR57" s="145"/>
      <c r="MIS57" s="145"/>
      <c r="MIT57" s="145"/>
      <c r="MIU57" s="145"/>
      <c r="MIV57" s="145"/>
      <c r="MIW57" s="145"/>
      <c r="MIX57" s="145"/>
      <c r="MIY57" s="145"/>
      <c r="MIZ57" s="145"/>
      <c r="MJA57" s="145"/>
      <c r="MJB57" s="145"/>
      <c r="MJC57" s="145"/>
      <c r="MJD57" s="145"/>
      <c r="MJE57" s="145"/>
      <c r="MJF57" s="145"/>
      <c r="MJG57" s="145"/>
      <c r="MJH57" s="145"/>
      <c r="MJI57" s="145"/>
      <c r="MJJ57" s="145"/>
      <c r="MJK57" s="145"/>
      <c r="MJL57" s="145"/>
      <c r="MJM57" s="145"/>
      <c r="MJN57" s="145"/>
      <c r="MJO57" s="145"/>
      <c r="MJP57" s="145"/>
      <c r="MJQ57" s="145"/>
      <c r="MJR57" s="145"/>
      <c r="MJS57" s="145"/>
      <c r="MJT57" s="145"/>
      <c r="MJU57" s="145"/>
      <c r="MJV57" s="145"/>
      <c r="MJW57" s="145"/>
      <c r="MJX57" s="145"/>
      <c r="MJY57" s="145"/>
      <c r="MJZ57" s="145"/>
      <c r="MKA57" s="145"/>
      <c r="MKB57" s="145"/>
      <c r="MKC57" s="145"/>
      <c r="MKD57" s="145"/>
      <c r="MKE57" s="145"/>
      <c r="MKF57" s="145"/>
      <c r="MKG57" s="145"/>
      <c r="MKH57" s="145"/>
      <c r="MKI57" s="145"/>
      <c r="MKJ57" s="145"/>
      <c r="MKK57" s="145"/>
      <c r="MKL57" s="145"/>
      <c r="MKM57" s="145"/>
      <c r="MKN57" s="145"/>
      <c r="MKO57" s="145"/>
      <c r="MKP57" s="145"/>
      <c r="MKQ57" s="145"/>
      <c r="MKR57" s="145"/>
      <c r="MKS57" s="145"/>
      <c r="MKT57" s="145"/>
      <c r="MKU57" s="145"/>
      <c r="MKV57" s="145"/>
      <c r="MKW57" s="145"/>
      <c r="MKX57" s="145"/>
      <c r="MKY57" s="145"/>
      <c r="MKZ57" s="145"/>
      <c r="MLA57" s="145"/>
      <c r="MLB57" s="145"/>
      <c r="MLC57" s="145"/>
      <c r="MLD57" s="145"/>
      <c r="MLE57" s="145"/>
      <c r="MLF57" s="145"/>
      <c r="MLG57" s="145"/>
      <c r="MLH57" s="145"/>
      <c r="MLI57" s="145"/>
      <c r="MLJ57" s="145"/>
      <c r="MLK57" s="145"/>
      <c r="MLL57" s="145"/>
      <c r="MLM57" s="145"/>
      <c r="MLN57" s="145"/>
      <c r="MLO57" s="145"/>
      <c r="MLP57" s="145"/>
      <c r="MLQ57" s="145"/>
      <c r="MLR57" s="145"/>
      <c r="MLS57" s="145"/>
      <c r="MLT57" s="145"/>
      <c r="MLU57" s="145"/>
      <c r="MLV57" s="145"/>
      <c r="MLW57" s="145"/>
      <c r="MLX57" s="145"/>
      <c r="MLY57" s="145"/>
      <c r="MLZ57" s="145"/>
      <c r="MMA57" s="145"/>
      <c r="MMB57" s="145"/>
      <c r="MMC57" s="145"/>
      <c r="MMD57" s="145"/>
      <c r="MME57" s="145"/>
      <c r="MMF57" s="145"/>
      <c r="MMG57" s="145"/>
      <c r="MMH57" s="145"/>
      <c r="MMI57" s="145"/>
      <c r="MMJ57" s="145"/>
      <c r="MMK57" s="145"/>
      <c r="MML57" s="145"/>
      <c r="MMM57" s="145"/>
      <c r="MMN57" s="145"/>
      <c r="MMO57" s="145"/>
      <c r="MMP57" s="145"/>
      <c r="MMQ57" s="145"/>
      <c r="MMR57" s="145"/>
      <c r="MMS57" s="145"/>
      <c r="MMT57" s="145"/>
      <c r="MMU57" s="145"/>
      <c r="MMV57" s="145"/>
      <c r="MMW57" s="145"/>
      <c r="MMX57" s="145"/>
      <c r="MMY57" s="145"/>
      <c r="MMZ57" s="145"/>
      <c r="MNA57" s="145"/>
      <c r="MNB57" s="145"/>
      <c r="MNC57" s="145"/>
      <c r="MND57" s="145"/>
      <c r="MNE57" s="145"/>
      <c r="MNF57" s="145"/>
      <c r="MNG57" s="145"/>
      <c r="MNH57" s="145"/>
      <c r="MNI57" s="145"/>
      <c r="MNJ57" s="145"/>
      <c r="MNK57" s="145"/>
      <c r="MNL57" s="145"/>
      <c r="MNM57" s="145"/>
      <c r="MNN57" s="145"/>
      <c r="MNO57" s="145"/>
      <c r="MNP57" s="145"/>
      <c r="MNQ57" s="145"/>
      <c r="MNR57" s="145"/>
      <c r="MNS57" s="145"/>
      <c r="MNT57" s="145"/>
      <c r="MNU57" s="145"/>
      <c r="MNV57" s="145"/>
      <c r="MNW57" s="145"/>
      <c r="MNX57" s="145"/>
      <c r="MNY57" s="145"/>
      <c r="MNZ57" s="145"/>
      <c r="MOA57" s="145"/>
      <c r="MOB57" s="145"/>
      <c r="MOC57" s="145"/>
      <c r="MOD57" s="145"/>
      <c r="MOE57" s="145"/>
      <c r="MOF57" s="145"/>
      <c r="MOG57" s="145"/>
      <c r="MOH57" s="145"/>
      <c r="MOI57" s="145"/>
      <c r="MOJ57" s="145"/>
      <c r="MOK57" s="145"/>
      <c r="MOL57" s="145"/>
      <c r="MOM57" s="145"/>
      <c r="MON57" s="145"/>
      <c r="MOO57" s="145"/>
      <c r="MOP57" s="145"/>
      <c r="MOQ57" s="145"/>
      <c r="MOR57" s="145"/>
      <c r="MOS57" s="145"/>
      <c r="MOT57" s="145"/>
      <c r="MOU57" s="145"/>
      <c r="MOV57" s="145"/>
      <c r="MOW57" s="145"/>
      <c r="MOX57" s="145"/>
      <c r="MOY57" s="145"/>
      <c r="MOZ57" s="145"/>
      <c r="MPA57" s="145"/>
      <c r="MPB57" s="145"/>
      <c r="MPC57" s="145"/>
      <c r="MPD57" s="145"/>
      <c r="MPE57" s="145"/>
      <c r="MPF57" s="145"/>
      <c r="MPG57" s="145"/>
      <c r="MPH57" s="145"/>
      <c r="MPI57" s="145"/>
      <c r="MPJ57" s="145"/>
      <c r="MPK57" s="145"/>
      <c r="MPL57" s="145"/>
      <c r="MPM57" s="145"/>
      <c r="MPN57" s="145"/>
      <c r="MPO57" s="145"/>
      <c r="MPP57" s="145"/>
      <c r="MPQ57" s="145"/>
      <c r="MPR57" s="145"/>
      <c r="MPS57" s="145"/>
      <c r="MPT57" s="145"/>
      <c r="MPU57" s="145"/>
      <c r="MPV57" s="145"/>
      <c r="MPW57" s="145"/>
      <c r="MPX57" s="145"/>
      <c r="MPY57" s="145"/>
      <c r="MPZ57" s="145"/>
      <c r="MQA57" s="145"/>
      <c r="MQB57" s="145"/>
      <c r="MQC57" s="145"/>
      <c r="MQD57" s="145"/>
      <c r="MQE57" s="145"/>
      <c r="MQF57" s="145"/>
      <c r="MQG57" s="145"/>
      <c r="MQH57" s="145"/>
      <c r="MQI57" s="145"/>
      <c r="MQJ57" s="145"/>
      <c r="MQK57" s="145"/>
      <c r="MQL57" s="145"/>
      <c r="MQM57" s="145"/>
      <c r="MQN57" s="145"/>
      <c r="MQO57" s="145"/>
      <c r="MQP57" s="145"/>
      <c r="MQQ57" s="145"/>
      <c r="MQR57" s="145"/>
      <c r="MQS57" s="145"/>
      <c r="MQT57" s="145"/>
      <c r="MQU57" s="145"/>
      <c r="MQV57" s="145"/>
      <c r="MQW57" s="145"/>
      <c r="MQX57" s="145"/>
      <c r="MQY57" s="145"/>
      <c r="MQZ57" s="145"/>
      <c r="MRA57" s="145"/>
      <c r="MRB57" s="145"/>
      <c r="MRC57" s="145"/>
      <c r="MRD57" s="145"/>
      <c r="MRE57" s="145"/>
      <c r="MRF57" s="145"/>
      <c r="MRG57" s="145"/>
      <c r="MRH57" s="145"/>
      <c r="MRI57" s="145"/>
      <c r="MRJ57" s="145"/>
      <c r="MRK57" s="145"/>
      <c r="MRL57" s="145"/>
      <c r="MRM57" s="145"/>
      <c r="MRN57" s="145"/>
      <c r="MRO57" s="145"/>
      <c r="MRP57" s="145"/>
      <c r="MRQ57" s="145"/>
      <c r="MRR57" s="145"/>
      <c r="MRS57" s="145"/>
      <c r="MRT57" s="145"/>
      <c r="MRU57" s="145"/>
      <c r="MRV57" s="145"/>
      <c r="MRW57" s="145"/>
      <c r="MRX57" s="145"/>
      <c r="MRY57" s="145"/>
      <c r="MRZ57" s="145"/>
      <c r="MSA57" s="145"/>
      <c r="MSB57" s="145"/>
      <c r="MSC57" s="145"/>
      <c r="MSD57" s="145"/>
      <c r="MSE57" s="145"/>
      <c r="MSF57" s="145"/>
      <c r="MSG57" s="145"/>
      <c r="MSH57" s="145"/>
      <c r="MSI57" s="145"/>
      <c r="MSJ57" s="145"/>
      <c r="MSK57" s="145"/>
      <c r="MSL57" s="145"/>
      <c r="MSM57" s="145"/>
      <c r="MSN57" s="145"/>
      <c r="MSO57" s="145"/>
      <c r="MSP57" s="145"/>
      <c r="MSQ57" s="145"/>
      <c r="MSR57" s="145"/>
      <c r="MSS57" s="145"/>
      <c r="MST57" s="145"/>
      <c r="MSU57" s="145"/>
      <c r="MSV57" s="145"/>
      <c r="MSW57" s="145"/>
      <c r="MSX57" s="145"/>
      <c r="MSY57" s="145"/>
      <c r="MSZ57" s="145"/>
      <c r="MTA57" s="145"/>
      <c r="MTB57" s="145"/>
      <c r="MTC57" s="145"/>
      <c r="MTD57" s="145"/>
      <c r="MTE57" s="145"/>
      <c r="MTF57" s="145"/>
      <c r="MTG57" s="145"/>
      <c r="MTH57" s="145"/>
      <c r="MTI57" s="145"/>
      <c r="MTJ57" s="145"/>
      <c r="MTK57" s="145"/>
      <c r="MTL57" s="145"/>
      <c r="MTM57" s="145"/>
      <c r="MTN57" s="145"/>
      <c r="MTO57" s="145"/>
      <c r="MTP57" s="145"/>
      <c r="MTQ57" s="145"/>
      <c r="MTR57" s="145"/>
      <c r="MTS57" s="145"/>
      <c r="MTT57" s="145"/>
      <c r="MTU57" s="145"/>
      <c r="MTV57" s="145"/>
      <c r="MTW57" s="145"/>
      <c r="MTX57" s="145"/>
      <c r="MTY57" s="145"/>
      <c r="MTZ57" s="145"/>
      <c r="MUA57" s="145"/>
      <c r="MUB57" s="145"/>
      <c r="MUC57" s="145"/>
      <c r="MUD57" s="145"/>
      <c r="MUE57" s="145"/>
      <c r="MUF57" s="145"/>
      <c r="MUG57" s="145"/>
      <c r="MUH57" s="145"/>
      <c r="MUI57" s="145"/>
      <c r="MUJ57" s="145"/>
      <c r="MUK57" s="145"/>
      <c r="MUL57" s="145"/>
      <c r="MUM57" s="145"/>
      <c r="MUN57" s="145"/>
      <c r="MUO57" s="145"/>
      <c r="MUP57" s="145"/>
      <c r="MUQ57" s="145"/>
      <c r="MUR57" s="145"/>
      <c r="MUS57" s="145"/>
      <c r="MUT57" s="145"/>
      <c r="MUU57" s="145"/>
      <c r="MUV57" s="145"/>
      <c r="MUW57" s="145"/>
      <c r="MUX57" s="145"/>
      <c r="MUY57" s="145"/>
      <c r="MUZ57" s="145"/>
      <c r="MVA57" s="145"/>
      <c r="MVB57" s="145"/>
      <c r="MVC57" s="145"/>
      <c r="MVD57" s="145"/>
      <c r="MVE57" s="145"/>
      <c r="MVF57" s="145"/>
      <c r="MVG57" s="145"/>
      <c r="MVH57" s="145"/>
      <c r="MVI57" s="145"/>
      <c r="MVJ57" s="145"/>
      <c r="MVK57" s="145"/>
      <c r="MVL57" s="145"/>
      <c r="MVM57" s="145"/>
      <c r="MVN57" s="145"/>
      <c r="MVO57" s="145"/>
      <c r="MVP57" s="145"/>
      <c r="MVQ57" s="145"/>
      <c r="MVR57" s="145"/>
      <c r="MVS57" s="145"/>
      <c r="MVT57" s="145"/>
      <c r="MVU57" s="145"/>
      <c r="MVV57" s="145"/>
      <c r="MVW57" s="145"/>
      <c r="MVX57" s="145"/>
      <c r="MVY57" s="145"/>
      <c r="MVZ57" s="145"/>
      <c r="MWA57" s="145"/>
      <c r="MWB57" s="145"/>
      <c r="MWC57" s="145"/>
      <c r="MWD57" s="145"/>
      <c r="MWE57" s="145"/>
      <c r="MWF57" s="145"/>
      <c r="MWG57" s="145"/>
      <c r="MWH57" s="145"/>
      <c r="MWI57" s="145"/>
      <c r="MWJ57" s="145"/>
      <c r="MWK57" s="145"/>
      <c r="MWL57" s="145"/>
      <c r="MWM57" s="145"/>
      <c r="MWN57" s="145"/>
      <c r="MWO57" s="145"/>
      <c r="MWP57" s="145"/>
      <c r="MWQ57" s="145"/>
      <c r="MWR57" s="145"/>
      <c r="MWS57" s="145"/>
      <c r="MWT57" s="145"/>
      <c r="MWU57" s="145"/>
      <c r="MWV57" s="145"/>
      <c r="MWW57" s="145"/>
      <c r="MWX57" s="145"/>
      <c r="MWY57" s="145"/>
      <c r="MWZ57" s="145"/>
      <c r="MXA57" s="145"/>
      <c r="MXB57" s="145"/>
      <c r="MXC57" s="145"/>
      <c r="MXD57" s="145"/>
      <c r="MXE57" s="145"/>
      <c r="MXF57" s="145"/>
      <c r="MXG57" s="145"/>
      <c r="MXH57" s="145"/>
      <c r="MXI57" s="145"/>
      <c r="MXJ57" s="145"/>
      <c r="MXK57" s="145"/>
      <c r="MXL57" s="145"/>
      <c r="MXM57" s="145"/>
      <c r="MXN57" s="145"/>
      <c r="MXO57" s="145"/>
      <c r="MXP57" s="145"/>
      <c r="MXQ57" s="145"/>
      <c r="MXR57" s="145"/>
      <c r="MXS57" s="145"/>
      <c r="MXT57" s="145"/>
      <c r="MXU57" s="145"/>
      <c r="MXV57" s="145"/>
      <c r="MXW57" s="145"/>
      <c r="MXX57" s="145"/>
      <c r="MXY57" s="145"/>
      <c r="MXZ57" s="145"/>
      <c r="MYA57" s="145"/>
      <c r="MYB57" s="145"/>
      <c r="MYC57" s="145"/>
      <c r="MYD57" s="145"/>
      <c r="MYE57" s="145"/>
      <c r="MYF57" s="145"/>
      <c r="MYG57" s="145"/>
      <c r="MYH57" s="145"/>
      <c r="MYI57" s="145"/>
      <c r="MYJ57" s="145"/>
      <c r="MYK57" s="145"/>
      <c r="MYL57" s="145"/>
      <c r="MYM57" s="145"/>
      <c r="MYN57" s="145"/>
      <c r="MYO57" s="145"/>
      <c r="MYP57" s="145"/>
      <c r="MYQ57" s="145"/>
      <c r="MYR57" s="145"/>
      <c r="MYS57" s="145"/>
      <c r="MYT57" s="145"/>
      <c r="MYU57" s="145"/>
      <c r="MYV57" s="145"/>
      <c r="MYW57" s="145"/>
      <c r="MYX57" s="145"/>
      <c r="MYY57" s="145"/>
      <c r="MYZ57" s="145"/>
      <c r="MZA57" s="145"/>
      <c r="MZB57" s="145"/>
      <c r="MZC57" s="145"/>
      <c r="MZD57" s="145"/>
      <c r="MZE57" s="145"/>
      <c r="MZF57" s="145"/>
      <c r="MZG57" s="145"/>
      <c r="MZH57" s="145"/>
      <c r="MZI57" s="145"/>
      <c r="MZJ57" s="145"/>
      <c r="MZK57" s="145"/>
      <c r="MZL57" s="145"/>
      <c r="MZM57" s="145"/>
      <c r="MZN57" s="145"/>
      <c r="MZO57" s="145"/>
      <c r="MZP57" s="145"/>
      <c r="MZQ57" s="145"/>
      <c r="MZR57" s="145"/>
      <c r="MZS57" s="145"/>
      <c r="MZT57" s="145"/>
      <c r="MZU57" s="145"/>
      <c r="MZV57" s="145"/>
      <c r="MZW57" s="145"/>
      <c r="MZX57" s="145"/>
      <c r="MZY57" s="145"/>
      <c r="MZZ57" s="145"/>
      <c r="NAA57" s="145"/>
      <c r="NAB57" s="145"/>
      <c r="NAC57" s="145"/>
      <c r="NAD57" s="145"/>
      <c r="NAE57" s="145"/>
      <c r="NAF57" s="145"/>
      <c r="NAG57" s="145"/>
      <c r="NAH57" s="145"/>
      <c r="NAI57" s="145"/>
      <c r="NAJ57" s="145"/>
      <c r="NAK57" s="145"/>
      <c r="NAL57" s="145"/>
      <c r="NAM57" s="145"/>
      <c r="NAN57" s="145"/>
      <c r="NAO57" s="145"/>
      <c r="NAP57" s="145"/>
      <c r="NAQ57" s="145"/>
      <c r="NAR57" s="145"/>
      <c r="NAS57" s="145"/>
      <c r="NAT57" s="145"/>
      <c r="NAU57" s="145"/>
      <c r="NAV57" s="145"/>
      <c r="NAW57" s="145"/>
      <c r="NAX57" s="145"/>
      <c r="NAY57" s="145"/>
      <c r="NAZ57" s="145"/>
      <c r="NBA57" s="145"/>
      <c r="NBB57" s="145"/>
      <c r="NBC57" s="145"/>
      <c r="NBD57" s="145"/>
      <c r="NBE57" s="145"/>
      <c r="NBF57" s="145"/>
      <c r="NBG57" s="145"/>
      <c r="NBH57" s="145"/>
      <c r="NBI57" s="145"/>
      <c r="NBJ57" s="145"/>
      <c r="NBK57" s="145"/>
      <c r="NBL57" s="145"/>
      <c r="NBM57" s="145"/>
      <c r="NBN57" s="145"/>
      <c r="NBO57" s="145"/>
      <c r="NBP57" s="145"/>
      <c r="NBQ57" s="145"/>
      <c r="NBR57" s="145"/>
      <c r="NBS57" s="145"/>
      <c r="NBT57" s="145"/>
      <c r="NBU57" s="145"/>
      <c r="NBV57" s="145"/>
      <c r="NBW57" s="145"/>
      <c r="NBX57" s="145"/>
      <c r="NBY57" s="145"/>
      <c r="NBZ57" s="145"/>
      <c r="NCA57" s="145"/>
      <c r="NCB57" s="145"/>
      <c r="NCC57" s="145"/>
      <c r="NCD57" s="145"/>
      <c r="NCE57" s="145"/>
      <c r="NCF57" s="145"/>
      <c r="NCG57" s="145"/>
      <c r="NCH57" s="145"/>
      <c r="NCI57" s="145"/>
      <c r="NCJ57" s="145"/>
      <c r="NCK57" s="145"/>
      <c r="NCL57" s="145"/>
      <c r="NCM57" s="145"/>
      <c r="NCN57" s="145"/>
      <c r="NCO57" s="145"/>
      <c r="NCP57" s="145"/>
      <c r="NCQ57" s="145"/>
      <c r="NCR57" s="145"/>
      <c r="NCS57" s="145"/>
      <c r="NCT57" s="145"/>
      <c r="NCU57" s="145"/>
      <c r="NCV57" s="145"/>
      <c r="NCW57" s="145"/>
      <c r="NCX57" s="145"/>
      <c r="NCY57" s="145"/>
      <c r="NCZ57" s="145"/>
      <c r="NDA57" s="145"/>
      <c r="NDB57" s="145"/>
      <c r="NDC57" s="145"/>
      <c r="NDD57" s="145"/>
      <c r="NDE57" s="145"/>
      <c r="NDF57" s="145"/>
      <c r="NDG57" s="145"/>
      <c r="NDH57" s="145"/>
      <c r="NDI57" s="145"/>
      <c r="NDJ57" s="145"/>
      <c r="NDK57" s="145"/>
      <c r="NDL57" s="145"/>
      <c r="NDM57" s="145"/>
      <c r="NDN57" s="145"/>
      <c r="NDO57" s="145"/>
      <c r="NDP57" s="145"/>
      <c r="NDQ57" s="145"/>
      <c r="NDR57" s="145"/>
      <c r="NDS57" s="145"/>
      <c r="NDT57" s="145"/>
      <c r="NDU57" s="145"/>
      <c r="NDV57" s="145"/>
      <c r="NDW57" s="145"/>
      <c r="NDX57" s="145"/>
      <c r="NDY57" s="145"/>
      <c r="NDZ57" s="145"/>
      <c r="NEA57" s="145"/>
      <c r="NEB57" s="145"/>
      <c r="NEC57" s="145"/>
      <c r="NED57" s="145"/>
      <c r="NEE57" s="145"/>
      <c r="NEF57" s="145"/>
      <c r="NEG57" s="145"/>
      <c r="NEH57" s="145"/>
      <c r="NEI57" s="145"/>
      <c r="NEJ57" s="145"/>
      <c r="NEK57" s="145"/>
      <c r="NEL57" s="145"/>
      <c r="NEM57" s="145"/>
      <c r="NEN57" s="145"/>
      <c r="NEO57" s="145"/>
      <c r="NEP57" s="145"/>
      <c r="NEQ57" s="145"/>
      <c r="NER57" s="145"/>
      <c r="NES57" s="145"/>
      <c r="NET57" s="145"/>
      <c r="NEU57" s="145"/>
      <c r="NEV57" s="145"/>
      <c r="NEW57" s="145"/>
      <c r="NEX57" s="145"/>
      <c r="NEY57" s="145"/>
      <c r="NEZ57" s="145"/>
      <c r="NFA57" s="145"/>
      <c r="NFB57" s="145"/>
      <c r="NFC57" s="145"/>
      <c r="NFD57" s="145"/>
      <c r="NFE57" s="145"/>
      <c r="NFF57" s="145"/>
      <c r="NFG57" s="145"/>
      <c r="NFH57" s="145"/>
      <c r="NFI57" s="145"/>
      <c r="NFJ57" s="145"/>
      <c r="NFK57" s="145"/>
      <c r="NFL57" s="145"/>
      <c r="NFM57" s="145"/>
      <c r="NFN57" s="145"/>
      <c r="NFO57" s="145"/>
      <c r="NFP57" s="145"/>
      <c r="NFQ57" s="145"/>
      <c r="NFR57" s="145"/>
      <c r="NFS57" s="145"/>
      <c r="NFT57" s="145"/>
      <c r="NFU57" s="145"/>
      <c r="NFV57" s="145"/>
      <c r="NFW57" s="145"/>
      <c r="NFX57" s="145"/>
      <c r="NFY57" s="145"/>
      <c r="NFZ57" s="145"/>
      <c r="NGA57" s="145"/>
      <c r="NGB57" s="145"/>
      <c r="NGC57" s="145"/>
      <c r="NGD57" s="145"/>
      <c r="NGE57" s="145"/>
      <c r="NGF57" s="145"/>
      <c r="NGG57" s="145"/>
      <c r="NGH57" s="145"/>
      <c r="NGI57" s="145"/>
      <c r="NGJ57" s="145"/>
      <c r="NGK57" s="145"/>
      <c r="NGL57" s="145"/>
      <c r="NGM57" s="145"/>
      <c r="NGN57" s="145"/>
      <c r="NGO57" s="145"/>
      <c r="NGP57" s="145"/>
      <c r="NGQ57" s="145"/>
      <c r="NGR57" s="145"/>
      <c r="NGS57" s="145"/>
      <c r="NGT57" s="145"/>
      <c r="NGU57" s="145"/>
      <c r="NGV57" s="145"/>
      <c r="NGW57" s="145"/>
      <c r="NGX57" s="145"/>
      <c r="NGY57" s="145"/>
      <c r="NGZ57" s="145"/>
      <c r="NHA57" s="145"/>
      <c r="NHB57" s="145"/>
      <c r="NHC57" s="145"/>
      <c r="NHD57" s="145"/>
      <c r="NHE57" s="145"/>
      <c r="NHF57" s="145"/>
      <c r="NHG57" s="145"/>
      <c r="NHH57" s="145"/>
      <c r="NHI57" s="145"/>
      <c r="NHJ57" s="145"/>
      <c r="NHK57" s="145"/>
      <c r="NHL57" s="145"/>
      <c r="NHM57" s="145"/>
      <c r="NHN57" s="145"/>
      <c r="NHO57" s="145"/>
      <c r="NHP57" s="145"/>
      <c r="NHQ57" s="145"/>
      <c r="NHR57" s="145"/>
      <c r="NHS57" s="145"/>
      <c r="NHT57" s="145"/>
      <c r="NHU57" s="145"/>
      <c r="NHV57" s="145"/>
      <c r="NHW57" s="145"/>
      <c r="NHX57" s="145"/>
      <c r="NHY57" s="145"/>
      <c r="NHZ57" s="145"/>
      <c r="NIA57" s="145"/>
      <c r="NIB57" s="145"/>
      <c r="NIC57" s="145"/>
      <c r="NID57" s="145"/>
      <c r="NIE57" s="145"/>
      <c r="NIF57" s="145"/>
      <c r="NIG57" s="145"/>
      <c r="NIH57" s="145"/>
      <c r="NII57" s="145"/>
      <c r="NIJ57" s="145"/>
      <c r="NIK57" s="145"/>
      <c r="NIL57" s="145"/>
      <c r="NIM57" s="145"/>
      <c r="NIN57" s="145"/>
      <c r="NIO57" s="145"/>
      <c r="NIP57" s="145"/>
      <c r="NIQ57" s="145"/>
      <c r="NIR57" s="145"/>
      <c r="NIS57" s="145"/>
      <c r="NIT57" s="145"/>
      <c r="NIU57" s="145"/>
      <c r="NIV57" s="145"/>
      <c r="NIW57" s="145"/>
      <c r="NIX57" s="145"/>
      <c r="NIY57" s="145"/>
      <c r="NIZ57" s="145"/>
      <c r="NJA57" s="145"/>
      <c r="NJB57" s="145"/>
      <c r="NJC57" s="145"/>
      <c r="NJD57" s="145"/>
      <c r="NJE57" s="145"/>
      <c r="NJF57" s="145"/>
      <c r="NJG57" s="145"/>
      <c r="NJH57" s="145"/>
      <c r="NJI57" s="145"/>
      <c r="NJJ57" s="145"/>
      <c r="NJK57" s="145"/>
      <c r="NJL57" s="145"/>
      <c r="NJM57" s="145"/>
      <c r="NJN57" s="145"/>
      <c r="NJO57" s="145"/>
      <c r="NJP57" s="145"/>
      <c r="NJQ57" s="145"/>
      <c r="NJR57" s="145"/>
      <c r="NJS57" s="145"/>
      <c r="NJT57" s="145"/>
      <c r="NJU57" s="145"/>
      <c r="NJV57" s="145"/>
      <c r="NJW57" s="145"/>
      <c r="NJX57" s="145"/>
      <c r="NJY57" s="145"/>
      <c r="NJZ57" s="145"/>
      <c r="NKA57" s="145"/>
      <c r="NKB57" s="145"/>
      <c r="NKC57" s="145"/>
      <c r="NKD57" s="145"/>
      <c r="NKE57" s="145"/>
      <c r="NKF57" s="145"/>
      <c r="NKG57" s="145"/>
      <c r="NKH57" s="145"/>
      <c r="NKI57" s="145"/>
      <c r="NKJ57" s="145"/>
      <c r="NKK57" s="145"/>
      <c r="NKL57" s="145"/>
      <c r="NKM57" s="145"/>
      <c r="NKN57" s="145"/>
      <c r="NKO57" s="145"/>
      <c r="NKP57" s="145"/>
      <c r="NKQ57" s="145"/>
      <c r="NKR57" s="145"/>
      <c r="NKS57" s="145"/>
      <c r="NKT57" s="145"/>
      <c r="NKU57" s="145"/>
      <c r="NKV57" s="145"/>
      <c r="NKW57" s="145"/>
      <c r="NKX57" s="145"/>
      <c r="NKY57" s="145"/>
      <c r="NKZ57" s="145"/>
      <c r="NLA57" s="145"/>
      <c r="NLB57" s="145"/>
      <c r="NLC57" s="145"/>
      <c r="NLD57" s="145"/>
      <c r="NLE57" s="145"/>
      <c r="NLF57" s="145"/>
      <c r="NLG57" s="145"/>
      <c r="NLH57" s="145"/>
      <c r="NLI57" s="145"/>
      <c r="NLJ57" s="145"/>
      <c r="NLK57" s="145"/>
      <c r="NLL57" s="145"/>
      <c r="NLM57" s="145"/>
      <c r="NLN57" s="145"/>
      <c r="NLO57" s="145"/>
      <c r="NLP57" s="145"/>
      <c r="NLQ57" s="145"/>
      <c r="NLR57" s="145"/>
      <c r="NLS57" s="145"/>
      <c r="NLT57" s="145"/>
      <c r="NLU57" s="145"/>
      <c r="NLV57" s="145"/>
      <c r="NLW57" s="145"/>
      <c r="NLX57" s="145"/>
      <c r="NLY57" s="145"/>
      <c r="NLZ57" s="145"/>
      <c r="NMA57" s="145"/>
      <c r="NMB57" s="145"/>
      <c r="NMC57" s="145"/>
      <c r="NMD57" s="145"/>
      <c r="NME57" s="145"/>
      <c r="NMF57" s="145"/>
      <c r="NMG57" s="145"/>
      <c r="NMH57" s="145"/>
      <c r="NMI57" s="145"/>
      <c r="NMJ57" s="145"/>
      <c r="NMK57" s="145"/>
      <c r="NML57" s="145"/>
      <c r="NMM57" s="145"/>
      <c r="NMN57" s="145"/>
      <c r="NMO57" s="145"/>
      <c r="NMP57" s="145"/>
      <c r="NMQ57" s="145"/>
      <c r="NMR57" s="145"/>
      <c r="NMS57" s="145"/>
      <c r="NMT57" s="145"/>
      <c r="NMU57" s="145"/>
      <c r="NMV57" s="145"/>
      <c r="NMW57" s="145"/>
      <c r="NMX57" s="145"/>
      <c r="NMY57" s="145"/>
      <c r="NMZ57" s="145"/>
      <c r="NNA57" s="145"/>
      <c r="NNB57" s="145"/>
      <c r="NNC57" s="145"/>
      <c r="NND57" s="145"/>
      <c r="NNE57" s="145"/>
      <c r="NNF57" s="145"/>
      <c r="NNG57" s="145"/>
      <c r="NNH57" s="145"/>
      <c r="NNI57" s="145"/>
      <c r="NNJ57" s="145"/>
      <c r="NNK57" s="145"/>
      <c r="NNL57" s="145"/>
      <c r="NNM57" s="145"/>
      <c r="NNN57" s="145"/>
      <c r="NNO57" s="145"/>
      <c r="NNP57" s="145"/>
      <c r="NNQ57" s="145"/>
      <c r="NNR57" s="145"/>
      <c r="NNS57" s="145"/>
      <c r="NNT57" s="145"/>
      <c r="NNU57" s="145"/>
      <c r="NNV57" s="145"/>
      <c r="NNW57" s="145"/>
      <c r="NNX57" s="145"/>
      <c r="NNY57" s="145"/>
      <c r="NNZ57" s="145"/>
      <c r="NOA57" s="145"/>
      <c r="NOB57" s="145"/>
      <c r="NOC57" s="145"/>
      <c r="NOD57" s="145"/>
      <c r="NOE57" s="145"/>
      <c r="NOF57" s="145"/>
      <c r="NOG57" s="145"/>
      <c r="NOH57" s="145"/>
      <c r="NOI57" s="145"/>
      <c r="NOJ57" s="145"/>
      <c r="NOK57" s="145"/>
      <c r="NOL57" s="145"/>
      <c r="NOM57" s="145"/>
      <c r="NON57" s="145"/>
      <c r="NOO57" s="145"/>
      <c r="NOP57" s="145"/>
      <c r="NOQ57" s="145"/>
      <c r="NOR57" s="145"/>
      <c r="NOS57" s="145"/>
      <c r="NOT57" s="145"/>
      <c r="NOU57" s="145"/>
      <c r="NOV57" s="145"/>
      <c r="NOW57" s="145"/>
      <c r="NOX57" s="145"/>
      <c r="NOY57" s="145"/>
      <c r="NOZ57" s="145"/>
      <c r="NPA57" s="145"/>
      <c r="NPB57" s="145"/>
      <c r="NPC57" s="145"/>
      <c r="NPD57" s="145"/>
      <c r="NPE57" s="145"/>
      <c r="NPF57" s="145"/>
      <c r="NPG57" s="145"/>
      <c r="NPH57" s="145"/>
      <c r="NPI57" s="145"/>
      <c r="NPJ57" s="145"/>
      <c r="NPK57" s="145"/>
      <c r="NPL57" s="145"/>
      <c r="NPM57" s="145"/>
      <c r="NPN57" s="145"/>
      <c r="NPO57" s="145"/>
      <c r="NPP57" s="145"/>
      <c r="NPQ57" s="145"/>
      <c r="NPR57" s="145"/>
      <c r="NPS57" s="145"/>
      <c r="NPT57" s="145"/>
      <c r="NPU57" s="145"/>
      <c r="NPV57" s="145"/>
      <c r="NPW57" s="145"/>
      <c r="NPX57" s="145"/>
      <c r="NPY57" s="145"/>
      <c r="NPZ57" s="145"/>
      <c r="NQA57" s="145"/>
      <c r="NQB57" s="145"/>
      <c r="NQC57" s="145"/>
      <c r="NQD57" s="145"/>
      <c r="NQE57" s="145"/>
      <c r="NQF57" s="145"/>
      <c r="NQG57" s="145"/>
      <c r="NQH57" s="145"/>
      <c r="NQI57" s="145"/>
      <c r="NQJ57" s="145"/>
      <c r="NQK57" s="145"/>
      <c r="NQL57" s="145"/>
      <c r="NQM57" s="145"/>
      <c r="NQN57" s="145"/>
      <c r="NQO57" s="145"/>
      <c r="NQP57" s="145"/>
      <c r="NQQ57" s="145"/>
      <c r="NQR57" s="145"/>
      <c r="NQS57" s="145"/>
      <c r="NQT57" s="145"/>
      <c r="NQU57" s="145"/>
      <c r="NQV57" s="145"/>
      <c r="NQW57" s="145"/>
      <c r="NQX57" s="145"/>
      <c r="NQY57" s="145"/>
      <c r="NQZ57" s="145"/>
      <c r="NRA57" s="145"/>
      <c r="NRB57" s="145"/>
      <c r="NRC57" s="145"/>
      <c r="NRD57" s="145"/>
      <c r="NRE57" s="145"/>
      <c r="NRF57" s="145"/>
      <c r="NRG57" s="145"/>
      <c r="NRH57" s="145"/>
      <c r="NRI57" s="145"/>
      <c r="NRJ57" s="145"/>
      <c r="NRK57" s="145"/>
      <c r="NRL57" s="145"/>
      <c r="NRM57" s="145"/>
      <c r="NRN57" s="145"/>
      <c r="NRO57" s="145"/>
      <c r="NRP57" s="145"/>
      <c r="NRQ57" s="145"/>
      <c r="NRR57" s="145"/>
      <c r="NRS57" s="145"/>
      <c r="NRT57" s="145"/>
      <c r="NRU57" s="145"/>
      <c r="NRV57" s="145"/>
      <c r="NRW57" s="145"/>
      <c r="NRX57" s="145"/>
      <c r="NRY57" s="145"/>
      <c r="NRZ57" s="145"/>
      <c r="NSA57" s="145"/>
      <c r="NSB57" s="145"/>
      <c r="NSC57" s="145"/>
      <c r="NSD57" s="145"/>
      <c r="NSE57" s="145"/>
      <c r="NSF57" s="145"/>
      <c r="NSG57" s="145"/>
      <c r="NSH57" s="145"/>
      <c r="NSI57" s="145"/>
      <c r="NSJ57" s="145"/>
      <c r="NSK57" s="145"/>
      <c r="NSL57" s="145"/>
      <c r="NSM57" s="145"/>
      <c r="NSN57" s="145"/>
      <c r="NSO57" s="145"/>
      <c r="NSP57" s="145"/>
      <c r="NSQ57" s="145"/>
      <c r="NSR57" s="145"/>
      <c r="NSS57" s="145"/>
      <c r="NST57" s="145"/>
      <c r="NSU57" s="145"/>
      <c r="NSV57" s="145"/>
      <c r="NSW57" s="145"/>
      <c r="NSX57" s="145"/>
      <c r="NSY57" s="145"/>
      <c r="NSZ57" s="145"/>
      <c r="NTA57" s="145"/>
      <c r="NTB57" s="145"/>
      <c r="NTC57" s="145"/>
      <c r="NTD57" s="145"/>
      <c r="NTE57" s="145"/>
      <c r="NTF57" s="145"/>
      <c r="NTG57" s="145"/>
      <c r="NTH57" s="145"/>
      <c r="NTI57" s="145"/>
      <c r="NTJ57" s="145"/>
      <c r="NTK57" s="145"/>
      <c r="NTL57" s="145"/>
      <c r="NTM57" s="145"/>
      <c r="NTN57" s="145"/>
      <c r="NTO57" s="145"/>
      <c r="NTP57" s="145"/>
      <c r="NTQ57" s="145"/>
      <c r="NTR57" s="145"/>
      <c r="NTS57" s="145"/>
      <c r="NTT57" s="145"/>
      <c r="NTU57" s="145"/>
      <c r="NTV57" s="145"/>
      <c r="NTW57" s="145"/>
      <c r="NTX57" s="145"/>
      <c r="NTY57" s="145"/>
      <c r="NTZ57" s="145"/>
      <c r="NUA57" s="145"/>
      <c r="NUB57" s="145"/>
      <c r="NUC57" s="145"/>
      <c r="NUD57" s="145"/>
      <c r="NUE57" s="145"/>
      <c r="NUF57" s="145"/>
      <c r="NUG57" s="145"/>
      <c r="NUH57" s="145"/>
      <c r="NUI57" s="145"/>
      <c r="NUJ57" s="145"/>
      <c r="NUK57" s="145"/>
      <c r="NUL57" s="145"/>
      <c r="NUM57" s="145"/>
      <c r="NUN57" s="145"/>
      <c r="NUO57" s="145"/>
      <c r="NUP57" s="145"/>
      <c r="NUQ57" s="145"/>
      <c r="NUR57" s="145"/>
      <c r="NUS57" s="145"/>
      <c r="NUT57" s="145"/>
      <c r="NUU57" s="145"/>
      <c r="NUV57" s="145"/>
      <c r="NUW57" s="145"/>
      <c r="NUX57" s="145"/>
      <c r="NUY57" s="145"/>
      <c r="NUZ57" s="145"/>
      <c r="NVA57" s="145"/>
      <c r="NVB57" s="145"/>
      <c r="NVC57" s="145"/>
      <c r="NVD57" s="145"/>
      <c r="NVE57" s="145"/>
      <c r="NVF57" s="145"/>
      <c r="NVG57" s="145"/>
      <c r="NVH57" s="145"/>
      <c r="NVI57" s="145"/>
      <c r="NVJ57" s="145"/>
      <c r="NVK57" s="145"/>
      <c r="NVL57" s="145"/>
      <c r="NVM57" s="145"/>
      <c r="NVN57" s="145"/>
      <c r="NVO57" s="145"/>
      <c r="NVP57" s="145"/>
      <c r="NVQ57" s="145"/>
      <c r="NVR57" s="145"/>
      <c r="NVS57" s="145"/>
      <c r="NVT57" s="145"/>
      <c r="NVU57" s="145"/>
      <c r="NVV57" s="145"/>
      <c r="NVW57" s="145"/>
      <c r="NVX57" s="145"/>
      <c r="NVY57" s="145"/>
      <c r="NVZ57" s="145"/>
      <c r="NWA57" s="145"/>
      <c r="NWB57" s="145"/>
      <c r="NWC57" s="145"/>
      <c r="NWD57" s="145"/>
      <c r="NWE57" s="145"/>
      <c r="NWF57" s="145"/>
      <c r="NWG57" s="145"/>
      <c r="NWH57" s="145"/>
      <c r="NWI57" s="145"/>
      <c r="NWJ57" s="145"/>
      <c r="NWK57" s="145"/>
      <c r="NWL57" s="145"/>
      <c r="NWM57" s="145"/>
      <c r="NWN57" s="145"/>
      <c r="NWO57" s="145"/>
      <c r="NWP57" s="145"/>
      <c r="NWQ57" s="145"/>
      <c r="NWR57" s="145"/>
      <c r="NWS57" s="145"/>
      <c r="NWT57" s="145"/>
      <c r="NWU57" s="145"/>
      <c r="NWV57" s="145"/>
      <c r="NWW57" s="145"/>
      <c r="NWX57" s="145"/>
      <c r="NWY57" s="145"/>
      <c r="NWZ57" s="145"/>
      <c r="NXA57" s="145"/>
      <c r="NXB57" s="145"/>
      <c r="NXC57" s="145"/>
      <c r="NXD57" s="145"/>
      <c r="NXE57" s="145"/>
      <c r="NXF57" s="145"/>
      <c r="NXG57" s="145"/>
      <c r="NXH57" s="145"/>
      <c r="NXI57" s="145"/>
      <c r="NXJ57" s="145"/>
      <c r="NXK57" s="145"/>
      <c r="NXL57" s="145"/>
      <c r="NXM57" s="145"/>
      <c r="NXN57" s="145"/>
      <c r="NXO57" s="145"/>
      <c r="NXP57" s="145"/>
      <c r="NXQ57" s="145"/>
      <c r="NXR57" s="145"/>
      <c r="NXS57" s="145"/>
      <c r="NXT57" s="145"/>
      <c r="NXU57" s="145"/>
      <c r="NXV57" s="145"/>
      <c r="NXW57" s="145"/>
      <c r="NXX57" s="145"/>
      <c r="NXY57" s="145"/>
      <c r="NXZ57" s="145"/>
      <c r="NYA57" s="145"/>
      <c r="NYB57" s="145"/>
      <c r="NYC57" s="145"/>
      <c r="NYD57" s="145"/>
      <c r="NYE57" s="145"/>
      <c r="NYF57" s="145"/>
      <c r="NYG57" s="145"/>
      <c r="NYH57" s="145"/>
      <c r="NYI57" s="145"/>
      <c r="NYJ57" s="145"/>
      <c r="NYK57" s="145"/>
      <c r="NYL57" s="145"/>
      <c r="NYM57" s="145"/>
      <c r="NYN57" s="145"/>
      <c r="NYO57" s="145"/>
      <c r="NYP57" s="145"/>
      <c r="NYQ57" s="145"/>
      <c r="NYR57" s="145"/>
      <c r="NYS57" s="145"/>
      <c r="NYT57" s="145"/>
      <c r="NYU57" s="145"/>
      <c r="NYV57" s="145"/>
      <c r="NYW57" s="145"/>
      <c r="NYX57" s="145"/>
      <c r="NYY57" s="145"/>
      <c r="NYZ57" s="145"/>
      <c r="NZA57" s="145"/>
      <c r="NZB57" s="145"/>
      <c r="NZC57" s="145"/>
      <c r="NZD57" s="145"/>
      <c r="NZE57" s="145"/>
      <c r="NZF57" s="145"/>
      <c r="NZG57" s="145"/>
      <c r="NZH57" s="145"/>
      <c r="NZI57" s="145"/>
      <c r="NZJ57" s="145"/>
      <c r="NZK57" s="145"/>
      <c r="NZL57" s="145"/>
      <c r="NZM57" s="145"/>
      <c r="NZN57" s="145"/>
      <c r="NZO57" s="145"/>
      <c r="NZP57" s="145"/>
      <c r="NZQ57" s="145"/>
      <c r="NZR57" s="145"/>
      <c r="NZS57" s="145"/>
      <c r="NZT57" s="145"/>
      <c r="NZU57" s="145"/>
      <c r="NZV57" s="145"/>
      <c r="NZW57" s="145"/>
      <c r="NZX57" s="145"/>
      <c r="NZY57" s="145"/>
      <c r="NZZ57" s="145"/>
      <c r="OAA57" s="145"/>
      <c r="OAB57" s="145"/>
      <c r="OAC57" s="145"/>
      <c r="OAD57" s="145"/>
      <c r="OAE57" s="145"/>
      <c r="OAF57" s="145"/>
      <c r="OAG57" s="145"/>
      <c r="OAH57" s="145"/>
      <c r="OAI57" s="145"/>
      <c r="OAJ57" s="145"/>
      <c r="OAK57" s="145"/>
      <c r="OAL57" s="145"/>
      <c r="OAM57" s="145"/>
      <c r="OAN57" s="145"/>
      <c r="OAO57" s="145"/>
      <c r="OAP57" s="145"/>
      <c r="OAQ57" s="145"/>
      <c r="OAR57" s="145"/>
      <c r="OAS57" s="145"/>
      <c r="OAT57" s="145"/>
      <c r="OAU57" s="145"/>
      <c r="OAV57" s="145"/>
      <c r="OAW57" s="145"/>
      <c r="OAX57" s="145"/>
      <c r="OAY57" s="145"/>
      <c r="OAZ57" s="145"/>
      <c r="OBA57" s="145"/>
      <c r="OBB57" s="145"/>
      <c r="OBC57" s="145"/>
      <c r="OBD57" s="145"/>
      <c r="OBE57" s="145"/>
      <c r="OBF57" s="145"/>
      <c r="OBG57" s="145"/>
      <c r="OBH57" s="145"/>
      <c r="OBI57" s="145"/>
      <c r="OBJ57" s="145"/>
      <c r="OBK57" s="145"/>
      <c r="OBL57" s="145"/>
      <c r="OBM57" s="145"/>
      <c r="OBN57" s="145"/>
      <c r="OBO57" s="145"/>
      <c r="OBP57" s="145"/>
      <c r="OBQ57" s="145"/>
      <c r="OBR57" s="145"/>
      <c r="OBS57" s="145"/>
      <c r="OBT57" s="145"/>
      <c r="OBU57" s="145"/>
      <c r="OBV57" s="145"/>
      <c r="OBW57" s="145"/>
      <c r="OBX57" s="145"/>
      <c r="OBY57" s="145"/>
      <c r="OBZ57" s="145"/>
      <c r="OCA57" s="145"/>
      <c r="OCB57" s="145"/>
      <c r="OCC57" s="145"/>
      <c r="OCD57" s="145"/>
      <c r="OCE57" s="145"/>
      <c r="OCF57" s="145"/>
      <c r="OCG57" s="145"/>
      <c r="OCH57" s="145"/>
      <c r="OCI57" s="145"/>
      <c r="OCJ57" s="145"/>
      <c r="OCK57" s="145"/>
      <c r="OCL57" s="145"/>
      <c r="OCM57" s="145"/>
      <c r="OCN57" s="145"/>
      <c r="OCO57" s="145"/>
      <c r="OCP57" s="145"/>
      <c r="OCQ57" s="145"/>
      <c r="OCR57" s="145"/>
      <c r="OCS57" s="145"/>
      <c r="OCT57" s="145"/>
      <c r="OCU57" s="145"/>
      <c r="OCV57" s="145"/>
      <c r="OCW57" s="145"/>
      <c r="OCX57" s="145"/>
      <c r="OCY57" s="145"/>
      <c r="OCZ57" s="145"/>
      <c r="ODA57" s="145"/>
      <c r="ODB57" s="145"/>
      <c r="ODC57" s="145"/>
      <c r="ODD57" s="145"/>
      <c r="ODE57" s="145"/>
      <c r="ODF57" s="145"/>
      <c r="ODG57" s="145"/>
      <c r="ODH57" s="145"/>
      <c r="ODI57" s="145"/>
      <c r="ODJ57" s="145"/>
      <c r="ODK57" s="145"/>
      <c r="ODL57" s="145"/>
      <c r="ODM57" s="145"/>
      <c r="ODN57" s="145"/>
      <c r="ODO57" s="145"/>
      <c r="ODP57" s="145"/>
      <c r="ODQ57" s="145"/>
      <c r="ODR57" s="145"/>
      <c r="ODS57" s="145"/>
      <c r="ODT57" s="145"/>
      <c r="ODU57" s="145"/>
      <c r="ODV57" s="145"/>
      <c r="ODW57" s="145"/>
      <c r="ODX57" s="145"/>
      <c r="ODY57" s="145"/>
      <c r="ODZ57" s="145"/>
      <c r="OEA57" s="145"/>
      <c r="OEB57" s="145"/>
      <c r="OEC57" s="145"/>
      <c r="OED57" s="145"/>
      <c r="OEE57" s="145"/>
      <c r="OEF57" s="145"/>
      <c r="OEG57" s="145"/>
      <c r="OEH57" s="145"/>
      <c r="OEI57" s="145"/>
      <c r="OEJ57" s="145"/>
      <c r="OEK57" s="145"/>
      <c r="OEL57" s="145"/>
      <c r="OEM57" s="145"/>
      <c r="OEN57" s="145"/>
      <c r="OEO57" s="145"/>
      <c r="OEP57" s="145"/>
      <c r="OEQ57" s="145"/>
      <c r="OER57" s="145"/>
      <c r="OES57" s="145"/>
      <c r="OET57" s="145"/>
      <c r="OEU57" s="145"/>
      <c r="OEV57" s="145"/>
      <c r="OEW57" s="145"/>
      <c r="OEX57" s="145"/>
      <c r="OEY57" s="145"/>
      <c r="OEZ57" s="145"/>
      <c r="OFA57" s="145"/>
      <c r="OFB57" s="145"/>
      <c r="OFC57" s="145"/>
      <c r="OFD57" s="145"/>
      <c r="OFE57" s="145"/>
      <c r="OFF57" s="145"/>
      <c r="OFG57" s="145"/>
      <c r="OFH57" s="145"/>
      <c r="OFI57" s="145"/>
      <c r="OFJ57" s="145"/>
      <c r="OFK57" s="145"/>
      <c r="OFL57" s="145"/>
      <c r="OFM57" s="145"/>
      <c r="OFN57" s="145"/>
      <c r="OFO57" s="145"/>
      <c r="OFP57" s="145"/>
      <c r="OFQ57" s="145"/>
      <c r="OFR57" s="145"/>
      <c r="OFS57" s="145"/>
      <c r="OFT57" s="145"/>
      <c r="OFU57" s="145"/>
      <c r="OFV57" s="145"/>
      <c r="OFW57" s="145"/>
      <c r="OFX57" s="145"/>
      <c r="OFY57" s="145"/>
      <c r="OFZ57" s="145"/>
      <c r="OGA57" s="145"/>
      <c r="OGB57" s="145"/>
      <c r="OGC57" s="145"/>
      <c r="OGD57" s="145"/>
      <c r="OGE57" s="145"/>
      <c r="OGF57" s="145"/>
      <c r="OGG57" s="145"/>
      <c r="OGH57" s="145"/>
      <c r="OGI57" s="145"/>
      <c r="OGJ57" s="145"/>
      <c r="OGK57" s="145"/>
      <c r="OGL57" s="145"/>
      <c r="OGM57" s="145"/>
      <c r="OGN57" s="145"/>
      <c r="OGO57" s="145"/>
      <c r="OGP57" s="145"/>
      <c r="OGQ57" s="145"/>
      <c r="OGR57" s="145"/>
      <c r="OGS57" s="145"/>
      <c r="OGT57" s="145"/>
      <c r="OGU57" s="145"/>
      <c r="OGV57" s="145"/>
      <c r="OGW57" s="145"/>
      <c r="OGX57" s="145"/>
      <c r="OGY57" s="145"/>
      <c r="OGZ57" s="145"/>
      <c r="OHA57" s="145"/>
      <c r="OHB57" s="145"/>
      <c r="OHC57" s="145"/>
      <c r="OHD57" s="145"/>
      <c r="OHE57" s="145"/>
      <c r="OHF57" s="145"/>
      <c r="OHG57" s="145"/>
      <c r="OHH57" s="145"/>
      <c r="OHI57" s="145"/>
      <c r="OHJ57" s="145"/>
      <c r="OHK57" s="145"/>
      <c r="OHL57" s="145"/>
      <c r="OHM57" s="145"/>
      <c r="OHN57" s="145"/>
      <c r="OHO57" s="145"/>
      <c r="OHP57" s="145"/>
      <c r="OHQ57" s="145"/>
      <c r="OHR57" s="145"/>
      <c r="OHS57" s="145"/>
      <c r="OHT57" s="145"/>
      <c r="OHU57" s="145"/>
      <c r="OHV57" s="145"/>
      <c r="OHW57" s="145"/>
      <c r="OHX57" s="145"/>
      <c r="OHY57" s="145"/>
      <c r="OHZ57" s="145"/>
      <c r="OIA57" s="145"/>
      <c r="OIB57" s="145"/>
      <c r="OIC57" s="145"/>
      <c r="OID57" s="145"/>
      <c r="OIE57" s="145"/>
      <c r="OIF57" s="145"/>
      <c r="OIG57" s="145"/>
      <c r="OIH57" s="145"/>
      <c r="OII57" s="145"/>
      <c r="OIJ57" s="145"/>
      <c r="OIK57" s="145"/>
      <c r="OIL57" s="145"/>
      <c r="OIM57" s="145"/>
      <c r="OIN57" s="145"/>
      <c r="OIO57" s="145"/>
      <c r="OIP57" s="145"/>
      <c r="OIQ57" s="145"/>
      <c r="OIR57" s="145"/>
      <c r="OIS57" s="145"/>
      <c r="OIT57" s="145"/>
      <c r="OIU57" s="145"/>
      <c r="OIV57" s="145"/>
      <c r="OIW57" s="145"/>
      <c r="OIX57" s="145"/>
      <c r="OIY57" s="145"/>
      <c r="OIZ57" s="145"/>
      <c r="OJA57" s="145"/>
      <c r="OJB57" s="145"/>
      <c r="OJC57" s="145"/>
      <c r="OJD57" s="145"/>
      <c r="OJE57" s="145"/>
      <c r="OJF57" s="145"/>
      <c r="OJG57" s="145"/>
      <c r="OJH57" s="145"/>
      <c r="OJI57" s="145"/>
      <c r="OJJ57" s="145"/>
      <c r="OJK57" s="145"/>
      <c r="OJL57" s="145"/>
      <c r="OJM57" s="145"/>
      <c r="OJN57" s="145"/>
      <c r="OJO57" s="145"/>
      <c r="OJP57" s="145"/>
      <c r="OJQ57" s="145"/>
      <c r="OJR57" s="145"/>
      <c r="OJS57" s="145"/>
      <c r="OJT57" s="145"/>
      <c r="OJU57" s="145"/>
      <c r="OJV57" s="145"/>
      <c r="OJW57" s="145"/>
      <c r="OJX57" s="145"/>
      <c r="OJY57" s="145"/>
      <c r="OJZ57" s="145"/>
      <c r="OKA57" s="145"/>
      <c r="OKB57" s="145"/>
      <c r="OKC57" s="145"/>
      <c r="OKD57" s="145"/>
      <c r="OKE57" s="145"/>
      <c r="OKF57" s="145"/>
      <c r="OKG57" s="145"/>
      <c r="OKH57" s="145"/>
      <c r="OKI57" s="145"/>
      <c r="OKJ57" s="145"/>
      <c r="OKK57" s="145"/>
      <c r="OKL57" s="145"/>
      <c r="OKM57" s="145"/>
      <c r="OKN57" s="145"/>
      <c r="OKO57" s="145"/>
      <c r="OKP57" s="145"/>
      <c r="OKQ57" s="145"/>
      <c r="OKR57" s="145"/>
      <c r="OKS57" s="145"/>
      <c r="OKT57" s="145"/>
      <c r="OKU57" s="145"/>
      <c r="OKV57" s="145"/>
      <c r="OKW57" s="145"/>
      <c r="OKX57" s="145"/>
      <c r="OKY57" s="145"/>
      <c r="OKZ57" s="145"/>
      <c r="OLA57" s="145"/>
      <c r="OLB57" s="145"/>
      <c r="OLC57" s="145"/>
      <c r="OLD57" s="145"/>
      <c r="OLE57" s="145"/>
      <c r="OLF57" s="145"/>
      <c r="OLG57" s="145"/>
      <c r="OLH57" s="145"/>
      <c r="OLI57" s="145"/>
      <c r="OLJ57" s="145"/>
      <c r="OLK57" s="145"/>
      <c r="OLL57" s="145"/>
      <c r="OLM57" s="145"/>
      <c r="OLN57" s="145"/>
      <c r="OLO57" s="145"/>
      <c r="OLP57" s="145"/>
      <c r="OLQ57" s="145"/>
      <c r="OLR57" s="145"/>
      <c r="OLS57" s="145"/>
      <c r="OLT57" s="145"/>
      <c r="OLU57" s="145"/>
      <c r="OLV57" s="145"/>
      <c r="OLW57" s="145"/>
      <c r="OLX57" s="145"/>
      <c r="OLY57" s="145"/>
      <c r="OLZ57" s="145"/>
      <c r="OMA57" s="145"/>
      <c r="OMB57" s="145"/>
      <c r="OMC57" s="145"/>
      <c r="OMD57" s="145"/>
      <c r="OME57" s="145"/>
      <c r="OMF57" s="145"/>
      <c r="OMG57" s="145"/>
      <c r="OMH57" s="145"/>
      <c r="OMI57" s="145"/>
      <c r="OMJ57" s="145"/>
      <c r="OMK57" s="145"/>
      <c r="OML57" s="145"/>
      <c r="OMM57" s="145"/>
      <c r="OMN57" s="145"/>
      <c r="OMO57" s="145"/>
      <c r="OMP57" s="145"/>
      <c r="OMQ57" s="145"/>
      <c r="OMR57" s="145"/>
      <c r="OMS57" s="145"/>
      <c r="OMT57" s="145"/>
      <c r="OMU57" s="145"/>
      <c r="OMV57" s="145"/>
      <c r="OMW57" s="145"/>
      <c r="OMX57" s="145"/>
      <c r="OMY57" s="145"/>
      <c r="OMZ57" s="145"/>
      <c r="ONA57" s="145"/>
      <c r="ONB57" s="145"/>
      <c r="ONC57" s="145"/>
      <c r="OND57" s="145"/>
      <c r="ONE57" s="145"/>
      <c r="ONF57" s="145"/>
      <c r="ONG57" s="145"/>
      <c r="ONH57" s="145"/>
      <c r="ONI57" s="145"/>
      <c r="ONJ57" s="145"/>
      <c r="ONK57" s="145"/>
      <c r="ONL57" s="145"/>
      <c r="ONM57" s="145"/>
      <c r="ONN57" s="145"/>
      <c r="ONO57" s="145"/>
      <c r="ONP57" s="145"/>
      <c r="ONQ57" s="145"/>
      <c r="ONR57" s="145"/>
      <c r="ONS57" s="145"/>
      <c r="ONT57" s="145"/>
      <c r="ONU57" s="145"/>
      <c r="ONV57" s="145"/>
      <c r="ONW57" s="145"/>
      <c r="ONX57" s="145"/>
      <c r="ONY57" s="145"/>
      <c r="ONZ57" s="145"/>
      <c r="OOA57" s="145"/>
      <c r="OOB57" s="145"/>
      <c r="OOC57" s="145"/>
      <c r="OOD57" s="145"/>
      <c r="OOE57" s="145"/>
      <c r="OOF57" s="145"/>
      <c r="OOG57" s="145"/>
      <c r="OOH57" s="145"/>
      <c r="OOI57" s="145"/>
      <c r="OOJ57" s="145"/>
      <c r="OOK57" s="145"/>
      <c r="OOL57" s="145"/>
      <c r="OOM57" s="145"/>
      <c r="OON57" s="145"/>
      <c r="OOO57" s="145"/>
      <c r="OOP57" s="145"/>
      <c r="OOQ57" s="145"/>
      <c r="OOR57" s="145"/>
      <c r="OOS57" s="145"/>
      <c r="OOT57" s="145"/>
      <c r="OOU57" s="145"/>
      <c r="OOV57" s="145"/>
      <c r="OOW57" s="145"/>
      <c r="OOX57" s="145"/>
      <c r="OOY57" s="145"/>
      <c r="OOZ57" s="145"/>
      <c r="OPA57" s="145"/>
      <c r="OPB57" s="145"/>
      <c r="OPC57" s="145"/>
      <c r="OPD57" s="145"/>
      <c r="OPE57" s="145"/>
      <c r="OPF57" s="145"/>
      <c r="OPG57" s="145"/>
      <c r="OPH57" s="145"/>
      <c r="OPI57" s="145"/>
      <c r="OPJ57" s="145"/>
      <c r="OPK57" s="145"/>
      <c r="OPL57" s="145"/>
      <c r="OPM57" s="145"/>
      <c r="OPN57" s="145"/>
      <c r="OPO57" s="145"/>
      <c r="OPP57" s="145"/>
      <c r="OPQ57" s="145"/>
      <c r="OPR57" s="145"/>
      <c r="OPS57" s="145"/>
      <c r="OPT57" s="145"/>
      <c r="OPU57" s="145"/>
      <c r="OPV57" s="145"/>
      <c r="OPW57" s="145"/>
      <c r="OPX57" s="145"/>
      <c r="OPY57" s="145"/>
      <c r="OPZ57" s="145"/>
      <c r="OQA57" s="145"/>
      <c r="OQB57" s="145"/>
      <c r="OQC57" s="145"/>
      <c r="OQD57" s="145"/>
      <c r="OQE57" s="145"/>
      <c r="OQF57" s="145"/>
      <c r="OQG57" s="145"/>
      <c r="OQH57" s="145"/>
      <c r="OQI57" s="145"/>
      <c r="OQJ57" s="145"/>
      <c r="OQK57" s="145"/>
      <c r="OQL57" s="145"/>
      <c r="OQM57" s="145"/>
      <c r="OQN57" s="145"/>
      <c r="OQO57" s="145"/>
      <c r="OQP57" s="145"/>
      <c r="OQQ57" s="145"/>
      <c r="OQR57" s="145"/>
      <c r="OQS57" s="145"/>
      <c r="OQT57" s="145"/>
      <c r="OQU57" s="145"/>
      <c r="OQV57" s="145"/>
      <c r="OQW57" s="145"/>
      <c r="OQX57" s="145"/>
      <c r="OQY57" s="145"/>
      <c r="OQZ57" s="145"/>
      <c r="ORA57" s="145"/>
      <c r="ORB57" s="145"/>
      <c r="ORC57" s="145"/>
      <c r="ORD57" s="145"/>
      <c r="ORE57" s="145"/>
      <c r="ORF57" s="145"/>
      <c r="ORG57" s="145"/>
      <c r="ORH57" s="145"/>
      <c r="ORI57" s="145"/>
      <c r="ORJ57" s="145"/>
      <c r="ORK57" s="145"/>
      <c r="ORL57" s="145"/>
      <c r="ORM57" s="145"/>
      <c r="ORN57" s="145"/>
      <c r="ORO57" s="145"/>
      <c r="ORP57" s="145"/>
      <c r="ORQ57" s="145"/>
      <c r="ORR57" s="145"/>
      <c r="ORS57" s="145"/>
      <c r="ORT57" s="145"/>
      <c r="ORU57" s="145"/>
      <c r="ORV57" s="145"/>
      <c r="ORW57" s="145"/>
      <c r="ORX57" s="145"/>
      <c r="ORY57" s="145"/>
      <c r="ORZ57" s="145"/>
      <c r="OSA57" s="145"/>
      <c r="OSB57" s="145"/>
      <c r="OSC57" s="145"/>
      <c r="OSD57" s="145"/>
      <c r="OSE57" s="145"/>
      <c r="OSF57" s="145"/>
      <c r="OSG57" s="145"/>
      <c r="OSH57" s="145"/>
      <c r="OSI57" s="145"/>
      <c r="OSJ57" s="145"/>
      <c r="OSK57" s="145"/>
      <c r="OSL57" s="145"/>
      <c r="OSM57" s="145"/>
      <c r="OSN57" s="145"/>
      <c r="OSO57" s="145"/>
      <c r="OSP57" s="145"/>
      <c r="OSQ57" s="145"/>
      <c r="OSR57" s="145"/>
      <c r="OSS57" s="145"/>
      <c r="OST57" s="145"/>
      <c r="OSU57" s="145"/>
      <c r="OSV57" s="145"/>
      <c r="OSW57" s="145"/>
      <c r="OSX57" s="145"/>
      <c r="OSY57" s="145"/>
      <c r="OSZ57" s="145"/>
      <c r="OTA57" s="145"/>
      <c r="OTB57" s="145"/>
      <c r="OTC57" s="145"/>
      <c r="OTD57" s="145"/>
      <c r="OTE57" s="145"/>
      <c r="OTF57" s="145"/>
      <c r="OTG57" s="145"/>
      <c r="OTH57" s="145"/>
      <c r="OTI57" s="145"/>
      <c r="OTJ57" s="145"/>
      <c r="OTK57" s="145"/>
      <c r="OTL57" s="145"/>
      <c r="OTM57" s="145"/>
      <c r="OTN57" s="145"/>
      <c r="OTO57" s="145"/>
      <c r="OTP57" s="145"/>
      <c r="OTQ57" s="145"/>
      <c r="OTR57" s="145"/>
      <c r="OTS57" s="145"/>
      <c r="OTT57" s="145"/>
      <c r="OTU57" s="145"/>
      <c r="OTV57" s="145"/>
      <c r="OTW57" s="145"/>
      <c r="OTX57" s="145"/>
      <c r="OTY57" s="145"/>
      <c r="OTZ57" s="145"/>
      <c r="OUA57" s="145"/>
      <c r="OUB57" s="145"/>
      <c r="OUC57" s="145"/>
      <c r="OUD57" s="145"/>
      <c r="OUE57" s="145"/>
      <c r="OUF57" s="145"/>
      <c r="OUG57" s="145"/>
      <c r="OUH57" s="145"/>
      <c r="OUI57" s="145"/>
      <c r="OUJ57" s="145"/>
      <c r="OUK57" s="145"/>
      <c r="OUL57" s="145"/>
      <c r="OUM57" s="145"/>
      <c r="OUN57" s="145"/>
      <c r="OUO57" s="145"/>
      <c r="OUP57" s="145"/>
      <c r="OUQ57" s="145"/>
      <c r="OUR57" s="145"/>
      <c r="OUS57" s="145"/>
      <c r="OUT57" s="145"/>
      <c r="OUU57" s="145"/>
      <c r="OUV57" s="145"/>
      <c r="OUW57" s="145"/>
      <c r="OUX57" s="145"/>
      <c r="OUY57" s="145"/>
      <c r="OUZ57" s="145"/>
      <c r="OVA57" s="145"/>
      <c r="OVB57" s="145"/>
      <c r="OVC57" s="145"/>
      <c r="OVD57" s="145"/>
      <c r="OVE57" s="145"/>
      <c r="OVF57" s="145"/>
      <c r="OVG57" s="145"/>
      <c r="OVH57" s="145"/>
      <c r="OVI57" s="145"/>
      <c r="OVJ57" s="145"/>
      <c r="OVK57" s="145"/>
      <c r="OVL57" s="145"/>
      <c r="OVM57" s="145"/>
      <c r="OVN57" s="145"/>
      <c r="OVO57" s="145"/>
      <c r="OVP57" s="145"/>
      <c r="OVQ57" s="145"/>
      <c r="OVR57" s="145"/>
      <c r="OVS57" s="145"/>
      <c r="OVT57" s="145"/>
      <c r="OVU57" s="145"/>
      <c r="OVV57" s="145"/>
      <c r="OVW57" s="145"/>
      <c r="OVX57" s="145"/>
      <c r="OVY57" s="145"/>
      <c r="OVZ57" s="145"/>
      <c r="OWA57" s="145"/>
      <c r="OWB57" s="145"/>
      <c r="OWC57" s="145"/>
      <c r="OWD57" s="145"/>
      <c r="OWE57" s="145"/>
      <c r="OWF57" s="145"/>
      <c r="OWG57" s="145"/>
      <c r="OWH57" s="145"/>
      <c r="OWI57" s="145"/>
      <c r="OWJ57" s="145"/>
      <c r="OWK57" s="145"/>
      <c r="OWL57" s="145"/>
      <c r="OWM57" s="145"/>
      <c r="OWN57" s="145"/>
      <c r="OWO57" s="145"/>
      <c r="OWP57" s="145"/>
      <c r="OWQ57" s="145"/>
      <c r="OWR57" s="145"/>
      <c r="OWS57" s="145"/>
      <c r="OWT57" s="145"/>
      <c r="OWU57" s="145"/>
      <c r="OWV57" s="145"/>
      <c r="OWW57" s="145"/>
      <c r="OWX57" s="145"/>
      <c r="OWY57" s="145"/>
      <c r="OWZ57" s="145"/>
      <c r="OXA57" s="145"/>
      <c r="OXB57" s="145"/>
      <c r="OXC57" s="145"/>
      <c r="OXD57" s="145"/>
      <c r="OXE57" s="145"/>
      <c r="OXF57" s="145"/>
      <c r="OXG57" s="145"/>
      <c r="OXH57" s="145"/>
      <c r="OXI57" s="145"/>
      <c r="OXJ57" s="145"/>
      <c r="OXK57" s="145"/>
      <c r="OXL57" s="145"/>
      <c r="OXM57" s="145"/>
      <c r="OXN57" s="145"/>
      <c r="OXO57" s="145"/>
      <c r="OXP57" s="145"/>
      <c r="OXQ57" s="145"/>
      <c r="OXR57" s="145"/>
      <c r="OXS57" s="145"/>
      <c r="OXT57" s="145"/>
      <c r="OXU57" s="145"/>
      <c r="OXV57" s="145"/>
      <c r="OXW57" s="145"/>
      <c r="OXX57" s="145"/>
      <c r="OXY57" s="145"/>
      <c r="OXZ57" s="145"/>
      <c r="OYA57" s="145"/>
      <c r="OYB57" s="145"/>
      <c r="OYC57" s="145"/>
      <c r="OYD57" s="145"/>
      <c r="OYE57" s="145"/>
      <c r="OYF57" s="145"/>
      <c r="OYG57" s="145"/>
      <c r="OYH57" s="145"/>
      <c r="OYI57" s="145"/>
      <c r="OYJ57" s="145"/>
      <c r="OYK57" s="145"/>
      <c r="OYL57" s="145"/>
      <c r="OYM57" s="145"/>
      <c r="OYN57" s="145"/>
      <c r="OYO57" s="145"/>
      <c r="OYP57" s="145"/>
      <c r="OYQ57" s="145"/>
      <c r="OYR57" s="145"/>
      <c r="OYS57" s="145"/>
      <c r="OYT57" s="145"/>
      <c r="OYU57" s="145"/>
      <c r="OYV57" s="145"/>
      <c r="OYW57" s="145"/>
      <c r="OYX57" s="145"/>
      <c r="OYY57" s="145"/>
      <c r="OYZ57" s="145"/>
      <c r="OZA57" s="145"/>
      <c r="OZB57" s="145"/>
      <c r="OZC57" s="145"/>
      <c r="OZD57" s="145"/>
      <c r="OZE57" s="145"/>
      <c r="OZF57" s="145"/>
      <c r="OZG57" s="145"/>
      <c r="OZH57" s="145"/>
      <c r="OZI57" s="145"/>
      <c r="OZJ57" s="145"/>
      <c r="OZK57" s="145"/>
      <c r="OZL57" s="145"/>
      <c r="OZM57" s="145"/>
      <c r="OZN57" s="145"/>
      <c r="OZO57" s="145"/>
      <c r="OZP57" s="145"/>
      <c r="OZQ57" s="145"/>
      <c r="OZR57" s="145"/>
      <c r="OZS57" s="145"/>
      <c r="OZT57" s="145"/>
      <c r="OZU57" s="145"/>
      <c r="OZV57" s="145"/>
      <c r="OZW57" s="145"/>
      <c r="OZX57" s="145"/>
      <c r="OZY57" s="145"/>
      <c r="OZZ57" s="145"/>
      <c r="PAA57" s="145"/>
      <c r="PAB57" s="145"/>
      <c r="PAC57" s="145"/>
      <c r="PAD57" s="145"/>
      <c r="PAE57" s="145"/>
      <c r="PAF57" s="145"/>
      <c r="PAG57" s="145"/>
      <c r="PAH57" s="145"/>
      <c r="PAI57" s="145"/>
      <c r="PAJ57" s="145"/>
      <c r="PAK57" s="145"/>
      <c r="PAL57" s="145"/>
      <c r="PAM57" s="145"/>
      <c r="PAN57" s="145"/>
      <c r="PAO57" s="145"/>
      <c r="PAP57" s="145"/>
      <c r="PAQ57" s="145"/>
      <c r="PAR57" s="145"/>
      <c r="PAS57" s="145"/>
      <c r="PAT57" s="145"/>
      <c r="PAU57" s="145"/>
      <c r="PAV57" s="145"/>
      <c r="PAW57" s="145"/>
      <c r="PAX57" s="145"/>
      <c r="PAY57" s="145"/>
      <c r="PAZ57" s="145"/>
      <c r="PBA57" s="145"/>
      <c r="PBB57" s="145"/>
      <c r="PBC57" s="145"/>
      <c r="PBD57" s="145"/>
      <c r="PBE57" s="145"/>
      <c r="PBF57" s="145"/>
      <c r="PBG57" s="145"/>
      <c r="PBH57" s="145"/>
      <c r="PBI57" s="145"/>
      <c r="PBJ57" s="145"/>
      <c r="PBK57" s="145"/>
      <c r="PBL57" s="145"/>
      <c r="PBM57" s="145"/>
      <c r="PBN57" s="145"/>
      <c r="PBO57" s="145"/>
      <c r="PBP57" s="145"/>
      <c r="PBQ57" s="145"/>
      <c r="PBR57" s="145"/>
      <c r="PBS57" s="145"/>
      <c r="PBT57" s="145"/>
      <c r="PBU57" s="145"/>
      <c r="PBV57" s="145"/>
      <c r="PBW57" s="145"/>
      <c r="PBX57" s="145"/>
      <c r="PBY57" s="145"/>
      <c r="PBZ57" s="145"/>
      <c r="PCA57" s="145"/>
      <c r="PCB57" s="145"/>
      <c r="PCC57" s="145"/>
      <c r="PCD57" s="145"/>
      <c r="PCE57" s="145"/>
      <c r="PCF57" s="145"/>
      <c r="PCG57" s="145"/>
      <c r="PCH57" s="145"/>
      <c r="PCI57" s="145"/>
      <c r="PCJ57" s="145"/>
      <c r="PCK57" s="145"/>
      <c r="PCL57" s="145"/>
      <c r="PCM57" s="145"/>
      <c r="PCN57" s="145"/>
      <c r="PCO57" s="145"/>
      <c r="PCP57" s="145"/>
      <c r="PCQ57" s="145"/>
      <c r="PCR57" s="145"/>
      <c r="PCS57" s="145"/>
      <c r="PCT57" s="145"/>
      <c r="PCU57" s="145"/>
      <c r="PCV57" s="145"/>
      <c r="PCW57" s="145"/>
      <c r="PCX57" s="145"/>
      <c r="PCY57" s="145"/>
      <c r="PCZ57" s="145"/>
      <c r="PDA57" s="145"/>
      <c r="PDB57" s="145"/>
      <c r="PDC57" s="145"/>
      <c r="PDD57" s="145"/>
      <c r="PDE57" s="145"/>
      <c r="PDF57" s="145"/>
      <c r="PDG57" s="145"/>
      <c r="PDH57" s="145"/>
      <c r="PDI57" s="145"/>
      <c r="PDJ57" s="145"/>
      <c r="PDK57" s="145"/>
      <c r="PDL57" s="145"/>
      <c r="PDM57" s="145"/>
      <c r="PDN57" s="145"/>
      <c r="PDO57" s="145"/>
      <c r="PDP57" s="145"/>
      <c r="PDQ57" s="145"/>
      <c r="PDR57" s="145"/>
      <c r="PDS57" s="145"/>
      <c r="PDT57" s="145"/>
      <c r="PDU57" s="145"/>
      <c r="PDV57" s="145"/>
      <c r="PDW57" s="145"/>
      <c r="PDX57" s="145"/>
      <c r="PDY57" s="145"/>
      <c r="PDZ57" s="145"/>
      <c r="PEA57" s="145"/>
      <c r="PEB57" s="145"/>
      <c r="PEC57" s="145"/>
      <c r="PED57" s="145"/>
      <c r="PEE57" s="145"/>
      <c r="PEF57" s="145"/>
      <c r="PEG57" s="145"/>
      <c r="PEH57" s="145"/>
      <c r="PEI57" s="145"/>
      <c r="PEJ57" s="145"/>
      <c r="PEK57" s="145"/>
      <c r="PEL57" s="145"/>
      <c r="PEM57" s="145"/>
      <c r="PEN57" s="145"/>
      <c r="PEO57" s="145"/>
      <c r="PEP57" s="145"/>
      <c r="PEQ57" s="145"/>
      <c r="PER57" s="145"/>
      <c r="PES57" s="145"/>
      <c r="PET57" s="145"/>
      <c r="PEU57" s="145"/>
      <c r="PEV57" s="145"/>
      <c r="PEW57" s="145"/>
      <c r="PEX57" s="145"/>
      <c r="PEY57" s="145"/>
      <c r="PEZ57" s="145"/>
      <c r="PFA57" s="145"/>
      <c r="PFB57" s="145"/>
      <c r="PFC57" s="145"/>
      <c r="PFD57" s="145"/>
      <c r="PFE57" s="145"/>
      <c r="PFF57" s="145"/>
      <c r="PFG57" s="145"/>
      <c r="PFH57" s="145"/>
      <c r="PFI57" s="145"/>
      <c r="PFJ57" s="145"/>
      <c r="PFK57" s="145"/>
      <c r="PFL57" s="145"/>
      <c r="PFM57" s="145"/>
      <c r="PFN57" s="145"/>
      <c r="PFO57" s="145"/>
      <c r="PFP57" s="145"/>
      <c r="PFQ57" s="145"/>
      <c r="PFR57" s="145"/>
      <c r="PFS57" s="145"/>
      <c r="PFT57" s="145"/>
      <c r="PFU57" s="145"/>
      <c r="PFV57" s="145"/>
      <c r="PFW57" s="145"/>
      <c r="PFX57" s="145"/>
      <c r="PFY57" s="145"/>
      <c r="PFZ57" s="145"/>
      <c r="PGA57" s="145"/>
      <c r="PGB57" s="145"/>
      <c r="PGC57" s="145"/>
      <c r="PGD57" s="145"/>
      <c r="PGE57" s="145"/>
      <c r="PGF57" s="145"/>
      <c r="PGG57" s="145"/>
      <c r="PGH57" s="145"/>
      <c r="PGI57" s="145"/>
      <c r="PGJ57" s="145"/>
      <c r="PGK57" s="145"/>
      <c r="PGL57" s="145"/>
      <c r="PGM57" s="145"/>
      <c r="PGN57" s="145"/>
      <c r="PGO57" s="145"/>
      <c r="PGP57" s="145"/>
      <c r="PGQ57" s="145"/>
      <c r="PGR57" s="145"/>
      <c r="PGS57" s="145"/>
      <c r="PGT57" s="145"/>
      <c r="PGU57" s="145"/>
      <c r="PGV57" s="145"/>
      <c r="PGW57" s="145"/>
      <c r="PGX57" s="145"/>
      <c r="PGY57" s="145"/>
      <c r="PGZ57" s="145"/>
      <c r="PHA57" s="145"/>
      <c r="PHB57" s="145"/>
      <c r="PHC57" s="145"/>
      <c r="PHD57" s="145"/>
      <c r="PHE57" s="145"/>
      <c r="PHF57" s="145"/>
      <c r="PHG57" s="145"/>
      <c r="PHH57" s="145"/>
      <c r="PHI57" s="145"/>
      <c r="PHJ57" s="145"/>
      <c r="PHK57" s="145"/>
      <c r="PHL57" s="145"/>
      <c r="PHM57" s="145"/>
      <c r="PHN57" s="145"/>
      <c r="PHO57" s="145"/>
      <c r="PHP57" s="145"/>
      <c r="PHQ57" s="145"/>
      <c r="PHR57" s="145"/>
      <c r="PHS57" s="145"/>
      <c r="PHT57" s="145"/>
      <c r="PHU57" s="145"/>
      <c r="PHV57" s="145"/>
      <c r="PHW57" s="145"/>
      <c r="PHX57" s="145"/>
      <c r="PHY57" s="145"/>
      <c r="PHZ57" s="145"/>
      <c r="PIA57" s="145"/>
      <c r="PIB57" s="145"/>
      <c r="PIC57" s="145"/>
      <c r="PID57" s="145"/>
      <c r="PIE57" s="145"/>
      <c r="PIF57" s="145"/>
      <c r="PIG57" s="145"/>
      <c r="PIH57" s="145"/>
      <c r="PII57" s="145"/>
      <c r="PIJ57" s="145"/>
      <c r="PIK57" s="145"/>
      <c r="PIL57" s="145"/>
      <c r="PIM57" s="145"/>
      <c r="PIN57" s="145"/>
      <c r="PIO57" s="145"/>
      <c r="PIP57" s="145"/>
      <c r="PIQ57" s="145"/>
      <c r="PIR57" s="145"/>
      <c r="PIS57" s="145"/>
      <c r="PIT57" s="145"/>
      <c r="PIU57" s="145"/>
      <c r="PIV57" s="145"/>
      <c r="PIW57" s="145"/>
      <c r="PIX57" s="145"/>
      <c r="PIY57" s="145"/>
      <c r="PIZ57" s="145"/>
      <c r="PJA57" s="145"/>
      <c r="PJB57" s="145"/>
      <c r="PJC57" s="145"/>
      <c r="PJD57" s="145"/>
      <c r="PJE57" s="145"/>
      <c r="PJF57" s="145"/>
      <c r="PJG57" s="145"/>
      <c r="PJH57" s="145"/>
      <c r="PJI57" s="145"/>
      <c r="PJJ57" s="145"/>
      <c r="PJK57" s="145"/>
      <c r="PJL57" s="145"/>
      <c r="PJM57" s="145"/>
      <c r="PJN57" s="145"/>
      <c r="PJO57" s="145"/>
      <c r="PJP57" s="145"/>
      <c r="PJQ57" s="145"/>
      <c r="PJR57" s="145"/>
      <c r="PJS57" s="145"/>
      <c r="PJT57" s="145"/>
      <c r="PJU57" s="145"/>
      <c r="PJV57" s="145"/>
      <c r="PJW57" s="145"/>
      <c r="PJX57" s="145"/>
      <c r="PJY57" s="145"/>
      <c r="PJZ57" s="145"/>
      <c r="PKA57" s="145"/>
      <c r="PKB57" s="145"/>
      <c r="PKC57" s="145"/>
      <c r="PKD57" s="145"/>
      <c r="PKE57" s="145"/>
      <c r="PKF57" s="145"/>
      <c r="PKG57" s="145"/>
      <c r="PKH57" s="145"/>
      <c r="PKI57" s="145"/>
      <c r="PKJ57" s="145"/>
      <c r="PKK57" s="145"/>
      <c r="PKL57" s="145"/>
      <c r="PKM57" s="145"/>
      <c r="PKN57" s="145"/>
      <c r="PKO57" s="145"/>
      <c r="PKP57" s="145"/>
      <c r="PKQ57" s="145"/>
      <c r="PKR57" s="145"/>
      <c r="PKS57" s="145"/>
      <c r="PKT57" s="145"/>
      <c r="PKU57" s="145"/>
      <c r="PKV57" s="145"/>
      <c r="PKW57" s="145"/>
      <c r="PKX57" s="145"/>
      <c r="PKY57" s="145"/>
      <c r="PKZ57" s="145"/>
      <c r="PLA57" s="145"/>
      <c r="PLB57" s="145"/>
      <c r="PLC57" s="145"/>
      <c r="PLD57" s="145"/>
      <c r="PLE57" s="145"/>
      <c r="PLF57" s="145"/>
      <c r="PLG57" s="145"/>
      <c r="PLH57" s="145"/>
      <c r="PLI57" s="145"/>
      <c r="PLJ57" s="145"/>
      <c r="PLK57" s="145"/>
      <c r="PLL57" s="145"/>
      <c r="PLM57" s="145"/>
      <c r="PLN57" s="145"/>
      <c r="PLO57" s="145"/>
      <c r="PLP57" s="145"/>
      <c r="PLQ57" s="145"/>
      <c r="PLR57" s="145"/>
      <c r="PLS57" s="145"/>
      <c r="PLT57" s="145"/>
      <c r="PLU57" s="145"/>
      <c r="PLV57" s="145"/>
      <c r="PLW57" s="145"/>
      <c r="PLX57" s="145"/>
      <c r="PLY57" s="145"/>
      <c r="PLZ57" s="145"/>
      <c r="PMA57" s="145"/>
      <c r="PMB57" s="145"/>
      <c r="PMC57" s="145"/>
      <c r="PMD57" s="145"/>
      <c r="PME57" s="145"/>
      <c r="PMF57" s="145"/>
      <c r="PMG57" s="145"/>
      <c r="PMH57" s="145"/>
      <c r="PMI57" s="145"/>
      <c r="PMJ57" s="145"/>
      <c r="PMK57" s="145"/>
      <c r="PML57" s="145"/>
      <c r="PMM57" s="145"/>
      <c r="PMN57" s="145"/>
      <c r="PMO57" s="145"/>
      <c r="PMP57" s="145"/>
      <c r="PMQ57" s="145"/>
      <c r="PMR57" s="145"/>
      <c r="PMS57" s="145"/>
      <c r="PMT57" s="145"/>
      <c r="PMU57" s="145"/>
      <c r="PMV57" s="145"/>
      <c r="PMW57" s="145"/>
      <c r="PMX57" s="145"/>
      <c r="PMY57" s="145"/>
      <c r="PMZ57" s="145"/>
      <c r="PNA57" s="145"/>
      <c r="PNB57" s="145"/>
      <c r="PNC57" s="145"/>
      <c r="PND57" s="145"/>
      <c r="PNE57" s="145"/>
      <c r="PNF57" s="145"/>
      <c r="PNG57" s="145"/>
      <c r="PNH57" s="145"/>
      <c r="PNI57" s="145"/>
      <c r="PNJ57" s="145"/>
      <c r="PNK57" s="145"/>
      <c r="PNL57" s="145"/>
      <c r="PNM57" s="145"/>
      <c r="PNN57" s="145"/>
      <c r="PNO57" s="145"/>
      <c r="PNP57" s="145"/>
      <c r="PNQ57" s="145"/>
      <c r="PNR57" s="145"/>
      <c r="PNS57" s="145"/>
      <c r="PNT57" s="145"/>
      <c r="PNU57" s="145"/>
      <c r="PNV57" s="145"/>
      <c r="PNW57" s="145"/>
      <c r="PNX57" s="145"/>
      <c r="PNY57" s="145"/>
      <c r="PNZ57" s="145"/>
      <c r="POA57" s="145"/>
      <c r="POB57" s="145"/>
      <c r="POC57" s="145"/>
      <c r="POD57" s="145"/>
      <c r="POE57" s="145"/>
      <c r="POF57" s="145"/>
      <c r="POG57" s="145"/>
      <c r="POH57" s="145"/>
      <c r="POI57" s="145"/>
      <c r="POJ57" s="145"/>
      <c r="POK57" s="145"/>
      <c r="POL57" s="145"/>
      <c r="POM57" s="145"/>
      <c r="PON57" s="145"/>
      <c r="POO57" s="145"/>
      <c r="POP57" s="145"/>
      <c r="POQ57" s="145"/>
      <c r="POR57" s="145"/>
      <c r="POS57" s="145"/>
      <c r="POT57" s="145"/>
      <c r="POU57" s="145"/>
      <c r="POV57" s="145"/>
      <c r="POW57" s="145"/>
      <c r="POX57" s="145"/>
      <c r="POY57" s="145"/>
      <c r="POZ57" s="145"/>
      <c r="PPA57" s="145"/>
      <c r="PPB57" s="145"/>
      <c r="PPC57" s="145"/>
      <c r="PPD57" s="145"/>
      <c r="PPE57" s="145"/>
      <c r="PPF57" s="145"/>
      <c r="PPG57" s="145"/>
      <c r="PPH57" s="145"/>
      <c r="PPI57" s="145"/>
      <c r="PPJ57" s="145"/>
      <c r="PPK57" s="145"/>
      <c r="PPL57" s="145"/>
      <c r="PPM57" s="145"/>
      <c r="PPN57" s="145"/>
      <c r="PPO57" s="145"/>
      <c r="PPP57" s="145"/>
      <c r="PPQ57" s="145"/>
      <c r="PPR57" s="145"/>
      <c r="PPS57" s="145"/>
      <c r="PPT57" s="145"/>
      <c r="PPU57" s="145"/>
      <c r="PPV57" s="145"/>
      <c r="PPW57" s="145"/>
      <c r="PPX57" s="145"/>
      <c r="PPY57" s="145"/>
      <c r="PPZ57" s="145"/>
      <c r="PQA57" s="145"/>
      <c r="PQB57" s="145"/>
      <c r="PQC57" s="145"/>
      <c r="PQD57" s="145"/>
      <c r="PQE57" s="145"/>
      <c r="PQF57" s="145"/>
      <c r="PQG57" s="145"/>
      <c r="PQH57" s="145"/>
      <c r="PQI57" s="145"/>
      <c r="PQJ57" s="145"/>
      <c r="PQK57" s="145"/>
      <c r="PQL57" s="145"/>
      <c r="PQM57" s="145"/>
      <c r="PQN57" s="145"/>
      <c r="PQO57" s="145"/>
      <c r="PQP57" s="145"/>
      <c r="PQQ57" s="145"/>
      <c r="PQR57" s="145"/>
      <c r="PQS57" s="145"/>
      <c r="PQT57" s="145"/>
      <c r="PQU57" s="145"/>
      <c r="PQV57" s="145"/>
      <c r="PQW57" s="145"/>
      <c r="PQX57" s="145"/>
      <c r="PQY57" s="145"/>
      <c r="PQZ57" s="145"/>
      <c r="PRA57" s="145"/>
      <c r="PRB57" s="145"/>
      <c r="PRC57" s="145"/>
      <c r="PRD57" s="145"/>
      <c r="PRE57" s="145"/>
      <c r="PRF57" s="145"/>
      <c r="PRG57" s="145"/>
      <c r="PRH57" s="145"/>
      <c r="PRI57" s="145"/>
      <c r="PRJ57" s="145"/>
      <c r="PRK57" s="145"/>
      <c r="PRL57" s="145"/>
      <c r="PRM57" s="145"/>
      <c r="PRN57" s="145"/>
      <c r="PRO57" s="145"/>
      <c r="PRP57" s="145"/>
      <c r="PRQ57" s="145"/>
      <c r="PRR57" s="145"/>
      <c r="PRS57" s="145"/>
      <c r="PRT57" s="145"/>
      <c r="PRU57" s="145"/>
      <c r="PRV57" s="145"/>
      <c r="PRW57" s="145"/>
      <c r="PRX57" s="145"/>
      <c r="PRY57" s="145"/>
      <c r="PRZ57" s="145"/>
      <c r="PSA57" s="145"/>
      <c r="PSB57" s="145"/>
      <c r="PSC57" s="145"/>
      <c r="PSD57" s="145"/>
      <c r="PSE57" s="145"/>
      <c r="PSF57" s="145"/>
      <c r="PSG57" s="145"/>
      <c r="PSH57" s="145"/>
      <c r="PSI57" s="145"/>
      <c r="PSJ57" s="145"/>
      <c r="PSK57" s="145"/>
      <c r="PSL57" s="145"/>
      <c r="PSM57" s="145"/>
      <c r="PSN57" s="145"/>
      <c r="PSO57" s="145"/>
      <c r="PSP57" s="145"/>
      <c r="PSQ57" s="145"/>
      <c r="PSR57" s="145"/>
      <c r="PSS57" s="145"/>
      <c r="PST57" s="145"/>
      <c r="PSU57" s="145"/>
      <c r="PSV57" s="145"/>
      <c r="PSW57" s="145"/>
      <c r="PSX57" s="145"/>
      <c r="PSY57" s="145"/>
      <c r="PSZ57" s="145"/>
      <c r="PTA57" s="145"/>
      <c r="PTB57" s="145"/>
      <c r="PTC57" s="145"/>
      <c r="PTD57" s="145"/>
      <c r="PTE57" s="145"/>
      <c r="PTF57" s="145"/>
      <c r="PTG57" s="145"/>
      <c r="PTH57" s="145"/>
      <c r="PTI57" s="145"/>
      <c r="PTJ57" s="145"/>
      <c r="PTK57" s="145"/>
      <c r="PTL57" s="145"/>
      <c r="PTM57" s="145"/>
      <c r="PTN57" s="145"/>
      <c r="PTO57" s="145"/>
      <c r="PTP57" s="145"/>
      <c r="PTQ57" s="145"/>
      <c r="PTR57" s="145"/>
      <c r="PTS57" s="145"/>
      <c r="PTT57" s="145"/>
      <c r="PTU57" s="145"/>
      <c r="PTV57" s="145"/>
      <c r="PTW57" s="145"/>
      <c r="PTX57" s="145"/>
      <c r="PTY57" s="145"/>
      <c r="PTZ57" s="145"/>
      <c r="PUA57" s="145"/>
      <c r="PUB57" s="145"/>
      <c r="PUC57" s="145"/>
      <c r="PUD57" s="145"/>
      <c r="PUE57" s="145"/>
      <c r="PUF57" s="145"/>
      <c r="PUG57" s="145"/>
      <c r="PUH57" s="145"/>
      <c r="PUI57" s="145"/>
      <c r="PUJ57" s="145"/>
      <c r="PUK57" s="145"/>
      <c r="PUL57" s="145"/>
      <c r="PUM57" s="145"/>
      <c r="PUN57" s="145"/>
      <c r="PUO57" s="145"/>
      <c r="PUP57" s="145"/>
      <c r="PUQ57" s="145"/>
      <c r="PUR57" s="145"/>
      <c r="PUS57" s="145"/>
      <c r="PUT57" s="145"/>
      <c r="PUU57" s="145"/>
      <c r="PUV57" s="145"/>
      <c r="PUW57" s="145"/>
      <c r="PUX57" s="145"/>
      <c r="PUY57" s="145"/>
      <c r="PUZ57" s="145"/>
      <c r="PVA57" s="145"/>
      <c r="PVB57" s="145"/>
      <c r="PVC57" s="145"/>
      <c r="PVD57" s="145"/>
      <c r="PVE57" s="145"/>
      <c r="PVF57" s="145"/>
      <c r="PVG57" s="145"/>
      <c r="PVH57" s="145"/>
      <c r="PVI57" s="145"/>
      <c r="PVJ57" s="145"/>
      <c r="PVK57" s="145"/>
      <c r="PVL57" s="145"/>
      <c r="PVM57" s="145"/>
      <c r="PVN57" s="145"/>
      <c r="PVO57" s="145"/>
      <c r="PVP57" s="145"/>
      <c r="PVQ57" s="145"/>
      <c r="PVR57" s="145"/>
      <c r="PVS57" s="145"/>
      <c r="PVT57" s="145"/>
      <c r="PVU57" s="145"/>
      <c r="PVV57" s="145"/>
      <c r="PVW57" s="145"/>
      <c r="PVX57" s="145"/>
      <c r="PVY57" s="145"/>
      <c r="PVZ57" s="145"/>
      <c r="PWA57" s="145"/>
      <c r="PWB57" s="145"/>
      <c r="PWC57" s="145"/>
      <c r="PWD57" s="145"/>
      <c r="PWE57" s="145"/>
      <c r="PWF57" s="145"/>
      <c r="PWG57" s="145"/>
      <c r="PWH57" s="145"/>
      <c r="PWI57" s="145"/>
      <c r="PWJ57" s="145"/>
      <c r="PWK57" s="145"/>
      <c r="PWL57" s="145"/>
      <c r="PWM57" s="145"/>
      <c r="PWN57" s="145"/>
      <c r="PWO57" s="145"/>
      <c r="PWP57" s="145"/>
      <c r="PWQ57" s="145"/>
      <c r="PWR57" s="145"/>
      <c r="PWS57" s="145"/>
      <c r="PWT57" s="145"/>
      <c r="PWU57" s="145"/>
      <c r="PWV57" s="145"/>
      <c r="PWW57" s="145"/>
      <c r="PWX57" s="145"/>
      <c r="PWY57" s="145"/>
      <c r="PWZ57" s="145"/>
      <c r="PXA57" s="145"/>
      <c r="PXB57" s="145"/>
      <c r="PXC57" s="145"/>
      <c r="PXD57" s="145"/>
      <c r="PXE57" s="145"/>
      <c r="PXF57" s="145"/>
      <c r="PXG57" s="145"/>
      <c r="PXH57" s="145"/>
      <c r="PXI57" s="145"/>
      <c r="PXJ57" s="145"/>
      <c r="PXK57" s="145"/>
      <c r="PXL57" s="145"/>
      <c r="PXM57" s="145"/>
      <c r="PXN57" s="145"/>
      <c r="PXO57" s="145"/>
      <c r="PXP57" s="145"/>
      <c r="PXQ57" s="145"/>
      <c r="PXR57" s="145"/>
      <c r="PXS57" s="145"/>
      <c r="PXT57" s="145"/>
      <c r="PXU57" s="145"/>
      <c r="PXV57" s="145"/>
      <c r="PXW57" s="145"/>
      <c r="PXX57" s="145"/>
      <c r="PXY57" s="145"/>
      <c r="PXZ57" s="145"/>
      <c r="PYA57" s="145"/>
      <c r="PYB57" s="145"/>
      <c r="PYC57" s="145"/>
      <c r="PYD57" s="145"/>
      <c r="PYE57" s="145"/>
      <c r="PYF57" s="145"/>
      <c r="PYG57" s="145"/>
      <c r="PYH57" s="145"/>
      <c r="PYI57" s="145"/>
      <c r="PYJ57" s="145"/>
      <c r="PYK57" s="145"/>
      <c r="PYL57" s="145"/>
      <c r="PYM57" s="145"/>
      <c r="PYN57" s="145"/>
      <c r="PYO57" s="145"/>
      <c r="PYP57" s="145"/>
      <c r="PYQ57" s="145"/>
      <c r="PYR57" s="145"/>
      <c r="PYS57" s="145"/>
      <c r="PYT57" s="145"/>
      <c r="PYU57" s="145"/>
      <c r="PYV57" s="145"/>
      <c r="PYW57" s="145"/>
      <c r="PYX57" s="145"/>
      <c r="PYY57" s="145"/>
      <c r="PYZ57" s="145"/>
      <c r="PZA57" s="145"/>
      <c r="PZB57" s="145"/>
      <c r="PZC57" s="145"/>
      <c r="PZD57" s="145"/>
      <c r="PZE57" s="145"/>
      <c r="PZF57" s="145"/>
      <c r="PZG57" s="145"/>
      <c r="PZH57" s="145"/>
      <c r="PZI57" s="145"/>
      <c r="PZJ57" s="145"/>
      <c r="PZK57" s="145"/>
      <c r="PZL57" s="145"/>
      <c r="PZM57" s="145"/>
      <c r="PZN57" s="145"/>
      <c r="PZO57" s="145"/>
      <c r="PZP57" s="145"/>
      <c r="PZQ57" s="145"/>
      <c r="PZR57" s="145"/>
      <c r="PZS57" s="145"/>
      <c r="PZT57" s="145"/>
      <c r="PZU57" s="145"/>
      <c r="PZV57" s="145"/>
      <c r="PZW57" s="145"/>
      <c r="PZX57" s="145"/>
      <c r="PZY57" s="145"/>
      <c r="PZZ57" s="145"/>
      <c r="QAA57" s="145"/>
      <c r="QAB57" s="145"/>
      <c r="QAC57" s="145"/>
      <c r="QAD57" s="145"/>
      <c r="QAE57" s="145"/>
      <c r="QAF57" s="145"/>
      <c r="QAG57" s="145"/>
      <c r="QAH57" s="145"/>
      <c r="QAI57" s="145"/>
      <c r="QAJ57" s="145"/>
      <c r="QAK57" s="145"/>
      <c r="QAL57" s="145"/>
      <c r="QAM57" s="145"/>
      <c r="QAN57" s="145"/>
      <c r="QAO57" s="145"/>
      <c r="QAP57" s="145"/>
      <c r="QAQ57" s="145"/>
      <c r="QAR57" s="145"/>
      <c r="QAS57" s="145"/>
      <c r="QAT57" s="145"/>
      <c r="QAU57" s="145"/>
      <c r="QAV57" s="145"/>
      <c r="QAW57" s="145"/>
      <c r="QAX57" s="145"/>
      <c r="QAY57" s="145"/>
      <c r="QAZ57" s="145"/>
      <c r="QBA57" s="145"/>
      <c r="QBB57" s="145"/>
      <c r="QBC57" s="145"/>
      <c r="QBD57" s="145"/>
      <c r="QBE57" s="145"/>
      <c r="QBF57" s="145"/>
      <c r="QBG57" s="145"/>
      <c r="QBH57" s="145"/>
      <c r="QBI57" s="145"/>
      <c r="QBJ57" s="145"/>
      <c r="QBK57" s="145"/>
      <c r="QBL57" s="145"/>
      <c r="QBM57" s="145"/>
      <c r="QBN57" s="145"/>
      <c r="QBO57" s="145"/>
      <c r="QBP57" s="145"/>
      <c r="QBQ57" s="145"/>
      <c r="QBR57" s="145"/>
      <c r="QBS57" s="145"/>
      <c r="QBT57" s="145"/>
      <c r="QBU57" s="145"/>
      <c r="QBV57" s="145"/>
      <c r="QBW57" s="145"/>
      <c r="QBX57" s="145"/>
      <c r="QBY57" s="145"/>
      <c r="QBZ57" s="145"/>
      <c r="QCA57" s="145"/>
      <c r="QCB57" s="145"/>
      <c r="QCC57" s="145"/>
      <c r="QCD57" s="145"/>
      <c r="QCE57" s="145"/>
      <c r="QCF57" s="145"/>
      <c r="QCG57" s="145"/>
      <c r="QCH57" s="145"/>
      <c r="QCI57" s="145"/>
      <c r="QCJ57" s="145"/>
      <c r="QCK57" s="145"/>
      <c r="QCL57" s="145"/>
      <c r="QCM57" s="145"/>
      <c r="QCN57" s="145"/>
      <c r="QCO57" s="145"/>
      <c r="QCP57" s="145"/>
      <c r="QCQ57" s="145"/>
      <c r="QCR57" s="145"/>
      <c r="QCS57" s="145"/>
      <c r="QCT57" s="145"/>
      <c r="QCU57" s="145"/>
      <c r="QCV57" s="145"/>
      <c r="QCW57" s="145"/>
      <c r="QCX57" s="145"/>
      <c r="QCY57" s="145"/>
      <c r="QCZ57" s="145"/>
      <c r="QDA57" s="145"/>
      <c r="QDB57" s="145"/>
      <c r="QDC57" s="145"/>
      <c r="QDD57" s="145"/>
      <c r="QDE57" s="145"/>
      <c r="QDF57" s="145"/>
      <c r="QDG57" s="145"/>
      <c r="QDH57" s="145"/>
      <c r="QDI57" s="145"/>
      <c r="QDJ57" s="145"/>
      <c r="QDK57" s="145"/>
      <c r="QDL57" s="145"/>
      <c r="QDM57" s="145"/>
      <c r="QDN57" s="145"/>
      <c r="QDO57" s="145"/>
      <c r="QDP57" s="145"/>
      <c r="QDQ57" s="145"/>
      <c r="QDR57" s="145"/>
      <c r="QDS57" s="145"/>
      <c r="QDT57" s="145"/>
      <c r="QDU57" s="145"/>
      <c r="QDV57" s="145"/>
      <c r="QDW57" s="145"/>
      <c r="QDX57" s="145"/>
      <c r="QDY57" s="145"/>
      <c r="QDZ57" s="145"/>
      <c r="QEA57" s="145"/>
      <c r="QEB57" s="145"/>
      <c r="QEC57" s="145"/>
      <c r="QED57" s="145"/>
      <c r="QEE57" s="145"/>
      <c r="QEF57" s="145"/>
      <c r="QEG57" s="145"/>
      <c r="QEH57" s="145"/>
      <c r="QEI57" s="145"/>
      <c r="QEJ57" s="145"/>
      <c r="QEK57" s="145"/>
      <c r="QEL57" s="145"/>
      <c r="QEM57" s="145"/>
      <c r="QEN57" s="145"/>
      <c r="QEO57" s="145"/>
      <c r="QEP57" s="145"/>
      <c r="QEQ57" s="145"/>
      <c r="QER57" s="145"/>
      <c r="QES57" s="145"/>
      <c r="QET57" s="145"/>
      <c r="QEU57" s="145"/>
      <c r="QEV57" s="145"/>
      <c r="QEW57" s="145"/>
      <c r="QEX57" s="145"/>
      <c r="QEY57" s="145"/>
      <c r="QEZ57" s="145"/>
      <c r="QFA57" s="145"/>
      <c r="QFB57" s="145"/>
      <c r="QFC57" s="145"/>
      <c r="QFD57" s="145"/>
      <c r="QFE57" s="145"/>
      <c r="QFF57" s="145"/>
      <c r="QFG57" s="145"/>
      <c r="QFH57" s="145"/>
      <c r="QFI57" s="145"/>
      <c r="QFJ57" s="145"/>
      <c r="QFK57" s="145"/>
      <c r="QFL57" s="145"/>
      <c r="QFM57" s="145"/>
      <c r="QFN57" s="145"/>
      <c r="QFO57" s="145"/>
      <c r="QFP57" s="145"/>
      <c r="QFQ57" s="145"/>
      <c r="QFR57" s="145"/>
      <c r="QFS57" s="145"/>
      <c r="QFT57" s="145"/>
      <c r="QFU57" s="145"/>
      <c r="QFV57" s="145"/>
      <c r="QFW57" s="145"/>
      <c r="QFX57" s="145"/>
      <c r="QFY57" s="145"/>
      <c r="QFZ57" s="145"/>
      <c r="QGA57" s="145"/>
      <c r="QGB57" s="145"/>
      <c r="QGC57" s="145"/>
      <c r="QGD57" s="145"/>
      <c r="QGE57" s="145"/>
      <c r="QGF57" s="145"/>
      <c r="QGG57" s="145"/>
      <c r="QGH57" s="145"/>
      <c r="QGI57" s="145"/>
      <c r="QGJ57" s="145"/>
      <c r="QGK57" s="145"/>
      <c r="QGL57" s="145"/>
      <c r="QGM57" s="145"/>
      <c r="QGN57" s="145"/>
      <c r="QGO57" s="145"/>
      <c r="QGP57" s="145"/>
      <c r="QGQ57" s="145"/>
      <c r="QGR57" s="145"/>
      <c r="QGS57" s="145"/>
      <c r="QGT57" s="145"/>
      <c r="QGU57" s="145"/>
      <c r="QGV57" s="145"/>
      <c r="QGW57" s="145"/>
      <c r="QGX57" s="145"/>
      <c r="QGY57" s="145"/>
      <c r="QGZ57" s="145"/>
      <c r="QHA57" s="145"/>
      <c r="QHB57" s="145"/>
      <c r="QHC57" s="145"/>
      <c r="QHD57" s="145"/>
      <c r="QHE57" s="145"/>
      <c r="QHF57" s="145"/>
      <c r="QHG57" s="145"/>
      <c r="QHH57" s="145"/>
      <c r="QHI57" s="145"/>
      <c r="QHJ57" s="145"/>
      <c r="QHK57" s="145"/>
      <c r="QHL57" s="145"/>
      <c r="QHM57" s="145"/>
      <c r="QHN57" s="145"/>
      <c r="QHO57" s="145"/>
      <c r="QHP57" s="145"/>
      <c r="QHQ57" s="145"/>
      <c r="QHR57" s="145"/>
      <c r="QHS57" s="145"/>
      <c r="QHT57" s="145"/>
      <c r="QHU57" s="145"/>
      <c r="QHV57" s="145"/>
      <c r="QHW57" s="145"/>
      <c r="QHX57" s="145"/>
      <c r="QHY57" s="145"/>
      <c r="QHZ57" s="145"/>
      <c r="QIA57" s="145"/>
      <c r="QIB57" s="145"/>
      <c r="QIC57" s="145"/>
      <c r="QID57" s="145"/>
      <c r="QIE57" s="145"/>
      <c r="QIF57" s="145"/>
      <c r="QIG57" s="145"/>
      <c r="QIH57" s="145"/>
      <c r="QII57" s="145"/>
      <c r="QIJ57" s="145"/>
      <c r="QIK57" s="145"/>
      <c r="QIL57" s="145"/>
      <c r="QIM57" s="145"/>
      <c r="QIN57" s="145"/>
      <c r="QIO57" s="145"/>
      <c r="QIP57" s="145"/>
      <c r="QIQ57" s="145"/>
      <c r="QIR57" s="145"/>
      <c r="QIS57" s="145"/>
      <c r="QIT57" s="145"/>
      <c r="QIU57" s="145"/>
      <c r="QIV57" s="145"/>
      <c r="QIW57" s="145"/>
      <c r="QIX57" s="145"/>
      <c r="QIY57" s="145"/>
      <c r="QIZ57" s="145"/>
      <c r="QJA57" s="145"/>
      <c r="QJB57" s="145"/>
      <c r="QJC57" s="145"/>
      <c r="QJD57" s="145"/>
      <c r="QJE57" s="145"/>
      <c r="QJF57" s="145"/>
      <c r="QJG57" s="145"/>
      <c r="QJH57" s="145"/>
      <c r="QJI57" s="145"/>
      <c r="QJJ57" s="145"/>
      <c r="QJK57" s="145"/>
      <c r="QJL57" s="145"/>
      <c r="QJM57" s="145"/>
      <c r="QJN57" s="145"/>
      <c r="QJO57" s="145"/>
      <c r="QJP57" s="145"/>
      <c r="QJQ57" s="145"/>
      <c r="QJR57" s="145"/>
      <c r="QJS57" s="145"/>
      <c r="QJT57" s="145"/>
      <c r="QJU57" s="145"/>
      <c r="QJV57" s="145"/>
      <c r="QJW57" s="145"/>
      <c r="QJX57" s="145"/>
      <c r="QJY57" s="145"/>
      <c r="QJZ57" s="145"/>
      <c r="QKA57" s="145"/>
      <c r="QKB57" s="145"/>
      <c r="QKC57" s="145"/>
      <c r="QKD57" s="145"/>
      <c r="QKE57" s="145"/>
      <c r="QKF57" s="145"/>
      <c r="QKG57" s="145"/>
      <c r="QKH57" s="145"/>
      <c r="QKI57" s="145"/>
      <c r="QKJ57" s="145"/>
      <c r="QKK57" s="145"/>
      <c r="QKL57" s="145"/>
      <c r="QKM57" s="145"/>
      <c r="QKN57" s="145"/>
      <c r="QKO57" s="145"/>
      <c r="QKP57" s="145"/>
      <c r="QKQ57" s="145"/>
      <c r="QKR57" s="145"/>
      <c r="QKS57" s="145"/>
      <c r="QKT57" s="145"/>
      <c r="QKU57" s="145"/>
      <c r="QKV57" s="145"/>
      <c r="QKW57" s="145"/>
      <c r="QKX57" s="145"/>
      <c r="QKY57" s="145"/>
      <c r="QKZ57" s="145"/>
      <c r="QLA57" s="145"/>
      <c r="QLB57" s="145"/>
      <c r="QLC57" s="145"/>
      <c r="QLD57" s="145"/>
      <c r="QLE57" s="145"/>
      <c r="QLF57" s="145"/>
      <c r="QLG57" s="145"/>
      <c r="QLH57" s="145"/>
      <c r="QLI57" s="145"/>
      <c r="QLJ57" s="145"/>
      <c r="QLK57" s="145"/>
      <c r="QLL57" s="145"/>
      <c r="QLM57" s="145"/>
      <c r="QLN57" s="145"/>
      <c r="QLO57" s="145"/>
      <c r="QLP57" s="145"/>
      <c r="QLQ57" s="145"/>
      <c r="QLR57" s="145"/>
      <c r="QLS57" s="145"/>
      <c r="QLT57" s="145"/>
      <c r="QLU57" s="145"/>
      <c r="QLV57" s="145"/>
      <c r="QLW57" s="145"/>
      <c r="QLX57" s="145"/>
      <c r="QLY57" s="145"/>
      <c r="QLZ57" s="145"/>
      <c r="QMA57" s="145"/>
      <c r="QMB57" s="145"/>
      <c r="QMC57" s="145"/>
      <c r="QMD57" s="145"/>
      <c r="QME57" s="145"/>
      <c r="QMF57" s="145"/>
      <c r="QMG57" s="145"/>
      <c r="QMH57" s="145"/>
      <c r="QMI57" s="145"/>
      <c r="QMJ57" s="145"/>
      <c r="QMK57" s="145"/>
      <c r="QML57" s="145"/>
      <c r="QMM57" s="145"/>
      <c r="QMN57" s="145"/>
      <c r="QMO57" s="145"/>
      <c r="QMP57" s="145"/>
      <c r="QMQ57" s="145"/>
      <c r="QMR57" s="145"/>
      <c r="QMS57" s="145"/>
      <c r="QMT57" s="145"/>
      <c r="QMU57" s="145"/>
      <c r="QMV57" s="145"/>
      <c r="QMW57" s="145"/>
      <c r="QMX57" s="145"/>
      <c r="QMY57" s="145"/>
      <c r="QMZ57" s="145"/>
      <c r="QNA57" s="145"/>
      <c r="QNB57" s="145"/>
      <c r="QNC57" s="145"/>
      <c r="QND57" s="145"/>
      <c r="QNE57" s="145"/>
      <c r="QNF57" s="145"/>
      <c r="QNG57" s="145"/>
      <c r="QNH57" s="145"/>
      <c r="QNI57" s="145"/>
      <c r="QNJ57" s="145"/>
      <c r="QNK57" s="145"/>
      <c r="QNL57" s="145"/>
      <c r="QNM57" s="145"/>
      <c r="QNN57" s="145"/>
      <c r="QNO57" s="145"/>
      <c r="QNP57" s="145"/>
      <c r="QNQ57" s="145"/>
      <c r="QNR57" s="145"/>
      <c r="QNS57" s="145"/>
      <c r="QNT57" s="145"/>
      <c r="QNU57" s="145"/>
      <c r="QNV57" s="145"/>
      <c r="QNW57" s="145"/>
      <c r="QNX57" s="145"/>
      <c r="QNY57" s="145"/>
      <c r="QNZ57" s="145"/>
      <c r="QOA57" s="145"/>
      <c r="QOB57" s="145"/>
      <c r="QOC57" s="145"/>
      <c r="QOD57" s="145"/>
      <c r="QOE57" s="145"/>
      <c r="QOF57" s="145"/>
      <c r="QOG57" s="145"/>
      <c r="QOH57" s="145"/>
      <c r="QOI57" s="145"/>
      <c r="QOJ57" s="145"/>
      <c r="QOK57" s="145"/>
      <c r="QOL57" s="145"/>
      <c r="QOM57" s="145"/>
      <c r="QON57" s="145"/>
      <c r="QOO57" s="145"/>
      <c r="QOP57" s="145"/>
      <c r="QOQ57" s="145"/>
      <c r="QOR57" s="145"/>
      <c r="QOS57" s="145"/>
      <c r="QOT57" s="145"/>
      <c r="QOU57" s="145"/>
      <c r="QOV57" s="145"/>
      <c r="QOW57" s="145"/>
      <c r="QOX57" s="145"/>
      <c r="QOY57" s="145"/>
      <c r="QOZ57" s="145"/>
      <c r="QPA57" s="145"/>
      <c r="QPB57" s="145"/>
      <c r="QPC57" s="145"/>
      <c r="QPD57" s="145"/>
      <c r="QPE57" s="145"/>
      <c r="QPF57" s="145"/>
      <c r="QPG57" s="145"/>
      <c r="QPH57" s="145"/>
      <c r="QPI57" s="145"/>
      <c r="QPJ57" s="145"/>
      <c r="QPK57" s="145"/>
      <c r="QPL57" s="145"/>
      <c r="QPM57" s="145"/>
      <c r="QPN57" s="145"/>
      <c r="QPO57" s="145"/>
      <c r="QPP57" s="145"/>
      <c r="QPQ57" s="145"/>
      <c r="QPR57" s="145"/>
      <c r="QPS57" s="145"/>
      <c r="QPT57" s="145"/>
      <c r="QPU57" s="145"/>
      <c r="QPV57" s="145"/>
      <c r="QPW57" s="145"/>
      <c r="QPX57" s="145"/>
      <c r="QPY57" s="145"/>
      <c r="QPZ57" s="145"/>
      <c r="QQA57" s="145"/>
      <c r="QQB57" s="145"/>
      <c r="QQC57" s="145"/>
      <c r="QQD57" s="145"/>
      <c r="QQE57" s="145"/>
      <c r="QQF57" s="145"/>
      <c r="QQG57" s="145"/>
      <c r="QQH57" s="145"/>
      <c r="QQI57" s="145"/>
      <c r="QQJ57" s="145"/>
      <c r="QQK57" s="145"/>
      <c r="QQL57" s="145"/>
      <c r="QQM57" s="145"/>
      <c r="QQN57" s="145"/>
      <c r="QQO57" s="145"/>
      <c r="QQP57" s="145"/>
      <c r="QQQ57" s="145"/>
      <c r="QQR57" s="145"/>
      <c r="QQS57" s="145"/>
      <c r="QQT57" s="145"/>
      <c r="QQU57" s="145"/>
      <c r="QQV57" s="145"/>
      <c r="QQW57" s="145"/>
      <c r="QQX57" s="145"/>
      <c r="QQY57" s="145"/>
      <c r="QQZ57" s="145"/>
      <c r="QRA57" s="145"/>
      <c r="QRB57" s="145"/>
      <c r="QRC57" s="145"/>
      <c r="QRD57" s="145"/>
      <c r="QRE57" s="145"/>
      <c r="QRF57" s="145"/>
      <c r="QRG57" s="145"/>
      <c r="QRH57" s="145"/>
      <c r="QRI57" s="145"/>
      <c r="QRJ57" s="145"/>
      <c r="QRK57" s="145"/>
      <c r="QRL57" s="145"/>
      <c r="QRM57" s="145"/>
      <c r="QRN57" s="145"/>
      <c r="QRO57" s="145"/>
      <c r="QRP57" s="145"/>
      <c r="QRQ57" s="145"/>
      <c r="QRR57" s="145"/>
      <c r="QRS57" s="145"/>
      <c r="QRT57" s="145"/>
      <c r="QRU57" s="145"/>
      <c r="QRV57" s="145"/>
      <c r="QRW57" s="145"/>
      <c r="QRX57" s="145"/>
      <c r="QRY57" s="145"/>
      <c r="QRZ57" s="145"/>
      <c r="QSA57" s="145"/>
      <c r="QSB57" s="145"/>
      <c r="QSC57" s="145"/>
      <c r="QSD57" s="145"/>
      <c r="QSE57" s="145"/>
      <c r="QSF57" s="145"/>
      <c r="QSG57" s="145"/>
      <c r="QSH57" s="145"/>
      <c r="QSI57" s="145"/>
      <c r="QSJ57" s="145"/>
      <c r="QSK57" s="145"/>
      <c r="QSL57" s="145"/>
      <c r="QSM57" s="145"/>
      <c r="QSN57" s="145"/>
      <c r="QSO57" s="145"/>
      <c r="QSP57" s="145"/>
      <c r="QSQ57" s="145"/>
      <c r="QSR57" s="145"/>
      <c r="QSS57" s="145"/>
      <c r="QST57" s="145"/>
      <c r="QSU57" s="145"/>
      <c r="QSV57" s="145"/>
      <c r="QSW57" s="145"/>
      <c r="QSX57" s="145"/>
      <c r="QSY57" s="145"/>
      <c r="QSZ57" s="145"/>
      <c r="QTA57" s="145"/>
      <c r="QTB57" s="145"/>
      <c r="QTC57" s="145"/>
      <c r="QTD57" s="145"/>
      <c r="QTE57" s="145"/>
      <c r="QTF57" s="145"/>
      <c r="QTG57" s="145"/>
      <c r="QTH57" s="145"/>
      <c r="QTI57" s="145"/>
      <c r="QTJ57" s="145"/>
      <c r="QTK57" s="145"/>
      <c r="QTL57" s="145"/>
      <c r="QTM57" s="145"/>
      <c r="QTN57" s="145"/>
      <c r="QTO57" s="145"/>
      <c r="QTP57" s="145"/>
      <c r="QTQ57" s="145"/>
      <c r="QTR57" s="145"/>
      <c r="QTS57" s="145"/>
      <c r="QTT57" s="145"/>
      <c r="QTU57" s="145"/>
      <c r="QTV57" s="145"/>
      <c r="QTW57" s="145"/>
      <c r="QTX57" s="145"/>
      <c r="QTY57" s="145"/>
      <c r="QTZ57" s="145"/>
      <c r="QUA57" s="145"/>
      <c r="QUB57" s="145"/>
      <c r="QUC57" s="145"/>
      <c r="QUD57" s="145"/>
      <c r="QUE57" s="145"/>
      <c r="QUF57" s="145"/>
      <c r="QUG57" s="145"/>
      <c r="QUH57" s="145"/>
      <c r="QUI57" s="145"/>
      <c r="QUJ57" s="145"/>
      <c r="QUK57" s="145"/>
      <c r="QUL57" s="145"/>
      <c r="QUM57" s="145"/>
      <c r="QUN57" s="145"/>
      <c r="QUO57" s="145"/>
      <c r="QUP57" s="145"/>
      <c r="QUQ57" s="145"/>
      <c r="QUR57" s="145"/>
      <c r="QUS57" s="145"/>
      <c r="QUT57" s="145"/>
      <c r="QUU57" s="145"/>
      <c r="QUV57" s="145"/>
      <c r="QUW57" s="145"/>
      <c r="QUX57" s="145"/>
      <c r="QUY57" s="145"/>
      <c r="QUZ57" s="145"/>
      <c r="QVA57" s="145"/>
      <c r="QVB57" s="145"/>
      <c r="QVC57" s="145"/>
      <c r="QVD57" s="145"/>
      <c r="QVE57" s="145"/>
      <c r="QVF57" s="145"/>
      <c r="QVG57" s="145"/>
      <c r="QVH57" s="145"/>
      <c r="QVI57" s="145"/>
      <c r="QVJ57" s="145"/>
      <c r="QVK57" s="145"/>
      <c r="QVL57" s="145"/>
      <c r="QVM57" s="145"/>
      <c r="QVN57" s="145"/>
      <c r="QVO57" s="145"/>
      <c r="QVP57" s="145"/>
      <c r="QVQ57" s="145"/>
      <c r="QVR57" s="145"/>
      <c r="QVS57" s="145"/>
      <c r="QVT57" s="145"/>
      <c r="QVU57" s="145"/>
      <c r="QVV57" s="145"/>
      <c r="QVW57" s="145"/>
      <c r="QVX57" s="145"/>
      <c r="QVY57" s="145"/>
      <c r="QVZ57" s="145"/>
      <c r="QWA57" s="145"/>
      <c r="QWB57" s="145"/>
      <c r="QWC57" s="145"/>
      <c r="QWD57" s="145"/>
      <c r="QWE57" s="145"/>
      <c r="QWF57" s="145"/>
      <c r="QWG57" s="145"/>
      <c r="QWH57" s="145"/>
      <c r="QWI57" s="145"/>
      <c r="QWJ57" s="145"/>
      <c r="QWK57" s="145"/>
      <c r="QWL57" s="145"/>
      <c r="QWM57" s="145"/>
      <c r="QWN57" s="145"/>
      <c r="QWO57" s="145"/>
      <c r="QWP57" s="145"/>
      <c r="QWQ57" s="145"/>
      <c r="QWR57" s="145"/>
      <c r="QWS57" s="145"/>
      <c r="QWT57" s="145"/>
      <c r="QWU57" s="145"/>
      <c r="QWV57" s="145"/>
      <c r="QWW57" s="145"/>
      <c r="QWX57" s="145"/>
      <c r="QWY57" s="145"/>
      <c r="QWZ57" s="145"/>
      <c r="QXA57" s="145"/>
      <c r="QXB57" s="145"/>
      <c r="QXC57" s="145"/>
      <c r="QXD57" s="145"/>
      <c r="QXE57" s="145"/>
      <c r="QXF57" s="145"/>
      <c r="QXG57" s="145"/>
      <c r="QXH57" s="145"/>
      <c r="QXI57" s="145"/>
      <c r="QXJ57" s="145"/>
      <c r="QXK57" s="145"/>
      <c r="QXL57" s="145"/>
      <c r="QXM57" s="145"/>
      <c r="QXN57" s="145"/>
      <c r="QXO57" s="145"/>
      <c r="QXP57" s="145"/>
      <c r="QXQ57" s="145"/>
      <c r="QXR57" s="145"/>
      <c r="QXS57" s="145"/>
      <c r="QXT57" s="145"/>
      <c r="QXU57" s="145"/>
      <c r="QXV57" s="145"/>
      <c r="QXW57" s="145"/>
      <c r="QXX57" s="145"/>
      <c r="QXY57" s="145"/>
      <c r="QXZ57" s="145"/>
      <c r="QYA57" s="145"/>
      <c r="QYB57" s="145"/>
      <c r="QYC57" s="145"/>
      <c r="QYD57" s="145"/>
      <c r="QYE57" s="145"/>
      <c r="QYF57" s="145"/>
      <c r="QYG57" s="145"/>
      <c r="QYH57" s="145"/>
      <c r="QYI57" s="145"/>
      <c r="QYJ57" s="145"/>
      <c r="QYK57" s="145"/>
      <c r="QYL57" s="145"/>
      <c r="QYM57" s="145"/>
      <c r="QYN57" s="145"/>
      <c r="QYO57" s="145"/>
      <c r="QYP57" s="145"/>
      <c r="QYQ57" s="145"/>
      <c r="QYR57" s="145"/>
      <c r="QYS57" s="145"/>
      <c r="QYT57" s="145"/>
      <c r="QYU57" s="145"/>
      <c r="QYV57" s="145"/>
      <c r="QYW57" s="145"/>
      <c r="QYX57" s="145"/>
      <c r="QYY57" s="145"/>
      <c r="QYZ57" s="145"/>
      <c r="QZA57" s="145"/>
      <c r="QZB57" s="145"/>
      <c r="QZC57" s="145"/>
      <c r="QZD57" s="145"/>
      <c r="QZE57" s="145"/>
      <c r="QZF57" s="145"/>
      <c r="QZG57" s="145"/>
      <c r="QZH57" s="145"/>
      <c r="QZI57" s="145"/>
      <c r="QZJ57" s="145"/>
      <c r="QZK57" s="145"/>
      <c r="QZL57" s="145"/>
      <c r="QZM57" s="145"/>
      <c r="QZN57" s="145"/>
      <c r="QZO57" s="145"/>
      <c r="QZP57" s="145"/>
      <c r="QZQ57" s="145"/>
      <c r="QZR57" s="145"/>
      <c r="QZS57" s="145"/>
      <c r="QZT57" s="145"/>
      <c r="QZU57" s="145"/>
      <c r="QZV57" s="145"/>
      <c r="QZW57" s="145"/>
      <c r="QZX57" s="145"/>
      <c r="QZY57" s="145"/>
      <c r="QZZ57" s="145"/>
      <c r="RAA57" s="145"/>
      <c r="RAB57" s="145"/>
      <c r="RAC57" s="145"/>
      <c r="RAD57" s="145"/>
      <c r="RAE57" s="145"/>
      <c r="RAF57" s="145"/>
      <c r="RAG57" s="145"/>
      <c r="RAH57" s="145"/>
      <c r="RAI57" s="145"/>
      <c r="RAJ57" s="145"/>
      <c r="RAK57" s="145"/>
      <c r="RAL57" s="145"/>
      <c r="RAM57" s="145"/>
      <c r="RAN57" s="145"/>
      <c r="RAO57" s="145"/>
      <c r="RAP57" s="145"/>
      <c r="RAQ57" s="145"/>
      <c r="RAR57" s="145"/>
      <c r="RAS57" s="145"/>
      <c r="RAT57" s="145"/>
      <c r="RAU57" s="145"/>
      <c r="RAV57" s="145"/>
      <c r="RAW57" s="145"/>
      <c r="RAX57" s="145"/>
      <c r="RAY57" s="145"/>
      <c r="RAZ57" s="145"/>
      <c r="RBA57" s="145"/>
      <c r="RBB57" s="145"/>
      <c r="RBC57" s="145"/>
      <c r="RBD57" s="145"/>
      <c r="RBE57" s="145"/>
      <c r="RBF57" s="145"/>
      <c r="RBG57" s="145"/>
      <c r="RBH57" s="145"/>
      <c r="RBI57" s="145"/>
      <c r="RBJ57" s="145"/>
      <c r="RBK57" s="145"/>
      <c r="RBL57" s="145"/>
      <c r="RBM57" s="145"/>
      <c r="RBN57" s="145"/>
      <c r="RBO57" s="145"/>
      <c r="RBP57" s="145"/>
      <c r="RBQ57" s="145"/>
      <c r="RBR57" s="145"/>
      <c r="RBS57" s="145"/>
      <c r="RBT57" s="145"/>
      <c r="RBU57" s="145"/>
      <c r="RBV57" s="145"/>
      <c r="RBW57" s="145"/>
      <c r="RBX57" s="145"/>
      <c r="RBY57" s="145"/>
      <c r="RBZ57" s="145"/>
      <c r="RCA57" s="145"/>
      <c r="RCB57" s="145"/>
      <c r="RCC57" s="145"/>
      <c r="RCD57" s="145"/>
      <c r="RCE57" s="145"/>
      <c r="RCF57" s="145"/>
      <c r="RCG57" s="145"/>
      <c r="RCH57" s="145"/>
      <c r="RCI57" s="145"/>
      <c r="RCJ57" s="145"/>
      <c r="RCK57" s="145"/>
      <c r="RCL57" s="145"/>
      <c r="RCM57" s="145"/>
      <c r="RCN57" s="145"/>
      <c r="RCO57" s="145"/>
      <c r="RCP57" s="145"/>
      <c r="RCQ57" s="145"/>
      <c r="RCR57" s="145"/>
      <c r="RCS57" s="145"/>
      <c r="RCT57" s="145"/>
      <c r="RCU57" s="145"/>
      <c r="RCV57" s="145"/>
      <c r="RCW57" s="145"/>
      <c r="RCX57" s="145"/>
      <c r="RCY57" s="145"/>
      <c r="RCZ57" s="145"/>
      <c r="RDA57" s="145"/>
      <c r="RDB57" s="145"/>
      <c r="RDC57" s="145"/>
      <c r="RDD57" s="145"/>
      <c r="RDE57" s="145"/>
      <c r="RDF57" s="145"/>
      <c r="RDG57" s="145"/>
      <c r="RDH57" s="145"/>
      <c r="RDI57" s="145"/>
      <c r="RDJ57" s="145"/>
      <c r="RDK57" s="145"/>
      <c r="RDL57" s="145"/>
      <c r="RDM57" s="145"/>
      <c r="RDN57" s="145"/>
      <c r="RDO57" s="145"/>
      <c r="RDP57" s="145"/>
      <c r="RDQ57" s="145"/>
      <c r="RDR57" s="145"/>
      <c r="RDS57" s="145"/>
      <c r="RDT57" s="145"/>
      <c r="RDU57" s="145"/>
      <c r="RDV57" s="145"/>
      <c r="RDW57" s="145"/>
      <c r="RDX57" s="145"/>
      <c r="RDY57" s="145"/>
      <c r="RDZ57" s="145"/>
      <c r="REA57" s="145"/>
      <c r="REB57" s="145"/>
      <c r="REC57" s="145"/>
      <c r="RED57" s="145"/>
      <c r="REE57" s="145"/>
      <c r="REF57" s="145"/>
      <c r="REG57" s="145"/>
      <c r="REH57" s="145"/>
      <c r="REI57" s="145"/>
      <c r="REJ57" s="145"/>
      <c r="REK57" s="145"/>
      <c r="REL57" s="145"/>
      <c r="REM57" s="145"/>
      <c r="REN57" s="145"/>
      <c r="REO57" s="145"/>
      <c r="REP57" s="145"/>
      <c r="REQ57" s="145"/>
      <c r="RER57" s="145"/>
      <c r="RES57" s="145"/>
      <c r="RET57" s="145"/>
      <c r="REU57" s="145"/>
      <c r="REV57" s="145"/>
      <c r="REW57" s="145"/>
      <c r="REX57" s="145"/>
      <c r="REY57" s="145"/>
      <c r="REZ57" s="145"/>
      <c r="RFA57" s="145"/>
      <c r="RFB57" s="145"/>
      <c r="RFC57" s="145"/>
      <c r="RFD57" s="145"/>
      <c r="RFE57" s="145"/>
      <c r="RFF57" s="145"/>
      <c r="RFG57" s="145"/>
      <c r="RFH57" s="145"/>
      <c r="RFI57" s="145"/>
      <c r="RFJ57" s="145"/>
      <c r="RFK57" s="145"/>
      <c r="RFL57" s="145"/>
      <c r="RFM57" s="145"/>
      <c r="RFN57" s="145"/>
      <c r="RFO57" s="145"/>
      <c r="RFP57" s="145"/>
      <c r="RFQ57" s="145"/>
      <c r="RFR57" s="145"/>
      <c r="RFS57" s="145"/>
      <c r="RFT57" s="145"/>
      <c r="RFU57" s="145"/>
      <c r="RFV57" s="145"/>
      <c r="RFW57" s="145"/>
      <c r="RFX57" s="145"/>
      <c r="RFY57" s="145"/>
      <c r="RFZ57" s="145"/>
      <c r="RGA57" s="145"/>
      <c r="RGB57" s="145"/>
      <c r="RGC57" s="145"/>
      <c r="RGD57" s="145"/>
      <c r="RGE57" s="145"/>
      <c r="RGF57" s="145"/>
      <c r="RGG57" s="145"/>
      <c r="RGH57" s="145"/>
      <c r="RGI57" s="145"/>
      <c r="RGJ57" s="145"/>
      <c r="RGK57" s="145"/>
      <c r="RGL57" s="145"/>
      <c r="RGM57" s="145"/>
      <c r="RGN57" s="145"/>
      <c r="RGO57" s="145"/>
      <c r="RGP57" s="145"/>
      <c r="RGQ57" s="145"/>
      <c r="RGR57" s="145"/>
      <c r="RGS57" s="145"/>
      <c r="RGT57" s="145"/>
      <c r="RGU57" s="145"/>
      <c r="RGV57" s="145"/>
      <c r="RGW57" s="145"/>
      <c r="RGX57" s="145"/>
      <c r="RGY57" s="145"/>
      <c r="RGZ57" s="145"/>
      <c r="RHA57" s="145"/>
      <c r="RHB57" s="145"/>
      <c r="RHC57" s="145"/>
      <c r="RHD57" s="145"/>
      <c r="RHE57" s="145"/>
      <c r="RHF57" s="145"/>
      <c r="RHG57" s="145"/>
      <c r="RHH57" s="145"/>
      <c r="RHI57" s="145"/>
      <c r="RHJ57" s="145"/>
      <c r="RHK57" s="145"/>
      <c r="RHL57" s="145"/>
      <c r="RHM57" s="145"/>
      <c r="RHN57" s="145"/>
      <c r="RHO57" s="145"/>
      <c r="RHP57" s="145"/>
      <c r="RHQ57" s="145"/>
      <c r="RHR57" s="145"/>
      <c r="RHS57" s="145"/>
      <c r="RHT57" s="145"/>
      <c r="RHU57" s="145"/>
      <c r="RHV57" s="145"/>
      <c r="RHW57" s="145"/>
      <c r="RHX57" s="145"/>
      <c r="RHY57" s="145"/>
      <c r="RHZ57" s="145"/>
      <c r="RIA57" s="145"/>
      <c r="RIB57" s="145"/>
      <c r="RIC57" s="145"/>
      <c r="RID57" s="145"/>
      <c r="RIE57" s="145"/>
      <c r="RIF57" s="145"/>
      <c r="RIG57" s="145"/>
      <c r="RIH57" s="145"/>
      <c r="RII57" s="145"/>
      <c r="RIJ57" s="145"/>
      <c r="RIK57" s="145"/>
      <c r="RIL57" s="145"/>
      <c r="RIM57" s="145"/>
      <c r="RIN57" s="145"/>
      <c r="RIO57" s="145"/>
      <c r="RIP57" s="145"/>
      <c r="RIQ57" s="145"/>
      <c r="RIR57" s="145"/>
      <c r="RIS57" s="145"/>
      <c r="RIT57" s="145"/>
      <c r="RIU57" s="145"/>
      <c r="RIV57" s="145"/>
      <c r="RIW57" s="145"/>
      <c r="RIX57" s="145"/>
      <c r="RIY57" s="145"/>
      <c r="RIZ57" s="145"/>
      <c r="RJA57" s="145"/>
      <c r="RJB57" s="145"/>
      <c r="RJC57" s="145"/>
      <c r="RJD57" s="145"/>
      <c r="RJE57" s="145"/>
      <c r="RJF57" s="145"/>
      <c r="RJG57" s="145"/>
      <c r="RJH57" s="145"/>
      <c r="RJI57" s="145"/>
      <c r="RJJ57" s="145"/>
      <c r="RJK57" s="145"/>
      <c r="RJL57" s="145"/>
      <c r="RJM57" s="145"/>
      <c r="RJN57" s="145"/>
      <c r="RJO57" s="145"/>
      <c r="RJP57" s="145"/>
      <c r="RJQ57" s="145"/>
      <c r="RJR57" s="145"/>
      <c r="RJS57" s="145"/>
      <c r="RJT57" s="145"/>
      <c r="RJU57" s="145"/>
      <c r="RJV57" s="145"/>
      <c r="RJW57" s="145"/>
      <c r="RJX57" s="145"/>
      <c r="RJY57" s="145"/>
      <c r="RJZ57" s="145"/>
      <c r="RKA57" s="145"/>
      <c r="RKB57" s="145"/>
      <c r="RKC57" s="145"/>
      <c r="RKD57" s="145"/>
      <c r="RKE57" s="145"/>
      <c r="RKF57" s="145"/>
      <c r="RKG57" s="145"/>
      <c r="RKH57" s="145"/>
      <c r="RKI57" s="145"/>
      <c r="RKJ57" s="145"/>
      <c r="RKK57" s="145"/>
      <c r="RKL57" s="145"/>
      <c r="RKM57" s="145"/>
      <c r="RKN57" s="145"/>
      <c r="RKO57" s="145"/>
      <c r="RKP57" s="145"/>
      <c r="RKQ57" s="145"/>
      <c r="RKR57" s="145"/>
      <c r="RKS57" s="145"/>
      <c r="RKT57" s="145"/>
      <c r="RKU57" s="145"/>
      <c r="RKV57" s="145"/>
      <c r="RKW57" s="145"/>
      <c r="RKX57" s="145"/>
      <c r="RKY57" s="145"/>
      <c r="RKZ57" s="145"/>
      <c r="RLA57" s="145"/>
      <c r="RLB57" s="145"/>
      <c r="RLC57" s="145"/>
      <c r="RLD57" s="145"/>
      <c r="RLE57" s="145"/>
      <c r="RLF57" s="145"/>
      <c r="RLG57" s="145"/>
      <c r="RLH57" s="145"/>
      <c r="RLI57" s="145"/>
      <c r="RLJ57" s="145"/>
      <c r="RLK57" s="145"/>
      <c r="RLL57" s="145"/>
      <c r="RLM57" s="145"/>
      <c r="RLN57" s="145"/>
      <c r="RLO57" s="145"/>
      <c r="RLP57" s="145"/>
      <c r="RLQ57" s="145"/>
      <c r="RLR57" s="145"/>
      <c r="RLS57" s="145"/>
      <c r="RLT57" s="145"/>
      <c r="RLU57" s="145"/>
      <c r="RLV57" s="145"/>
      <c r="RLW57" s="145"/>
      <c r="RLX57" s="145"/>
      <c r="RLY57" s="145"/>
      <c r="RLZ57" s="145"/>
      <c r="RMA57" s="145"/>
      <c r="RMB57" s="145"/>
      <c r="RMC57" s="145"/>
      <c r="RMD57" s="145"/>
      <c r="RME57" s="145"/>
      <c r="RMF57" s="145"/>
      <c r="RMG57" s="145"/>
      <c r="RMH57" s="145"/>
      <c r="RMI57" s="145"/>
      <c r="RMJ57" s="145"/>
      <c r="RMK57" s="145"/>
      <c r="RML57" s="145"/>
      <c r="RMM57" s="145"/>
      <c r="RMN57" s="145"/>
      <c r="RMO57" s="145"/>
      <c r="RMP57" s="145"/>
      <c r="RMQ57" s="145"/>
      <c r="RMR57" s="145"/>
      <c r="RMS57" s="145"/>
      <c r="RMT57" s="145"/>
      <c r="RMU57" s="145"/>
      <c r="RMV57" s="145"/>
      <c r="RMW57" s="145"/>
      <c r="RMX57" s="145"/>
      <c r="RMY57" s="145"/>
      <c r="RMZ57" s="145"/>
      <c r="RNA57" s="145"/>
      <c r="RNB57" s="145"/>
      <c r="RNC57" s="145"/>
      <c r="RND57" s="145"/>
      <c r="RNE57" s="145"/>
      <c r="RNF57" s="145"/>
      <c r="RNG57" s="145"/>
      <c r="RNH57" s="145"/>
      <c r="RNI57" s="145"/>
      <c r="RNJ57" s="145"/>
      <c r="RNK57" s="145"/>
      <c r="RNL57" s="145"/>
      <c r="RNM57" s="145"/>
      <c r="RNN57" s="145"/>
      <c r="RNO57" s="145"/>
      <c r="RNP57" s="145"/>
      <c r="RNQ57" s="145"/>
      <c r="RNR57" s="145"/>
      <c r="RNS57" s="145"/>
      <c r="RNT57" s="145"/>
      <c r="RNU57" s="145"/>
      <c r="RNV57" s="145"/>
      <c r="RNW57" s="145"/>
      <c r="RNX57" s="145"/>
      <c r="RNY57" s="145"/>
      <c r="RNZ57" s="145"/>
      <c r="ROA57" s="145"/>
      <c r="ROB57" s="145"/>
      <c r="ROC57" s="145"/>
      <c r="ROD57" s="145"/>
      <c r="ROE57" s="145"/>
      <c r="ROF57" s="145"/>
      <c r="ROG57" s="145"/>
      <c r="ROH57" s="145"/>
      <c r="ROI57" s="145"/>
      <c r="ROJ57" s="145"/>
      <c r="ROK57" s="145"/>
      <c r="ROL57" s="145"/>
      <c r="ROM57" s="145"/>
      <c r="RON57" s="145"/>
      <c r="ROO57" s="145"/>
      <c r="ROP57" s="145"/>
      <c r="ROQ57" s="145"/>
      <c r="ROR57" s="145"/>
      <c r="ROS57" s="145"/>
      <c r="ROT57" s="145"/>
      <c r="ROU57" s="145"/>
      <c r="ROV57" s="145"/>
      <c r="ROW57" s="145"/>
      <c r="ROX57" s="145"/>
      <c r="ROY57" s="145"/>
      <c r="ROZ57" s="145"/>
      <c r="RPA57" s="145"/>
      <c r="RPB57" s="145"/>
      <c r="RPC57" s="145"/>
      <c r="RPD57" s="145"/>
      <c r="RPE57" s="145"/>
      <c r="RPF57" s="145"/>
      <c r="RPG57" s="145"/>
      <c r="RPH57" s="145"/>
      <c r="RPI57" s="145"/>
      <c r="RPJ57" s="145"/>
      <c r="RPK57" s="145"/>
      <c r="RPL57" s="145"/>
      <c r="RPM57" s="145"/>
      <c r="RPN57" s="145"/>
      <c r="RPO57" s="145"/>
      <c r="RPP57" s="145"/>
      <c r="RPQ57" s="145"/>
      <c r="RPR57" s="145"/>
      <c r="RPS57" s="145"/>
      <c r="RPT57" s="145"/>
      <c r="RPU57" s="145"/>
      <c r="RPV57" s="145"/>
      <c r="RPW57" s="145"/>
      <c r="RPX57" s="145"/>
      <c r="RPY57" s="145"/>
      <c r="RPZ57" s="145"/>
      <c r="RQA57" s="145"/>
      <c r="RQB57" s="145"/>
      <c r="RQC57" s="145"/>
      <c r="RQD57" s="145"/>
      <c r="RQE57" s="145"/>
      <c r="RQF57" s="145"/>
      <c r="RQG57" s="145"/>
      <c r="RQH57" s="145"/>
      <c r="RQI57" s="145"/>
      <c r="RQJ57" s="145"/>
      <c r="RQK57" s="145"/>
      <c r="RQL57" s="145"/>
      <c r="RQM57" s="145"/>
      <c r="RQN57" s="145"/>
      <c r="RQO57" s="145"/>
      <c r="RQP57" s="145"/>
      <c r="RQQ57" s="145"/>
      <c r="RQR57" s="145"/>
      <c r="RQS57" s="145"/>
      <c r="RQT57" s="145"/>
      <c r="RQU57" s="145"/>
      <c r="RQV57" s="145"/>
      <c r="RQW57" s="145"/>
      <c r="RQX57" s="145"/>
      <c r="RQY57" s="145"/>
      <c r="RQZ57" s="145"/>
      <c r="RRA57" s="145"/>
      <c r="RRB57" s="145"/>
      <c r="RRC57" s="145"/>
      <c r="RRD57" s="145"/>
      <c r="RRE57" s="145"/>
      <c r="RRF57" s="145"/>
      <c r="RRG57" s="145"/>
      <c r="RRH57" s="145"/>
      <c r="RRI57" s="145"/>
      <c r="RRJ57" s="145"/>
      <c r="RRK57" s="145"/>
      <c r="RRL57" s="145"/>
      <c r="RRM57" s="145"/>
      <c r="RRN57" s="145"/>
      <c r="RRO57" s="145"/>
      <c r="RRP57" s="145"/>
      <c r="RRQ57" s="145"/>
      <c r="RRR57" s="145"/>
      <c r="RRS57" s="145"/>
      <c r="RRT57" s="145"/>
      <c r="RRU57" s="145"/>
      <c r="RRV57" s="145"/>
      <c r="RRW57" s="145"/>
      <c r="RRX57" s="145"/>
      <c r="RRY57" s="145"/>
      <c r="RRZ57" s="145"/>
      <c r="RSA57" s="145"/>
      <c r="RSB57" s="145"/>
      <c r="RSC57" s="145"/>
      <c r="RSD57" s="145"/>
      <c r="RSE57" s="145"/>
      <c r="RSF57" s="145"/>
      <c r="RSG57" s="145"/>
      <c r="RSH57" s="145"/>
      <c r="RSI57" s="145"/>
      <c r="RSJ57" s="145"/>
      <c r="RSK57" s="145"/>
      <c r="RSL57" s="145"/>
      <c r="RSM57" s="145"/>
      <c r="RSN57" s="145"/>
      <c r="RSO57" s="145"/>
      <c r="RSP57" s="145"/>
      <c r="RSQ57" s="145"/>
      <c r="RSR57" s="145"/>
      <c r="RSS57" s="145"/>
      <c r="RST57" s="145"/>
      <c r="RSU57" s="145"/>
      <c r="RSV57" s="145"/>
      <c r="RSW57" s="145"/>
      <c r="RSX57" s="145"/>
      <c r="RSY57" s="145"/>
      <c r="RSZ57" s="145"/>
      <c r="RTA57" s="145"/>
      <c r="RTB57" s="145"/>
      <c r="RTC57" s="145"/>
      <c r="RTD57" s="145"/>
      <c r="RTE57" s="145"/>
      <c r="RTF57" s="145"/>
      <c r="RTG57" s="145"/>
      <c r="RTH57" s="145"/>
      <c r="RTI57" s="145"/>
      <c r="RTJ57" s="145"/>
      <c r="RTK57" s="145"/>
      <c r="RTL57" s="145"/>
      <c r="RTM57" s="145"/>
      <c r="RTN57" s="145"/>
      <c r="RTO57" s="145"/>
      <c r="RTP57" s="145"/>
      <c r="RTQ57" s="145"/>
      <c r="RTR57" s="145"/>
      <c r="RTS57" s="145"/>
      <c r="RTT57" s="145"/>
      <c r="RTU57" s="145"/>
      <c r="RTV57" s="145"/>
      <c r="RTW57" s="145"/>
      <c r="RTX57" s="145"/>
      <c r="RTY57" s="145"/>
      <c r="RTZ57" s="145"/>
      <c r="RUA57" s="145"/>
      <c r="RUB57" s="145"/>
      <c r="RUC57" s="145"/>
      <c r="RUD57" s="145"/>
      <c r="RUE57" s="145"/>
      <c r="RUF57" s="145"/>
      <c r="RUG57" s="145"/>
      <c r="RUH57" s="145"/>
      <c r="RUI57" s="145"/>
      <c r="RUJ57" s="145"/>
      <c r="RUK57" s="145"/>
      <c r="RUL57" s="145"/>
      <c r="RUM57" s="145"/>
      <c r="RUN57" s="145"/>
      <c r="RUO57" s="145"/>
      <c r="RUP57" s="145"/>
      <c r="RUQ57" s="145"/>
      <c r="RUR57" s="145"/>
      <c r="RUS57" s="145"/>
      <c r="RUT57" s="145"/>
      <c r="RUU57" s="145"/>
      <c r="RUV57" s="145"/>
      <c r="RUW57" s="145"/>
      <c r="RUX57" s="145"/>
      <c r="RUY57" s="145"/>
      <c r="RUZ57" s="145"/>
      <c r="RVA57" s="145"/>
      <c r="RVB57" s="145"/>
      <c r="RVC57" s="145"/>
      <c r="RVD57" s="145"/>
      <c r="RVE57" s="145"/>
      <c r="RVF57" s="145"/>
      <c r="RVG57" s="145"/>
      <c r="RVH57" s="145"/>
      <c r="RVI57" s="145"/>
      <c r="RVJ57" s="145"/>
      <c r="RVK57" s="145"/>
      <c r="RVL57" s="145"/>
      <c r="RVM57" s="145"/>
      <c r="RVN57" s="145"/>
      <c r="RVO57" s="145"/>
      <c r="RVP57" s="145"/>
      <c r="RVQ57" s="145"/>
      <c r="RVR57" s="145"/>
      <c r="RVS57" s="145"/>
      <c r="RVT57" s="145"/>
      <c r="RVU57" s="145"/>
      <c r="RVV57" s="145"/>
      <c r="RVW57" s="145"/>
      <c r="RVX57" s="145"/>
      <c r="RVY57" s="145"/>
      <c r="RVZ57" s="145"/>
      <c r="RWA57" s="145"/>
      <c r="RWB57" s="145"/>
      <c r="RWC57" s="145"/>
      <c r="RWD57" s="145"/>
      <c r="RWE57" s="145"/>
      <c r="RWF57" s="145"/>
      <c r="RWG57" s="145"/>
      <c r="RWH57" s="145"/>
      <c r="RWI57" s="145"/>
      <c r="RWJ57" s="145"/>
      <c r="RWK57" s="145"/>
      <c r="RWL57" s="145"/>
      <c r="RWM57" s="145"/>
      <c r="RWN57" s="145"/>
      <c r="RWO57" s="145"/>
      <c r="RWP57" s="145"/>
      <c r="RWQ57" s="145"/>
      <c r="RWR57" s="145"/>
      <c r="RWS57" s="145"/>
      <c r="RWT57" s="145"/>
      <c r="RWU57" s="145"/>
      <c r="RWV57" s="145"/>
      <c r="RWW57" s="145"/>
      <c r="RWX57" s="145"/>
      <c r="RWY57" s="145"/>
      <c r="RWZ57" s="145"/>
      <c r="RXA57" s="145"/>
      <c r="RXB57" s="145"/>
      <c r="RXC57" s="145"/>
      <c r="RXD57" s="145"/>
      <c r="RXE57" s="145"/>
      <c r="RXF57" s="145"/>
      <c r="RXG57" s="145"/>
      <c r="RXH57" s="145"/>
      <c r="RXI57" s="145"/>
      <c r="RXJ57" s="145"/>
      <c r="RXK57" s="145"/>
      <c r="RXL57" s="145"/>
      <c r="RXM57" s="145"/>
      <c r="RXN57" s="145"/>
      <c r="RXO57" s="145"/>
      <c r="RXP57" s="145"/>
      <c r="RXQ57" s="145"/>
      <c r="RXR57" s="145"/>
      <c r="RXS57" s="145"/>
      <c r="RXT57" s="145"/>
      <c r="RXU57" s="145"/>
      <c r="RXV57" s="145"/>
      <c r="RXW57" s="145"/>
      <c r="RXX57" s="145"/>
      <c r="RXY57" s="145"/>
      <c r="RXZ57" s="145"/>
      <c r="RYA57" s="145"/>
      <c r="RYB57" s="145"/>
      <c r="RYC57" s="145"/>
      <c r="RYD57" s="145"/>
      <c r="RYE57" s="145"/>
      <c r="RYF57" s="145"/>
      <c r="RYG57" s="145"/>
      <c r="RYH57" s="145"/>
      <c r="RYI57" s="145"/>
      <c r="RYJ57" s="145"/>
      <c r="RYK57" s="145"/>
      <c r="RYL57" s="145"/>
      <c r="RYM57" s="145"/>
      <c r="RYN57" s="145"/>
      <c r="RYO57" s="145"/>
      <c r="RYP57" s="145"/>
      <c r="RYQ57" s="145"/>
      <c r="RYR57" s="145"/>
      <c r="RYS57" s="145"/>
      <c r="RYT57" s="145"/>
      <c r="RYU57" s="145"/>
      <c r="RYV57" s="145"/>
      <c r="RYW57" s="145"/>
      <c r="RYX57" s="145"/>
      <c r="RYY57" s="145"/>
      <c r="RYZ57" s="145"/>
      <c r="RZA57" s="145"/>
      <c r="RZB57" s="145"/>
      <c r="RZC57" s="145"/>
      <c r="RZD57" s="145"/>
      <c r="RZE57" s="145"/>
      <c r="RZF57" s="145"/>
      <c r="RZG57" s="145"/>
      <c r="RZH57" s="145"/>
      <c r="RZI57" s="145"/>
      <c r="RZJ57" s="145"/>
      <c r="RZK57" s="145"/>
      <c r="RZL57" s="145"/>
      <c r="RZM57" s="145"/>
      <c r="RZN57" s="145"/>
      <c r="RZO57" s="145"/>
      <c r="RZP57" s="145"/>
      <c r="RZQ57" s="145"/>
      <c r="RZR57" s="145"/>
      <c r="RZS57" s="145"/>
      <c r="RZT57" s="145"/>
      <c r="RZU57" s="145"/>
      <c r="RZV57" s="145"/>
      <c r="RZW57" s="145"/>
      <c r="RZX57" s="145"/>
      <c r="RZY57" s="145"/>
      <c r="RZZ57" s="145"/>
      <c r="SAA57" s="145"/>
      <c r="SAB57" s="145"/>
      <c r="SAC57" s="145"/>
      <c r="SAD57" s="145"/>
      <c r="SAE57" s="145"/>
      <c r="SAF57" s="145"/>
      <c r="SAG57" s="145"/>
      <c r="SAH57" s="145"/>
      <c r="SAI57" s="145"/>
      <c r="SAJ57" s="145"/>
      <c r="SAK57" s="145"/>
      <c r="SAL57" s="145"/>
      <c r="SAM57" s="145"/>
      <c r="SAN57" s="145"/>
      <c r="SAO57" s="145"/>
      <c r="SAP57" s="145"/>
      <c r="SAQ57" s="145"/>
      <c r="SAR57" s="145"/>
      <c r="SAS57" s="145"/>
      <c r="SAT57" s="145"/>
      <c r="SAU57" s="145"/>
      <c r="SAV57" s="145"/>
      <c r="SAW57" s="145"/>
      <c r="SAX57" s="145"/>
      <c r="SAY57" s="145"/>
      <c r="SAZ57" s="145"/>
      <c r="SBA57" s="145"/>
      <c r="SBB57" s="145"/>
      <c r="SBC57" s="145"/>
      <c r="SBD57" s="145"/>
      <c r="SBE57" s="145"/>
      <c r="SBF57" s="145"/>
      <c r="SBG57" s="145"/>
      <c r="SBH57" s="145"/>
      <c r="SBI57" s="145"/>
      <c r="SBJ57" s="145"/>
      <c r="SBK57" s="145"/>
      <c r="SBL57" s="145"/>
      <c r="SBM57" s="145"/>
      <c r="SBN57" s="145"/>
      <c r="SBO57" s="145"/>
      <c r="SBP57" s="145"/>
      <c r="SBQ57" s="145"/>
      <c r="SBR57" s="145"/>
      <c r="SBS57" s="145"/>
      <c r="SBT57" s="145"/>
      <c r="SBU57" s="145"/>
      <c r="SBV57" s="145"/>
      <c r="SBW57" s="145"/>
      <c r="SBX57" s="145"/>
      <c r="SBY57" s="145"/>
      <c r="SBZ57" s="145"/>
      <c r="SCA57" s="145"/>
      <c r="SCB57" s="145"/>
      <c r="SCC57" s="145"/>
      <c r="SCD57" s="145"/>
      <c r="SCE57" s="145"/>
      <c r="SCF57" s="145"/>
      <c r="SCG57" s="145"/>
      <c r="SCH57" s="145"/>
      <c r="SCI57" s="145"/>
      <c r="SCJ57" s="145"/>
      <c r="SCK57" s="145"/>
      <c r="SCL57" s="145"/>
      <c r="SCM57" s="145"/>
      <c r="SCN57" s="145"/>
      <c r="SCO57" s="145"/>
      <c r="SCP57" s="145"/>
      <c r="SCQ57" s="145"/>
      <c r="SCR57" s="145"/>
      <c r="SCS57" s="145"/>
      <c r="SCT57" s="145"/>
      <c r="SCU57" s="145"/>
      <c r="SCV57" s="145"/>
      <c r="SCW57" s="145"/>
      <c r="SCX57" s="145"/>
      <c r="SCY57" s="145"/>
      <c r="SCZ57" s="145"/>
      <c r="SDA57" s="145"/>
      <c r="SDB57" s="145"/>
      <c r="SDC57" s="145"/>
      <c r="SDD57" s="145"/>
      <c r="SDE57" s="145"/>
      <c r="SDF57" s="145"/>
      <c r="SDG57" s="145"/>
      <c r="SDH57" s="145"/>
      <c r="SDI57" s="145"/>
      <c r="SDJ57" s="145"/>
      <c r="SDK57" s="145"/>
      <c r="SDL57" s="145"/>
      <c r="SDM57" s="145"/>
      <c r="SDN57" s="145"/>
      <c r="SDO57" s="145"/>
      <c r="SDP57" s="145"/>
      <c r="SDQ57" s="145"/>
      <c r="SDR57" s="145"/>
      <c r="SDS57" s="145"/>
      <c r="SDT57" s="145"/>
      <c r="SDU57" s="145"/>
      <c r="SDV57" s="145"/>
      <c r="SDW57" s="145"/>
      <c r="SDX57" s="145"/>
      <c r="SDY57" s="145"/>
      <c r="SDZ57" s="145"/>
      <c r="SEA57" s="145"/>
      <c r="SEB57" s="145"/>
      <c r="SEC57" s="145"/>
      <c r="SED57" s="145"/>
      <c r="SEE57" s="145"/>
      <c r="SEF57" s="145"/>
      <c r="SEG57" s="145"/>
      <c r="SEH57" s="145"/>
      <c r="SEI57" s="145"/>
      <c r="SEJ57" s="145"/>
      <c r="SEK57" s="145"/>
      <c r="SEL57" s="145"/>
      <c r="SEM57" s="145"/>
      <c r="SEN57" s="145"/>
      <c r="SEO57" s="145"/>
      <c r="SEP57" s="145"/>
      <c r="SEQ57" s="145"/>
      <c r="SER57" s="145"/>
      <c r="SES57" s="145"/>
      <c r="SET57" s="145"/>
      <c r="SEU57" s="145"/>
      <c r="SEV57" s="145"/>
      <c r="SEW57" s="145"/>
      <c r="SEX57" s="145"/>
      <c r="SEY57" s="145"/>
      <c r="SEZ57" s="145"/>
      <c r="SFA57" s="145"/>
      <c r="SFB57" s="145"/>
      <c r="SFC57" s="145"/>
      <c r="SFD57" s="145"/>
      <c r="SFE57" s="145"/>
      <c r="SFF57" s="145"/>
      <c r="SFG57" s="145"/>
      <c r="SFH57" s="145"/>
      <c r="SFI57" s="145"/>
      <c r="SFJ57" s="145"/>
      <c r="SFK57" s="145"/>
      <c r="SFL57" s="145"/>
      <c r="SFM57" s="145"/>
      <c r="SFN57" s="145"/>
      <c r="SFO57" s="145"/>
      <c r="SFP57" s="145"/>
      <c r="SFQ57" s="145"/>
      <c r="SFR57" s="145"/>
      <c r="SFS57" s="145"/>
      <c r="SFT57" s="145"/>
      <c r="SFU57" s="145"/>
      <c r="SFV57" s="145"/>
      <c r="SFW57" s="145"/>
      <c r="SFX57" s="145"/>
      <c r="SFY57" s="145"/>
      <c r="SFZ57" s="145"/>
      <c r="SGA57" s="145"/>
      <c r="SGB57" s="145"/>
      <c r="SGC57" s="145"/>
      <c r="SGD57" s="145"/>
      <c r="SGE57" s="145"/>
      <c r="SGF57" s="145"/>
      <c r="SGG57" s="145"/>
      <c r="SGH57" s="145"/>
      <c r="SGI57" s="145"/>
      <c r="SGJ57" s="145"/>
      <c r="SGK57" s="145"/>
      <c r="SGL57" s="145"/>
      <c r="SGM57" s="145"/>
      <c r="SGN57" s="145"/>
      <c r="SGO57" s="145"/>
      <c r="SGP57" s="145"/>
      <c r="SGQ57" s="145"/>
      <c r="SGR57" s="145"/>
      <c r="SGS57" s="145"/>
      <c r="SGT57" s="145"/>
      <c r="SGU57" s="145"/>
      <c r="SGV57" s="145"/>
      <c r="SGW57" s="145"/>
      <c r="SGX57" s="145"/>
      <c r="SGY57" s="145"/>
      <c r="SGZ57" s="145"/>
      <c r="SHA57" s="145"/>
      <c r="SHB57" s="145"/>
      <c r="SHC57" s="145"/>
      <c r="SHD57" s="145"/>
      <c r="SHE57" s="145"/>
      <c r="SHF57" s="145"/>
      <c r="SHG57" s="145"/>
      <c r="SHH57" s="145"/>
      <c r="SHI57" s="145"/>
      <c r="SHJ57" s="145"/>
      <c r="SHK57" s="145"/>
      <c r="SHL57" s="145"/>
      <c r="SHM57" s="145"/>
      <c r="SHN57" s="145"/>
      <c r="SHO57" s="145"/>
      <c r="SHP57" s="145"/>
      <c r="SHQ57" s="145"/>
      <c r="SHR57" s="145"/>
      <c r="SHS57" s="145"/>
      <c r="SHT57" s="145"/>
      <c r="SHU57" s="145"/>
      <c r="SHV57" s="145"/>
      <c r="SHW57" s="145"/>
      <c r="SHX57" s="145"/>
      <c r="SHY57" s="145"/>
      <c r="SHZ57" s="145"/>
      <c r="SIA57" s="145"/>
      <c r="SIB57" s="145"/>
      <c r="SIC57" s="145"/>
      <c r="SID57" s="145"/>
      <c r="SIE57" s="145"/>
      <c r="SIF57" s="145"/>
      <c r="SIG57" s="145"/>
      <c r="SIH57" s="145"/>
      <c r="SII57" s="145"/>
      <c r="SIJ57" s="145"/>
      <c r="SIK57" s="145"/>
      <c r="SIL57" s="145"/>
      <c r="SIM57" s="145"/>
      <c r="SIN57" s="145"/>
      <c r="SIO57" s="145"/>
      <c r="SIP57" s="145"/>
      <c r="SIQ57" s="145"/>
      <c r="SIR57" s="145"/>
      <c r="SIS57" s="145"/>
      <c r="SIT57" s="145"/>
      <c r="SIU57" s="145"/>
      <c r="SIV57" s="145"/>
      <c r="SIW57" s="145"/>
      <c r="SIX57" s="145"/>
      <c r="SIY57" s="145"/>
      <c r="SIZ57" s="145"/>
      <c r="SJA57" s="145"/>
      <c r="SJB57" s="145"/>
      <c r="SJC57" s="145"/>
      <c r="SJD57" s="145"/>
      <c r="SJE57" s="145"/>
      <c r="SJF57" s="145"/>
      <c r="SJG57" s="145"/>
      <c r="SJH57" s="145"/>
      <c r="SJI57" s="145"/>
      <c r="SJJ57" s="145"/>
      <c r="SJK57" s="145"/>
      <c r="SJL57" s="145"/>
      <c r="SJM57" s="145"/>
      <c r="SJN57" s="145"/>
      <c r="SJO57" s="145"/>
      <c r="SJP57" s="145"/>
      <c r="SJQ57" s="145"/>
      <c r="SJR57" s="145"/>
      <c r="SJS57" s="145"/>
      <c r="SJT57" s="145"/>
      <c r="SJU57" s="145"/>
      <c r="SJV57" s="145"/>
      <c r="SJW57" s="145"/>
      <c r="SJX57" s="145"/>
      <c r="SJY57" s="145"/>
      <c r="SJZ57" s="145"/>
      <c r="SKA57" s="145"/>
      <c r="SKB57" s="145"/>
      <c r="SKC57" s="145"/>
      <c r="SKD57" s="145"/>
      <c r="SKE57" s="145"/>
      <c r="SKF57" s="145"/>
      <c r="SKG57" s="145"/>
      <c r="SKH57" s="145"/>
      <c r="SKI57" s="145"/>
      <c r="SKJ57" s="145"/>
      <c r="SKK57" s="145"/>
      <c r="SKL57" s="145"/>
      <c r="SKM57" s="145"/>
      <c r="SKN57" s="145"/>
      <c r="SKO57" s="145"/>
      <c r="SKP57" s="145"/>
      <c r="SKQ57" s="145"/>
      <c r="SKR57" s="145"/>
      <c r="SKS57" s="145"/>
      <c r="SKT57" s="145"/>
      <c r="SKU57" s="145"/>
      <c r="SKV57" s="145"/>
      <c r="SKW57" s="145"/>
      <c r="SKX57" s="145"/>
      <c r="SKY57" s="145"/>
      <c r="SKZ57" s="145"/>
      <c r="SLA57" s="145"/>
      <c r="SLB57" s="145"/>
      <c r="SLC57" s="145"/>
      <c r="SLD57" s="145"/>
      <c r="SLE57" s="145"/>
      <c r="SLF57" s="145"/>
      <c r="SLG57" s="145"/>
      <c r="SLH57" s="145"/>
      <c r="SLI57" s="145"/>
      <c r="SLJ57" s="145"/>
      <c r="SLK57" s="145"/>
      <c r="SLL57" s="145"/>
      <c r="SLM57" s="145"/>
      <c r="SLN57" s="145"/>
      <c r="SLO57" s="145"/>
      <c r="SLP57" s="145"/>
      <c r="SLQ57" s="145"/>
      <c r="SLR57" s="145"/>
      <c r="SLS57" s="145"/>
      <c r="SLT57" s="145"/>
      <c r="SLU57" s="145"/>
      <c r="SLV57" s="145"/>
      <c r="SLW57" s="145"/>
      <c r="SLX57" s="145"/>
      <c r="SLY57" s="145"/>
      <c r="SLZ57" s="145"/>
      <c r="SMA57" s="145"/>
      <c r="SMB57" s="145"/>
      <c r="SMC57" s="145"/>
      <c r="SMD57" s="145"/>
      <c r="SME57" s="145"/>
      <c r="SMF57" s="145"/>
      <c r="SMG57" s="145"/>
      <c r="SMH57" s="145"/>
      <c r="SMI57" s="145"/>
      <c r="SMJ57" s="145"/>
      <c r="SMK57" s="145"/>
      <c r="SML57" s="145"/>
      <c r="SMM57" s="145"/>
      <c r="SMN57" s="145"/>
      <c r="SMO57" s="145"/>
      <c r="SMP57" s="145"/>
      <c r="SMQ57" s="145"/>
      <c r="SMR57" s="145"/>
      <c r="SMS57" s="145"/>
      <c r="SMT57" s="145"/>
      <c r="SMU57" s="145"/>
      <c r="SMV57" s="145"/>
      <c r="SMW57" s="145"/>
      <c r="SMX57" s="145"/>
      <c r="SMY57" s="145"/>
      <c r="SMZ57" s="145"/>
      <c r="SNA57" s="145"/>
      <c r="SNB57" s="145"/>
      <c r="SNC57" s="145"/>
      <c r="SND57" s="145"/>
      <c r="SNE57" s="145"/>
      <c r="SNF57" s="145"/>
      <c r="SNG57" s="145"/>
      <c r="SNH57" s="145"/>
      <c r="SNI57" s="145"/>
      <c r="SNJ57" s="145"/>
      <c r="SNK57" s="145"/>
      <c r="SNL57" s="145"/>
      <c r="SNM57" s="145"/>
      <c r="SNN57" s="145"/>
      <c r="SNO57" s="145"/>
      <c r="SNP57" s="145"/>
      <c r="SNQ57" s="145"/>
      <c r="SNR57" s="145"/>
      <c r="SNS57" s="145"/>
      <c r="SNT57" s="145"/>
      <c r="SNU57" s="145"/>
      <c r="SNV57" s="145"/>
      <c r="SNW57" s="145"/>
      <c r="SNX57" s="145"/>
      <c r="SNY57" s="145"/>
      <c r="SNZ57" s="145"/>
      <c r="SOA57" s="145"/>
      <c r="SOB57" s="145"/>
      <c r="SOC57" s="145"/>
      <c r="SOD57" s="145"/>
      <c r="SOE57" s="145"/>
      <c r="SOF57" s="145"/>
      <c r="SOG57" s="145"/>
      <c r="SOH57" s="145"/>
      <c r="SOI57" s="145"/>
      <c r="SOJ57" s="145"/>
      <c r="SOK57" s="145"/>
      <c r="SOL57" s="145"/>
      <c r="SOM57" s="145"/>
      <c r="SON57" s="145"/>
      <c r="SOO57" s="145"/>
      <c r="SOP57" s="145"/>
      <c r="SOQ57" s="145"/>
      <c r="SOR57" s="145"/>
      <c r="SOS57" s="145"/>
      <c r="SOT57" s="145"/>
      <c r="SOU57" s="145"/>
      <c r="SOV57" s="145"/>
      <c r="SOW57" s="145"/>
      <c r="SOX57" s="145"/>
      <c r="SOY57" s="145"/>
      <c r="SOZ57" s="145"/>
      <c r="SPA57" s="145"/>
      <c r="SPB57" s="145"/>
      <c r="SPC57" s="145"/>
      <c r="SPD57" s="145"/>
      <c r="SPE57" s="145"/>
      <c r="SPF57" s="145"/>
      <c r="SPG57" s="145"/>
      <c r="SPH57" s="145"/>
      <c r="SPI57" s="145"/>
      <c r="SPJ57" s="145"/>
      <c r="SPK57" s="145"/>
      <c r="SPL57" s="145"/>
      <c r="SPM57" s="145"/>
      <c r="SPN57" s="145"/>
      <c r="SPO57" s="145"/>
      <c r="SPP57" s="145"/>
      <c r="SPQ57" s="145"/>
      <c r="SPR57" s="145"/>
      <c r="SPS57" s="145"/>
      <c r="SPT57" s="145"/>
      <c r="SPU57" s="145"/>
      <c r="SPV57" s="145"/>
      <c r="SPW57" s="145"/>
      <c r="SPX57" s="145"/>
      <c r="SPY57" s="145"/>
      <c r="SPZ57" s="145"/>
      <c r="SQA57" s="145"/>
      <c r="SQB57" s="145"/>
      <c r="SQC57" s="145"/>
      <c r="SQD57" s="145"/>
      <c r="SQE57" s="145"/>
      <c r="SQF57" s="145"/>
      <c r="SQG57" s="145"/>
      <c r="SQH57" s="145"/>
      <c r="SQI57" s="145"/>
      <c r="SQJ57" s="145"/>
      <c r="SQK57" s="145"/>
      <c r="SQL57" s="145"/>
      <c r="SQM57" s="145"/>
      <c r="SQN57" s="145"/>
      <c r="SQO57" s="145"/>
      <c r="SQP57" s="145"/>
      <c r="SQQ57" s="145"/>
      <c r="SQR57" s="145"/>
      <c r="SQS57" s="145"/>
      <c r="SQT57" s="145"/>
      <c r="SQU57" s="145"/>
      <c r="SQV57" s="145"/>
      <c r="SQW57" s="145"/>
      <c r="SQX57" s="145"/>
      <c r="SQY57" s="145"/>
      <c r="SQZ57" s="145"/>
      <c r="SRA57" s="145"/>
      <c r="SRB57" s="145"/>
      <c r="SRC57" s="145"/>
      <c r="SRD57" s="145"/>
      <c r="SRE57" s="145"/>
      <c r="SRF57" s="145"/>
      <c r="SRG57" s="145"/>
      <c r="SRH57" s="145"/>
      <c r="SRI57" s="145"/>
      <c r="SRJ57" s="145"/>
      <c r="SRK57" s="145"/>
      <c r="SRL57" s="145"/>
      <c r="SRM57" s="145"/>
      <c r="SRN57" s="145"/>
      <c r="SRO57" s="145"/>
      <c r="SRP57" s="145"/>
      <c r="SRQ57" s="145"/>
      <c r="SRR57" s="145"/>
      <c r="SRS57" s="145"/>
      <c r="SRT57" s="145"/>
      <c r="SRU57" s="145"/>
      <c r="SRV57" s="145"/>
      <c r="SRW57" s="145"/>
      <c r="SRX57" s="145"/>
      <c r="SRY57" s="145"/>
      <c r="SRZ57" s="145"/>
      <c r="SSA57" s="145"/>
      <c r="SSB57" s="145"/>
      <c r="SSC57" s="145"/>
      <c r="SSD57" s="145"/>
      <c r="SSE57" s="145"/>
      <c r="SSF57" s="145"/>
      <c r="SSG57" s="145"/>
      <c r="SSH57" s="145"/>
      <c r="SSI57" s="145"/>
      <c r="SSJ57" s="145"/>
      <c r="SSK57" s="145"/>
      <c r="SSL57" s="145"/>
      <c r="SSM57" s="145"/>
      <c r="SSN57" s="145"/>
      <c r="SSO57" s="145"/>
      <c r="SSP57" s="145"/>
      <c r="SSQ57" s="145"/>
      <c r="SSR57" s="145"/>
      <c r="SSS57" s="145"/>
      <c r="SST57" s="145"/>
      <c r="SSU57" s="145"/>
      <c r="SSV57" s="145"/>
      <c r="SSW57" s="145"/>
      <c r="SSX57" s="145"/>
      <c r="SSY57" s="145"/>
      <c r="SSZ57" s="145"/>
      <c r="STA57" s="145"/>
      <c r="STB57" s="145"/>
      <c r="STC57" s="145"/>
      <c r="STD57" s="145"/>
      <c r="STE57" s="145"/>
      <c r="STF57" s="145"/>
      <c r="STG57" s="145"/>
      <c r="STH57" s="145"/>
      <c r="STI57" s="145"/>
      <c r="STJ57" s="145"/>
      <c r="STK57" s="145"/>
      <c r="STL57" s="145"/>
      <c r="STM57" s="145"/>
      <c r="STN57" s="145"/>
      <c r="STO57" s="145"/>
      <c r="STP57" s="145"/>
      <c r="STQ57" s="145"/>
      <c r="STR57" s="145"/>
      <c r="STS57" s="145"/>
      <c r="STT57" s="145"/>
      <c r="STU57" s="145"/>
      <c r="STV57" s="145"/>
      <c r="STW57" s="145"/>
      <c r="STX57" s="145"/>
      <c r="STY57" s="145"/>
      <c r="STZ57" s="145"/>
      <c r="SUA57" s="145"/>
      <c r="SUB57" s="145"/>
      <c r="SUC57" s="145"/>
      <c r="SUD57" s="145"/>
      <c r="SUE57" s="145"/>
      <c r="SUF57" s="145"/>
      <c r="SUG57" s="145"/>
      <c r="SUH57" s="145"/>
      <c r="SUI57" s="145"/>
      <c r="SUJ57" s="145"/>
      <c r="SUK57" s="145"/>
      <c r="SUL57" s="145"/>
      <c r="SUM57" s="145"/>
      <c r="SUN57" s="145"/>
      <c r="SUO57" s="145"/>
      <c r="SUP57" s="145"/>
      <c r="SUQ57" s="145"/>
      <c r="SUR57" s="145"/>
      <c r="SUS57" s="145"/>
      <c r="SUT57" s="145"/>
      <c r="SUU57" s="145"/>
      <c r="SUV57" s="145"/>
      <c r="SUW57" s="145"/>
      <c r="SUX57" s="145"/>
      <c r="SUY57" s="145"/>
      <c r="SUZ57" s="145"/>
      <c r="SVA57" s="145"/>
      <c r="SVB57" s="145"/>
      <c r="SVC57" s="145"/>
      <c r="SVD57" s="145"/>
      <c r="SVE57" s="145"/>
      <c r="SVF57" s="145"/>
      <c r="SVG57" s="145"/>
      <c r="SVH57" s="145"/>
      <c r="SVI57" s="145"/>
      <c r="SVJ57" s="145"/>
      <c r="SVK57" s="145"/>
      <c r="SVL57" s="145"/>
      <c r="SVM57" s="145"/>
      <c r="SVN57" s="145"/>
      <c r="SVO57" s="145"/>
      <c r="SVP57" s="145"/>
      <c r="SVQ57" s="145"/>
      <c r="SVR57" s="145"/>
      <c r="SVS57" s="145"/>
      <c r="SVT57" s="145"/>
      <c r="SVU57" s="145"/>
      <c r="SVV57" s="145"/>
      <c r="SVW57" s="145"/>
      <c r="SVX57" s="145"/>
      <c r="SVY57" s="145"/>
      <c r="SVZ57" s="145"/>
      <c r="SWA57" s="145"/>
      <c r="SWB57" s="145"/>
      <c r="SWC57" s="145"/>
      <c r="SWD57" s="145"/>
      <c r="SWE57" s="145"/>
      <c r="SWF57" s="145"/>
      <c r="SWG57" s="145"/>
      <c r="SWH57" s="145"/>
      <c r="SWI57" s="145"/>
      <c r="SWJ57" s="145"/>
      <c r="SWK57" s="145"/>
      <c r="SWL57" s="145"/>
      <c r="SWM57" s="145"/>
      <c r="SWN57" s="145"/>
      <c r="SWO57" s="145"/>
      <c r="SWP57" s="145"/>
      <c r="SWQ57" s="145"/>
      <c r="SWR57" s="145"/>
      <c r="SWS57" s="145"/>
      <c r="SWT57" s="145"/>
      <c r="SWU57" s="145"/>
      <c r="SWV57" s="145"/>
      <c r="SWW57" s="145"/>
      <c r="SWX57" s="145"/>
      <c r="SWY57" s="145"/>
      <c r="SWZ57" s="145"/>
      <c r="SXA57" s="145"/>
      <c r="SXB57" s="145"/>
      <c r="SXC57" s="145"/>
      <c r="SXD57" s="145"/>
      <c r="SXE57" s="145"/>
      <c r="SXF57" s="145"/>
      <c r="SXG57" s="145"/>
      <c r="SXH57" s="145"/>
      <c r="SXI57" s="145"/>
      <c r="SXJ57" s="145"/>
      <c r="SXK57" s="145"/>
      <c r="SXL57" s="145"/>
      <c r="SXM57" s="145"/>
      <c r="SXN57" s="145"/>
      <c r="SXO57" s="145"/>
      <c r="SXP57" s="145"/>
      <c r="SXQ57" s="145"/>
      <c r="SXR57" s="145"/>
      <c r="SXS57" s="145"/>
      <c r="SXT57" s="145"/>
      <c r="SXU57" s="145"/>
      <c r="SXV57" s="145"/>
      <c r="SXW57" s="145"/>
      <c r="SXX57" s="145"/>
      <c r="SXY57" s="145"/>
      <c r="SXZ57" s="145"/>
      <c r="SYA57" s="145"/>
      <c r="SYB57" s="145"/>
      <c r="SYC57" s="145"/>
      <c r="SYD57" s="145"/>
      <c r="SYE57" s="145"/>
      <c r="SYF57" s="145"/>
      <c r="SYG57" s="145"/>
      <c r="SYH57" s="145"/>
      <c r="SYI57" s="145"/>
      <c r="SYJ57" s="145"/>
      <c r="SYK57" s="145"/>
      <c r="SYL57" s="145"/>
      <c r="SYM57" s="145"/>
      <c r="SYN57" s="145"/>
      <c r="SYO57" s="145"/>
      <c r="SYP57" s="145"/>
      <c r="SYQ57" s="145"/>
      <c r="SYR57" s="145"/>
      <c r="SYS57" s="145"/>
      <c r="SYT57" s="145"/>
      <c r="SYU57" s="145"/>
      <c r="SYV57" s="145"/>
      <c r="SYW57" s="145"/>
      <c r="SYX57" s="145"/>
      <c r="SYY57" s="145"/>
      <c r="SYZ57" s="145"/>
      <c r="SZA57" s="145"/>
      <c r="SZB57" s="145"/>
      <c r="SZC57" s="145"/>
      <c r="SZD57" s="145"/>
      <c r="SZE57" s="145"/>
      <c r="SZF57" s="145"/>
      <c r="SZG57" s="145"/>
      <c r="SZH57" s="145"/>
      <c r="SZI57" s="145"/>
      <c r="SZJ57" s="145"/>
      <c r="SZK57" s="145"/>
      <c r="SZL57" s="145"/>
      <c r="SZM57" s="145"/>
      <c r="SZN57" s="145"/>
      <c r="SZO57" s="145"/>
      <c r="SZP57" s="145"/>
      <c r="SZQ57" s="145"/>
      <c r="SZR57" s="145"/>
      <c r="SZS57" s="145"/>
      <c r="SZT57" s="145"/>
      <c r="SZU57" s="145"/>
      <c r="SZV57" s="145"/>
      <c r="SZW57" s="145"/>
      <c r="SZX57" s="145"/>
      <c r="SZY57" s="145"/>
      <c r="SZZ57" s="145"/>
      <c r="TAA57" s="145"/>
      <c r="TAB57" s="145"/>
      <c r="TAC57" s="145"/>
      <c r="TAD57" s="145"/>
      <c r="TAE57" s="145"/>
      <c r="TAF57" s="145"/>
      <c r="TAG57" s="145"/>
      <c r="TAH57" s="145"/>
      <c r="TAI57" s="145"/>
      <c r="TAJ57" s="145"/>
      <c r="TAK57" s="145"/>
      <c r="TAL57" s="145"/>
      <c r="TAM57" s="145"/>
      <c r="TAN57" s="145"/>
      <c r="TAO57" s="145"/>
      <c r="TAP57" s="145"/>
      <c r="TAQ57" s="145"/>
      <c r="TAR57" s="145"/>
      <c r="TAS57" s="145"/>
      <c r="TAT57" s="145"/>
      <c r="TAU57" s="145"/>
      <c r="TAV57" s="145"/>
      <c r="TAW57" s="145"/>
      <c r="TAX57" s="145"/>
      <c r="TAY57" s="145"/>
      <c r="TAZ57" s="145"/>
      <c r="TBA57" s="145"/>
      <c r="TBB57" s="145"/>
      <c r="TBC57" s="145"/>
      <c r="TBD57" s="145"/>
      <c r="TBE57" s="145"/>
      <c r="TBF57" s="145"/>
      <c r="TBG57" s="145"/>
      <c r="TBH57" s="145"/>
      <c r="TBI57" s="145"/>
      <c r="TBJ57" s="145"/>
      <c r="TBK57" s="145"/>
      <c r="TBL57" s="145"/>
      <c r="TBM57" s="145"/>
      <c r="TBN57" s="145"/>
      <c r="TBO57" s="145"/>
      <c r="TBP57" s="145"/>
      <c r="TBQ57" s="145"/>
      <c r="TBR57" s="145"/>
      <c r="TBS57" s="145"/>
      <c r="TBT57" s="145"/>
      <c r="TBU57" s="145"/>
      <c r="TBV57" s="145"/>
      <c r="TBW57" s="145"/>
      <c r="TBX57" s="145"/>
      <c r="TBY57" s="145"/>
      <c r="TBZ57" s="145"/>
      <c r="TCA57" s="145"/>
      <c r="TCB57" s="145"/>
      <c r="TCC57" s="145"/>
      <c r="TCD57" s="145"/>
      <c r="TCE57" s="145"/>
      <c r="TCF57" s="145"/>
      <c r="TCG57" s="145"/>
      <c r="TCH57" s="145"/>
      <c r="TCI57" s="145"/>
      <c r="TCJ57" s="145"/>
      <c r="TCK57" s="145"/>
      <c r="TCL57" s="145"/>
      <c r="TCM57" s="145"/>
      <c r="TCN57" s="145"/>
      <c r="TCO57" s="145"/>
      <c r="TCP57" s="145"/>
      <c r="TCQ57" s="145"/>
      <c r="TCR57" s="145"/>
      <c r="TCS57" s="145"/>
      <c r="TCT57" s="145"/>
      <c r="TCU57" s="145"/>
      <c r="TCV57" s="145"/>
      <c r="TCW57" s="145"/>
      <c r="TCX57" s="145"/>
      <c r="TCY57" s="145"/>
      <c r="TCZ57" s="145"/>
      <c r="TDA57" s="145"/>
      <c r="TDB57" s="145"/>
      <c r="TDC57" s="145"/>
      <c r="TDD57" s="145"/>
      <c r="TDE57" s="145"/>
      <c r="TDF57" s="145"/>
      <c r="TDG57" s="145"/>
      <c r="TDH57" s="145"/>
      <c r="TDI57" s="145"/>
      <c r="TDJ57" s="145"/>
      <c r="TDK57" s="145"/>
      <c r="TDL57" s="145"/>
      <c r="TDM57" s="145"/>
      <c r="TDN57" s="145"/>
      <c r="TDO57" s="145"/>
      <c r="TDP57" s="145"/>
      <c r="TDQ57" s="145"/>
      <c r="TDR57" s="145"/>
      <c r="TDS57" s="145"/>
      <c r="TDT57" s="145"/>
      <c r="TDU57" s="145"/>
      <c r="TDV57" s="145"/>
      <c r="TDW57" s="145"/>
      <c r="TDX57" s="145"/>
      <c r="TDY57" s="145"/>
      <c r="TDZ57" s="145"/>
      <c r="TEA57" s="145"/>
      <c r="TEB57" s="145"/>
      <c r="TEC57" s="145"/>
      <c r="TED57" s="145"/>
      <c r="TEE57" s="145"/>
      <c r="TEF57" s="145"/>
      <c r="TEG57" s="145"/>
      <c r="TEH57" s="145"/>
      <c r="TEI57" s="145"/>
      <c r="TEJ57" s="145"/>
      <c r="TEK57" s="145"/>
      <c r="TEL57" s="145"/>
      <c r="TEM57" s="145"/>
      <c r="TEN57" s="145"/>
      <c r="TEO57" s="145"/>
      <c r="TEP57" s="145"/>
      <c r="TEQ57" s="145"/>
      <c r="TER57" s="145"/>
      <c r="TES57" s="145"/>
      <c r="TET57" s="145"/>
      <c r="TEU57" s="145"/>
      <c r="TEV57" s="145"/>
      <c r="TEW57" s="145"/>
      <c r="TEX57" s="145"/>
      <c r="TEY57" s="145"/>
      <c r="TEZ57" s="145"/>
      <c r="TFA57" s="145"/>
      <c r="TFB57" s="145"/>
      <c r="TFC57" s="145"/>
      <c r="TFD57" s="145"/>
      <c r="TFE57" s="145"/>
      <c r="TFF57" s="145"/>
      <c r="TFG57" s="145"/>
      <c r="TFH57" s="145"/>
      <c r="TFI57" s="145"/>
      <c r="TFJ57" s="145"/>
      <c r="TFK57" s="145"/>
      <c r="TFL57" s="145"/>
      <c r="TFM57" s="145"/>
      <c r="TFN57" s="145"/>
      <c r="TFO57" s="145"/>
      <c r="TFP57" s="145"/>
      <c r="TFQ57" s="145"/>
      <c r="TFR57" s="145"/>
      <c r="TFS57" s="145"/>
      <c r="TFT57" s="145"/>
      <c r="TFU57" s="145"/>
      <c r="TFV57" s="145"/>
      <c r="TFW57" s="145"/>
      <c r="TFX57" s="145"/>
      <c r="TFY57" s="145"/>
      <c r="TFZ57" s="145"/>
      <c r="TGA57" s="145"/>
      <c r="TGB57" s="145"/>
      <c r="TGC57" s="145"/>
      <c r="TGD57" s="145"/>
      <c r="TGE57" s="145"/>
      <c r="TGF57" s="145"/>
      <c r="TGG57" s="145"/>
      <c r="TGH57" s="145"/>
      <c r="TGI57" s="145"/>
      <c r="TGJ57" s="145"/>
      <c r="TGK57" s="145"/>
      <c r="TGL57" s="145"/>
      <c r="TGM57" s="145"/>
      <c r="TGN57" s="145"/>
      <c r="TGO57" s="145"/>
      <c r="TGP57" s="145"/>
      <c r="TGQ57" s="145"/>
      <c r="TGR57" s="145"/>
      <c r="TGS57" s="145"/>
      <c r="TGT57" s="145"/>
      <c r="TGU57" s="145"/>
      <c r="TGV57" s="145"/>
      <c r="TGW57" s="145"/>
      <c r="TGX57" s="145"/>
      <c r="TGY57" s="145"/>
      <c r="TGZ57" s="145"/>
      <c r="THA57" s="145"/>
      <c r="THB57" s="145"/>
      <c r="THC57" s="145"/>
      <c r="THD57" s="145"/>
      <c r="THE57" s="145"/>
      <c r="THF57" s="145"/>
      <c r="THG57" s="145"/>
      <c r="THH57" s="145"/>
      <c r="THI57" s="145"/>
      <c r="THJ57" s="145"/>
      <c r="THK57" s="145"/>
      <c r="THL57" s="145"/>
      <c r="THM57" s="145"/>
      <c r="THN57" s="145"/>
      <c r="THO57" s="145"/>
      <c r="THP57" s="145"/>
      <c r="THQ57" s="145"/>
      <c r="THR57" s="145"/>
      <c r="THS57" s="145"/>
      <c r="THT57" s="145"/>
      <c r="THU57" s="145"/>
      <c r="THV57" s="145"/>
      <c r="THW57" s="145"/>
      <c r="THX57" s="145"/>
      <c r="THY57" s="145"/>
      <c r="THZ57" s="145"/>
      <c r="TIA57" s="145"/>
      <c r="TIB57" s="145"/>
      <c r="TIC57" s="145"/>
      <c r="TID57" s="145"/>
      <c r="TIE57" s="145"/>
      <c r="TIF57" s="145"/>
      <c r="TIG57" s="145"/>
      <c r="TIH57" s="145"/>
      <c r="TII57" s="145"/>
      <c r="TIJ57" s="145"/>
      <c r="TIK57" s="145"/>
      <c r="TIL57" s="145"/>
      <c r="TIM57" s="145"/>
      <c r="TIN57" s="145"/>
      <c r="TIO57" s="145"/>
      <c r="TIP57" s="145"/>
      <c r="TIQ57" s="145"/>
      <c r="TIR57" s="145"/>
      <c r="TIS57" s="145"/>
      <c r="TIT57" s="145"/>
      <c r="TIU57" s="145"/>
      <c r="TIV57" s="145"/>
      <c r="TIW57" s="145"/>
      <c r="TIX57" s="145"/>
      <c r="TIY57" s="145"/>
      <c r="TIZ57" s="145"/>
      <c r="TJA57" s="145"/>
      <c r="TJB57" s="145"/>
      <c r="TJC57" s="145"/>
      <c r="TJD57" s="145"/>
      <c r="TJE57" s="145"/>
      <c r="TJF57" s="145"/>
      <c r="TJG57" s="145"/>
      <c r="TJH57" s="145"/>
      <c r="TJI57" s="145"/>
      <c r="TJJ57" s="145"/>
      <c r="TJK57" s="145"/>
      <c r="TJL57" s="145"/>
      <c r="TJM57" s="145"/>
      <c r="TJN57" s="145"/>
      <c r="TJO57" s="145"/>
      <c r="TJP57" s="145"/>
      <c r="TJQ57" s="145"/>
      <c r="TJR57" s="145"/>
      <c r="TJS57" s="145"/>
      <c r="TJT57" s="145"/>
      <c r="TJU57" s="145"/>
      <c r="TJV57" s="145"/>
      <c r="TJW57" s="145"/>
      <c r="TJX57" s="145"/>
      <c r="TJY57" s="145"/>
      <c r="TJZ57" s="145"/>
      <c r="TKA57" s="145"/>
      <c r="TKB57" s="145"/>
      <c r="TKC57" s="145"/>
      <c r="TKD57" s="145"/>
      <c r="TKE57" s="145"/>
      <c r="TKF57" s="145"/>
      <c r="TKG57" s="145"/>
      <c r="TKH57" s="145"/>
      <c r="TKI57" s="145"/>
      <c r="TKJ57" s="145"/>
      <c r="TKK57" s="145"/>
      <c r="TKL57" s="145"/>
      <c r="TKM57" s="145"/>
      <c r="TKN57" s="145"/>
      <c r="TKO57" s="145"/>
      <c r="TKP57" s="145"/>
      <c r="TKQ57" s="145"/>
      <c r="TKR57" s="145"/>
      <c r="TKS57" s="145"/>
      <c r="TKT57" s="145"/>
      <c r="TKU57" s="145"/>
      <c r="TKV57" s="145"/>
      <c r="TKW57" s="145"/>
      <c r="TKX57" s="145"/>
      <c r="TKY57" s="145"/>
      <c r="TKZ57" s="145"/>
      <c r="TLA57" s="145"/>
      <c r="TLB57" s="145"/>
      <c r="TLC57" s="145"/>
      <c r="TLD57" s="145"/>
      <c r="TLE57" s="145"/>
      <c r="TLF57" s="145"/>
      <c r="TLG57" s="145"/>
      <c r="TLH57" s="145"/>
      <c r="TLI57" s="145"/>
      <c r="TLJ57" s="145"/>
      <c r="TLK57" s="145"/>
      <c r="TLL57" s="145"/>
      <c r="TLM57" s="145"/>
      <c r="TLN57" s="145"/>
      <c r="TLO57" s="145"/>
      <c r="TLP57" s="145"/>
      <c r="TLQ57" s="145"/>
      <c r="TLR57" s="145"/>
      <c r="TLS57" s="145"/>
      <c r="TLT57" s="145"/>
      <c r="TLU57" s="145"/>
      <c r="TLV57" s="145"/>
      <c r="TLW57" s="145"/>
      <c r="TLX57" s="145"/>
      <c r="TLY57" s="145"/>
      <c r="TLZ57" s="145"/>
      <c r="TMA57" s="145"/>
      <c r="TMB57" s="145"/>
      <c r="TMC57" s="145"/>
      <c r="TMD57" s="145"/>
      <c r="TME57" s="145"/>
      <c r="TMF57" s="145"/>
      <c r="TMG57" s="145"/>
      <c r="TMH57" s="145"/>
      <c r="TMI57" s="145"/>
      <c r="TMJ57" s="145"/>
      <c r="TMK57" s="145"/>
      <c r="TML57" s="145"/>
      <c r="TMM57" s="145"/>
      <c r="TMN57" s="145"/>
      <c r="TMO57" s="145"/>
      <c r="TMP57" s="145"/>
      <c r="TMQ57" s="145"/>
      <c r="TMR57" s="145"/>
      <c r="TMS57" s="145"/>
      <c r="TMT57" s="145"/>
      <c r="TMU57" s="145"/>
      <c r="TMV57" s="145"/>
      <c r="TMW57" s="145"/>
      <c r="TMX57" s="145"/>
      <c r="TMY57" s="145"/>
      <c r="TMZ57" s="145"/>
      <c r="TNA57" s="145"/>
      <c r="TNB57" s="145"/>
      <c r="TNC57" s="145"/>
      <c r="TND57" s="145"/>
      <c r="TNE57" s="145"/>
      <c r="TNF57" s="145"/>
      <c r="TNG57" s="145"/>
      <c r="TNH57" s="145"/>
      <c r="TNI57" s="145"/>
      <c r="TNJ57" s="145"/>
      <c r="TNK57" s="145"/>
      <c r="TNL57" s="145"/>
      <c r="TNM57" s="145"/>
      <c r="TNN57" s="145"/>
      <c r="TNO57" s="145"/>
      <c r="TNP57" s="145"/>
      <c r="TNQ57" s="145"/>
      <c r="TNR57" s="145"/>
      <c r="TNS57" s="145"/>
      <c r="TNT57" s="145"/>
      <c r="TNU57" s="145"/>
      <c r="TNV57" s="145"/>
      <c r="TNW57" s="145"/>
      <c r="TNX57" s="145"/>
      <c r="TNY57" s="145"/>
      <c r="TNZ57" s="145"/>
      <c r="TOA57" s="145"/>
      <c r="TOB57" s="145"/>
      <c r="TOC57" s="145"/>
      <c r="TOD57" s="145"/>
      <c r="TOE57" s="145"/>
      <c r="TOF57" s="145"/>
      <c r="TOG57" s="145"/>
      <c r="TOH57" s="145"/>
      <c r="TOI57" s="145"/>
      <c r="TOJ57" s="145"/>
      <c r="TOK57" s="145"/>
      <c r="TOL57" s="145"/>
      <c r="TOM57" s="145"/>
      <c r="TON57" s="145"/>
      <c r="TOO57" s="145"/>
      <c r="TOP57" s="145"/>
      <c r="TOQ57" s="145"/>
      <c r="TOR57" s="145"/>
      <c r="TOS57" s="145"/>
      <c r="TOT57" s="145"/>
      <c r="TOU57" s="145"/>
      <c r="TOV57" s="145"/>
      <c r="TOW57" s="145"/>
      <c r="TOX57" s="145"/>
      <c r="TOY57" s="145"/>
      <c r="TOZ57" s="145"/>
      <c r="TPA57" s="145"/>
      <c r="TPB57" s="145"/>
      <c r="TPC57" s="145"/>
      <c r="TPD57" s="145"/>
      <c r="TPE57" s="145"/>
      <c r="TPF57" s="145"/>
      <c r="TPG57" s="145"/>
      <c r="TPH57" s="145"/>
      <c r="TPI57" s="145"/>
      <c r="TPJ57" s="145"/>
      <c r="TPK57" s="145"/>
      <c r="TPL57" s="145"/>
      <c r="TPM57" s="145"/>
      <c r="TPN57" s="145"/>
      <c r="TPO57" s="145"/>
      <c r="TPP57" s="145"/>
      <c r="TPQ57" s="145"/>
      <c r="TPR57" s="145"/>
      <c r="TPS57" s="145"/>
      <c r="TPT57" s="145"/>
      <c r="TPU57" s="145"/>
      <c r="TPV57" s="145"/>
      <c r="TPW57" s="145"/>
      <c r="TPX57" s="145"/>
      <c r="TPY57" s="145"/>
      <c r="TPZ57" s="145"/>
      <c r="TQA57" s="145"/>
      <c r="TQB57" s="145"/>
      <c r="TQC57" s="145"/>
      <c r="TQD57" s="145"/>
      <c r="TQE57" s="145"/>
      <c r="TQF57" s="145"/>
      <c r="TQG57" s="145"/>
      <c r="TQH57" s="145"/>
      <c r="TQI57" s="145"/>
      <c r="TQJ57" s="145"/>
      <c r="TQK57" s="145"/>
      <c r="TQL57" s="145"/>
      <c r="TQM57" s="145"/>
      <c r="TQN57" s="145"/>
      <c r="TQO57" s="145"/>
      <c r="TQP57" s="145"/>
      <c r="TQQ57" s="145"/>
      <c r="TQR57" s="145"/>
      <c r="TQS57" s="145"/>
      <c r="TQT57" s="145"/>
      <c r="TQU57" s="145"/>
      <c r="TQV57" s="145"/>
      <c r="TQW57" s="145"/>
      <c r="TQX57" s="145"/>
      <c r="TQY57" s="145"/>
      <c r="TQZ57" s="145"/>
      <c r="TRA57" s="145"/>
      <c r="TRB57" s="145"/>
      <c r="TRC57" s="145"/>
      <c r="TRD57" s="145"/>
      <c r="TRE57" s="145"/>
      <c r="TRF57" s="145"/>
      <c r="TRG57" s="145"/>
      <c r="TRH57" s="145"/>
      <c r="TRI57" s="145"/>
      <c r="TRJ57" s="145"/>
      <c r="TRK57" s="145"/>
      <c r="TRL57" s="145"/>
      <c r="TRM57" s="145"/>
      <c r="TRN57" s="145"/>
      <c r="TRO57" s="145"/>
      <c r="TRP57" s="145"/>
      <c r="TRQ57" s="145"/>
      <c r="TRR57" s="145"/>
      <c r="TRS57" s="145"/>
      <c r="TRT57" s="145"/>
      <c r="TRU57" s="145"/>
      <c r="TRV57" s="145"/>
      <c r="TRW57" s="145"/>
      <c r="TRX57" s="145"/>
      <c r="TRY57" s="145"/>
      <c r="TRZ57" s="145"/>
      <c r="TSA57" s="145"/>
      <c r="TSB57" s="145"/>
      <c r="TSC57" s="145"/>
      <c r="TSD57" s="145"/>
      <c r="TSE57" s="145"/>
      <c r="TSF57" s="145"/>
      <c r="TSG57" s="145"/>
      <c r="TSH57" s="145"/>
      <c r="TSI57" s="145"/>
      <c r="TSJ57" s="145"/>
      <c r="TSK57" s="145"/>
      <c r="TSL57" s="145"/>
      <c r="TSM57" s="145"/>
      <c r="TSN57" s="145"/>
      <c r="TSO57" s="145"/>
      <c r="TSP57" s="145"/>
      <c r="TSQ57" s="145"/>
      <c r="TSR57" s="145"/>
      <c r="TSS57" s="145"/>
      <c r="TST57" s="145"/>
      <c r="TSU57" s="145"/>
      <c r="TSV57" s="145"/>
      <c r="TSW57" s="145"/>
      <c r="TSX57" s="145"/>
      <c r="TSY57" s="145"/>
      <c r="TSZ57" s="145"/>
      <c r="TTA57" s="145"/>
      <c r="TTB57" s="145"/>
      <c r="TTC57" s="145"/>
      <c r="TTD57" s="145"/>
      <c r="TTE57" s="145"/>
      <c r="TTF57" s="145"/>
      <c r="TTG57" s="145"/>
      <c r="TTH57" s="145"/>
      <c r="TTI57" s="145"/>
      <c r="TTJ57" s="145"/>
      <c r="TTK57" s="145"/>
      <c r="TTL57" s="145"/>
      <c r="TTM57" s="145"/>
      <c r="TTN57" s="145"/>
      <c r="TTO57" s="145"/>
      <c r="TTP57" s="145"/>
      <c r="TTQ57" s="145"/>
      <c r="TTR57" s="145"/>
      <c r="TTS57" s="145"/>
      <c r="TTT57" s="145"/>
      <c r="TTU57" s="145"/>
      <c r="TTV57" s="145"/>
      <c r="TTW57" s="145"/>
      <c r="TTX57" s="145"/>
      <c r="TTY57" s="145"/>
      <c r="TTZ57" s="145"/>
      <c r="TUA57" s="145"/>
      <c r="TUB57" s="145"/>
      <c r="TUC57" s="145"/>
      <c r="TUD57" s="145"/>
      <c r="TUE57" s="145"/>
      <c r="TUF57" s="145"/>
      <c r="TUG57" s="145"/>
      <c r="TUH57" s="145"/>
      <c r="TUI57" s="145"/>
      <c r="TUJ57" s="145"/>
      <c r="TUK57" s="145"/>
      <c r="TUL57" s="145"/>
      <c r="TUM57" s="145"/>
      <c r="TUN57" s="145"/>
      <c r="TUO57" s="145"/>
      <c r="TUP57" s="145"/>
      <c r="TUQ57" s="145"/>
      <c r="TUR57" s="145"/>
      <c r="TUS57" s="145"/>
      <c r="TUT57" s="145"/>
      <c r="TUU57" s="145"/>
      <c r="TUV57" s="145"/>
      <c r="TUW57" s="145"/>
      <c r="TUX57" s="145"/>
      <c r="TUY57" s="145"/>
      <c r="TUZ57" s="145"/>
      <c r="TVA57" s="145"/>
      <c r="TVB57" s="145"/>
      <c r="TVC57" s="145"/>
      <c r="TVD57" s="145"/>
      <c r="TVE57" s="145"/>
      <c r="TVF57" s="145"/>
      <c r="TVG57" s="145"/>
      <c r="TVH57" s="145"/>
      <c r="TVI57" s="145"/>
      <c r="TVJ57" s="145"/>
      <c r="TVK57" s="145"/>
      <c r="TVL57" s="145"/>
      <c r="TVM57" s="145"/>
      <c r="TVN57" s="145"/>
      <c r="TVO57" s="145"/>
      <c r="TVP57" s="145"/>
      <c r="TVQ57" s="145"/>
      <c r="TVR57" s="145"/>
      <c r="TVS57" s="145"/>
      <c r="TVT57" s="145"/>
      <c r="TVU57" s="145"/>
      <c r="TVV57" s="145"/>
      <c r="TVW57" s="145"/>
      <c r="TVX57" s="145"/>
      <c r="TVY57" s="145"/>
      <c r="TVZ57" s="145"/>
      <c r="TWA57" s="145"/>
      <c r="TWB57" s="145"/>
      <c r="TWC57" s="145"/>
      <c r="TWD57" s="145"/>
      <c r="TWE57" s="145"/>
      <c r="TWF57" s="145"/>
      <c r="TWG57" s="145"/>
      <c r="TWH57" s="145"/>
      <c r="TWI57" s="145"/>
      <c r="TWJ57" s="145"/>
      <c r="TWK57" s="145"/>
      <c r="TWL57" s="145"/>
      <c r="TWM57" s="145"/>
      <c r="TWN57" s="145"/>
      <c r="TWO57" s="145"/>
      <c r="TWP57" s="145"/>
      <c r="TWQ57" s="145"/>
      <c r="TWR57" s="145"/>
      <c r="TWS57" s="145"/>
      <c r="TWT57" s="145"/>
      <c r="TWU57" s="145"/>
      <c r="TWV57" s="145"/>
      <c r="TWW57" s="145"/>
      <c r="TWX57" s="145"/>
      <c r="TWY57" s="145"/>
      <c r="TWZ57" s="145"/>
      <c r="TXA57" s="145"/>
      <c r="TXB57" s="145"/>
      <c r="TXC57" s="145"/>
      <c r="TXD57" s="145"/>
      <c r="TXE57" s="145"/>
      <c r="TXF57" s="145"/>
      <c r="TXG57" s="145"/>
      <c r="TXH57" s="145"/>
      <c r="TXI57" s="145"/>
      <c r="TXJ57" s="145"/>
      <c r="TXK57" s="145"/>
      <c r="TXL57" s="145"/>
      <c r="TXM57" s="145"/>
      <c r="TXN57" s="145"/>
      <c r="TXO57" s="145"/>
      <c r="TXP57" s="145"/>
      <c r="TXQ57" s="145"/>
      <c r="TXR57" s="145"/>
      <c r="TXS57" s="145"/>
      <c r="TXT57" s="145"/>
      <c r="TXU57" s="145"/>
      <c r="TXV57" s="145"/>
      <c r="TXW57" s="145"/>
      <c r="TXX57" s="145"/>
      <c r="TXY57" s="145"/>
      <c r="TXZ57" s="145"/>
      <c r="TYA57" s="145"/>
      <c r="TYB57" s="145"/>
      <c r="TYC57" s="145"/>
      <c r="TYD57" s="145"/>
      <c r="TYE57" s="145"/>
      <c r="TYF57" s="145"/>
      <c r="TYG57" s="145"/>
      <c r="TYH57" s="145"/>
      <c r="TYI57" s="145"/>
      <c r="TYJ57" s="145"/>
      <c r="TYK57" s="145"/>
      <c r="TYL57" s="145"/>
      <c r="TYM57" s="145"/>
      <c r="TYN57" s="145"/>
      <c r="TYO57" s="145"/>
      <c r="TYP57" s="145"/>
      <c r="TYQ57" s="145"/>
      <c r="TYR57" s="145"/>
      <c r="TYS57" s="145"/>
      <c r="TYT57" s="145"/>
      <c r="TYU57" s="145"/>
      <c r="TYV57" s="145"/>
      <c r="TYW57" s="145"/>
      <c r="TYX57" s="145"/>
      <c r="TYY57" s="145"/>
      <c r="TYZ57" s="145"/>
      <c r="TZA57" s="145"/>
      <c r="TZB57" s="145"/>
      <c r="TZC57" s="145"/>
      <c r="TZD57" s="145"/>
      <c r="TZE57" s="145"/>
      <c r="TZF57" s="145"/>
      <c r="TZG57" s="145"/>
      <c r="TZH57" s="145"/>
      <c r="TZI57" s="145"/>
      <c r="TZJ57" s="145"/>
      <c r="TZK57" s="145"/>
      <c r="TZL57" s="145"/>
      <c r="TZM57" s="145"/>
      <c r="TZN57" s="145"/>
      <c r="TZO57" s="145"/>
      <c r="TZP57" s="145"/>
      <c r="TZQ57" s="145"/>
      <c r="TZR57" s="145"/>
      <c r="TZS57" s="145"/>
      <c r="TZT57" s="145"/>
      <c r="TZU57" s="145"/>
      <c r="TZV57" s="145"/>
      <c r="TZW57" s="145"/>
      <c r="TZX57" s="145"/>
      <c r="TZY57" s="145"/>
      <c r="TZZ57" s="145"/>
      <c r="UAA57" s="145"/>
      <c r="UAB57" s="145"/>
      <c r="UAC57" s="145"/>
      <c r="UAD57" s="145"/>
      <c r="UAE57" s="145"/>
      <c r="UAF57" s="145"/>
      <c r="UAG57" s="145"/>
      <c r="UAH57" s="145"/>
      <c r="UAI57" s="145"/>
      <c r="UAJ57" s="145"/>
      <c r="UAK57" s="145"/>
      <c r="UAL57" s="145"/>
      <c r="UAM57" s="145"/>
      <c r="UAN57" s="145"/>
      <c r="UAO57" s="145"/>
      <c r="UAP57" s="145"/>
      <c r="UAQ57" s="145"/>
      <c r="UAR57" s="145"/>
      <c r="UAS57" s="145"/>
      <c r="UAT57" s="145"/>
      <c r="UAU57" s="145"/>
      <c r="UAV57" s="145"/>
      <c r="UAW57" s="145"/>
      <c r="UAX57" s="145"/>
      <c r="UAY57" s="145"/>
      <c r="UAZ57" s="145"/>
      <c r="UBA57" s="145"/>
      <c r="UBB57" s="145"/>
      <c r="UBC57" s="145"/>
      <c r="UBD57" s="145"/>
      <c r="UBE57" s="145"/>
      <c r="UBF57" s="145"/>
      <c r="UBG57" s="145"/>
      <c r="UBH57" s="145"/>
      <c r="UBI57" s="145"/>
      <c r="UBJ57" s="145"/>
      <c r="UBK57" s="145"/>
      <c r="UBL57" s="145"/>
      <c r="UBM57" s="145"/>
      <c r="UBN57" s="145"/>
      <c r="UBO57" s="145"/>
      <c r="UBP57" s="145"/>
      <c r="UBQ57" s="145"/>
      <c r="UBR57" s="145"/>
      <c r="UBS57" s="145"/>
      <c r="UBT57" s="145"/>
      <c r="UBU57" s="145"/>
      <c r="UBV57" s="145"/>
      <c r="UBW57" s="145"/>
      <c r="UBX57" s="145"/>
      <c r="UBY57" s="145"/>
      <c r="UBZ57" s="145"/>
      <c r="UCA57" s="145"/>
      <c r="UCB57" s="145"/>
      <c r="UCC57" s="145"/>
      <c r="UCD57" s="145"/>
      <c r="UCE57" s="145"/>
      <c r="UCF57" s="145"/>
      <c r="UCG57" s="145"/>
      <c r="UCH57" s="145"/>
      <c r="UCI57" s="145"/>
      <c r="UCJ57" s="145"/>
      <c r="UCK57" s="145"/>
      <c r="UCL57" s="145"/>
      <c r="UCM57" s="145"/>
      <c r="UCN57" s="145"/>
      <c r="UCO57" s="145"/>
      <c r="UCP57" s="145"/>
      <c r="UCQ57" s="145"/>
      <c r="UCR57" s="145"/>
      <c r="UCS57" s="145"/>
      <c r="UCT57" s="145"/>
      <c r="UCU57" s="145"/>
      <c r="UCV57" s="145"/>
      <c r="UCW57" s="145"/>
      <c r="UCX57" s="145"/>
      <c r="UCY57" s="145"/>
      <c r="UCZ57" s="145"/>
      <c r="UDA57" s="145"/>
      <c r="UDB57" s="145"/>
      <c r="UDC57" s="145"/>
      <c r="UDD57" s="145"/>
      <c r="UDE57" s="145"/>
      <c r="UDF57" s="145"/>
      <c r="UDG57" s="145"/>
      <c r="UDH57" s="145"/>
      <c r="UDI57" s="145"/>
      <c r="UDJ57" s="145"/>
      <c r="UDK57" s="145"/>
      <c r="UDL57" s="145"/>
      <c r="UDM57" s="145"/>
      <c r="UDN57" s="145"/>
      <c r="UDO57" s="145"/>
      <c r="UDP57" s="145"/>
      <c r="UDQ57" s="145"/>
      <c r="UDR57" s="145"/>
      <c r="UDS57" s="145"/>
      <c r="UDT57" s="145"/>
      <c r="UDU57" s="145"/>
      <c r="UDV57" s="145"/>
      <c r="UDW57" s="145"/>
      <c r="UDX57" s="145"/>
      <c r="UDY57" s="145"/>
      <c r="UDZ57" s="145"/>
      <c r="UEA57" s="145"/>
      <c r="UEB57" s="145"/>
      <c r="UEC57" s="145"/>
      <c r="UED57" s="145"/>
      <c r="UEE57" s="145"/>
      <c r="UEF57" s="145"/>
      <c r="UEG57" s="145"/>
      <c r="UEH57" s="145"/>
      <c r="UEI57" s="145"/>
      <c r="UEJ57" s="145"/>
      <c r="UEK57" s="145"/>
      <c r="UEL57" s="145"/>
      <c r="UEM57" s="145"/>
      <c r="UEN57" s="145"/>
      <c r="UEO57" s="145"/>
      <c r="UEP57" s="145"/>
      <c r="UEQ57" s="145"/>
      <c r="UER57" s="145"/>
      <c r="UES57" s="145"/>
      <c r="UET57" s="145"/>
      <c r="UEU57" s="145"/>
      <c r="UEV57" s="145"/>
      <c r="UEW57" s="145"/>
      <c r="UEX57" s="145"/>
      <c r="UEY57" s="145"/>
      <c r="UEZ57" s="145"/>
      <c r="UFA57" s="145"/>
      <c r="UFB57" s="145"/>
      <c r="UFC57" s="145"/>
      <c r="UFD57" s="145"/>
      <c r="UFE57" s="145"/>
      <c r="UFF57" s="145"/>
      <c r="UFG57" s="145"/>
      <c r="UFH57" s="145"/>
      <c r="UFI57" s="145"/>
      <c r="UFJ57" s="145"/>
      <c r="UFK57" s="145"/>
      <c r="UFL57" s="145"/>
      <c r="UFM57" s="145"/>
      <c r="UFN57" s="145"/>
      <c r="UFO57" s="145"/>
      <c r="UFP57" s="145"/>
      <c r="UFQ57" s="145"/>
      <c r="UFR57" s="145"/>
      <c r="UFS57" s="145"/>
      <c r="UFT57" s="145"/>
      <c r="UFU57" s="145"/>
      <c r="UFV57" s="145"/>
      <c r="UFW57" s="145"/>
      <c r="UFX57" s="145"/>
      <c r="UFY57" s="145"/>
      <c r="UFZ57" s="145"/>
      <c r="UGA57" s="145"/>
      <c r="UGB57" s="145"/>
      <c r="UGC57" s="145"/>
      <c r="UGD57" s="145"/>
      <c r="UGE57" s="145"/>
      <c r="UGF57" s="145"/>
      <c r="UGG57" s="145"/>
      <c r="UGH57" s="145"/>
      <c r="UGI57" s="145"/>
      <c r="UGJ57" s="145"/>
      <c r="UGK57" s="145"/>
      <c r="UGL57" s="145"/>
      <c r="UGM57" s="145"/>
      <c r="UGN57" s="145"/>
      <c r="UGO57" s="145"/>
      <c r="UGP57" s="145"/>
      <c r="UGQ57" s="145"/>
      <c r="UGR57" s="145"/>
      <c r="UGS57" s="145"/>
      <c r="UGT57" s="145"/>
      <c r="UGU57" s="145"/>
      <c r="UGV57" s="145"/>
      <c r="UGW57" s="145"/>
      <c r="UGX57" s="145"/>
      <c r="UGY57" s="145"/>
      <c r="UGZ57" s="145"/>
      <c r="UHA57" s="145"/>
      <c r="UHB57" s="145"/>
      <c r="UHC57" s="145"/>
      <c r="UHD57" s="145"/>
      <c r="UHE57" s="145"/>
      <c r="UHF57" s="145"/>
      <c r="UHG57" s="145"/>
      <c r="UHH57" s="145"/>
      <c r="UHI57" s="145"/>
      <c r="UHJ57" s="145"/>
      <c r="UHK57" s="145"/>
      <c r="UHL57" s="145"/>
      <c r="UHM57" s="145"/>
      <c r="UHN57" s="145"/>
      <c r="UHO57" s="145"/>
      <c r="UHP57" s="145"/>
      <c r="UHQ57" s="145"/>
      <c r="UHR57" s="145"/>
      <c r="UHS57" s="145"/>
      <c r="UHT57" s="145"/>
      <c r="UHU57" s="145"/>
      <c r="UHV57" s="145"/>
      <c r="UHW57" s="145"/>
      <c r="UHX57" s="145"/>
      <c r="UHY57" s="145"/>
      <c r="UHZ57" s="145"/>
      <c r="UIA57" s="145"/>
      <c r="UIB57" s="145"/>
      <c r="UIC57" s="145"/>
      <c r="UID57" s="145"/>
      <c r="UIE57" s="145"/>
      <c r="UIF57" s="145"/>
      <c r="UIG57" s="145"/>
      <c r="UIH57" s="145"/>
      <c r="UII57" s="145"/>
      <c r="UIJ57" s="145"/>
      <c r="UIK57" s="145"/>
      <c r="UIL57" s="145"/>
      <c r="UIM57" s="145"/>
      <c r="UIN57" s="145"/>
      <c r="UIO57" s="145"/>
      <c r="UIP57" s="145"/>
      <c r="UIQ57" s="145"/>
      <c r="UIR57" s="145"/>
      <c r="UIS57" s="145"/>
      <c r="UIT57" s="145"/>
      <c r="UIU57" s="145"/>
      <c r="UIV57" s="145"/>
      <c r="UIW57" s="145"/>
      <c r="UIX57" s="145"/>
      <c r="UIY57" s="145"/>
      <c r="UIZ57" s="145"/>
      <c r="UJA57" s="145"/>
      <c r="UJB57" s="145"/>
      <c r="UJC57" s="145"/>
      <c r="UJD57" s="145"/>
      <c r="UJE57" s="145"/>
      <c r="UJF57" s="145"/>
      <c r="UJG57" s="145"/>
      <c r="UJH57" s="145"/>
      <c r="UJI57" s="145"/>
      <c r="UJJ57" s="145"/>
      <c r="UJK57" s="145"/>
      <c r="UJL57" s="145"/>
      <c r="UJM57" s="145"/>
      <c r="UJN57" s="145"/>
      <c r="UJO57" s="145"/>
      <c r="UJP57" s="145"/>
      <c r="UJQ57" s="145"/>
      <c r="UJR57" s="145"/>
      <c r="UJS57" s="145"/>
      <c r="UJT57" s="145"/>
      <c r="UJU57" s="145"/>
      <c r="UJV57" s="145"/>
      <c r="UJW57" s="145"/>
      <c r="UJX57" s="145"/>
      <c r="UJY57" s="145"/>
      <c r="UJZ57" s="145"/>
      <c r="UKA57" s="145"/>
      <c r="UKB57" s="145"/>
      <c r="UKC57" s="145"/>
      <c r="UKD57" s="145"/>
      <c r="UKE57" s="145"/>
      <c r="UKF57" s="145"/>
      <c r="UKG57" s="145"/>
      <c r="UKH57" s="145"/>
      <c r="UKI57" s="145"/>
      <c r="UKJ57" s="145"/>
      <c r="UKK57" s="145"/>
      <c r="UKL57" s="145"/>
      <c r="UKM57" s="145"/>
      <c r="UKN57" s="145"/>
      <c r="UKO57" s="145"/>
      <c r="UKP57" s="145"/>
      <c r="UKQ57" s="145"/>
      <c r="UKR57" s="145"/>
      <c r="UKS57" s="145"/>
      <c r="UKT57" s="145"/>
      <c r="UKU57" s="145"/>
      <c r="UKV57" s="145"/>
      <c r="UKW57" s="145"/>
      <c r="UKX57" s="145"/>
      <c r="UKY57" s="145"/>
      <c r="UKZ57" s="145"/>
      <c r="ULA57" s="145"/>
      <c r="ULB57" s="145"/>
      <c r="ULC57" s="145"/>
      <c r="ULD57" s="145"/>
      <c r="ULE57" s="145"/>
      <c r="ULF57" s="145"/>
      <c r="ULG57" s="145"/>
      <c r="ULH57" s="145"/>
      <c r="ULI57" s="145"/>
      <c r="ULJ57" s="145"/>
      <c r="ULK57" s="145"/>
      <c r="ULL57" s="145"/>
      <c r="ULM57" s="145"/>
      <c r="ULN57" s="145"/>
      <c r="ULO57" s="145"/>
      <c r="ULP57" s="145"/>
      <c r="ULQ57" s="145"/>
      <c r="ULR57" s="145"/>
      <c r="ULS57" s="145"/>
      <c r="ULT57" s="145"/>
      <c r="ULU57" s="145"/>
      <c r="ULV57" s="145"/>
      <c r="ULW57" s="145"/>
      <c r="ULX57" s="145"/>
      <c r="ULY57" s="145"/>
      <c r="ULZ57" s="145"/>
      <c r="UMA57" s="145"/>
      <c r="UMB57" s="145"/>
      <c r="UMC57" s="145"/>
      <c r="UMD57" s="145"/>
      <c r="UME57" s="145"/>
      <c r="UMF57" s="145"/>
      <c r="UMG57" s="145"/>
      <c r="UMH57" s="145"/>
      <c r="UMI57" s="145"/>
      <c r="UMJ57" s="145"/>
      <c r="UMK57" s="145"/>
      <c r="UML57" s="145"/>
      <c r="UMM57" s="145"/>
      <c r="UMN57" s="145"/>
      <c r="UMO57" s="145"/>
      <c r="UMP57" s="145"/>
      <c r="UMQ57" s="145"/>
      <c r="UMR57" s="145"/>
      <c r="UMS57" s="145"/>
      <c r="UMT57" s="145"/>
      <c r="UMU57" s="145"/>
      <c r="UMV57" s="145"/>
      <c r="UMW57" s="145"/>
      <c r="UMX57" s="145"/>
      <c r="UMY57" s="145"/>
      <c r="UMZ57" s="145"/>
      <c r="UNA57" s="145"/>
      <c r="UNB57" s="145"/>
      <c r="UNC57" s="145"/>
      <c r="UND57" s="145"/>
      <c r="UNE57" s="145"/>
      <c r="UNF57" s="145"/>
      <c r="UNG57" s="145"/>
      <c r="UNH57" s="145"/>
      <c r="UNI57" s="145"/>
      <c r="UNJ57" s="145"/>
      <c r="UNK57" s="145"/>
      <c r="UNL57" s="145"/>
      <c r="UNM57" s="145"/>
      <c r="UNN57" s="145"/>
      <c r="UNO57" s="145"/>
      <c r="UNP57" s="145"/>
      <c r="UNQ57" s="145"/>
      <c r="UNR57" s="145"/>
      <c r="UNS57" s="145"/>
      <c r="UNT57" s="145"/>
      <c r="UNU57" s="145"/>
      <c r="UNV57" s="145"/>
      <c r="UNW57" s="145"/>
      <c r="UNX57" s="145"/>
      <c r="UNY57" s="145"/>
      <c r="UNZ57" s="145"/>
      <c r="UOA57" s="145"/>
      <c r="UOB57" s="145"/>
      <c r="UOC57" s="145"/>
      <c r="UOD57" s="145"/>
      <c r="UOE57" s="145"/>
      <c r="UOF57" s="145"/>
      <c r="UOG57" s="145"/>
      <c r="UOH57" s="145"/>
      <c r="UOI57" s="145"/>
      <c r="UOJ57" s="145"/>
      <c r="UOK57" s="145"/>
      <c r="UOL57" s="145"/>
      <c r="UOM57" s="145"/>
      <c r="UON57" s="145"/>
      <c r="UOO57" s="145"/>
      <c r="UOP57" s="145"/>
      <c r="UOQ57" s="145"/>
      <c r="UOR57" s="145"/>
      <c r="UOS57" s="145"/>
      <c r="UOT57" s="145"/>
      <c r="UOU57" s="145"/>
      <c r="UOV57" s="145"/>
      <c r="UOW57" s="145"/>
      <c r="UOX57" s="145"/>
      <c r="UOY57" s="145"/>
      <c r="UOZ57" s="145"/>
      <c r="UPA57" s="145"/>
      <c r="UPB57" s="145"/>
      <c r="UPC57" s="145"/>
      <c r="UPD57" s="145"/>
      <c r="UPE57" s="145"/>
      <c r="UPF57" s="145"/>
      <c r="UPG57" s="145"/>
      <c r="UPH57" s="145"/>
      <c r="UPI57" s="145"/>
      <c r="UPJ57" s="145"/>
      <c r="UPK57" s="145"/>
      <c r="UPL57" s="145"/>
      <c r="UPM57" s="145"/>
      <c r="UPN57" s="145"/>
      <c r="UPO57" s="145"/>
      <c r="UPP57" s="145"/>
      <c r="UPQ57" s="145"/>
      <c r="UPR57" s="145"/>
      <c r="UPS57" s="145"/>
      <c r="UPT57" s="145"/>
      <c r="UPU57" s="145"/>
      <c r="UPV57" s="145"/>
      <c r="UPW57" s="145"/>
      <c r="UPX57" s="145"/>
      <c r="UPY57" s="145"/>
      <c r="UPZ57" s="145"/>
      <c r="UQA57" s="145"/>
      <c r="UQB57" s="145"/>
      <c r="UQC57" s="145"/>
      <c r="UQD57" s="145"/>
      <c r="UQE57" s="145"/>
      <c r="UQF57" s="145"/>
      <c r="UQG57" s="145"/>
      <c r="UQH57" s="145"/>
      <c r="UQI57" s="145"/>
      <c r="UQJ57" s="145"/>
      <c r="UQK57" s="145"/>
      <c r="UQL57" s="145"/>
      <c r="UQM57" s="145"/>
      <c r="UQN57" s="145"/>
      <c r="UQO57" s="145"/>
      <c r="UQP57" s="145"/>
      <c r="UQQ57" s="145"/>
      <c r="UQR57" s="145"/>
      <c r="UQS57" s="145"/>
      <c r="UQT57" s="145"/>
      <c r="UQU57" s="145"/>
      <c r="UQV57" s="145"/>
      <c r="UQW57" s="145"/>
      <c r="UQX57" s="145"/>
      <c r="UQY57" s="145"/>
      <c r="UQZ57" s="145"/>
      <c r="URA57" s="145"/>
      <c r="URB57" s="145"/>
      <c r="URC57" s="145"/>
      <c r="URD57" s="145"/>
      <c r="URE57" s="145"/>
      <c r="URF57" s="145"/>
      <c r="URG57" s="145"/>
      <c r="URH57" s="145"/>
      <c r="URI57" s="145"/>
      <c r="URJ57" s="145"/>
      <c r="URK57" s="145"/>
      <c r="URL57" s="145"/>
      <c r="URM57" s="145"/>
      <c r="URN57" s="145"/>
      <c r="URO57" s="145"/>
      <c r="URP57" s="145"/>
      <c r="URQ57" s="145"/>
      <c r="URR57" s="145"/>
      <c r="URS57" s="145"/>
      <c r="URT57" s="145"/>
      <c r="URU57" s="145"/>
      <c r="URV57" s="145"/>
      <c r="URW57" s="145"/>
      <c r="URX57" s="145"/>
      <c r="URY57" s="145"/>
      <c r="URZ57" s="145"/>
      <c r="USA57" s="145"/>
      <c r="USB57" s="145"/>
      <c r="USC57" s="145"/>
      <c r="USD57" s="145"/>
      <c r="USE57" s="145"/>
      <c r="USF57" s="145"/>
      <c r="USG57" s="145"/>
      <c r="USH57" s="145"/>
      <c r="USI57" s="145"/>
      <c r="USJ57" s="145"/>
      <c r="USK57" s="145"/>
      <c r="USL57" s="145"/>
      <c r="USM57" s="145"/>
      <c r="USN57" s="145"/>
      <c r="USO57" s="145"/>
      <c r="USP57" s="145"/>
      <c r="USQ57" s="145"/>
      <c r="USR57" s="145"/>
      <c r="USS57" s="145"/>
      <c r="UST57" s="145"/>
      <c r="USU57" s="145"/>
      <c r="USV57" s="145"/>
      <c r="USW57" s="145"/>
      <c r="USX57" s="145"/>
      <c r="USY57" s="145"/>
      <c r="USZ57" s="145"/>
      <c r="UTA57" s="145"/>
      <c r="UTB57" s="145"/>
      <c r="UTC57" s="145"/>
      <c r="UTD57" s="145"/>
      <c r="UTE57" s="145"/>
      <c r="UTF57" s="145"/>
      <c r="UTG57" s="145"/>
      <c r="UTH57" s="145"/>
      <c r="UTI57" s="145"/>
      <c r="UTJ57" s="145"/>
      <c r="UTK57" s="145"/>
      <c r="UTL57" s="145"/>
      <c r="UTM57" s="145"/>
      <c r="UTN57" s="145"/>
      <c r="UTO57" s="145"/>
      <c r="UTP57" s="145"/>
      <c r="UTQ57" s="145"/>
      <c r="UTR57" s="145"/>
      <c r="UTS57" s="145"/>
      <c r="UTT57" s="145"/>
      <c r="UTU57" s="145"/>
      <c r="UTV57" s="145"/>
      <c r="UTW57" s="145"/>
      <c r="UTX57" s="145"/>
      <c r="UTY57" s="145"/>
      <c r="UTZ57" s="145"/>
      <c r="UUA57" s="145"/>
      <c r="UUB57" s="145"/>
      <c r="UUC57" s="145"/>
      <c r="UUD57" s="145"/>
      <c r="UUE57" s="145"/>
      <c r="UUF57" s="145"/>
      <c r="UUG57" s="145"/>
      <c r="UUH57" s="145"/>
      <c r="UUI57" s="145"/>
      <c r="UUJ57" s="145"/>
      <c r="UUK57" s="145"/>
      <c r="UUL57" s="145"/>
      <c r="UUM57" s="145"/>
      <c r="UUN57" s="145"/>
      <c r="UUO57" s="145"/>
      <c r="UUP57" s="145"/>
      <c r="UUQ57" s="145"/>
      <c r="UUR57" s="145"/>
      <c r="UUS57" s="145"/>
      <c r="UUT57" s="145"/>
      <c r="UUU57" s="145"/>
      <c r="UUV57" s="145"/>
      <c r="UUW57" s="145"/>
      <c r="UUX57" s="145"/>
      <c r="UUY57" s="145"/>
      <c r="UUZ57" s="145"/>
      <c r="UVA57" s="145"/>
      <c r="UVB57" s="145"/>
      <c r="UVC57" s="145"/>
      <c r="UVD57" s="145"/>
      <c r="UVE57" s="145"/>
      <c r="UVF57" s="145"/>
      <c r="UVG57" s="145"/>
      <c r="UVH57" s="145"/>
      <c r="UVI57" s="145"/>
      <c r="UVJ57" s="145"/>
      <c r="UVK57" s="145"/>
      <c r="UVL57" s="145"/>
      <c r="UVM57" s="145"/>
      <c r="UVN57" s="145"/>
      <c r="UVO57" s="145"/>
      <c r="UVP57" s="145"/>
      <c r="UVQ57" s="145"/>
      <c r="UVR57" s="145"/>
      <c r="UVS57" s="145"/>
      <c r="UVT57" s="145"/>
      <c r="UVU57" s="145"/>
      <c r="UVV57" s="145"/>
      <c r="UVW57" s="145"/>
      <c r="UVX57" s="145"/>
      <c r="UVY57" s="145"/>
      <c r="UVZ57" s="145"/>
      <c r="UWA57" s="145"/>
      <c r="UWB57" s="145"/>
      <c r="UWC57" s="145"/>
      <c r="UWD57" s="145"/>
      <c r="UWE57" s="145"/>
      <c r="UWF57" s="145"/>
      <c r="UWG57" s="145"/>
      <c r="UWH57" s="145"/>
      <c r="UWI57" s="145"/>
      <c r="UWJ57" s="145"/>
      <c r="UWK57" s="145"/>
      <c r="UWL57" s="145"/>
      <c r="UWM57" s="145"/>
      <c r="UWN57" s="145"/>
      <c r="UWO57" s="145"/>
      <c r="UWP57" s="145"/>
      <c r="UWQ57" s="145"/>
      <c r="UWR57" s="145"/>
      <c r="UWS57" s="145"/>
      <c r="UWT57" s="145"/>
      <c r="UWU57" s="145"/>
      <c r="UWV57" s="145"/>
      <c r="UWW57" s="145"/>
      <c r="UWX57" s="145"/>
      <c r="UWY57" s="145"/>
      <c r="UWZ57" s="145"/>
      <c r="UXA57" s="145"/>
      <c r="UXB57" s="145"/>
      <c r="UXC57" s="145"/>
      <c r="UXD57" s="145"/>
      <c r="UXE57" s="145"/>
      <c r="UXF57" s="145"/>
      <c r="UXG57" s="145"/>
      <c r="UXH57" s="145"/>
      <c r="UXI57" s="145"/>
      <c r="UXJ57" s="145"/>
      <c r="UXK57" s="145"/>
      <c r="UXL57" s="145"/>
      <c r="UXM57" s="145"/>
      <c r="UXN57" s="145"/>
      <c r="UXO57" s="145"/>
      <c r="UXP57" s="145"/>
      <c r="UXQ57" s="145"/>
      <c r="UXR57" s="145"/>
      <c r="UXS57" s="145"/>
      <c r="UXT57" s="145"/>
      <c r="UXU57" s="145"/>
      <c r="UXV57" s="145"/>
      <c r="UXW57" s="145"/>
      <c r="UXX57" s="145"/>
      <c r="UXY57" s="145"/>
      <c r="UXZ57" s="145"/>
      <c r="UYA57" s="145"/>
      <c r="UYB57" s="145"/>
      <c r="UYC57" s="145"/>
      <c r="UYD57" s="145"/>
      <c r="UYE57" s="145"/>
      <c r="UYF57" s="145"/>
      <c r="UYG57" s="145"/>
      <c r="UYH57" s="145"/>
      <c r="UYI57" s="145"/>
      <c r="UYJ57" s="145"/>
      <c r="UYK57" s="145"/>
      <c r="UYL57" s="145"/>
      <c r="UYM57" s="145"/>
      <c r="UYN57" s="145"/>
      <c r="UYO57" s="145"/>
      <c r="UYP57" s="145"/>
      <c r="UYQ57" s="145"/>
      <c r="UYR57" s="145"/>
      <c r="UYS57" s="145"/>
      <c r="UYT57" s="145"/>
      <c r="UYU57" s="145"/>
      <c r="UYV57" s="145"/>
      <c r="UYW57" s="145"/>
      <c r="UYX57" s="145"/>
      <c r="UYY57" s="145"/>
      <c r="UYZ57" s="145"/>
      <c r="UZA57" s="145"/>
      <c r="UZB57" s="145"/>
      <c r="UZC57" s="145"/>
      <c r="UZD57" s="145"/>
      <c r="UZE57" s="145"/>
      <c r="UZF57" s="145"/>
      <c r="UZG57" s="145"/>
      <c r="UZH57" s="145"/>
      <c r="UZI57" s="145"/>
      <c r="UZJ57" s="145"/>
      <c r="UZK57" s="145"/>
      <c r="UZL57" s="145"/>
      <c r="UZM57" s="145"/>
      <c r="UZN57" s="145"/>
      <c r="UZO57" s="145"/>
      <c r="UZP57" s="145"/>
      <c r="UZQ57" s="145"/>
      <c r="UZR57" s="145"/>
      <c r="UZS57" s="145"/>
      <c r="UZT57" s="145"/>
      <c r="UZU57" s="145"/>
      <c r="UZV57" s="145"/>
      <c r="UZW57" s="145"/>
      <c r="UZX57" s="145"/>
      <c r="UZY57" s="145"/>
      <c r="UZZ57" s="145"/>
      <c r="VAA57" s="145"/>
      <c r="VAB57" s="145"/>
      <c r="VAC57" s="145"/>
      <c r="VAD57" s="145"/>
      <c r="VAE57" s="145"/>
      <c r="VAF57" s="145"/>
      <c r="VAG57" s="145"/>
      <c r="VAH57" s="145"/>
      <c r="VAI57" s="145"/>
      <c r="VAJ57" s="145"/>
      <c r="VAK57" s="145"/>
      <c r="VAL57" s="145"/>
      <c r="VAM57" s="145"/>
      <c r="VAN57" s="145"/>
      <c r="VAO57" s="145"/>
      <c r="VAP57" s="145"/>
      <c r="VAQ57" s="145"/>
      <c r="VAR57" s="145"/>
      <c r="VAS57" s="145"/>
      <c r="VAT57" s="145"/>
      <c r="VAU57" s="145"/>
      <c r="VAV57" s="145"/>
      <c r="VAW57" s="145"/>
      <c r="VAX57" s="145"/>
      <c r="VAY57" s="145"/>
      <c r="VAZ57" s="145"/>
      <c r="VBA57" s="145"/>
      <c r="VBB57" s="145"/>
      <c r="VBC57" s="145"/>
      <c r="VBD57" s="145"/>
      <c r="VBE57" s="145"/>
      <c r="VBF57" s="145"/>
      <c r="VBG57" s="145"/>
      <c r="VBH57" s="145"/>
      <c r="VBI57" s="145"/>
      <c r="VBJ57" s="145"/>
      <c r="VBK57" s="145"/>
      <c r="VBL57" s="145"/>
      <c r="VBM57" s="145"/>
      <c r="VBN57" s="145"/>
      <c r="VBO57" s="145"/>
      <c r="VBP57" s="145"/>
      <c r="VBQ57" s="145"/>
      <c r="VBR57" s="145"/>
      <c r="VBS57" s="145"/>
      <c r="VBT57" s="145"/>
      <c r="VBU57" s="145"/>
      <c r="VBV57" s="145"/>
      <c r="VBW57" s="145"/>
      <c r="VBX57" s="145"/>
      <c r="VBY57" s="145"/>
      <c r="VBZ57" s="145"/>
      <c r="VCA57" s="145"/>
      <c r="VCB57" s="145"/>
      <c r="VCC57" s="145"/>
      <c r="VCD57" s="145"/>
      <c r="VCE57" s="145"/>
      <c r="VCF57" s="145"/>
      <c r="VCG57" s="145"/>
      <c r="VCH57" s="145"/>
      <c r="VCI57" s="145"/>
      <c r="VCJ57" s="145"/>
      <c r="VCK57" s="145"/>
      <c r="VCL57" s="145"/>
      <c r="VCM57" s="145"/>
      <c r="VCN57" s="145"/>
      <c r="VCO57" s="145"/>
      <c r="VCP57" s="145"/>
      <c r="VCQ57" s="145"/>
      <c r="VCR57" s="145"/>
      <c r="VCS57" s="145"/>
      <c r="VCT57" s="145"/>
      <c r="VCU57" s="145"/>
      <c r="VCV57" s="145"/>
      <c r="VCW57" s="145"/>
      <c r="VCX57" s="145"/>
      <c r="VCY57" s="145"/>
      <c r="VCZ57" s="145"/>
      <c r="VDA57" s="145"/>
      <c r="VDB57" s="145"/>
      <c r="VDC57" s="145"/>
      <c r="VDD57" s="145"/>
      <c r="VDE57" s="145"/>
      <c r="VDF57" s="145"/>
      <c r="VDG57" s="145"/>
      <c r="VDH57" s="145"/>
      <c r="VDI57" s="145"/>
      <c r="VDJ57" s="145"/>
      <c r="VDK57" s="145"/>
      <c r="VDL57" s="145"/>
      <c r="VDM57" s="145"/>
      <c r="VDN57" s="145"/>
      <c r="VDO57" s="145"/>
      <c r="VDP57" s="145"/>
      <c r="VDQ57" s="145"/>
      <c r="VDR57" s="145"/>
      <c r="VDS57" s="145"/>
      <c r="VDT57" s="145"/>
      <c r="VDU57" s="145"/>
      <c r="VDV57" s="145"/>
      <c r="VDW57" s="145"/>
      <c r="VDX57" s="145"/>
      <c r="VDY57" s="145"/>
      <c r="VDZ57" s="145"/>
      <c r="VEA57" s="145"/>
      <c r="VEB57" s="145"/>
      <c r="VEC57" s="145"/>
      <c r="VED57" s="145"/>
      <c r="VEE57" s="145"/>
      <c r="VEF57" s="145"/>
      <c r="VEG57" s="145"/>
      <c r="VEH57" s="145"/>
      <c r="VEI57" s="145"/>
      <c r="VEJ57" s="145"/>
      <c r="VEK57" s="145"/>
      <c r="VEL57" s="145"/>
      <c r="VEM57" s="145"/>
      <c r="VEN57" s="145"/>
      <c r="VEO57" s="145"/>
      <c r="VEP57" s="145"/>
      <c r="VEQ57" s="145"/>
      <c r="VER57" s="145"/>
      <c r="VES57" s="145"/>
      <c r="VET57" s="145"/>
      <c r="VEU57" s="145"/>
      <c r="VEV57" s="145"/>
      <c r="VEW57" s="145"/>
      <c r="VEX57" s="145"/>
      <c r="VEY57" s="145"/>
      <c r="VEZ57" s="145"/>
      <c r="VFA57" s="145"/>
      <c r="VFB57" s="145"/>
      <c r="VFC57" s="145"/>
      <c r="VFD57" s="145"/>
      <c r="VFE57" s="145"/>
      <c r="VFF57" s="145"/>
      <c r="VFG57" s="145"/>
      <c r="VFH57" s="145"/>
      <c r="VFI57" s="145"/>
      <c r="VFJ57" s="145"/>
      <c r="VFK57" s="145"/>
      <c r="VFL57" s="145"/>
      <c r="VFM57" s="145"/>
      <c r="VFN57" s="145"/>
      <c r="VFO57" s="145"/>
      <c r="VFP57" s="145"/>
      <c r="VFQ57" s="145"/>
      <c r="VFR57" s="145"/>
      <c r="VFS57" s="145"/>
      <c r="VFT57" s="145"/>
      <c r="VFU57" s="145"/>
      <c r="VFV57" s="145"/>
      <c r="VFW57" s="145"/>
      <c r="VFX57" s="145"/>
      <c r="VFY57" s="145"/>
      <c r="VFZ57" s="145"/>
      <c r="VGA57" s="145"/>
      <c r="VGB57" s="145"/>
      <c r="VGC57" s="145"/>
      <c r="VGD57" s="145"/>
      <c r="VGE57" s="145"/>
      <c r="VGF57" s="145"/>
      <c r="VGG57" s="145"/>
      <c r="VGH57" s="145"/>
      <c r="VGI57" s="145"/>
      <c r="VGJ57" s="145"/>
      <c r="VGK57" s="145"/>
      <c r="VGL57" s="145"/>
      <c r="VGM57" s="145"/>
      <c r="VGN57" s="145"/>
      <c r="VGO57" s="145"/>
      <c r="VGP57" s="145"/>
      <c r="VGQ57" s="145"/>
      <c r="VGR57" s="145"/>
      <c r="VGS57" s="145"/>
      <c r="VGT57" s="145"/>
      <c r="VGU57" s="145"/>
      <c r="VGV57" s="145"/>
      <c r="VGW57" s="145"/>
      <c r="VGX57" s="145"/>
      <c r="VGY57" s="145"/>
      <c r="VGZ57" s="145"/>
      <c r="VHA57" s="145"/>
      <c r="VHB57" s="145"/>
      <c r="VHC57" s="145"/>
      <c r="VHD57" s="145"/>
      <c r="VHE57" s="145"/>
      <c r="VHF57" s="145"/>
      <c r="VHG57" s="145"/>
      <c r="VHH57" s="145"/>
      <c r="VHI57" s="145"/>
      <c r="VHJ57" s="145"/>
      <c r="VHK57" s="145"/>
      <c r="VHL57" s="145"/>
      <c r="VHM57" s="145"/>
      <c r="VHN57" s="145"/>
      <c r="VHO57" s="145"/>
      <c r="VHP57" s="145"/>
      <c r="VHQ57" s="145"/>
      <c r="VHR57" s="145"/>
      <c r="VHS57" s="145"/>
      <c r="VHT57" s="145"/>
      <c r="VHU57" s="145"/>
      <c r="VHV57" s="145"/>
      <c r="VHW57" s="145"/>
      <c r="VHX57" s="145"/>
      <c r="VHY57" s="145"/>
      <c r="VHZ57" s="145"/>
      <c r="VIA57" s="145"/>
      <c r="VIB57" s="145"/>
      <c r="VIC57" s="145"/>
      <c r="VID57" s="145"/>
      <c r="VIE57" s="145"/>
      <c r="VIF57" s="145"/>
      <c r="VIG57" s="145"/>
      <c r="VIH57" s="145"/>
      <c r="VII57" s="145"/>
      <c r="VIJ57" s="145"/>
      <c r="VIK57" s="145"/>
      <c r="VIL57" s="145"/>
      <c r="VIM57" s="145"/>
      <c r="VIN57" s="145"/>
      <c r="VIO57" s="145"/>
      <c r="VIP57" s="145"/>
      <c r="VIQ57" s="145"/>
      <c r="VIR57" s="145"/>
      <c r="VIS57" s="145"/>
      <c r="VIT57" s="145"/>
      <c r="VIU57" s="145"/>
      <c r="VIV57" s="145"/>
      <c r="VIW57" s="145"/>
      <c r="VIX57" s="145"/>
      <c r="VIY57" s="145"/>
      <c r="VIZ57" s="145"/>
      <c r="VJA57" s="145"/>
      <c r="VJB57" s="145"/>
      <c r="VJC57" s="145"/>
      <c r="VJD57" s="145"/>
      <c r="VJE57" s="145"/>
      <c r="VJF57" s="145"/>
      <c r="VJG57" s="145"/>
      <c r="VJH57" s="145"/>
      <c r="VJI57" s="145"/>
      <c r="VJJ57" s="145"/>
      <c r="VJK57" s="145"/>
      <c r="VJL57" s="145"/>
      <c r="VJM57" s="145"/>
      <c r="VJN57" s="145"/>
      <c r="VJO57" s="145"/>
      <c r="VJP57" s="145"/>
      <c r="VJQ57" s="145"/>
      <c r="VJR57" s="145"/>
      <c r="VJS57" s="145"/>
      <c r="VJT57" s="145"/>
      <c r="VJU57" s="145"/>
      <c r="VJV57" s="145"/>
      <c r="VJW57" s="145"/>
      <c r="VJX57" s="145"/>
      <c r="VJY57" s="145"/>
      <c r="VJZ57" s="145"/>
      <c r="VKA57" s="145"/>
      <c r="VKB57" s="145"/>
      <c r="VKC57" s="145"/>
      <c r="VKD57" s="145"/>
      <c r="VKE57" s="145"/>
      <c r="VKF57" s="145"/>
      <c r="VKG57" s="145"/>
      <c r="VKH57" s="145"/>
      <c r="VKI57" s="145"/>
      <c r="VKJ57" s="145"/>
      <c r="VKK57" s="145"/>
      <c r="VKL57" s="145"/>
      <c r="VKM57" s="145"/>
      <c r="VKN57" s="145"/>
      <c r="VKO57" s="145"/>
      <c r="VKP57" s="145"/>
      <c r="VKQ57" s="145"/>
      <c r="VKR57" s="145"/>
      <c r="VKS57" s="145"/>
      <c r="VKT57" s="145"/>
      <c r="VKU57" s="145"/>
      <c r="VKV57" s="145"/>
      <c r="VKW57" s="145"/>
      <c r="VKX57" s="145"/>
      <c r="VKY57" s="145"/>
      <c r="VKZ57" s="145"/>
      <c r="VLA57" s="145"/>
      <c r="VLB57" s="145"/>
      <c r="VLC57" s="145"/>
      <c r="VLD57" s="145"/>
      <c r="VLE57" s="145"/>
      <c r="VLF57" s="145"/>
      <c r="VLG57" s="145"/>
      <c r="VLH57" s="145"/>
      <c r="VLI57" s="145"/>
      <c r="VLJ57" s="145"/>
      <c r="VLK57" s="145"/>
      <c r="VLL57" s="145"/>
      <c r="VLM57" s="145"/>
      <c r="VLN57" s="145"/>
      <c r="VLO57" s="145"/>
      <c r="VLP57" s="145"/>
      <c r="VLQ57" s="145"/>
      <c r="VLR57" s="145"/>
      <c r="VLS57" s="145"/>
      <c r="VLT57" s="145"/>
      <c r="VLU57" s="145"/>
      <c r="VLV57" s="145"/>
      <c r="VLW57" s="145"/>
      <c r="VLX57" s="145"/>
      <c r="VLY57" s="145"/>
      <c r="VLZ57" s="145"/>
      <c r="VMA57" s="145"/>
      <c r="VMB57" s="145"/>
      <c r="VMC57" s="145"/>
      <c r="VMD57" s="145"/>
      <c r="VME57" s="145"/>
      <c r="VMF57" s="145"/>
      <c r="VMG57" s="145"/>
      <c r="VMH57" s="145"/>
      <c r="VMI57" s="145"/>
      <c r="VMJ57" s="145"/>
      <c r="VMK57" s="145"/>
      <c r="VML57" s="145"/>
      <c r="VMM57" s="145"/>
      <c r="VMN57" s="145"/>
      <c r="VMO57" s="145"/>
      <c r="VMP57" s="145"/>
      <c r="VMQ57" s="145"/>
      <c r="VMR57" s="145"/>
      <c r="VMS57" s="145"/>
      <c r="VMT57" s="145"/>
      <c r="VMU57" s="145"/>
      <c r="VMV57" s="145"/>
      <c r="VMW57" s="145"/>
      <c r="VMX57" s="145"/>
      <c r="VMY57" s="145"/>
      <c r="VMZ57" s="145"/>
      <c r="VNA57" s="145"/>
      <c r="VNB57" s="145"/>
      <c r="VNC57" s="145"/>
      <c r="VND57" s="145"/>
      <c r="VNE57" s="145"/>
      <c r="VNF57" s="145"/>
      <c r="VNG57" s="145"/>
      <c r="VNH57" s="145"/>
      <c r="VNI57" s="145"/>
      <c r="VNJ57" s="145"/>
      <c r="VNK57" s="145"/>
      <c r="VNL57" s="145"/>
      <c r="VNM57" s="145"/>
      <c r="VNN57" s="145"/>
      <c r="VNO57" s="145"/>
      <c r="VNP57" s="145"/>
      <c r="VNQ57" s="145"/>
      <c r="VNR57" s="145"/>
      <c r="VNS57" s="145"/>
      <c r="VNT57" s="145"/>
      <c r="VNU57" s="145"/>
      <c r="VNV57" s="145"/>
      <c r="VNW57" s="145"/>
      <c r="VNX57" s="145"/>
      <c r="VNY57" s="145"/>
      <c r="VNZ57" s="145"/>
      <c r="VOA57" s="145"/>
      <c r="VOB57" s="145"/>
      <c r="VOC57" s="145"/>
      <c r="VOD57" s="145"/>
      <c r="VOE57" s="145"/>
      <c r="VOF57" s="145"/>
      <c r="VOG57" s="145"/>
      <c r="VOH57" s="145"/>
      <c r="VOI57" s="145"/>
      <c r="VOJ57" s="145"/>
      <c r="VOK57" s="145"/>
      <c r="VOL57" s="145"/>
      <c r="VOM57" s="145"/>
      <c r="VON57" s="145"/>
      <c r="VOO57" s="145"/>
      <c r="VOP57" s="145"/>
      <c r="VOQ57" s="145"/>
      <c r="VOR57" s="145"/>
      <c r="VOS57" s="145"/>
      <c r="VOT57" s="145"/>
      <c r="VOU57" s="145"/>
      <c r="VOV57" s="145"/>
      <c r="VOW57" s="145"/>
      <c r="VOX57" s="145"/>
      <c r="VOY57" s="145"/>
      <c r="VOZ57" s="145"/>
      <c r="VPA57" s="145"/>
      <c r="VPB57" s="145"/>
      <c r="VPC57" s="145"/>
      <c r="VPD57" s="145"/>
      <c r="VPE57" s="145"/>
      <c r="VPF57" s="145"/>
      <c r="VPG57" s="145"/>
      <c r="VPH57" s="145"/>
      <c r="VPI57" s="145"/>
      <c r="VPJ57" s="145"/>
      <c r="VPK57" s="145"/>
      <c r="VPL57" s="145"/>
      <c r="VPM57" s="145"/>
      <c r="VPN57" s="145"/>
      <c r="VPO57" s="145"/>
      <c r="VPP57" s="145"/>
      <c r="VPQ57" s="145"/>
      <c r="VPR57" s="145"/>
      <c r="VPS57" s="145"/>
      <c r="VPT57" s="145"/>
      <c r="VPU57" s="145"/>
      <c r="VPV57" s="145"/>
      <c r="VPW57" s="145"/>
      <c r="VPX57" s="145"/>
      <c r="VPY57" s="145"/>
      <c r="VPZ57" s="145"/>
      <c r="VQA57" s="145"/>
      <c r="VQB57" s="145"/>
      <c r="VQC57" s="145"/>
      <c r="VQD57" s="145"/>
      <c r="VQE57" s="145"/>
      <c r="VQF57" s="145"/>
      <c r="VQG57" s="145"/>
      <c r="VQH57" s="145"/>
      <c r="VQI57" s="145"/>
      <c r="VQJ57" s="145"/>
      <c r="VQK57" s="145"/>
      <c r="VQL57" s="145"/>
      <c r="VQM57" s="145"/>
      <c r="VQN57" s="145"/>
      <c r="VQO57" s="145"/>
      <c r="VQP57" s="145"/>
      <c r="VQQ57" s="145"/>
      <c r="VQR57" s="145"/>
      <c r="VQS57" s="145"/>
      <c r="VQT57" s="145"/>
      <c r="VQU57" s="145"/>
      <c r="VQV57" s="145"/>
      <c r="VQW57" s="145"/>
      <c r="VQX57" s="145"/>
      <c r="VQY57" s="145"/>
      <c r="VQZ57" s="145"/>
      <c r="VRA57" s="145"/>
      <c r="VRB57" s="145"/>
      <c r="VRC57" s="145"/>
      <c r="VRD57" s="145"/>
      <c r="VRE57" s="145"/>
      <c r="VRF57" s="145"/>
      <c r="VRG57" s="145"/>
      <c r="VRH57" s="145"/>
      <c r="VRI57" s="145"/>
      <c r="VRJ57" s="145"/>
      <c r="VRK57" s="145"/>
      <c r="VRL57" s="145"/>
      <c r="VRM57" s="145"/>
      <c r="VRN57" s="145"/>
      <c r="VRO57" s="145"/>
      <c r="VRP57" s="145"/>
      <c r="VRQ57" s="145"/>
      <c r="VRR57" s="145"/>
      <c r="VRS57" s="145"/>
      <c r="VRT57" s="145"/>
      <c r="VRU57" s="145"/>
      <c r="VRV57" s="145"/>
      <c r="VRW57" s="145"/>
      <c r="VRX57" s="145"/>
      <c r="VRY57" s="145"/>
      <c r="VRZ57" s="145"/>
      <c r="VSA57" s="145"/>
      <c r="VSB57" s="145"/>
      <c r="VSC57" s="145"/>
      <c r="VSD57" s="145"/>
      <c r="VSE57" s="145"/>
      <c r="VSF57" s="145"/>
      <c r="VSG57" s="145"/>
      <c r="VSH57" s="145"/>
      <c r="VSI57" s="145"/>
      <c r="VSJ57" s="145"/>
      <c r="VSK57" s="145"/>
      <c r="VSL57" s="145"/>
      <c r="VSM57" s="145"/>
      <c r="VSN57" s="145"/>
      <c r="VSO57" s="145"/>
      <c r="VSP57" s="145"/>
      <c r="VSQ57" s="145"/>
      <c r="VSR57" s="145"/>
      <c r="VSS57" s="145"/>
      <c r="VST57" s="145"/>
      <c r="VSU57" s="145"/>
      <c r="VSV57" s="145"/>
      <c r="VSW57" s="145"/>
      <c r="VSX57" s="145"/>
      <c r="VSY57" s="145"/>
      <c r="VSZ57" s="145"/>
      <c r="VTA57" s="145"/>
      <c r="VTB57" s="145"/>
      <c r="VTC57" s="145"/>
      <c r="VTD57" s="145"/>
      <c r="VTE57" s="145"/>
      <c r="VTF57" s="145"/>
      <c r="VTG57" s="145"/>
      <c r="VTH57" s="145"/>
      <c r="VTI57" s="145"/>
      <c r="VTJ57" s="145"/>
      <c r="VTK57" s="145"/>
      <c r="VTL57" s="145"/>
      <c r="VTM57" s="145"/>
      <c r="VTN57" s="145"/>
      <c r="VTO57" s="145"/>
      <c r="VTP57" s="145"/>
      <c r="VTQ57" s="145"/>
      <c r="VTR57" s="145"/>
      <c r="VTS57" s="145"/>
      <c r="VTT57" s="145"/>
      <c r="VTU57" s="145"/>
      <c r="VTV57" s="145"/>
      <c r="VTW57" s="145"/>
      <c r="VTX57" s="145"/>
      <c r="VTY57" s="145"/>
      <c r="VTZ57" s="145"/>
      <c r="VUA57" s="145"/>
      <c r="VUB57" s="145"/>
      <c r="VUC57" s="145"/>
      <c r="VUD57" s="145"/>
      <c r="VUE57" s="145"/>
      <c r="VUF57" s="145"/>
      <c r="VUG57" s="145"/>
      <c r="VUH57" s="145"/>
      <c r="VUI57" s="145"/>
      <c r="VUJ57" s="145"/>
      <c r="VUK57" s="145"/>
      <c r="VUL57" s="145"/>
      <c r="VUM57" s="145"/>
      <c r="VUN57" s="145"/>
      <c r="VUO57" s="145"/>
      <c r="VUP57" s="145"/>
      <c r="VUQ57" s="145"/>
      <c r="VUR57" s="145"/>
      <c r="VUS57" s="145"/>
      <c r="VUT57" s="145"/>
      <c r="VUU57" s="145"/>
      <c r="VUV57" s="145"/>
      <c r="VUW57" s="145"/>
      <c r="VUX57" s="145"/>
      <c r="VUY57" s="145"/>
      <c r="VUZ57" s="145"/>
      <c r="VVA57" s="145"/>
      <c r="VVB57" s="145"/>
      <c r="VVC57" s="145"/>
      <c r="VVD57" s="145"/>
      <c r="VVE57" s="145"/>
      <c r="VVF57" s="145"/>
      <c r="VVG57" s="145"/>
      <c r="VVH57" s="145"/>
      <c r="VVI57" s="145"/>
      <c r="VVJ57" s="145"/>
      <c r="VVK57" s="145"/>
      <c r="VVL57" s="145"/>
      <c r="VVM57" s="145"/>
      <c r="VVN57" s="145"/>
      <c r="VVO57" s="145"/>
      <c r="VVP57" s="145"/>
      <c r="VVQ57" s="145"/>
      <c r="VVR57" s="145"/>
      <c r="VVS57" s="145"/>
      <c r="VVT57" s="145"/>
      <c r="VVU57" s="145"/>
      <c r="VVV57" s="145"/>
      <c r="VVW57" s="145"/>
      <c r="VVX57" s="145"/>
      <c r="VVY57" s="145"/>
      <c r="VVZ57" s="145"/>
      <c r="VWA57" s="145"/>
      <c r="VWB57" s="145"/>
      <c r="VWC57" s="145"/>
      <c r="VWD57" s="145"/>
      <c r="VWE57" s="145"/>
      <c r="VWF57" s="145"/>
      <c r="VWG57" s="145"/>
      <c r="VWH57" s="145"/>
      <c r="VWI57" s="145"/>
      <c r="VWJ57" s="145"/>
      <c r="VWK57" s="145"/>
      <c r="VWL57" s="145"/>
      <c r="VWM57" s="145"/>
      <c r="VWN57" s="145"/>
      <c r="VWO57" s="145"/>
      <c r="VWP57" s="145"/>
      <c r="VWQ57" s="145"/>
      <c r="VWR57" s="145"/>
      <c r="VWS57" s="145"/>
      <c r="VWT57" s="145"/>
      <c r="VWU57" s="145"/>
      <c r="VWV57" s="145"/>
      <c r="VWW57" s="145"/>
      <c r="VWX57" s="145"/>
      <c r="VWY57" s="145"/>
      <c r="VWZ57" s="145"/>
      <c r="VXA57" s="145"/>
      <c r="VXB57" s="145"/>
      <c r="VXC57" s="145"/>
      <c r="VXD57" s="145"/>
      <c r="VXE57" s="145"/>
      <c r="VXF57" s="145"/>
      <c r="VXG57" s="145"/>
      <c r="VXH57" s="145"/>
      <c r="VXI57" s="145"/>
      <c r="VXJ57" s="145"/>
      <c r="VXK57" s="145"/>
      <c r="VXL57" s="145"/>
      <c r="VXM57" s="145"/>
      <c r="VXN57" s="145"/>
      <c r="VXO57" s="145"/>
      <c r="VXP57" s="145"/>
      <c r="VXQ57" s="145"/>
      <c r="VXR57" s="145"/>
      <c r="VXS57" s="145"/>
      <c r="VXT57" s="145"/>
      <c r="VXU57" s="145"/>
      <c r="VXV57" s="145"/>
      <c r="VXW57" s="145"/>
      <c r="VXX57" s="145"/>
      <c r="VXY57" s="145"/>
      <c r="VXZ57" s="145"/>
      <c r="VYA57" s="145"/>
      <c r="VYB57" s="145"/>
      <c r="VYC57" s="145"/>
      <c r="VYD57" s="145"/>
      <c r="VYE57" s="145"/>
      <c r="VYF57" s="145"/>
      <c r="VYG57" s="145"/>
      <c r="VYH57" s="145"/>
      <c r="VYI57" s="145"/>
      <c r="VYJ57" s="145"/>
      <c r="VYK57" s="145"/>
      <c r="VYL57" s="145"/>
      <c r="VYM57" s="145"/>
      <c r="VYN57" s="145"/>
      <c r="VYO57" s="145"/>
      <c r="VYP57" s="145"/>
      <c r="VYQ57" s="145"/>
      <c r="VYR57" s="145"/>
      <c r="VYS57" s="145"/>
      <c r="VYT57" s="145"/>
      <c r="VYU57" s="145"/>
      <c r="VYV57" s="145"/>
      <c r="VYW57" s="145"/>
      <c r="VYX57" s="145"/>
      <c r="VYY57" s="145"/>
      <c r="VYZ57" s="145"/>
      <c r="VZA57" s="145"/>
      <c r="VZB57" s="145"/>
      <c r="VZC57" s="145"/>
      <c r="VZD57" s="145"/>
      <c r="VZE57" s="145"/>
      <c r="VZF57" s="145"/>
      <c r="VZG57" s="145"/>
      <c r="VZH57" s="145"/>
      <c r="VZI57" s="145"/>
      <c r="VZJ57" s="145"/>
      <c r="VZK57" s="145"/>
      <c r="VZL57" s="145"/>
      <c r="VZM57" s="145"/>
      <c r="VZN57" s="145"/>
      <c r="VZO57" s="145"/>
      <c r="VZP57" s="145"/>
      <c r="VZQ57" s="145"/>
      <c r="VZR57" s="145"/>
      <c r="VZS57" s="145"/>
      <c r="VZT57" s="145"/>
      <c r="VZU57" s="145"/>
      <c r="VZV57" s="145"/>
      <c r="VZW57" s="145"/>
      <c r="VZX57" s="145"/>
      <c r="VZY57" s="145"/>
      <c r="VZZ57" s="145"/>
      <c r="WAA57" s="145"/>
      <c r="WAB57" s="145"/>
      <c r="WAC57" s="145"/>
      <c r="WAD57" s="145"/>
      <c r="WAE57" s="145"/>
      <c r="WAF57" s="145"/>
      <c r="WAG57" s="145"/>
      <c r="WAH57" s="145"/>
      <c r="WAI57" s="145"/>
      <c r="WAJ57" s="145"/>
      <c r="WAK57" s="145"/>
      <c r="WAL57" s="145"/>
      <c r="WAM57" s="145"/>
      <c r="WAN57" s="145"/>
      <c r="WAO57" s="145"/>
      <c r="WAP57" s="145"/>
      <c r="WAQ57" s="145"/>
      <c r="WAR57" s="145"/>
      <c r="WAS57" s="145"/>
      <c r="WAT57" s="145"/>
      <c r="WAU57" s="145"/>
      <c r="WAV57" s="145"/>
      <c r="WAW57" s="145"/>
      <c r="WAX57" s="145"/>
      <c r="WAY57" s="145"/>
      <c r="WAZ57" s="145"/>
      <c r="WBA57" s="145"/>
      <c r="WBB57" s="145"/>
      <c r="WBC57" s="145"/>
      <c r="WBD57" s="145"/>
      <c r="WBE57" s="145"/>
      <c r="WBF57" s="145"/>
      <c r="WBG57" s="145"/>
      <c r="WBH57" s="145"/>
      <c r="WBI57" s="145"/>
      <c r="WBJ57" s="145"/>
      <c r="WBK57" s="145"/>
      <c r="WBL57" s="145"/>
      <c r="WBM57" s="145"/>
      <c r="WBN57" s="145"/>
      <c r="WBO57" s="145"/>
      <c r="WBP57" s="145"/>
      <c r="WBQ57" s="145"/>
      <c r="WBR57" s="145"/>
      <c r="WBS57" s="145"/>
      <c r="WBT57" s="145"/>
      <c r="WBU57" s="145"/>
      <c r="WBV57" s="145"/>
      <c r="WBW57" s="145"/>
      <c r="WBX57" s="145"/>
      <c r="WBY57" s="145"/>
      <c r="WBZ57" s="145"/>
      <c r="WCA57" s="145"/>
      <c r="WCB57" s="145"/>
      <c r="WCC57" s="145"/>
      <c r="WCD57" s="145"/>
      <c r="WCE57" s="145"/>
      <c r="WCF57" s="145"/>
      <c r="WCG57" s="145"/>
      <c r="WCH57" s="145"/>
      <c r="WCI57" s="145"/>
      <c r="WCJ57" s="145"/>
      <c r="WCK57" s="145"/>
      <c r="WCL57" s="145"/>
      <c r="WCM57" s="145"/>
      <c r="WCN57" s="145"/>
      <c r="WCO57" s="145"/>
      <c r="WCP57" s="145"/>
      <c r="WCQ57" s="145"/>
      <c r="WCR57" s="145"/>
      <c r="WCS57" s="145"/>
      <c r="WCT57" s="145"/>
      <c r="WCU57" s="145"/>
      <c r="WCV57" s="145"/>
      <c r="WCW57" s="145"/>
      <c r="WCX57" s="145"/>
      <c r="WCY57" s="145"/>
      <c r="WCZ57" s="145"/>
      <c r="WDA57" s="145"/>
      <c r="WDB57" s="145"/>
      <c r="WDC57" s="145"/>
      <c r="WDD57" s="145"/>
      <c r="WDE57" s="145"/>
      <c r="WDF57" s="145"/>
      <c r="WDG57" s="145"/>
      <c r="WDH57" s="145"/>
      <c r="WDI57" s="145"/>
      <c r="WDJ57" s="145"/>
      <c r="WDK57" s="145"/>
      <c r="WDL57" s="145"/>
      <c r="WDM57" s="145"/>
      <c r="WDN57" s="145"/>
      <c r="WDO57" s="145"/>
      <c r="WDP57" s="145"/>
      <c r="WDQ57" s="145"/>
      <c r="WDR57" s="145"/>
      <c r="WDS57" s="145"/>
      <c r="WDT57" s="145"/>
      <c r="WDU57" s="145"/>
      <c r="WDV57" s="145"/>
      <c r="WDW57" s="145"/>
      <c r="WDX57" s="145"/>
      <c r="WDY57" s="145"/>
      <c r="WDZ57" s="145"/>
      <c r="WEA57" s="145"/>
      <c r="WEB57" s="145"/>
      <c r="WEC57" s="145"/>
      <c r="WED57" s="145"/>
      <c r="WEE57" s="145"/>
      <c r="WEF57" s="145"/>
      <c r="WEG57" s="145"/>
      <c r="WEH57" s="145"/>
      <c r="WEI57" s="145"/>
      <c r="WEJ57" s="145"/>
      <c r="WEK57" s="145"/>
      <c r="WEL57" s="145"/>
      <c r="WEM57" s="145"/>
      <c r="WEN57" s="145"/>
      <c r="WEO57" s="145"/>
      <c r="WEP57" s="145"/>
      <c r="WEQ57" s="145"/>
      <c r="WER57" s="145"/>
      <c r="WES57" s="145"/>
      <c r="WET57" s="145"/>
      <c r="WEU57" s="145"/>
      <c r="WEV57" s="145"/>
      <c r="WEW57" s="145"/>
      <c r="WEX57" s="145"/>
      <c r="WEY57" s="145"/>
      <c r="WEZ57" s="145"/>
      <c r="WFA57" s="145"/>
      <c r="WFB57" s="145"/>
      <c r="WFC57" s="145"/>
      <c r="WFD57" s="145"/>
      <c r="WFE57" s="145"/>
      <c r="WFF57" s="145"/>
      <c r="WFG57" s="145"/>
      <c r="WFH57" s="145"/>
      <c r="WFI57" s="145"/>
      <c r="WFJ57" s="145"/>
      <c r="WFK57" s="145"/>
      <c r="WFL57" s="145"/>
      <c r="WFM57" s="145"/>
      <c r="WFN57" s="145"/>
      <c r="WFO57" s="145"/>
      <c r="WFP57" s="145"/>
      <c r="WFQ57" s="145"/>
      <c r="WFR57" s="145"/>
      <c r="WFS57" s="145"/>
      <c r="WFT57" s="145"/>
      <c r="WFU57" s="145"/>
      <c r="WFV57" s="145"/>
      <c r="WFW57" s="145"/>
      <c r="WFX57" s="145"/>
      <c r="WFY57" s="145"/>
      <c r="WFZ57" s="145"/>
      <c r="WGA57" s="145"/>
      <c r="WGB57" s="145"/>
      <c r="WGC57" s="145"/>
      <c r="WGD57" s="145"/>
      <c r="WGE57" s="145"/>
      <c r="WGF57" s="145"/>
      <c r="WGG57" s="145"/>
      <c r="WGH57" s="145"/>
      <c r="WGI57" s="145"/>
      <c r="WGJ57" s="145"/>
      <c r="WGK57" s="145"/>
      <c r="WGL57" s="145"/>
      <c r="WGM57" s="145"/>
      <c r="WGN57" s="145"/>
      <c r="WGO57" s="145"/>
      <c r="WGP57" s="145"/>
      <c r="WGQ57" s="145"/>
      <c r="WGR57" s="145"/>
      <c r="WGS57" s="145"/>
      <c r="WGT57" s="145"/>
      <c r="WGU57" s="145"/>
      <c r="WGV57" s="145"/>
      <c r="WGW57" s="145"/>
      <c r="WGX57" s="145"/>
      <c r="WGY57" s="145"/>
      <c r="WGZ57" s="145"/>
      <c r="WHA57" s="145"/>
      <c r="WHB57" s="145"/>
      <c r="WHC57" s="145"/>
      <c r="WHD57" s="145"/>
      <c r="WHE57" s="145"/>
      <c r="WHF57" s="145"/>
      <c r="WHG57" s="145"/>
      <c r="WHH57" s="145"/>
      <c r="WHI57" s="145"/>
      <c r="WHJ57" s="145"/>
      <c r="WHK57" s="145"/>
      <c r="WHL57" s="145"/>
      <c r="WHM57" s="145"/>
      <c r="WHN57" s="145"/>
      <c r="WHO57" s="145"/>
      <c r="WHP57" s="145"/>
      <c r="WHQ57" s="145"/>
      <c r="WHR57" s="145"/>
      <c r="WHS57" s="145"/>
      <c r="WHT57" s="145"/>
      <c r="WHU57" s="145"/>
      <c r="WHV57" s="145"/>
      <c r="WHW57" s="145"/>
      <c r="WHX57" s="145"/>
      <c r="WHY57" s="145"/>
      <c r="WHZ57" s="145"/>
      <c r="WIA57" s="145"/>
      <c r="WIB57" s="145"/>
      <c r="WIC57" s="145"/>
      <c r="WID57" s="145"/>
      <c r="WIE57" s="145"/>
      <c r="WIF57" s="145"/>
      <c r="WIG57" s="145"/>
      <c r="WIH57" s="145"/>
      <c r="WII57" s="145"/>
      <c r="WIJ57" s="145"/>
      <c r="WIK57" s="145"/>
      <c r="WIL57" s="145"/>
      <c r="WIM57" s="145"/>
      <c r="WIN57" s="145"/>
      <c r="WIO57" s="145"/>
      <c r="WIP57" s="145"/>
      <c r="WIQ57" s="145"/>
      <c r="WIR57" s="145"/>
      <c r="WIS57" s="145"/>
      <c r="WIT57" s="145"/>
      <c r="WIU57" s="145"/>
      <c r="WIV57" s="145"/>
      <c r="WIW57" s="145"/>
      <c r="WIX57" s="145"/>
      <c r="WIY57" s="145"/>
      <c r="WIZ57" s="145"/>
      <c r="WJA57" s="145"/>
      <c r="WJB57" s="145"/>
      <c r="WJC57" s="145"/>
      <c r="WJD57" s="145"/>
      <c r="WJE57" s="145"/>
      <c r="WJF57" s="145"/>
      <c r="WJG57" s="145"/>
      <c r="WJH57" s="145"/>
      <c r="WJI57" s="145"/>
      <c r="WJJ57" s="145"/>
      <c r="WJK57" s="145"/>
      <c r="WJL57" s="145"/>
      <c r="WJM57" s="145"/>
      <c r="WJN57" s="145"/>
      <c r="WJO57" s="145"/>
      <c r="WJP57" s="145"/>
      <c r="WJQ57" s="145"/>
      <c r="WJR57" s="145"/>
      <c r="WJS57" s="145"/>
      <c r="WJT57" s="145"/>
      <c r="WJU57" s="145"/>
      <c r="WJV57" s="145"/>
      <c r="WJW57" s="145"/>
      <c r="WJX57" s="145"/>
      <c r="WJY57" s="145"/>
      <c r="WJZ57" s="145"/>
      <c r="WKA57" s="145"/>
      <c r="WKB57" s="145"/>
      <c r="WKC57" s="145"/>
      <c r="WKD57" s="145"/>
      <c r="WKE57" s="145"/>
      <c r="WKF57" s="145"/>
      <c r="WKG57" s="145"/>
      <c r="WKH57" s="145"/>
      <c r="WKI57" s="145"/>
      <c r="WKJ57" s="145"/>
      <c r="WKK57" s="145"/>
      <c r="WKL57" s="145"/>
      <c r="WKM57" s="145"/>
      <c r="WKN57" s="145"/>
      <c r="WKO57" s="145"/>
      <c r="WKP57" s="145"/>
      <c r="WKQ57" s="145"/>
      <c r="WKR57" s="145"/>
      <c r="WKS57" s="145"/>
      <c r="WKT57" s="145"/>
      <c r="WKU57" s="145"/>
      <c r="WKV57" s="145"/>
      <c r="WKW57" s="145"/>
      <c r="WKX57" s="145"/>
      <c r="WKY57" s="145"/>
      <c r="WKZ57" s="145"/>
      <c r="WLA57" s="145"/>
      <c r="WLB57" s="145"/>
      <c r="WLC57" s="145"/>
      <c r="WLD57" s="145"/>
      <c r="WLE57" s="145"/>
      <c r="WLF57" s="145"/>
      <c r="WLG57" s="145"/>
      <c r="WLH57" s="145"/>
      <c r="WLI57" s="145"/>
      <c r="WLJ57" s="145"/>
      <c r="WLK57" s="145"/>
      <c r="WLL57" s="145"/>
      <c r="WLM57" s="145"/>
      <c r="WLN57" s="145"/>
      <c r="WLO57" s="145"/>
      <c r="WLP57" s="145"/>
      <c r="WLQ57" s="145"/>
      <c r="WLR57" s="145"/>
      <c r="WLS57" s="145"/>
      <c r="WLT57" s="145"/>
      <c r="WLU57" s="145"/>
      <c r="WLV57" s="145"/>
      <c r="WLW57" s="145"/>
      <c r="WLX57" s="145"/>
      <c r="WLY57" s="145"/>
      <c r="WLZ57" s="145"/>
      <c r="WMA57" s="145"/>
      <c r="WMB57" s="145"/>
      <c r="WMC57" s="145"/>
      <c r="WMD57" s="145"/>
      <c r="WME57" s="145"/>
      <c r="WMF57" s="145"/>
      <c r="WMG57" s="145"/>
      <c r="WMH57" s="145"/>
      <c r="WMI57" s="145"/>
      <c r="WMJ57" s="145"/>
      <c r="WMK57" s="145"/>
      <c r="WML57" s="145"/>
      <c r="WMM57" s="145"/>
      <c r="WMN57" s="145"/>
      <c r="WMO57" s="145"/>
      <c r="WMP57" s="145"/>
      <c r="WMQ57" s="145"/>
      <c r="WMR57" s="145"/>
      <c r="WMS57" s="145"/>
      <c r="WMT57" s="145"/>
      <c r="WMU57" s="145"/>
      <c r="WMV57" s="145"/>
      <c r="WMW57" s="145"/>
      <c r="WMX57" s="145"/>
      <c r="WMY57" s="145"/>
      <c r="WMZ57" s="145"/>
      <c r="WNA57" s="145"/>
      <c r="WNB57" s="145"/>
      <c r="WNC57" s="145"/>
      <c r="WND57" s="145"/>
      <c r="WNE57" s="145"/>
      <c r="WNF57" s="145"/>
      <c r="WNG57" s="145"/>
      <c r="WNH57" s="145"/>
      <c r="WNI57" s="145"/>
      <c r="WNJ57" s="145"/>
      <c r="WNK57" s="145"/>
      <c r="WNL57" s="145"/>
      <c r="WNM57" s="145"/>
      <c r="WNN57" s="145"/>
      <c r="WNO57" s="145"/>
      <c r="WNP57" s="145"/>
      <c r="WNQ57" s="145"/>
      <c r="WNR57" s="145"/>
      <c r="WNS57" s="145"/>
      <c r="WNT57" s="145"/>
      <c r="WNU57" s="145"/>
      <c r="WNV57" s="145"/>
      <c r="WNW57" s="145"/>
      <c r="WNX57" s="145"/>
      <c r="WNY57" s="145"/>
      <c r="WNZ57" s="145"/>
      <c r="WOA57" s="145"/>
      <c r="WOB57" s="145"/>
      <c r="WOC57" s="145"/>
      <c r="WOD57" s="145"/>
      <c r="WOE57" s="145"/>
      <c r="WOF57" s="145"/>
      <c r="WOG57" s="145"/>
      <c r="WOH57" s="145"/>
      <c r="WOI57" s="145"/>
      <c r="WOJ57" s="145"/>
      <c r="WOK57" s="145"/>
      <c r="WOL57" s="145"/>
      <c r="WOM57" s="145"/>
      <c r="WON57" s="145"/>
      <c r="WOO57" s="145"/>
      <c r="WOP57" s="145"/>
      <c r="WOQ57" s="145"/>
      <c r="WOR57" s="145"/>
      <c r="WOS57" s="145"/>
      <c r="WOT57" s="145"/>
      <c r="WOU57" s="145"/>
      <c r="WOV57" s="145"/>
      <c r="WOW57" s="145"/>
      <c r="WOX57" s="145"/>
      <c r="WOY57" s="145"/>
      <c r="WOZ57" s="145"/>
      <c r="WPA57" s="145"/>
      <c r="WPB57" s="145"/>
      <c r="WPC57" s="145"/>
      <c r="WPD57" s="145"/>
      <c r="WPE57" s="145"/>
      <c r="WPF57" s="145"/>
      <c r="WPG57" s="145"/>
      <c r="WPH57" s="145"/>
      <c r="WPI57" s="145"/>
      <c r="WPJ57" s="145"/>
      <c r="WPK57" s="145"/>
      <c r="WPL57" s="145"/>
      <c r="WPM57" s="145"/>
      <c r="WPN57" s="145"/>
      <c r="WPO57" s="145"/>
      <c r="WPP57" s="145"/>
      <c r="WPQ57" s="145"/>
      <c r="WPR57" s="145"/>
      <c r="WPS57" s="145"/>
      <c r="WPT57" s="145"/>
      <c r="WPU57" s="145"/>
      <c r="WPV57" s="145"/>
      <c r="WPW57" s="145"/>
      <c r="WPX57" s="145"/>
      <c r="WPY57" s="145"/>
      <c r="WPZ57" s="145"/>
      <c r="WQA57" s="145"/>
      <c r="WQB57" s="145"/>
      <c r="WQC57" s="145"/>
      <c r="WQD57" s="145"/>
      <c r="WQE57" s="145"/>
      <c r="WQF57" s="145"/>
      <c r="WQG57" s="145"/>
      <c r="WQH57" s="145"/>
      <c r="WQI57" s="145"/>
      <c r="WQJ57" s="145"/>
      <c r="WQK57" s="145"/>
      <c r="WQL57" s="145"/>
      <c r="WQM57" s="145"/>
      <c r="WQN57" s="145"/>
      <c r="WQO57" s="145"/>
      <c r="WQP57" s="145"/>
      <c r="WQQ57" s="145"/>
      <c r="WQR57" s="145"/>
      <c r="WQS57" s="145"/>
      <c r="WQT57" s="145"/>
      <c r="WQU57" s="145"/>
      <c r="WQV57" s="145"/>
      <c r="WQW57" s="145"/>
      <c r="WQX57" s="145"/>
      <c r="WQY57" s="145"/>
      <c r="WQZ57" s="145"/>
      <c r="WRA57" s="145"/>
      <c r="WRB57" s="145"/>
      <c r="WRC57" s="145"/>
      <c r="WRD57" s="145"/>
      <c r="WRE57" s="145"/>
      <c r="WRF57" s="145"/>
      <c r="WRG57" s="145"/>
      <c r="WRH57" s="145"/>
      <c r="WRI57" s="145"/>
      <c r="WRJ57" s="145"/>
      <c r="WRK57" s="145"/>
      <c r="WRL57" s="145"/>
      <c r="WRM57" s="145"/>
      <c r="WRN57" s="145"/>
      <c r="WRO57" s="145"/>
      <c r="WRP57" s="145"/>
      <c r="WRQ57" s="145"/>
      <c r="WRR57" s="145"/>
      <c r="WRS57" s="145"/>
      <c r="WRT57" s="145"/>
      <c r="WRU57" s="145"/>
      <c r="WRV57" s="145"/>
      <c r="WRW57" s="145"/>
      <c r="WRX57" s="145"/>
      <c r="WRY57" s="145"/>
      <c r="WRZ57" s="145"/>
      <c r="WSA57" s="145"/>
      <c r="WSB57" s="145"/>
      <c r="WSC57" s="145"/>
      <c r="WSD57" s="145"/>
      <c r="WSE57" s="145"/>
      <c r="WSF57" s="145"/>
      <c r="WSG57" s="145"/>
      <c r="WSH57" s="145"/>
      <c r="WSI57" s="145"/>
      <c r="WSJ57" s="145"/>
      <c r="WSK57" s="145"/>
      <c r="WSL57" s="145"/>
      <c r="WSM57" s="145"/>
      <c r="WSN57" s="145"/>
      <c r="WSO57" s="145"/>
      <c r="WSP57" s="145"/>
      <c r="WSQ57" s="145"/>
      <c r="WSR57" s="145"/>
      <c r="WSS57" s="145"/>
      <c r="WST57" s="145"/>
      <c r="WSU57" s="145"/>
      <c r="WSV57" s="145"/>
      <c r="WSW57" s="145"/>
      <c r="WSX57" s="145"/>
      <c r="WSY57" s="145"/>
      <c r="WSZ57" s="145"/>
      <c r="WTA57" s="145"/>
      <c r="WTB57" s="145"/>
      <c r="WTC57" s="145"/>
      <c r="WTD57" s="145"/>
      <c r="WTE57" s="145"/>
      <c r="WTF57" s="145"/>
      <c r="WTG57" s="145"/>
      <c r="WTH57" s="145"/>
      <c r="WTI57" s="145"/>
      <c r="WTJ57" s="145"/>
      <c r="WTK57" s="145"/>
      <c r="WTL57" s="145"/>
      <c r="WTM57" s="145"/>
      <c r="WTN57" s="145"/>
      <c r="WTO57" s="145"/>
      <c r="WTP57" s="145"/>
      <c r="WTQ57" s="145"/>
      <c r="WTR57" s="145"/>
      <c r="WTS57" s="145"/>
      <c r="WTT57" s="145"/>
      <c r="WTU57" s="145"/>
      <c r="WTV57" s="145"/>
      <c r="WTW57" s="145"/>
      <c r="WTX57" s="145"/>
      <c r="WTY57" s="145"/>
      <c r="WTZ57" s="145"/>
      <c r="WUA57" s="145"/>
      <c r="WUB57" s="145"/>
      <c r="WUC57" s="145"/>
      <c r="WUD57" s="145"/>
      <c r="WUE57" s="145"/>
      <c r="WUF57" s="145"/>
      <c r="WUG57" s="145"/>
      <c r="WUH57" s="145"/>
      <c r="WUI57" s="145"/>
      <c r="WUJ57" s="145"/>
      <c r="WUK57" s="145"/>
      <c r="WUL57" s="145"/>
      <c r="WUM57" s="145"/>
      <c r="WUN57" s="145"/>
      <c r="WUO57" s="145"/>
      <c r="WUP57" s="145"/>
      <c r="WUQ57" s="145"/>
      <c r="WUR57" s="145"/>
      <c r="WUS57" s="145"/>
      <c r="WUT57" s="145"/>
      <c r="WUU57" s="145"/>
      <c r="WUV57" s="145"/>
      <c r="WUW57" s="145"/>
      <c r="WUX57" s="145"/>
      <c r="WUY57" s="145"/>
      <c r="WUZ57" s="145"/>
      <c r="WVA57" s="145"/>
      <c r="WVB57" s="145"/>
      <c r="WVC57" s="145"/>
      <c r="WVD57" s="145"/>
      <c r="WVE57" s="145"/>
      <c r="WVF57" s="145"/>
      <c r="WVG57" s="145"/>
      <c r="WVH57" s="145"/>
      <c r="WVI57" s="145"/>
      <c r="WVJ57" s="145"/>
      <c r="WVK57" s="145"/>
      <c r="WVL57" s="145"/>
      <c r="WVM57" s="145"/>
      <c r="WVN57" s="145"/>
      <c r="WVO57" s="145"/>
      <c r="WVP57" s="145"/>
      <c r="WVQ57" s="145"/>
      <c r="WVR57" s="145"/>
      <c r="WVS57" s="145"/>
      <c r="WVT57" s="145"/>
      <c r="WVU57" s="145"/>
      <c r="WVV57" s="145"/>
      <c r="WVW57" s="145"/>
      <c r="WVX57" s="145"/>
      <c r="WVY57" s="145"/>
      <c r="WVZ57" s="145"/>
      <c r="WWA57" s="145"/>
      <c r="WWB57" s="145"/>
      <c r="WWC57" s="145"/>
      <c r="WWD57" s="145"/>
      <c r="WWE57" s="145"/>
      <c r="WWF57" s="145"/>
      <c r="WWG57" s="145"/>
      <c r="WWH57" s="145"/>
      <c r="WWI57" s="145"/>
      <c r="WWJ57" s="145"/>
      <c r="WWK57" s="145"/>
      <c r="WWL57" s="145"/>
      <c r="WWM57" s="145"/>
      <c r="WWN57" s="145"/>
      <c r="WWO57" s="145"/>
      <c r="WWP57" s="145"/>
      <c r="WWQ57" s="145"/>
      <c r="WWR57" s="145"/>
      <c r="WWS57" s="145"/>
      <c r="WWT57" s="145"/>
      <c r="WWU57" s="145"/>
      <c r="WWV57" s="145"/>
      <c r="WWW57" s="145"/>
      <c r="WWX57" s="145"/>
      <c r="WWY57" s="145"/>
      <c r="WWZ57" s="145"/>
      <c r="WXA57" s="145"/>
      <c r="WXB57" s="145"/>
      <c r="WXC57" s="145"/>
      <c r="WXD57" s="145"/>
      <c r="WXE57" s="145"/>
      <c r="WXF57" s="145"/>
      <c r="WXG57" s="145"/>
      <c r="WXH57" s="145"/>
      <c r="WXI57" s="145"/>
      <c r="WXJ57" s="145"/>
      <c r="WXK57" s="145"/>
      <c r="WXL57" s="145"/>
      <c r="WXM57" s="145"/>
      <c r="WXN57" s="145"/>
      <c r="WXO57" s="145"/>
      <c r="WXP57" s="145"/>
      <c r="WXQ57" s="145"/>
      <c r="WXR57" s="145"/>
      <c r="WXS57" s="145"/>
      <c r="WXT57" s="145"/>
      <c r="WXU57" s="145"/>
      <c r="WXV57" s="145"/>
      <c r="WXW57" s="145"/>
      <c r="WXX57" s="145"/>
      <c r="WXY57" s="145"/>
      <c r="WXZ57" s="145"/>
      <c r="WYA57" s="145"/>
      <c r="WYB57" s="145"/>
      <c r="WYC57" s="145"/>
      <c r="WYD57" s="145"/>
      <c r="WYE57" s="145"/>
      <c r="WYF57" s="145"/>
      <c r="WYG57" s="145"/>
      <c r="WYH57" s="145"/>
      <c r="WYI57" s="145"/>
      <c r="WYJ57" s="145"/>
      <c r="WYK57" s="145"/>
      <c r="WYL57" s="145"/>
      <c r="WYM57" s="145"/>
      <c r="WYN57" s="145"/>
      <c r="WYO57" s="145"/>
      <c r="WYP57" s="145"/>
      <c r="WYQ57" s="145"/>
      <c r="WYR57" s="145"/>
      <c r="WYS57" s="145"/>
      <c r="WYT57" s="145"/>
      <c r="WYU57" s="145"/>
      <c r="WYV57" s="145"/>
      <c r="WYW57" s="145"/>
      <c r="WYX57" s="145"/>
      <c r="WYY57" s="145"/>
      <c r="WYZ57" s="145"/>
      <c r="WZA57" s="145"/>
      <c r="WZB57" s="145"/>
      <c r="WZC57" s="145"/>
      <c r="WZD57" s="145"/>
      <c r="WZE57" s="145"/>
      <c r="WZF57" s="145"/>
      <c r="WZG57" s="145"/>
      <c r="WZH57" s="145"/>
      <c r="WZI57" s="145"/>
      <c r="WZJ57" s="145"/>
      <c r="WZK57" s="145"/>
      <c r="WZL57" s="145"/>
      <c r="WZM57" s="145"/>
      <c r="WZN57" s="145"/>
      <c r="WZO57" s="145"/>
      <c r="WZP57" s="145"/>
      <c r="WZQ57" s="145"/>
      <c r="WZR57" s="145"/>
      <c r="WZS57" s="145"/>
      <c r="WZT57" s="145"/>
      <c r="WZU57" s="145"/>
      <c r="WZV57" s="145"/>
      <c r="WZW57" s="145"/>
      <c r="WZX57" s="145"/>
      <c r="WZY57" s="145"/>
      <c r="WZZ57" s="145"/>
      <c r="XAA57" s="145"/>
      <c r="XAB57" s="145"/>
      <c r="XAC57" s="145"/>
      <c r="XAD57" s="145"/>
      <c r="XAE57" s="145"/>
      <c r="XAF57" s="145"/>
      <c r="XAG57" s="145"/>
      <c r="XAH57" s="145"/>
      <c r="XAI57" s="145"/>
      <c r="XAJ57" s="145"/>
      <c r="XAK57" s="145"/>
      <c r="XAL57" s="145"/>
      <c r="XAM57" s="145"/>
      <c r="XAN57" s="145"/>
      <c r="XAO57" s="145"/>
      <c r="XAP57" s="145"/>
      <c r="XAQ57" s="145"/>
      <c r="XAR57" s="145"/>
      <c r="XAS57" s="145"/>
      <c r="XAT57" s="145"/>
      <c r="XAU57" s="145"/>
      <c r="XAV57" s="145"/>
      <c r="XAW57" s="145"/>
      <c r="XAX57" s="145"/>
      <c r="XAY57" s="145"/>
      <c r="XAZ57" s="145"/>
      <c r="XBA57" s="145"/>
      <c r="XBB57" s="145"/>
      <c r="XBC57" s="145"/>
      <c r="XBD57" s="145"/>
      <c r="XBE57" s="145"/>
      <c r="XBF57" s="145"/>
      <c r="XBG57" s="145"/>
      <c r="XBH57" s="145"/>
      <c r="XBI57" s="145"/>
      <c r="XBJ57" s="145"/>
      <c r="XBK57" s="145"/>
      <c r="XBL57" s="145"/>
      <c r="XBM57" s="145"/>
      <c r="XBN57" s="145"/>
      <c r="XBO57" s="145"/>
      <c r="XBP57" s="145"/>
      <c r="XBQ57" s="145"/>
      <c r="XBR57" s="145"/>
      <c r="XBS57" s="145"/>
      <c r="XBT57" s="145"/>
      <c r="XBU57" s="145"/>
      <c r="XBV57" s="145"/>
      <c r="XBW57" s="145"/>
      <c r="XBX57" s="145"/>
      <c r="XBY57" s="145"/>
      <c r="XBZ57" s="145"/>
      <c r="XCA57" s="145"/>
      <c r="XCB57" s="145"/>
      <c r="XCC57" s="145"/>
      <c r="XCD57" s="145"/>
      <c r="XCE57" s="145"/>
      <c r="XCF57" s="145"/>
      <c r="XCG57" s="145"/>
      <c r="XCH57" s="145"/>
      <c r="XCI57" s="145"/>
      <c r="XCJ57" s="145"/>
      <c r="XCK57" s="145"/>
      <c r="XCL57" s="145"/>
      <c r="XCM57" s="145"/>
      <c r="XCN57" s="145"/>
      <c r="XCO57" s="145"/>
      <c r="XCP57" s="145"/>
      <c r="XCQ57" s="145"/>
      <c r="XCR57" s="145"/>
      <c r="XCS57" s="145"/>
      <c r="XCT57" s="145"/>
      <c r="XCU57" s="145"/>
      <c r="XCV57" s="145"/>
      <c r="XCW57" s="145"/>
      <c r="XCX57" s="145"/>
      <c r="XCY57" s="145"/>
      <c r="XCZ57" s="145"/>
      <c r="XDA57" s="145"/>
      <c r="XDB57" s="145"/>
      <c r="XDC57" s="145"/>
      <c r="XDD57" s="145"/>
      <c r="XDE57" s="145"/>
      <c r="XDF57" s="145"/>
      <c r="XDG57" s="145"/>
      <c r="XDH57" s="145"/>
      <c r="XDI57" s="145"/>
      <c r="XDJ57" s="145"/>
      <c r="XDK57" s="145"/>
      <c r="XDL57" s="145"/>
      <c r="XDM57" s="145"/>
      <c r="XDN57" s="145"/>
      <c r="XDO57" s="145"/>
      <c r="XDP57" s="145"/>
      <c r="XDQ57" s="145"/>
      <c r="XDR57" s="145"/>
      <c r="XDS57" s="145"/>
      <c r="XDT57" s="145"/>
      <c r="XDU57" s="145"/>
      <c r="XDV57" s="145"/>
      <c r="XDW57" s="145"/>
      <c r="XDX57" s="145"/>
      <c r="XDY57" s="145"/>
      <c r="XDZ57" s="145"/>
      <c r="XEA57" s="145"/>
      <c r="XEB57" s="145"/>
      <c r="XEC57" s="145"/>
      <c r="XED57" s="145"/>
      <c r="XEE57" s="145"/>
      <c r="XEF57" s="145"/>
      <c r="XEG57" s="145"/>
      <c r="XEH57" s="145"/>
      <c r="XEI57" s="145"/>
      <c r="XEJ57" s="145"/>
      <c r="XEK57" s="145"/>
      <c r="XEL57" s="145"/>
      <c r="XEM57" s="145"/>
      <c r="XEN57" s="145"/>
      <c r="XEO57" s="145"/>
      <c r="XEP57" s="145"/>
      <c r="XEQ57" s="145"/>
      <c r="XER57" s="145"/>
      <c r="XES57" s="145"/>
      <c r="XET57" s="145"/>
      <c r="XEU57" s="145"/>
      <c r="XEV57" s="145"/>
      <c r="XEW57" s="145"/>
      <c r="XEX57" s="145"/>
      <c r="XEY57" s="145"/>
      <c r="XEZ57" s="145"/>
      <c r="XFA57" s="145"/>
      <c r="XFB57" s="145"/>
      <c r="XFC57" s="145"/>
      <c r="XFD57" s="145"/>
    </row>
    <row r="58" spans="1:16384" s="145" customFormat="1" ht="4.5" customHeight="1">
      <c r="A58" s="140"/>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3"/>
      <c r="AK58" s="143"/>
      <c r="AL58" s="143"/>
      <c r="AM58" s="143"/>
      <c r="AN58" s="143"/>
      <c r="AO58" s="143"/>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4"/>
      <c r="DY58" s="14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c r="GO58" s="144"/>
      <c r="GP58" s="144"/>
      <c r="GQ58" s="144"/>
      <c r="GR58" s="144"/>
      <c r="GS58" s="144"/>
      <c r="GT58" s="144"/>
      <c r="GU58" s="144"/>
      <c r="GV58" s="144"/>
      <c r="GW58" s="144"/>
      <c r="GX58" s="144"/>
      <c r="GY58" s="144"/>
      <c r="GZ58" s="144"/>
      <c r="HA58" s="144"/>
      <c r="HB58" s="144"/>
      <c r="HC58" s="144"/>
      <c r="HD58" s="144"/>
      <c r="HE58" s="144"/>
      <c r="HF58" s="144"/>
      <c r="HG58" s="144"/>
      <c r="HH58" s="144"/>
      <c r="HI58" s="144"/>
      <c r="HJ58" s="144"/>
      <c r="HK58" s="144"/>
      <c r="HL58" s="144"/>
      <c r="HM58" s="144"/>
      <c r="HN58" s="144"/>
      <c r="HO58" s="144"/>
      <c r="HP58" s="144"/>
      <c r="HQ58" s="144"/>
      <c r="HR58" s="144"/>
      <c r="HS58" s="144"/>
      <c r="HT58" s="144"/>
      <c r="HU58" s="144"/>
      <c r="HV58" s="144"/>
      <c r="HW58" s="144"/>
      <c r="HX58" s="144"/>
      <c r="HY58" s="144"/>
      <c r="HZ58" s="144"/>
      <c r="IA58" s="144"/>
      <c r="IB58" s="144"/>
      <c r="IC58" s="144"/>
      <c r="ID58" s="144"/>
      <c r="IE58" s="144"/>
      <c r="IF58" s="144"/>
      <c r="IG58" s="144"/>
      <c r="IH58" s="144"/>
      <c r="II58" s="144"/>
      <c r="IJ58" s="144"/>
      <c r="IK58" s="144"/>
      <c r="IL58" s="144"/>
      <c r="IM58" s="144"/>
      <c r="IN58" s="144"/>
      <c r="IO58" s="144"/>
      <c r="IP58" s="144"/>
      <c r="IQ58" s="144"/>
      <c r="IR58" s="144"/>
      <c r="IS58" s="144"/>
      <c r="IT58" s="144"/>
      <c r="IU58" s="144"/>
      <c r="IV58" s="144"/>
      <c r="IW58" s="144"/>
      <c r="IX58" s="144"/>
      <c r="IY58" s="144"/>
      <c r="IZ58" s="144"/>
      <c r="JA58" s="144"/>
      <c r="JB58" s="144"/>
      <c r="JC58" s="144"/>
      <c r="JD58" s="144"/>
      <c r="JE58" s="144"/>
      <c r="JF58" s="144"/>
      <c r="JG58" s="144"/>
      <c r="JH58" s="144"/>
      <c r="JI58" s="144"/>
      <c r="JJ58" s="144"/>
      <c r="JK58" s="144"/>
      <c r="JL58" s="144"/>
      <c r="JM58" s="144"/>
      <c r="JN58" s="144"/>
      <c r="JO58" s="144"/>
      <c r="JP58" s="144"/>
      <c r="JQ58" s="144"/>
      <c r="JR58" s="144"/>
      <c r="JS58" s="144"/>
      <c r="JT58" s="144"/>
      <c r="JU58" s="144"/>
      <c r="JV58" s="144"/>
      <c r="JW58" s="144"/>
      <c r="JX58" s="144"/>
      <c r="JY58" s="144"/>
      <c r="JZ58" s="144"/>
      <c r="KA58" s="144"/>
      <c r="KB58" s="144"/>
      <c r="KC58" s="144"/>
      <c r="KD58" s="144"/>
      <c r="KE58" s="144"/>
      <c r="KF58" s="144"/>
      <c r="KG58" s="144"/>
      <c r="KH58" s="144"/>
      <c r="KI58" s="144"/>
      <c r="KJ58" s="144"/>
      <c r="KK58" s="144"/>
      <c r="KL58" s="144"/>
      <c r="KM58" s="144"/>
      <c r="KN58" s="144"/>
      <c r="KO58" s="144"/>
      <c r="KP58" s="144"/>
      <c r="KQ58" s="144"/>
      <c r="KR58" s="144"/>
      <c r="KS58" s="144"/>
      <c r="KT58" s="144"/>
      <c r="KU58" s="144"/>
      <c r="KV58" s="144"/>
      <c r="KW58" s="144"/>
      <c r="KX58" s="144"/>
      <c r="KY58" s="144"/>
      <c r="KZ58" s="144"/>
      <c r="LA58" s="144"/>
      <c r="LB58" s="144"/>
      <c r="LC58" s="144"/>
      <c r="LD58" s="144"/>
      <c r="LE58" s="144"/>
      <c r="LF58" s="144"/>
      <c r="LG58" s="144"/>
      <c r="LH58" s="144"/>
      <c r="LI58" s="144"/>
      <c r="LJ58" s="144"/>
      <c r="LK58" s="144"/>
      <c r="LL58" s="144"/>
      <c r="LM58" s="144"/>
      <c r="LN58" s="144"/>
      <c r="LO58" s="144"/>
      <c r="LP58" s="144"/>
      <c r="LQ58" s="144"/>
      <c r="LR58" s="144"/>
      <c r="LS58" s="144"/>
      <c r="LT58" s="144"/>
      <c r="LU58" s="144"/>
      <c r="LV58" s="144"/>
      <c r="LW58" s="144"/>
      <c r="LX58" s="144"/>
      <c r="LY58" s="144"/>
      <c r="LZ58" s="144"/>
      <c r="MA58" s="144"/>
      <c r="MB58" s="144"/>
      <c r="MC58" s="144"/>
      <c r="MD58" s="144"/>
      <c r="ME58" s="144"/>
      <c r="MF58" s="144"/>
      <c r="MG58" s="144"/>
      <c r="MH58" s="144"/>
      <c r="MI58" s="144"/>
      <c r="MJ58" s="144"/>
      <c r="MK58" s="144"/>
      <c r="ML58" s="144"/>
      <c r="MM58" s="144"/>
      <c r="MN58" s="144"/>
      <c r="MO58" s="144"/>
      <c r="MP58" s="144"/>
      <c r="MQ58" s="144"/>
      <c r="MR58" s="144"/>
      <c r="MS58" s="144"/>
      <c r="MT58" s="144"/>
      <c r="MU58" s="144"/>
      <c r="MV58" s="144"/>
      <c r="MW58" s="144"/>
      <c r="MX58" s="144"/>
      <c r="MY58" s="144"/>
      <c r="MZ58" s="144"/>
      <c r="NA58" s="144"/>
      <c r="NB58" s="144"/>
      <c r="NC58" s="144"/>
      <c r="ND58" s="144"/>
      <c r="NE58" s="144"/>
      <c r="NF58" s="144"/>
      <c r="NG58" s="144"/>
      <c r="NH58" s="144"/>
      <c r="NI58" s="144"/>
      <c r="NJ58" s="144"/>
      <c r="NK58" s="144"/>
      <c r="NL58" s="144"/>
      <c r="NM58" s="144"/>
      <c r="NN58" s="144"/>
      <c r="NO58" s="144"/>
      <c r="NP58" s="144"/>
      <c r="NQ58" s="144"/>
      <c r="NR58" s="144"/>
      <c r="NS58" s="144"/>
      <c r="NT58" s="144"/>
      <c r="NU58" s="144"/>
      <c r="NV58" s="144"/>
      <c r="NW58" s="144"/>
      <c r="NX58" s="144"/>
      <c r="NY58" s="144"/>
      <c r="NZ58" s="144"/>
      <c r="OA58" s="144"/>
      <c r="OB58" s="144"/>
      <c r="OC58" s="144"/>
      <c r="OD58" s="144"/>
      <c r="OE58" s="144"/>
      <c r="OF58" s="144"/>
      <c r="OG58" s="144"/>
      <c r="OH58" s="144"/>
      <c r="OI58" s="144"/>
      <c r="OJ58" s="144"/>
      <c r="OK58" s="144"/>
      <c r="OL58" s="144"/>
      <c r="OM58" s="144"/>
      <c r="ON58" s="144"/>
      <c r="OO58" s="144"/>
      <c r="OP58" s="144"/>
      <c r="OQ58" s="144"/>
      <c r="OR58" s="144"/>
      <c r="OS58" s="144"/>
      <c r="OT58" s="144"/>
      <c r="OU58" s="144"/>
      <c r="OV58" s="144"/>
      <c r="OW58" s="144"/>
      <c r="OX58" s="144"/>
      <c r="OY58" s="144"/>
      <c r="OZ58" s="144"/>
      <c r="PA58" s="144"/>
      <c r="PB58" s="144"/>
      <c r="PC58" s="144"/>
      <c r="PD58" s="144"/>
      <c r="PE58" s="144"/>
      <c r="PF58" s="144"/>
      <c r="PG58" s="144"/>
      <c r="PH58" s="144"/>
      <c r="PI58" s="144"/>
      <c r="PJ58" s="144"/>
      <c r="PK58" s="144"/>
      <c r="PL58" s="144"/>
      <c r="PM58" s="144"/>
      <c r="PN58" s="144"/>
      <c r="PO58" s="144"/>
      <c r="PP58" s="144"/>
      <c r="PQ58" s="144"/>
      <c r="PR58" s="144"/>
      <c r="PS58" s="144"/>
      <c r="PT58" s="144"/>
      <c r="PU58" s="144"/>
      <c r="PV58" s="144"/>
      <c r="PW58" s="144"/>
      <c r="PX58" s="144"/>
      <c r="PY58" s="144"/>
      <c r="PZ58" s="144"/>
      <c r="QA58" s="144"/>
      <c r="QB58" s="144"/>
      <c r="QC58" s="144"/>
      <c r="QD58" s="144"/>
      <c r="QE58" s="144"/>
      <c r="QF58" s="144"/>
      <c r="QG58" s="144"/>
      <c r="QH58" s="144"/>
      <c r="QI58" s="144"/>
      <c r="QJ58" s="144"/>
      <c r="QK58" s="144"/>
      <c r="QL58" s="144"/>
      <c r="QM58" s="144"/>
      <c r="QN58" s="144"/>
      <c r="QO58" s="144"/>
      <c r="QP58" s="144"/>
      <c r="QQ58" s="144"/>
      <c r="QR58" s="144"/>
      <c r="QS58" s="144"/>
      <c r="QT58" s="144"/>
      <c r="QU58" s="144"/>
      <c r="QV58" s="144"/>
      <c r="QW58" s="144"/>
      <c r="QX58" s="144"/>
      <c r="QY58" s="144"/>
      <c r="QZ58" s="144"/>
      <c r="RA58" s="144"/>
      <c r="RB58" s="144"/>
      <c r="RC58" s="144"/>
      <c r="RD58" s="144"/>
      <c r="RE58" s="144"/>
      <c r="RF58" s="144"/>
      <c r="RG58" s="144"/>
      <c r="RH58" s="144"/>
      <c r="RI58" s="144"/>
      <c r="RJ58" s="144"/>
      <c r="RK58" s="144"/>
      <c r="RL58" s="144"/>
      <c r="RM58" s="144"/>
      <c r="RN58" s="144"/>
      <c r="RO58" s="144"/>
      <c r="RP58" s="144"/>
      <c r="RQ58" s="144"/>
      <c r="RR58" s="144"/>
      <c r="RS58" s="144"/>
      <c r="RT58" s="144"/>
      <c r="RU58" s="144"/>
      <c r="RV58" s="144"/>
      <c r="RW58" s="144"/>
      <c r="RX58" s="144"/>
      <c r="RY58" s="144"/>
      <c r="RZ58" s="144"/>
      <c r="SA58" s="144"/>
      <c r="SB58" s="144"/>
      <c r="SC58" s="144"/>
      <c r="SD58" s="144"/>
      <c r="SE58" s="144"/>
      <c r="SF58" s="144"/>
      <c r="SG58" s="144"/>
      <c r="SH58" s="144"/>
      <c r="SI58" s="144"/>
      <c r="SJ58" s="144"/>
      <c r="SK58" s="144"/>
      <c r="SL58" s="144"/>
      <c r="SM58" s="144"/>
      <c r="SN58" s="144"/>
      <c r="SO58" s="144"/>
      <c r="SP58" s="144"/>
      <c r="SQ58" s="144"/>
      <c r="SR58" s="144"/>
      <c r="SS58" s="144"/>
      <c r="ST58" s="144"/>
      <c r="SU58" s="144"/>
      <c r="SV58" s="144"/>
      <c r="SW58" s="144"/>
      <c r="SX58" s="144"/>
      <c r="SY58" s="144"/>
      <c r="SZ58" s="144"/>
      <c r="TA58" s="144"/>
      <c r="TB58" s="144"/>
      <c r="TC58" s="144"/>
      <c r="TD58" s="144"/>
      <c r="TE58" s="144"/>
      <c r="TF58" s="144"/>
      <c r="TG58" s="144"/>
      <c r="TH58" s="144"/>
      <c r="TI58" s="144"/>
      <c r="TJ58" s="144"/>
      <c r="TK58" s="144"/>
      <c r="TL58" s="144"/>
      <c r="TM58" s="144"/>
      <c r="TN58" s="144"/>
      <c r="TO58" s="144"/>
      <c r="TP58" s="144"/>
      <c r="TQ58" s="144"/>
      <c r="TR58" s="144"/>
      <c r="TS58" s="144"/>
      <c r="TT58" s="144"/>
      <c r="TU58" s="144"/>
      <c r="TV58" s="144"/>
      <c r="TW58" s="144"/>
      <c r="TX58" s="144"/>
      <c r="TY58" s="144"/>
      <c r="TZ58" s="144"/>
      <c r="UA58" s="144"/>
      <c r="UB58" s="144"/>
      <c r="UC58" s="144"/>
      <c r="UD58" s="144"/>
      <c r="UE58" s="144"/>
      <c r="UF58" s="144"/>
      <c r="UG58" s="144"/>
      <c r="UH58" s="144"/>
      <c r="UI58" s="144"/>
      <c r="UJ58" s="144"/>
      <c r="UK58" s="144"/>
      <c r="UL58" s="144"/>
      <c r="UM58" s="144"/>
      <c r="UN58" s="144"/>
      <c r="UO58" s="144"/>
      <c r="UP58" s="144"/>
      <c r="UQ58" s="144"/>
      <c r="UR58" s="144"/>
      <c r="US58" s="144"/>
      <c r="UT58" s="144"/>
      <c r="UU58" s="144"/>
      <c r="UV58" s="144"/>
      <c r="UW58" s="144"/>
      <c r="UX58" s="144"/>
      <c r="UY58" s="144"/>
      <c r="UZ58" s="144"/>
      <c r="VA58" s="144"/>
      <c r="VB58" s="144"/>
      <c r="VC58" s="144"/>
      <c r="VD58" s="144"/>
      <c r="VE58" s="144"/>
      <c r="VF58" s="144"/>
      <c r="VG58" s="144"/>
      <c r="VH58" s="144"/>
      <c r="VI58" s="144"/>
      <c r="VJ58" s="144"/>
      <c r="VK58" s="144"/>
      <c r="VL58" s="144"/>
      <c r="VM58" s="144"/>
      <c r="VN58" s="144"/>
      <c r="VO58" s="144"/>
      <c r="VP58" s="144"/>
      <c r="VQ58" s="144"/>
      <c r="VR58" s="144"/>
      <c r="VS58" s="144"/>
      <c r="VT58" s="144"/>
      <c r="VU58" s="144"/>
      <c r="VV58" s="144"/>
      <c r="VW58" s="144"/>
      <c r="VX58" s="144"/>
      <c r="VY58" s="144"/>
      <c r="VZ58" s="144"/>
      <c r="WA58" s="144"/>
      <c r="WB58" s="144"/>
      <c r="WC58" s="144"/>
      <c r="WD58" s="144"/>
      <c r="WE58" s="144"/>
      <c r="WF58" s="144"/>
      <c r="WG58" s="144"/>
      <c r="WH58" s="144"/>
      <c r="WI58" s="144"/>
      <c r="WJ58" s="144"/>
      <c r="WK58" s="144"/>
      <c r="WL58" s="144"/>
      <c r="WM58" s="144"/>
      <c r="WN58" s="144"/>
      <c r="WO58" s="144"/>
      <c r="WP58" s="144"/>
      <c r="WQ58" s="144"/>
      <c r="WR58" s="144"/>
      <c r="WS58" s="144"/>
      <c r="WT58" s="144"/>
      <c r="WU58" s="144"/>
      <c r="WV58" s="144"/>
      <c r="WW58" s="144"/>
      <c r="WX58" s="144"/>
      <c r="WY58" s="144"/>
      <c r="WZ58" s="144"/>
      <c r="XA58" s="144"/>
      <c r="XB58" s="144"/>
      <c r="XC58" s="144"/>
      <c r="XD58" s="144"/>
      <c r="XE58" s="144"/>
      <c r="XF58" s="144"/>
      <c r="XG58" s="144"/>
      <c r="XH58" s="144"/>
      <c r="XI58" s="144"/>
      <c r="XJ58" s="144"/>
      <c r="XK58" s="144"/>
      <c r="XL58" s="144"/>
      <c r="XM58" s="144"/>
      <c r="XN58" s="144"/>
      <c r="XO58" s="144"/>
      <c r="XP58" s="144"/>
      <c r="XQ58" s="144"/>
      <c r="XR58" s="144"/>
      <c r="XS58" s="144"/>
      <c r="XT58" s="144"/>
      <c r="XU58" s="144"/>
      <c r="XV58" s="144"/>
      <c r="XW58" s="144"/>
      <c r="XX58" s="144"/>
      <c r="XY58" s="144"/>
      <c r="XZ58" s="144"/>
      <c r="YA58" s="144"/>
      <c r="YB58" s="144"/>
      <c r="YC58" s="144"/>
      <c r="YD58" s="144"/>
      <c r="YE58" s="144"/>
      <c r="YF58" s="144"/>
      <c r="YG58" s="144"/>
      <c r="YH58" s="144"/>
      <c r="YI58" s="144"/>
      <c r="YJ58" s="144"/>
      <c r="YK58" s="144"/>
      <c r="YL58" s="144"/>
      <c r="YM58" s="144"/>
      <c r="YN58" s="144"/>
      <c r="YO58" s="144"/>
      <c r="YP58" s="144"/>
      <c r="YQ58" s="144"/>
      <c r="YR58" s="144"/>
      <c r="YS58" s="144"/>
      <c r="YT58" s="144"/>
      <c r="YU58" s="144"/>
      <c r="YV58" s="144"/>
      <c r="YW58" s="144"/>
      <c r="YX58" s="144"/>
      <c r="YY58" s="144"/>
      <c r="YZ58" s="144"/>
      <c r="ZA58" s="144"/>
      <c r="ZB58" s="144"/>
      <c r="ZC58" s="144"/>
      <c r="ZD58" s="144"/>
      <c r="ZE58" s="144"/>
      <c r="ZF58" s="144"/>
      <c r="ZG58" s="144"/>
      <c r="ZH58" s="144"/>
      <c r="ZI58" s="144"/>
      <c r="ZJ58" s="144"/>
      <c r="ZK58" s="144"/>
      <c r="ZL58" s="144"/>
      <c r="ZM58" s="144"/>
      <c r="ZN58" s="144"/>
      <c r="ZO58" s="144"/>
      <c r="ZP58" s="144"/>
      <c r="ZQ58" s="144"/>
      <c r="ZR58" s="144"/>
      <c r="ZS58" s="144"/>
      <c r="ZT58" s="144"/>
      <c r="ZU58" s="144"/>
      <c r="ZV58" s="144"/>
      <c r="ZW58" s="144"/>
      <c r="ZX58" s="144"/>
      <c r="ZY58" s="144"/>
      <c r="ZZ58" s="144"/>
      <c r="AAA58" s="144"/>
      <c r="AAB58" s="144"/>
      <c r="AAC58" s="144"/>
      <c r="AAD58" s="144"/>
      <c r="AAE58" s="144"/>
      <c r="AAF58" s="144"/>
      <c r="AAG58" s="144"/>
      <c r="AAH58" s="144"/>
      <c r="AAI58" s="144"/>
      <c r="AAJ58" s="144"/>
      <c r="AAK58" s="144"/>
      <c r="AAL58" s="144"/>
      <c r="AAM58" s="144"/>
      <c r="AAN58" s="144"/>
      <c r="AAO58" s="144"/>
      <c r="AAP58" s="144"/>
      <c r="AAQ58" s="144"/>
      <c r="AAR58" s="144"/>
      <c r="AAS58" s="144"/>
      <c r="AAT58" s="144"/>
      <c r="AAU58" s="144"/>
      <c r="AAV58" s="144"/>
      <c r="AAW58" s="144"/>
      <c r="AAX58" s="144"/>
      <c r="AAY58" s="144"/>
      <c r="AAZ58" s="144"/>
      <c r="ABA58" s="144"/>
      <c r="ABB58" s="144"/>
      <c r="ABC58" s="144"/>
      <c r="ABD58" s="144"/>
      <c r="ABE58" s="144"/>
      <c r="ABF58" s="144"/>
      <c r="ABG58" s="144"/>
      <c r="ABH58" s="144"/>
      <c r="ABI58" s="144"/>
      <c r="ABJ58" s="144"/>
      <c r="ABK58" s="144"/>
      <c r="ABL58" s="144"/>
      <c r="ABM58" s="144"/>
      <c r="ABN58" s="144"/>
      <c r="ABO58" s="144"/>
      <c r="ABP58" s="144"/>
      <c r="ABQ58" s="144"/>
      <c r="ABR58" s="144"/>
      <c r="ABS58" s="144"/>
      <c r="ABT58" s="144"/>
      <c r="ABU58" s="144"/>
      <c r="ABV58" s="144"/>
      <c r="ABW58" s="144"/>
      <c r="ABX58" s="144"/>
      <c r="ABY58" s="144"/>
      <c r="ABZ58" s="144"/>
      <c r="ACA58" s="144"/>
      <c r="ACB58" s="144"/>
      <c r="ACC58" s="144"/>
      <c r="ACD58" s="144"/>
      <c r="ACE58" s="144"/>
      <c r="ACF58" s="144"/>
      <c r="ACG58" s="144"/>
      <c r="ACH58" s="144"/>
      <c r="ACI58" s="144"/>
      <c r="ACJ58" s="144"/>
      <c r="ACK58" s="144"/>
      <c r="ACL58" s="144"/>
      <c r="ACM58" s="144"/>
      <c r="ACN58" s="144"/>
      <c r="ACO58" s="144"/>
      <c r="ACP58" s="144"/>
      <c r="ACQ58" s="144"/>
      <c r="ACR58" s="144"/>
      <c r="ACS58" s="144"/>
      <c r="ACT58" s="144"/>
      <c r="ACU58" s="144"/>
      <c r="ACV58" s="144"/>
      <c r="ACW58" s="144"/>
      <c r="ACX58" s="144"/>
      <c r="ACY58" s="144"/>
      <c r="ACZ58" s="144"/>
      <c r="ADA58" s="144"/>
      <c r="ADB58" s="144"/>
      <c r="ADC58" s="144"/>
      <c r="ADD58" s="144"/>
      <c r="ADE58" s="144"/>
      <c r="ADF58" s="144"/>
      <c r="ADG58" s="144"/>
      <c r="ADH58" s="144"/>
      <c r="ADI58" s="144"/>
      <c r="ADJ58" s="144"/>
      <c r="ADK58" s="144"/>
      <c r="ADL58" s="144"/>
      <c r="ADM58" s="144"/>
      <c r="ADN58" s="144"/>
      <c r="ADO58" s="144"/>
      <c r="ADP58" s="144"/>
      <c r="ADQ58" s="144"/>
      <c r="ADR58" s="144"/>
      <c r="ADS58" s="144"/>
      <c r="ADT58" s="144"/>
      <c r="ADU58" s="144"/>
      <c r="ADV58" s="144"/>
      <c r="ADW58" s="144"/>
      <c r="ADX58" s="144"/>
      <c r="ADY58" s="144"/>
      <c r="ADZ58" s="144"/>
      <c r="AEA58" s="144"/>
      <c r="AEB58" s="144"/>
      <c r="AEC58" s="144"/>
      <c r="AED58" s="144"/>
      <c r="AEE58" s="144"/>
      <c r="AEF58" s="144"/>
      <c r="AEG58" s="144"/>
      <c r="AEH58" s="144"/>
      <c r="AEI58" s="144"/>
      <c r="AEJ58" s="144"/>
      <c r="AEK58" s="144"/>
      <c r="AEL58" s="144"/>
      <c r="AEM58" s="144"/>
      <c r="AEN58" s="144"/>
      <c r="AEO58" s="144"/>
      <c r="AEP58" s="144"/>
      <c r="AEQ58" s="144"/>
      <c r="AER58" s="144"/>
      <c r="AES58" s="144"/>
      <c r="AET58" s="144"/>
      <c r="AEU58" s="144"/>
      <c r="AEV58" s="144"/>
      <c r="AEW58" s="144"/>
      <c r="AEX58" s="144"/>
      <c r="AEY58" s="144"/>
      <c r="AEZ58" s="144"/>
      <c r="AFA58" s="144"/>
      <c r="AFB58" s="144"/>
      <c r="AFC58" s="144"/>
      <c r="AFD58" s="144"/>
      <c r="AFE58" s="144"/>
      <c r="AFF58" s="144"/>
      <c r="AFG58" s="144"/>
      <c r="AFH58" s="144"/>
      <c r="AFI58" s="144"/>
      <c r="AFJ58" s="144"/>
      <c r="AFK58" s="144"/>
      <c r="AFL58" s="144"/>
      <c r="AFM58" s="144"/>
      <c r="AFN58" s="144"/>
      <c r="AFO58" s="144"/>
      <c r="AFP58" s="144"/>
      <c r="AFQ58" s="144"/>
      <c r="AFR58" s="144"/>
      <c r="AFS58" s="144"/>
      <c r="AFT58" s="144"/>
      <c r="AFU58" s="144"/>
      <c r="AFV58" s="144"/>
      <c r="AFW58" s="144"/>
      <c r="AFX58" s="144"/>
      <c r="AFY58" s="144"/>
      <c r="AFZ58" s="144"/>
      <c r="AGA58" s="144"/>
      <c r="AGB58" s="144"/>
      <c r="AGC58" s="144"/>
      <c r="AGD58" s="144"/>
      <c r="AGE58" s="144"/>
      <c r="AGF58" s="144"/>
      <c r="AGG58" s="144"/>
      <c r="AGH58" s="144"/>
      <c r="AGI58" s="144"/>
      <c r="AGJ58" s="144"/>
      <c r="AGK58" s="144"/>
      <c r="AGL58" s="144"/>
      <c r="AGM58" s="144"/>
      <c r="AGN58" s="144"/>
      <c r="AGO58" s="144"/>
      <c r="AGP58" s="144"/>
      <c r="AGQ58" s="144"/>
      <c r="AGR58" s="144"/>
      <c r="AGS58" s="144"/>
      <c r="AGT58" s="144"/>
      <c r="AGU58" s="144"/>
      <c r="AGV58" s="144"/>
      <c r="AGW58" s="144"/>
      <c r="AGX58" s="144"/>
      <c r="AGY58" s="144"/>
      <c r="AGZ58" s="144"/>
      <c r="AHA58" s="144"/>
      <c r="AHB58" s="144"/>
      <c r="AHC58" s="144"/>
      <c r="AHD58" s="144"/>
      <c r="AHE58" s="144"/>
      <c r="AHF58" s="144"/>
      <c r="AHG58" s="144"/>
      <c r="AHH58" s="144"/>
      <c r="AHI58" s="144"/>
      <c r="AHJ58" s="144"/>
      <c r="AHK58" s="144"/>
      <c r="AHL58" s="144"/>
      <c r="AHM58" s="144"/>
      <c r="AHN58" s="144"/>
      <c r="AHO58" s="144"/>
      <c r="AHP58" s="144"/>
      <c r="AHQ58" s="144"/>
      <c r="AHR58" s="144"/>
      <c r="AHS58" s="144"/>
      <c r="AHT58" s="144"/>
      <c r="AHU58" s="144"/>
      <c r="AHV58" s="144"/>
      <c r="AHW58" s="144"/>
      <c r="AHX58" s="144"/>
      <c r="AHY58" s="144"/>
      <c r="AHZ58" s="144"/>
      <c r="AIA58" s="144"/>
      <c r="AIB58" s="144"/>
      <c r="AIC58" s="144"/>
      <c r="AID58" s="144"/>
      <c r="AIE58" s="144"/>
      <c r="AIF58" s="144"/>
      <c r="AIG58" s="144"/>
      <c r="AIH58" s="144"/>
      <c r="AII58" s="144"/>
      <c r="AIJ58" s="144"/>
      <c r="AIK58" s="144"/>
      <c r="AIL58" s="144"/>
      <c r="AIM58" s="144"/>
      <c r="AIN58" s="144"/>
      <c r="AIO58" s="144"/>
      <c r="AIP58" s="144"/>
      <c r="AIQ58" s="144"/>
      <c r="AIR58" s="144"/>
      <c r="AIS58" s="144"/>
      <c r="AIT58" s="144"/>
      <c r="AIU58" s="144"/>
      <c r="AIV58" s="144"/>
      <c r="AIW58" s="144"/>
      <c r="AIX58" s="144"/>
      <c r="AIY58" s="144"/>
      <c r="AIZ58" s="144"/>
      <c r="AJA58" s="144"/>
      <c r="AJB58" s="144"/>
      <c r="AJC58" s="144"/>
      <c r="AJD58" s="144"/>
      <c r="AJE58" s="144"/>
      <c r="AJF58" s="144"/>
      <c r="AJG58" s="144"/>
      <c r="AJH58" s="144"/>
      <c r="AJI58" s="144"/>
      <c r="AJJ58" s="144"/>
      <c r="AJK58" s="144"/>
      <c r="AJL58" s="144"/>
      <c r="AJM58" s="144"/>
      <c r="AJN58" s="144"/>
      <c r="AJO58" s="144"/>
      <c r="AJP58" s="144"/>
      <c r="AJQ58" s="144"/>
      <c r="AJR58" s="144"/>
      <c r="AJS58" s="144"/>
      <c r="AJT58" s="144"/>
      <c r="AJU58" s="144"/>
      <c r="AJV58" s="144"/>
      <c r="AJW58" s="144"/>
      <c r="AJX58" s="144"/>
      <c r="AJY58" s="144"/>
      <c r="AJZ58" s="144"/>
      <c r="AKA58" s="144"/>
      <c r="AKB58" s="144"/>
      <c r="AKC58" s="144"/>
      <c r="AKD58" s="144"/>
      <c r="AKE58" s="144"/>
      <c r="AKF58" s="144"/>
      <c r="AKG58" s="144"/>
      <c r="AKH58" s="144"/>
      <c r="AKI58" s="144"/>
      <c r="AKJ58" s="144"/>
      <c r="AKK58" s="144"/>
      <c r="AKL58" s="144"/>
      <c r="AKM58" s="144"/>
      <c r="AKN58" s="144"/>
      <c r="AKO58" s="144"/>
      <c r="AKP58" s="144"/>
      <c r="AKQ58" s="144"/>
      <c r="AKR58" s="144"/>
      <c r="AKS58" s="144"/>
      <c r="AKT58" s="144"/>
      <c r="AKU58" s="144"/>
      <c r="AKV58" s="144"/>
      <c r="AKW58" s="144"/>
      <c r="AKX58" s="144"/>
      <c r="AKY58" s="144"/>
      <c r="AKZ58" s="144"/>
      <c r="ALA58" s="144"/>
      <c r="ALB58" s="144"/>
      <c r="ALC58" s="144"/>
      <c r="ALD58" s="144"/>
      <c r="ALE58" s="144"/>
      <c r="ALF58" s="144"/>
      <c r="ALG58" s="144"/>
      <c r="ALH58" s="144"/>
      <c r="ALI58" s="144"/>
      <c r="ALJ58" s="144"/>
      <c r="ALK58" s="144"/>
      <c r="ALL58" s="144"/>
      <c r="ALM58" s="144"/>
      <c r="ALN58" s="144"/>
      <c r="ALO58" s="144"/>
      <c r="ALP58" s="144"/>
      <c r="ALQ58" s="144"/>
      <c r="ALR58" s="144"/>
      <c r="ALS58" s="144"/>
      <c r="ALT58" s="144"/>
      <c r="ALU58" s="144"/>
      <c r="ALV58" s="144"/>
      <c r="ALW58" s="144"/>
      <c r="ALX58" s="144"/>
      <c r="ALY58" s="144"/>
      <c r="ALZ58" s="144"/>
      <c r="AMA58" s="144"/>
      <c r="AMB58" s="144"/>
      <c r="AMC58" s="144"/>
      <c r="AMD58" s="144"/>
      <c r="AME58" s="144"/>
      <c r="AMF58" s="144"/>
      <c r="AMG58" s="144"/>
      <c r="AMH58" s="144"/>
      <c r="AMI58" s="144"/>
      <c r="AMJ58" s="144"/>
      <c r="AMK58" s="144"/>
      <c r="AML58" s="144"/>
      <c r="AMM58" s="144"/>
      <c r="AMN58" s="144"/>
      <c r="AMO58" s="144"/>
      <c r="AMP58" s="144"/>
      <c r="AMQ58" s="144"/>
      <c r="AMR58" s="144"/>
      <c r="AMS58" s="144"/>
      <c r="AMT58" s="144"/>
      <c r="AMU58" s="144"/>
      <c r="AMV58" s="144"/>
      <c r="AMW58" s="144"/>
      <c r="AMX58" s="144"/>
      <c r="AMY58" s="144"/>
      <c r="AMZ58" s="144"/>
      <c r="ANA58" s="144"/>
      <c r="ANB58" s="144"/>
      <c r="ANC58" s="144"/>
      <c r="AND58" s="144"/>
      <c r="ANE58" s="144"/>
      <c r="ANF58" s="144"/>
      <c r="ANG58" s="144"/>
      <c r="ANH58" s="144"/>
      <c r="ANI58" s="144"/>
      <c r="ANJ58" s="144"/>
      <c r="ANK58" s="144"/>
      <c r="ANL58" s="144"/>
      <c r="ANM58" s="144"/>
      <c r="ANN58" s="144"/>
      <c r="ANO58" s="144"/>
      <c r="ANP58" s="144"/>
      <c r="ANQ58" s="144"/>
      <c r="ANR58" s="144"/>
      <c r="ANS58" s="144"/>
      <c r="ANT58" s="144"/>
      <c r="ANU58" s="144"/>
      <c r="ANV58" s="144"/>
      <c r="ANW58" s="144"/>
      <c r="ANX58" s="144"/>
      <c r="ANY58" s="144"/>
      <c r="ANZ58" s="144"/>
      <c r="AOA58" s="144"/>
      <c r="AOB58" s="144"/>
      <c r="AOC58" s="144"/>
      <c r="AOD58" s="144"/>
      <c r="AOE58" s="144"/>
      <c r="AOF58" s="144"/>
      <c r="AOG58" s="144"/>
      <c r="AOH58" s="144"/>
      <c r="AOI58" s="144"/>
      <c r="AOJ58" s="144"/>
      <c r="AOK58" s="144"/>
      <c r="AOL58" s="144"/>
      <c r="AOM58" s="144"/>
      <c r="AON58" s="144"/>
      <c r="AOO58" s="144"/>
      <c r="AOP58" s="144"/>
      <c r="AOQ58" s="144"/>
      <c r="AOR58" s="144"/>
      <c r="AOS58" s="144"/>
      <c r="AOT58" s="144"/>
      <c r="AOU58" s="144"/>
      <c r="AOV58" s="144"/>
      <c r="AOW58" s="144"/>
      <c r="AOX58" s="144"/>
      <c r="AOY58" s="144"/>
      <c r="AOZ58" s="144"/>
      <c r="APA58" s="144"/>
      <c r="APB58" s="144"/>
      <c r="APC58" s="144"/>
      <c r="APD58" s="144"/>
      <c r="APE58" s="144"/>
      <c r="APF58" s="144"/>
      <c r="APG58" s="144"/>
      <c r="APH58" s="144"/>
      <c r="API58" s="144"/>
      <c r="APJ58" s="144"/>
      <c r="APK58" s="144"/>
      <c r="APL58" s="144"/>
      <c r="APM58" s="144"/>
      <c r="APN58" s="144"/>
      <c r="APO58" s="144"/>
      <c r="APP58" s="144"/>
      <c r="APQ58" s="144"/>
      <c r="APR58" s="144"/>
      <c r="APS58" s="144"/>
      <c r="APT58" s="144"/>
      <c r="APU58" s="144"/>
      <c r="APV58" s="144"/>
      <c r="APW58" s="144"/>
      <c r="APX58" s="144"/>
      <c r="APY58" s="144"/>
      <c r="APZ58" s="144"/>
      <c r="AQA58" s="144"/>
      <c r="AQB58" s="144"/>
      <c r="AQC58" s="144"/>
      <c r="AQD58" s="144"/>
      <c r="AQE58" s="144"/>
      <c r="AQF58" s="144"/>
      <c r="AQG58" s="144"/>
      <c r="AQH58" s="144"/>
      <c r="AQI58" s="144"/>
      <c r="AQJ58" s="144"/>
      <c r="AQK58" s="144"/>
      <c r="AQL58" s="144"/>
      <c r="AQM58" s="144"/>
      <c r="AQN58" s="144"/>
      <c r="AQO58" s="144"/>
      <c r="AQP58" s="144"/>
      <c r="AQQ58" s="144"/>
      <c r="AQR58" s="144"/>
      <c r="AQS58" s="144"/>
      <c r="AQT58" s="144"/>
      <c r="AQU58" s="144"/>
      <c r="AQV58" s="144"/>
      <c r="AQW58" s="144"/>
      <c r="AQX58" s="144"/>
      <c r="AQY58" s="144"/>
      <c r="AQZ58" s="144"/>
      <c r="ARA58" s="144"/>
      <c r="ARB58" s="144"/>
      <c r="ARC58" s="144"/>
      <c r="ARD58" s="144"/>
      <c r="ARE58" s="144"/>
      <c r="ARF58" s="144"/>
      <c r="ARG58" s="144"/>
      <c r="ARH58" s="144"/>
      <c r="ARI58" s="144"/>
      <c r="ARJ58" s="144"/>
      <c r="ARK58" s="144"/>
      <c r="ARL58" s="144"/>
      <c r="ARM58" s="144"/>
      <c r="ARN58" s="144"/>
      <c r="ARO58" s="144"/>
      <c r="ARP58" s="144"/>
      <c r="ARQ58" s="144"/>
      <c r="ARR58" s="144"/>
      <c r="ARS58" s="144"/>
      <c r="ART58" s="144"/>
      <c r="ARU58" s="144"/>
    </row>
    <row r="59" spans="1:16384" s="147" customFormat="1" ht="18" customHeight="1">
      <c r="A59" s="63" t="s">
        <v>41</v>
      </c>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5"/>
      <c r="AJ59" s="28"/>
      <c r="AK59" s="28"/>
      <c r="AL59" s="28"/>
      <c r="AM59" s="28"/>
      <c r="AN59" s="28"/>
      <c r="AO59" s="28"/>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79"/>
      <c r="GM59" s="79"/>
      <c r="GN59" s="79"/>
      <c r="GO59" s="79"/>
      <c r="GP59" s="79"/>
      <c r="GQ59" s="79"/>
      <c r="GR59" s="79"/>
      <c r="GS59" s="79"/>
      <c r="GT59" s="79"/>
      <c r="GU59" s="79"/>
      <c r="GV59" s="79"/>
      <c r="GW59" s="79"/>
      <c r="GX59" s="79"/>
      <c r="GY59" s="79"/>
      <c r="GZ59" s="79"/>
      <c r="HA59" s="79"/>
      <c r="HB59" s="79"/>
      <c r="HC59" s="79"/>
      <c r="HD59" s="79"/>
      <c r="HE59" s="79"/>
      <c r="HF59" s="79"/>
      <c r="HG59" s="79"/>
      <c r="HH59" s="79"/>
      <c r="HI59" s="79"/>
      <c r="HJ59" s="79"/>
      <c r="HK59" s="79"/>
      <c r="HL59" s="79"/>
      <c r="HM59" s="79"/>
      <c r="HN59" s="79"/>
      <c r="HO59" s="79"/>
      <c r="HP59" s="79"/>
      <c r="HQ59" s="79"/>
      <c r="HR59" s="79"/>
      <c r="HS59" s="79"/>
      <c r="HT59" s="79"/>
      <c r="HU59" s="79"/>
      <c r="HV59" s="79"/>
      <c r="HW59" s="79"/>
      <c r="HX59" s="79"/>
      <c r="HY59" s="79"/>
      <c r="HZ59" s="79"/>
      <c r="IA59" s="79"/>
      <c r="IB59" s="79"/>
      <c r="IC59" s="79"/>
      <c r="ID59" s="79"/>
      <c r="IE59" s="79"/>
      <c r="IF59" s="79"/>
      <c r="IG59" s="79"/>
      <c r="IH59" s="79"/>
      <c r="II59" s="79"/>
      <c r="IJ59" s="79"/>
      <c r="IK59" s="79"/>
      <c r="IL59" s="79"/>
      <c r="IM59" s="79"/>
      <c r="IN59" s="79"/>
      <c r="IO59" s="79"/>
      <c r="IP59" s="79"/>
      <c r="IQ59" s="79"/>
      <c r="IR59" s="79"/>
      <c r="IS59" s="79"/>
      <c r="IT59" s="79"/>
      <c r="IU59" s="79"/>
      <c r="IV59" s="79"/>
      <c r="IW59" s="79"/>
      <c r="IX59" s="79"/>
      <c r="IY59" s="79"/>
      <c r="IZ59" s="79"/>
      <c r="JA59" s="79"/>
      <c r="JB59" s="79"/>
      <c r="JC59" s="79"/>
      <c r="JD59" s="79"/>
      <c r="JE59" s="79"/>
      <c r="JF59" s="79"/>
      <c r="JG59" s="79"/>
      <c r="JH59" s="79"/>
      <c r="JI59" s="79"/>
      <c r="JJ59" s="79"/>
      <c r="JK59" s="79">
        <v>1245</v>
      </c>
      <c r="JL59" s="79">
        <v>1245</v>
      </c>
      <c r="JM59" s="79">
        <v>1555</v>
      </c>
      <c r="JN59" s="79">
        <v>1555</v>
      </c>
      <c r="JO59" s="79">
        <v>1555</v>
      </c>
      <c r="JP59" s="79">
        <v>1555</v>
      </c>
      <c r="JQ59" s="79">
        <v>1555</v>
      </c>
      <c r="JR59" s="79">
        <v>1555</v>
      </c>
      <c r="JS59" s="79">
        <v>1789</v>
      </c>
      <c r="JT59" s="79">
        <v>1789</v>
      </c>
      <c r="JU59" s="79">
        <v>1789</v>
      </c>
      <c r="JV59" s="79">
        <v>1789</v>
      </c>
      <c r="JW59" s="79">
        <v>1789</v>
      </c>
      <c r="JX59" s="79">
        <v>1789</v>
      </c>
      <c r="JY59" s="79">
        <v>1789</v>
      </c>
      <c r="JZ59" s="79">
        <v>1789</v>
      </c>
      <c r="KA59" s="79">
        <v>1789</v>
      </c>
      <c r="KB59" s="79">
        <v>1789</v>
      </c>
      <c r="KC59" s="79">
        <v>1789</v>
      </c>
      <c r="KD59" s="79">
        <v>1789</v>
      </c>
      <c r="KE59" s="79">
        <v>2019</v>
      </c>
      <c r="KF59" s="79">
        <v>2019</v>
      </c>
      <c r="KG59" s="79">
        <v>2019</v>
      </c>
      <c r="KH59" s="79">
        <v>2019</v>
      </c>
      <c r="KI59" s="79">
        <v>2019</v>
      </c>
      <c r="KJ59" s="79">
        <v>2019</v>
      </c>
      <c r="KK59" s="79">
        <v>2019</v>
      </c>
      <c r="KL59" s="79">
        <v>2019</v>
      </c>
      <c r="KM59" s="79">
        <v>2019</v>
      </c>
      <c r="KN59" s="79">
        <v>2019</v>
      </c>
      <c r="KO59" s="79">
        <v>2019</v>
      </c>
      <c r="KP59" s="79">
        <v>2019</v>
      </c>
      <c r="KQ59" s="79">
        <v>2019</v>
      </c>
      <c r="KR59" s="79">
        <v>2019</v>
      </c>
      <c r="KS59" s="79">
        <v>2019</v>
      </c>
      <c r="KT59" s="79">
        <v>2019</v>
      </c>
      <c r="KU59" s="79">
        <v>2019</v>
      </c>
      <c r="KV59" s="79">
        <v>2019</v>
      </c>
      <c r="KW59" s="79">
        <v>2019</v>
      </c>
      <c r="KX59" s="79">
        <v>2019</v>
      </c>
      <c r="KY59" s="79">
        <v>2019</v>
      </c>
      <c r="KZ59" s="79">
        <v>2019</v>
      </c>
      <c r="LA59" s="79">
        <v>2019</v>
      </c>
      <c r="LB59" s="79">
        <v>2019</v>
      </c>
      <c r="LC59" s="79">
        <v>2019</v>
      </c>
      <c r="LD59" s="79">
        <v>2019</v>
      </c>
      <c r="LE59" s="79">
        <v>2019</v>
      </c>
      <c r="LF59" s="79">
        <v>2019</v>
      </c>
      <c r="LG59" s="79">
        <v>2019</v>
      </c>
      <c r="LH59" s="79">
        <v>2019</v>
      </c>
      <c r="LI59" s="79">
        <v>2019</v>
      </c>
      <c r="LJ59" s="79">
        <v>2019</v>
      </c>
      <c r="LK59" s="79">
        <v>2019</v>
      </c>
      <c r="LL59" s="79">
        <v>2019</v>
      </c>
      <c r="LM59" s="79">
        <v>2019</v>
      </c>
      <c r="LN59" s="79">
        <v>2206</v>
      </c>
      <c r="LO59" s="79">
        <v>2206</v>
      </c>
      <c r="LP59" s="79">
        <v>2206</v>
      </c>
      <c r="LQ59" s="79">
        <v>2416</v>
      </c>
      <c r="LR59" s="79">
        <v>2416</v>
      </c>
      <c r="LS59" s="79">
        <v>2416</v>
      </c>
      <c r="LT59" s="79">
        <v>2416</v>
      </c>
      <c r="LU59" s="79">
        <v>2416</v>
      </c>
      <c r="LV59" s="79">
        <v>2416</v>
      </c>
      <c r="LW59" s="79">
        <v>2416</v>
      </c>
      <c r="LX59" s="79">
        <v>2416</v>
      </c>
      <c r="LY59" s="79">
        <v>2416</v>
      </c>
      <c r="LZ59" s="79">
        <v>2416</v>
      </c>
      <c r="MA59" s="79">
        <v>2416</v>
      </c>
      <c r="MB59" s="79">
        <v>2416</v>
      </c>
      <c r="MC59" s="79">
        <v>2416</v>
      </c>
      <c r="MD59" s="79">
        <v>2416</v>
      </c>
      <c r="ME59" s="79">
        <v>2416</v>
      </c>
      <c r="MF59" s="79">
        <v>2416</v>
      </c>
      <c r="MG59" s="79">
        <v>2416</v>
      </c>
      <c r="MH59" s="79">
        <v>2416</v>
      </c>
      <c r="MI59" s="79">
        <v>2416</v>
      </c>
      <c r="MJ59" s="79">
        <v>2416</v>
      </c>
      <c r="MK59" s="79">
        <v>2416</v>
      </c>
      <c r="ML59" s="79">
        <v>2416</v>
      </c>
      <c r="MM59" s="79">
        <v>2416</v>
      </c>
      <c r="MN59" s="79">
        <v>2416</v>
      </c>
      <c r="MO59" s="79">
        <v>2416</v>
      </c>
      <c r="MP59" s="79">
        <v>2416</v>
      </c>
      <c r="MQ59" s="79">
        <v>2416</v>
      </c>
      <c r="MR59" s="79">
        <v>2416</v>
      </c>
      <c r="MS59" s="79">
        <v>1474</v>
      </c>
      <c r="MT59" s="79">
        <v>1474</v>
      </c>
      <c r="MU59" s="79">
        <v>1474</v>
      </c>
      <c r="MV59" s="79">
        <v>1474</v>
      </c>
      <c r="MW59" s="79">
        <v>1474</v>
      </c>
      <c r="MX59" s="79">
        <v>1229</v>
      </c>
      <c r="MY59" s="79">
        <v>1229</v>
      </c>
      <c r="MZ59" s="79">
        <v>941</v>
      </c>
      <c r="NA59" s="79">
        <v>941</v>
      </c>
      <c r="NB59" s="79">
        <v>941</v>
      </c>
      <c r="NC59" s="79">
        <v>941</v>
      </c>
      <c r="ND59" s="79">
        <v>941</v>
      </c>
      <c r="NE59" s="79">
        <v>941</v>
      </c>
      <c r="NF59" s="79">
        <v>941</v>
      </c>
      <c r="NG59" s="79">
        <v>941</v>
      </c>
      <c r="NH59" s="79">
        <v>941</v>
      </c>
      <c r="NI59" s="79">
        <v>941</v>
      </c>
      <c r="NJ59" s="79">
        <v>941</v>
      </c>
      <c r="NK59" s="79">
        <v>941</v>
      </c>
      <c r="NL59" s="79">
        <v>941</v>
      </c>
      <c r="NM59" s="79">
        <v>754</v>
      </c>
      <c r="NN59" s="79">
        <v>754</v>
      </c>
      <c r="NO59" s="79">
        <v>544</v>
      </c>
      <c r="NP59" s="79">
        <v>544</v>
      </c>
      <c r="NQ59" s="79">
        <v>544</v>
      </c>
      <c r="NR59" s="79">
        <v>544</v>
      </c>
      <c r="NS59" s="79">
        <v>544</v>
      </c>
      <c r="NT59" s="79">
        <v>544</v>
      </c>
      <c r="NU59" s="79">
        <v>544</v>
      </c>
      <c r="NV59" s="79">
        <v>544</v>
      </c>
      <c r="NW59" s="79">
        <v>544</v>
      </c>
      <c r="NX59" s="79">
        <v>856</v>
      </c>
      <c r="NY59" s="79">
        <v>856</v>
      </c>
      <c r="NZ59" s="79">
        <v>1101</v>
      </c>
      <c r="OA59" s="79">
        <v>1101</v>
      </c>
      <c r="OB59" s="79">
        <v>1101</v>
      </c>
      <c r="OC59" s="79">
        <v>1101</v>
      </c>
      <c r="OD59" s="79">
        <v>1101</v>
      </c>
      <c r="OE59" s="79">
        <v>1288</v>
      </c>
      <c r="OF59" s="79">
        <v>1288</v>
      </c>
      <c r="OG59" s="79">
        <v>1288</v>
      </c>
      <c r="OH59" s="79">
        <v>1688</v>
      </c>
      <c r="OI59" s="79">
        <v>1898</v>
      </c>
      <c r="OJ59" s="79">
        <v>1898</v>
      </c>
      <c r="OK59" s="79">
        <v>1898</v>
      </c>
      <c r="OL59" s="79">
        <v>2186</v>
      </c>
      <c r="OM59" s="79">
        <v>2186</v>
      </c>
      <c r="ON59" s="79">
        <v>2186</v>
      </c>
      <c r="OO59" s="79">
        <v>2416</v>
      </c>
      <c r="OP59" s="79">
        <v>2416</v>
      </c>
      <c r="OQ59" s="79">
        <v>2416</v>
      </c>
      <c r="OR59" s="79">
        <v>2416</v>
      </c>
      <c r="OS59" s="79">
        <v>2416</v>
      </c>
      <c r="OT59" s="79">
        <v>2416</v>
      </c>
      <c r="OU59" s="79">
        <v>2700</v>
      </c>
      <c r="OV59" s="79">
        <v>3059</v>
      </c>
      <c r="OW59" s="79">
        <v>3059</v>
      </c>
      <c r="OX59" s="79">
        <v>3059</v>
      </c>
      <c r="OY59" s="79">
        <v>3059</v>
      </c>
      <c r="OZ59" s="79">
        <v>3059</v>
      </c>
      <c r="PA59" s="79">
        <v>3059</v>
      </c>
      <c r="PB59" s="79">
        <v>3059</v>
      </c>
      <c r="PC59" s="79">
        <v>3059</v>
      </c>
      <c r="PD59" s="79">
        <v>3279</v>
      </c>
      <c r="PE59" s="79">
        <v>3279</v>
      </c>
      <c r="PF59" s="79">
        <v>3279</v>
      </c>
      <c r="PG59" s="79">
        <v>3279</v>
      </c>
      <c r="PH59" s="79">
        <v>3475</v>
      </c>
      <c r="PI59" s="79">
        <v>3475</v>
      </c>
      <c r="PJ59" s="79">
        <v>3475</v>
      </c>
      <c r="PK59" s="79">
        <v>3475</v>
      </c>
      <c r="PL59" s="79">
        <v>3475</v>
      </c>
      <c r="PM59" s="79">
        <v>3475</v>
      </c>
      <c r="PN59" s="79">
        <v>3475</v>
      </c>
      <c r="PO59" s="79">
        <v>3475</v>
      </c>
      <c r="PP59" s="79">
        <v>3475</v>
      </c>
      <c r="PQ59" s="79">
        <v>3475</v>
      </c>
      <c r="PR59" s="79">
        <v>3680</v>
      </c>
      <c r="PS59" s="79">
        <v>3680</v>
      </c>
      <c r="PT59" s="79">
        <v>3680</v>
      </c>
      <c r="PU59" s="79">
        <v>3680</v>
      </c>
      <c r="PV59" s="79">
        <v>3680</v>
      </c>
      <c r="PW59" s="79">
        <v>3680</v>
      </c>
      <c r="PX59" s="79">
        <v>3680</v>
      </c>
      <c r="PY59" s="79">
        <v>3680</v>
      </c>
      <c r="PZ59" s="79">
        <v>3680</v>
      </c>
      <c r="QA59" s="79">
        <v>3680</v>
      </c>
      <c r="QB59" s="79">
        <v>3680</v>
      </c>
      <c r="QC59" s="79">
        <v>3680</v>
      </c>
      <c r="QD59" s="79">
        <v>3986</v>
      </c>
      <c r="QE59" s="79">
        <v>3986</v>
      </c>
      <c r="QF59" s="79">
        <v>3986</v>
      </c>
      <c r="QG59" s="79">
        <v>3986</v>
      </c>
      <c r="QH59" s="79">
        <v>3986</v>
      </c>
      <c r="QI59" s="79">
        <v>3986</v>
      </c>
      <c r="QJ59" s="79">
        <v>3986</v>
      </c>
      <c r="QK59" s="79">
        <v>3986</v>
      </c>
      <c r="QL59" s="79">
        <v>3986</v>
      </c>
      <c r="QM59" s="79">
        <v>3986</v>
      </c>
      <c r="QN59" s="79">
        <v>3986</v>
      </c>
      <c r="QO59" s="79">
        <v>3986</v>
      </c>
      <c r="QP59" s="79">
        <v>3986</v>
      </c>
      <c r="QQ59" s="79">
        <v>3986</v>
      </c>
      <c r="QR59" s="79">
        <v>3986</v>
      </c>
      <c r="QS59" s="79">
        <v>3986</v>
      </c>
      <c r="QT59" s="79">
        <v>3986</v>
      </c>
      <c r="QU59" s="79">
        <v>3986</v>
      </c>
      <c r="QV59" s="79">
        <v>3986</v>
      </c>
      <c r="QW59" s="79">
        <v>3986</v>
      </c>
      <c r="QX59" s="79">
        <v>3986</v>
      </c>
      <c r="QY59" s="79">
        <v>3986</v>
      </c>
      <c r="QZ59" s="79">
        <v>3986</v>
      </c>
      <c r="RA59" s="79">
        <v>3986</v>
      </c>
      <c r="RB59" s="79">
        <v>3986</v>
      </c>
      <c r="RC59" s="79">
        <v>3986</v>
      </c>
      <c r="RD59" s="79">
        <v>3986</v>
      </c>
      <c r="RE59" s="79">
        <v>3752</v>
      </c>
      <c r="RF59" s="79">
        <v>3752</v>
      </c>
      <c r="RG59" s="79">
        <v>3352</v>
      </c>
      <c r="RH59" s="79">
        <v>2681</v>
      </c>
      <c r="RI59" s="79">
        <v>2476</v>
      </c>
      <c r="RJ59" s="79">
        <v>2166</v>
      </c>
      <c r="RK59" s="79">
        <v>2166</v>
      </c>
      <c r="RL59" s="79">
        <v>2166</v>
      </c>
      <c r="RM59" s="79">
        <v>1878</v>
      </c>
      <c r="RN59" s="79">
        <v>1878</v>
      </c>
      <c r="RO59" s="79">
        <v>1878</v>
      </c>
      <c r="RP59" s="79">
        <v>1878</v>
      </c>
      <c r="RQ59" s="79">
        <v>1878</v>
      </c>
      <c r="RR59" s="79">
        <v>1878</v>
      </c>
      <c r="RS59" s="79">
        <v>1878</v>
      </c>
      <c r="RT59" s="79">
        <v>1878</v>
      </c>
      <c r="RU59" s="79">
        <v>1878</v>
      </c>
      <c r="RV59" s="79">
        <v>1878</v>
      </c>
      <c r="RW59" s="79">
        <v>1878</v>
      </c>
      <c r="RX59" s="79">
        <v>1878</v>
      </c>
      <c r="RY59" s="79">
        <v>1878</v>
      </c>
      <c r="RZ59" s="79">
        <v>1878</v>
      </c>
      <c r="SA59" s="79">
        <v>1878</v>
      </c>
      <c r="SB59" s="79">
        <v>1878</v>
      </c>
      <c r="SC59" s="79">
        <v>1878</v>
      </c>
      <c r="SD59" s="79">
        <v>1878</v>
      </c>
      <c r="SE59" s="79">
        <v>1878</v>
      </c>
      <c r="SF59" s="79">
        <v>1878</v>
      </c>
      <c r="SG59" s="79">
        <v>1878</v>
      </c>
      <c r="SH59" s="79">
        <v>1878</v>
      </c>
      <c r="SI59" s="79">
        <v>1878</v>
      </c>
      <c r="SJ59" s="79">
        <v>1878</v>
      </c>
      <c r="SK59" s="79">
        <v>1878</v>
      </c>
      <c r="SL59" s="79">
        <v>1878</v>
      </c>
      <c r="SM59" s="79">
        <v>1878</v>
      </c>
      <c r="SN59" s="79">
        <v>1878</v>
      </c>
      <c r="SO59" s="79">
        <v>1878</v>
      </c>
      <c r="SP59" s="79">
        <v>1878</v>
      </c>
      <c r="SQ59" s="79">
        <v>2166</v>
      </c>
      <c r="SR59" s="79">
        <v>2166</v>
      </c>
      <c r="SS59" s="79">
        <v>2166</v>
      </c>
      <c r="ST59" s="79">
        <v>2166</v>
      </c>
      <c r="SU59" s="79">
        <v>2476</v>
      </c>
      <c r="SV59" s="79">
        <v>2476</v>
      </c>
      <c r="SW59" s="79">
        <v>2476</v>
      </c>
      <c r="SX59" s="79">
        <v>2753</v>
      </c>
      <c r="SY59" s="79">
        <v>3130</v>
      </c>
      <c r="SZ59" s="79">
        <v>3530</v>
      </c>
      <c r="TA59" s="79">
        <v>3530</v>
      </c>
      <c r="TB59" s="79">
        <v>4076</v>
      </c>
      <c r="TC59" s="79">
        <v>4076</v>
      </c>
      <c r="TD59" s="79">
        <v>4076</v>
      </c>
      <c r="TE59" s="79">
        <v>4076</v>
      </c>
      <c r="TF59" s="79">
        <v>4076</v>
      </c>
      <c r="TG59" s="79">
        <v>4076</v>
      </c>
      <c r="TH59" s="79">
        <v>4076</v>
      </c>
      <c r="TI59" s="79">
        <v>4076</v>
      </c>
      <c r="TJ59" s="79">
        <v>4076</v>
      </c>
      <c r="TK59" s="79">
        <v>4148</v>
      </c>
      <c r="TL59" s="79">
        <v>4148</v>
      </c>
      <c r="TM59" s="79">
        <v>4148</v>
      </c>
      <c r="TN59" s="79">
        <v>4148</v>
      </c>
      <c r="TO59" s="79">
        <v>4434</v>
      </c>
      <c r="TP59" s="79">
        <v>4716</v>
      </c>
      <c r="TQ59" s="79">
        <v>4986</v>
      </c>
      <c r="TR59" s="79">
        <v>5270</v>
      </c>
      <c r="TS59" s="79">
        <v>5270</v>
      </c>
      <c r="TT59" s="79">
        <v>5618</v>
      </c>
      <c r="TU59" s="79">
        <v>5618</v>
      </c>
      <c r="TV59" s="79">
        <v>5618</v>
      </c>
      <c r="TW59" s="79">
        <v>5618</v>
      </c>
      <c r="TX59" s="79">
        <v>5999</v>
      </c>
      <c r="TY59" s="79">
        <v>5999</v>
      </c>
      <c r="TZ59" s="79">
        <v>5999</v>
      </c>
      <c r="UA59" s="79">
        <v>5999</v>
      </c>
      <c r="UB59" s="79">
        <v>5999</v>
      </c>
      <c r="UC59" s="79">
        <v>5999</v>
      </c>
      <c r="UD59" s="79">
        <v>6131</v>
      </c>
      <c r="UE59" s="79">
        <v>6131</v>
      </c>
      <c r="UF59" s="79">
        <v>6131</v>
      </c>
      <c r="UG59" s="79">
        <v>6131</v>
      </c>
      <c r="UH59" s="79">
        <v>6131</v>
      </c>
      <c r="UI59" s="79">
        <v>6131</v>
      </c>
      <c r="UJ59" s="79">
        <v>6131</v>
      </c>
      <c r="UK59" s="79">
        <v>6350</v>
      </c>
      <c r="UL59" s="79">
        <v>6566</v>
      </c>
      <c r="UM59" s="79">
        <v>6855</v>
      </c>
      <c r="UN59" s="79">
        <v>6855</v>
      </c>
      <c r="UO59" s="79">
        <v>6855</v>
      </c>
      <c r="UP59" s="79">
        <v>6855</v>
      </c>
      <c r="UQ59" s="79">
        <v>6855</v>
      </c>
      <c r="UR59" s="79">
        <v>7091</v>
      </c>
      <c r="US59" s="79">
        <v>7284</v>
      </c>
      <c r="UT59" s="79">
        <v>7767</v>
      </c>
      <c r="UU59" s="79">
        <v>7990</v>
      </c>
      <c r="UV59" s="79">
        <v>8206</v>
      </c>
      <c r="UW59" s="79">
        <v>8408</v>
      </c>
      <c r="UX59" s="79">
        <v>8408</v>
      </c>
      <c r="UY59" s="79">
        <v>8408</v>
      </c>
      <c r="UZ59" s="79">
        <v>8408</v>
      </c>
      <c r="VA59" s="79">
        <v>8408</v>
      </c>
      <c r="VB59" s="79">
        <v>8408</v>
      </c>
      <c r="VC59" s="79">
        <v>8408</v>
      </c>
      <c r="VD59" s="79">
        <v>8408</v>
      </c>
      <c r="VE59" s="79">
        <v>8408</v>
      </c>
      <c r="VF59" s="79">
        <v>8408</v>
      </c>
      <c r="VG59" s="79">
        <v>8408</v>
      </c>
      <c r="VH59" s="79">
        <v>8408</v>
      </c>
      <c r="VI59" s="79">
        <v>7940</v>
      </c>
      <c r="VJ59" s="79">
        <v>7940</v>
      </c>
      <c r="VK59" s="79">
        <v>7753</v>
      </c>
      <c r="VL59" s="79">
        <v>7353</v>
      </c>
      <c r="VM59" s="79">
        <v>6602</v>
      </c>
      <c r="VN59" s="79">
        <v>5598</v>
      </c>
      <c r="VO59" s="79">
        <v>5364</v>
      </c>
      <c r="VP59" s="79">
        <v>4873</v>
      </c>
      <c r="VQ59" s="79">
        <v>4301</v>
      </c>
      <c r="VR59" s="79">
        <v>4108</v>
      </c>
      <c r="VS59" s="79">
        <v>4108</v>
      </c>
      <c r="VT59" s="79">
        <v>4108</v>
      </c>
      <c r="VU59" s="79">
        <v>4108</v>
      </c>
      <c r="VV59" s="79">
        <v>4108</v>
      </c>
      <c r="VW59" s="79">
        <v>4108</v>
      </c>
      <c r="VX59" s="79">
        <v>4108</v>
      </c>
      <c r="VY59" s="79">
        <v>4108</v>
      </c>
      <c r="VZ59" s="79">
        <v>4108</v>
      </c>
      <c r="WA59" s="79">
        <v>4108</v>
      </c>
      <c r="WB59" s="79">
        <v>4108</v>
      </c>
      <c r="WC59" s="79">
        <v>4108</v>
      </c>
      <c r="WD59" s="79">
        <v>4108</v>
      </c>
      <c r="WE59" s="79">
        <v>4108</v>
      </c>
      <c r="WF59" s="79">
        <v>4108</v>
      </c>
      <c r="WG59" s="79">
        <v>4108</v>
      </c>
      <c r="WH59" s="79">
        <v>4108</v>
      </c>
      <c r="WI59" s="79">
        <v>4108</v>
      </c>
      <c r="WJ59" s="79">
        <v>4108</v>
      </c>
      <c r="WK59" s="79">
        <v>4108</v>
      </c>
      <c r="WL59" s="79">
        <v>4108</v>
      </c>
      <c r="WM59" s="79">
        <v>4108</v>
      </c>
      <c r="WN59" s="79">
        <v>3838</v>
      </c>
      <c r="WO59" s="79">
        <v>3838</v>
      </c>
      <c r="WP59" s="79">
        <v>3838</v>
      </c>
      <c r="WQ59" s="79">
        <v>3490</v>
      </c>
      <c r="WR59" s="79">
        <v>3490</v>
      </c>
      <c r="WS59" s="79">
        <v>3142</v>
      </c>
      <c r="WT59" s="79">
        <v>3142</v>
      </c>
      <c r="WU59" s="79">
        <v>3142</v>
      </c>
      <c r="WV59" s="79">
        <v>3142</v>
      </c>
      <c r="WW59" s="79">
        <v>3142</v>
      </c>
      <c r="WX59" s="79">
        <v>3142</v>
      </c>
      <c r="WY59" s="79">
        <v>3142</v>
      </c>
      <c r="WZ59" s="79">
        <v>3142</v>
      </c>
      <c r="XA59" s="79">
        <v>3142</v>
      </c>
      <c r="XB59" s="79">
        <v>3142</v>
      </c>
      <c r="XC59" s="79">
        <v>3142</v>
      </c>
      <c r="XD59" s="79">
        <v>2860</v>
      </c>
      <c r="XE59" s="79">
        <v>2860</v>
      </c>
      <c r="XF59" s="79">
        <v>2966</v>
      </c>
      <c r="XG59" s="79">
        <v>2966</v>
      </c>
      <c r="XH59" s="79">
        <v>2730</v>
      </c>
      <c r="XI59" s="79">
        <v>2730</v>
      </c>
      <c r="XJ59" s="79">
        <v>2730</v>
      </c>
      <c r="XK59" s="79">
        <v>2485</v>
      </c>
      <c r="XL59" s="79">
        <v>2485</v>
      </c>
      <c r="XM59" s="79">
        <v>2485</v>
      </c>
      <c r="XN59" s="79">
        <v>2485</v>
      </c>
      <c r="XO59" s="79">
        <v>2485</v>
      </c>
      <c r="XP59" s="79">
        <v>2485</v>
      </c>
      <c r="XQ59" s="79">
        <v>2485</v>
      </c>
      <c r="XR59" s="79">
        <v>2485</v>
      </c>
      <c r="XS59" s="79">
        <v>2485</v>
      </c>
      <c r="XT59" s="79">
        <v>2485</v>
      </c>
      <c r="XU59" s="79">
        <v>2485</v>
      </c>
      <c r="XV59" s="79">
        <v>2485</v>
      </c>
      <c r="XW59" s="79">
        <v>2485</v>
      </c>
      <c r="XX59" s="79">
        <v>2485</v>
      </c>
      <c r="XY59" s="79">
        <v>2485</v>
      </c>
      <c r="XZ59" s="79">
        <v>2485</v>
      </c>
      <c r="YA59" s="79">
        <v>2485</v>
      </c>
      <c r="YB59" s="79">
        <v>2485</v>
      </c>
      <c r="YC59" s="79">
        <v>2485</v>
      </c>
      <c r="YD59" s="79">
        <v>2485</v>
      </c>
      <c r="YE59" s="79">
        <v>2485</v>
      </c>
      <c r="YF59" s="79">
        <v>2485</v>
      </c>
      <c r="YG59" s="79">
        <v>2485</v>
      </c>
      <c r="YH59" s="79">
        <v>2485</v>
      </c>
      <c r="YI59" s="79">
        <v>2485</v>
      </c>
      <c r="YJ59" s="79">
        <v>2485</v>
      </c>
      <c r="YK59" s="79">
        <v>2485</v>
      </c>
      <c r="YL59" s="79">
        <v>2104</v>
      </c>
      <c r="YM59" s="79">
        <v>2104</v>
      </c>
      <c r="YN59" s="79">
        <v>2104</v>
      </c>
      <c r="YO59" s="79">
        <v>2104</v>
      </c>
      <c r="YP59" s="79">
        <v>2104</v>
      </c>
      <c r="YQ59" s="79">
        <v>2104</v>
      </c>
      <c r="YR59" s="79">
        <v>2104</v>
      </c>
      <c r="YS59" s="79">
        <v>2104</v>
      </c>
      <c r="YT59" s="79">
        <v>2104</v>
      </c>
      <c r="YU59" s="79">
        <v>2104</v>
      </c>
      <c r="YV59" s="79">
        <v>2104</v>
      </c>
      <c r="YW59" s="79">
        <v>2104</v>
      </c>
      <c r="YX59" s="79">
        <v>2104</v>
      </c>
      <c r="YY59" s="79">
        <v>2104</v>
      </c>
      <c r="YZ59" s="79">
        <v>2104</v>
      </c>
      <c r="ZA59" s="79">
        <v>2104</v>
      </c>
      <c r="ZB59" s="79">
        <v>2386</v>
      </c>
      <c r="ZC59" s="79">
        <v>2386</v>
      </c>
      <c r="ZD59" s="79">
        <v>3269</v>
      </c>
      <c r="ZE59" s="79">
        <v>3650</v>
      </c>
      <c r="ZF59" s="79">
        <v>3920</v>
      </c>
      <c r="ZG59" s="79">
        <v>4388</v>
      </c>
      <c r="ZH59" s="79">
        <v>4922</v>
      </c>
      <c r="ZI59" s="79">
        <v>5959</v>
      </c>
      <c r="ZJ59" s="79">
        <v>7631</v>
      </c>
      <c r="ZK59" s="79">
        <v>7824</v>
      </c>
      <c r="ZL59" s="79">
        <v>7824</v>
      </c>
      <c r="ZM59" s="79">
        <v>8026</v>
      </c>
      <c r="ZN59" s="79">
        <v>8231</v>
      </c>
      <c r="ZO59" s="79">
        <v>8739</v>
      </c>
      <c r="ZP59" s="79">
        <v>9101</v>
      </c>
      <c r="ZQ59" s="79">
        <v>9501</v>
      </c>
      <c r="ZR59" s="79">
        <v>10032</v>
      </c>
      <c r="ZS59" s="79">
        <v>10032</v>
      </c>
      <c r="ZT59" s="79">
        <v>10242</v>
      </c>
      <c r="ZU59" s="79">
        <v>10242</v>
      </c>
      <c r="ZV59" s="79">
        <v>10242</v>
      </c>
      <c r="ZW59" s="79">
        <v>10242</v>
      </c>
      <c r="ZX59" s="79">
        <v>10242</v>
      </c>
      <c r="ZY59" s="79">
        <v>10242</v>
      </c>
      <c r="ZZ59" s="79">
        <v>10242</v>
      </c>
      <c r="AAA59" s="79">
        <v>10242</v>
      </c>
      <c r="AAB59" s="79">
        <v>10423</v>
      </c>
      <c r="AAC59" s="79">
        <v>10597</v>
      </c>
      <c r="AAD59" s="79">
        <v>10597</v>
      </c>
      <c r="AAE59" s="79">
        <v>10825</v>
      </c>
      <c r="AAF59" s="79">
        <v>11062</v>
      </c>
      <c r="AAG59" s="79">
        <v>11062</v>
      </c>
      <c r="AAH59" s="79">
        <v>11062</v>
      </c>
      <c r="AAI59" s="79">
        <v>11477</v>
      </c>
      <c r="AAJ59" s="79">
        <v>11477</v>
      </c>
      <c r="AAK59" s="79">
        <v>11477</v>
      </c>
      <c r="AAL59" s="79">
        <v>11477</v>
      </c>
      <c r="AAM59" s="79">
        <v>11477</v>
      </c>
      <c r="AAN59" s="79">
        <v>11477</v>
      </c>
      <c r="AAO59" s="79">
        <v>11477</v>
      </c>
      <c r="AAP59" s="79">
        <v>11477</v>
      </c>
      <c r="AAQ59" s="79">
        <v>11477</v>
      </c>
      <c r="AAR59" s="79">
        <v>11477</v>
      </c>
      <c r="AAS59" s="79">
        <v>11446</v>
      </c>
      <c r="AAT59" s="79">
        <v>11446</v>
      </c>
      <c r="AAU59" s="79">
        <v>11446</v>
      </c>
      <c r="AAV59" s="79">
        <v>11446</v>
      </c>
      <c r="AAW59" s="79">
        <v>11446</v>
      </c>
      <c r="AAX59" s="79">
        <v>11446</v>
      </c>
      <c r="AAY59" s="79">
        <v>11446</v>
      </c>
      <c r="AAZ59" s="79">
        <v>11446</v>
      </c>
      <c r="ABA59" s="79">
        <v>11446</v>
      </c>
      <c r="ABB59" s="79">
        <v>11446</v>
      </c>
      <c r="ABC59" s="79">
        <v>11446</v>
      </c>
      <c r="ABD59" s="79">
        <v>11446</v>
      </c>
      <c r="ABE59" s="79">
        <v>11446</v>
      </c>
      <c r="ABF59" s="79">
        <v>11079</v>
      </c>
      <c r="ABG59" s="79">
        <v>10227</v>
      </c>
      <c r="ABH59" s="79">
        <v>10007</v>
      </c>
      <c r="ABI59" s="79">
        <v>9802</v>
      </c>
      <c r="ABJ59" s="79">
        <v>9600</v>
      </c>
      <c r="ABK59" s="79">
        <v>9600</v>
      </c>
      <c r="ABL59" s="79">
        <v>9600</v>
      </c>
      <c r="ABM59" s="79">
        <v>9600</v>
      </c>
      <c r="ABN59" s="79">
        <v>9600</v>
      </c>
      <c r="ABO59" s="79">
        <v>9600</v>
      </c>
      <c r="ABP59" s="79">
        <v>9600</v>
      </c>
      <c r="ABQ59" s="79">
        <v>9600</v>
      </c>
      <c r="ABR59" s="79">
        <v>9600</v>
      </c>
      <c r="ABS59" s="79">
        <v>9600</v>
      </c>
      <c r="ABT59" s="79">
        <v>9600</v>
      </c>
      <c r="ABU59" s="79">
        <v>9600</v>
      </c>
      <c r="ABV59" s="79">
        <v>9600</v>
      </c>
      <c r="ABW59" s="79">
        <v>9600</v>
      </c>
      <c r="ABX59" s="79">
        <v>9600</v>
      </c>
      <c r="ABY59" s="79">
        <v>9600</v>
      </c>
      <c r="ABZ59" s="79">
        <v>9600</v>
      </c>
      <c r="ACA59" s="79">
        <v>9600</v>
      </c>
      <c r="ACB59" s="79">
        <v>9600</v>
      </c>
      <c r="ACC59" s="79">
        <v>9600</v>
      </c>
      <c r="ACD59" s="79">
        <v>9600</v>
      </c>
      <c r="ACE59" s="79">
        <v>9600</v>
      </c>
      <c r="ACF59" s="79">
        <v>9600</v>
      </c>
      <c r="ACG59" s="79">
        <v>9600</v>
      </c>
      <c r="ACH59" s="79">
        <v>9600</v>
      </c>
      <c r="ACI59" s="79">
        <v>9413</v>
      </c>
      <c r="ACJ59" s="79">
        <v>8969</v>
      </c>
      <c r="ACK59" s="79">
        <v>8969</v>
      </c>
      <c r="ACL59" s="79">
        <v>8969</v>
      </c>
      <c r="ACM59" s="79">
        <v>8969</v>
      </c>
      <c r="ACN59" s="79">
        <v>8969</v>
      </c>
      <c r="ACO59" s="79">
        <v>8969</v>
      </c>
      <c r="ACP59" s="79">
        <v>8969</v>
      </c>
      <c r="ACQ59" s="79">
        <v>8732</v>
      </c>
      <c r="ACR59" s="79">
        <v>8732</v>
      </c>
      <c r="ACS59" s="79">
        <v>8732</v>
      </c>
      <c r="ACT59" s="79">
        <v>8732</v>
      </c>
      <c r="ACU59" s="79">
        <v>8732</v>
      </c>
      <c r="ACV59" s="79">
        <v>8732</v>
      </c>
      <c r="ACW59" s="79">
        <v>8732</v>
      </c>
      <c r="ACX59" s="79">
        <v>8732</v>
      </c>
      <c r="ACY59" s="79">
        <v>8732</v>
      </c>
      <c r="ACZ59" s="79">
        <v>8732</v>
      </c>
      <c r="ADA59" s="79">
        <v>8732</v>
      </c>
      <c r="ADB59" s="79">
        <v>8732</v>
      </c>
      <c r="ADC59" s="79">
        <v>8732</v>
      </c>
      <c r="ADD59" s="79">
        <v>8732</v>
      </c>
      <c r="ADE59" s="79">
        <v>8732</v>
      </c>
      <c r="ADF59" s="79">
        <v>8732</v>
      </c>
      <c r="ADG59" s="79">
        <v>8732</v>
      </c>
      <c r="ADH59" s="79">
        <v>8732</v>
      </c>
      <c r="ADI59" s="79">
        <v>8732</v>
      </c>
      <c r="ADJ59" s="79">
        <v>8732</v>
      </c>
      <c r="ADK59" s="79">
        <v>8732</v>
      </c>
      <c r="ADL59" s="79">
        <v>8732</v>
      </c>
      <c r="ADM59" s="79">
        <v>8732</v>
      </c>
      <c r="ADN59" s="79">
        <v>8732</v>
      </c>
      <c r="ADO59" s="79">
        <v>8732</v>
      </c>
      <c r="ADP59" s="79">
        <v>8732</v>
      </c>
      <c r="ADQ59" s="79">
        <v>8732</v>
      </c>
      <c r="ADR59" s="79">
        <v>8732</v>
      </c>
      <c r="ADS59" s="79">
        <v>8732</v>
      </c>
      <c r="ADT59" s="79">
        <v>8732</v>
      </c>
      <c r="ADU59" s="79">
        <v>8732</v>
      </c>
      <c r="ADV59" s="79">
        <v>8732</v>
      </c>
      <c r="ADW59" s="79">
        <v>8732</v>
      </c>
      <c r="ADX59" s="79">
        <v>8732</v>
      </c>
      <c r="ADY59" s="79">
        <v>8732</v>
      </c>
      <c r="ADZ59" s="79">
        <v>8732</v>
      </c>
      <c r="AEA59" s="79">
        <v>8732</v>
      </c>
      <c r="AEB59" s="79">
        <v>8732</v>
      </c>
      <c r="AEC59" s="79">
        <v>8732</v>
      </c>
      <c r="AED59" s="79">
        <v>8732</v>
      </c>
      <c r="AEE59" s="79">
        <v>7849</v>
      </c>
      <c r="AEF59" s="79">
        <v>7369</v>
      </c>
      <c r="AEG59" s="79">
        <v>6290</v>
      </c>
      <c r="AEH59" s="79">
        <v>6290</v>
      </c>
      <c r="AEI59" s="79">
        <v>6290</v>
      </c>
      <c r="AEJ59" s="79">
        <v>6290</v>
      </c>
      <c r="AEK59" s="79">
        <v>6290</v>
      </c>
      <c r="AEL59" s="79">
        <v>6290</v>
      </c>
      <c r="AEM59" s="79">
        <v>6290</v>
      </c>
      <c r="AEN59" s="79">
        <v>6290</v>
      </c>
      <c r="AEO59" s="79">
        <v>6290</v>
      </c>
      <c r="AEP59" s="79">
        <v>6290</v>
      </c>
      <c r="AEQ59" s="79">
        <v>6290</v>
      </c>
      <c r="AER59" s="79">
        <v>6290</v>
      </c>
      <c r="AES59" s="79">
        <v>6290</v>
      </c>
      <c r="AET59" s="79">
        <v>6290</v>
      </c>
      <c r="AEU59" s="79">
        <v>6290</v>
      </c>
      <c r="AEV59" s="79">
        <v>6290</v>
      </c>
      <c r="AEW59" s="79">
        <v>6290</v>
      </c>
      <c r="AEX59" s="79">
        <v>6290</v>
      </c>
      <c r="AEY59" s="79">
        <v>6290</v>
      </c>
      <c r="AEZ59" s="79">
        <v>6290</v>
      </c>
      <c r="AFA59" s="79">
        <v>6290</v>
      </c>
      <c r="AFB59" s="79">
        <v>6290</v>
      </c>
      <c r="AFC59" s="79">
        <v>6290</v>
      </c>
      <c r="AFD59" s="79">
        <v>6290</v>
      </c>
      <c r="AFE59" s="79">
        <v>6290</v>
      </c>
      <c r="AFF59" s="79">
        <v>6290</v>
      </c>
      <c r="AFG59" s="79">
        <v>6290</v>
      </c>
      <c r="AFH59" s="79">
        <v>6290</v>
      </c>
      <c r="AFI59" s="79">
        <v>5063</v>
      </c>
      <c r="AFJ59" s="79">
        <v>5063</v>
      </c>
      <c r="AFK59" s="79">
        <v>5063</v>
      </c>
      <c r="AFL59" s="79">
        <v>5063</v>
      </c>
      <c r="AFM59" s="79">
        <v>5063</v>
      </c>
      <c r="AFN59" s="79">
        <v>5063</v>
      </c>
      <c r="AFO59" s="79">
        <v>5063</v>
      </c>
      <c r="AFP59" s="79">
        <v>5063</v>
      </c>
      <c r="AFQ59" s="79">
        <v>5063</v>
      </c>
      <c r="AFR59" s="79">
        <v>4840</v>
      </c>
      <c r="AFS59" s="79">
        <v>4840</v>
      </c>
      <c r="AFT59" s="79">
        <v>4126</v>
      </c>
      <c r="AFU59" s="79">
        <v>4126</v>
      </c>
      <c r="AFV59" s="79">
        <v>4164</v>
      </c>
      <c r="AFW59" s="79">
        <v>4164</v>
      </c>
      <c r="AFX59" s="79">
        <v>4164</v>
      </c>
      <c r="AFY59" s="79">
        <v>4164</v>
      </c>
      <c r="AFZ59" s="79">
        <v>4164</v>
      </c>
      <c r="AGA59" s="79">
        <v>4164</v>
      </c>
      <c r="AGB59" s="79">
        <v>4164</v>
      </c>
      <c r="AGC59" s="79">
        <v>4164</v>
      </c>
      <c r="AGD59" s="79">
        <v>4164</v>
      </c>
      <c r="AGE59" s="79">
        <v>4164</v>
      </c>
      <c r="AGF59" s="79">
        <v>4400</v>
      </c>
      <c r="AGG59" s="79">
        <v>4623</v>
      </c>
      <c r="AGH59" s="79">
        <v>4623</v>
      </c>
      <c r="AGI59" s="79">
        <v>5301</v>
      </c>
      <c r="AGJ59" s="79">
        <v>5895</v>
      </c>
      <c r="AGK59" s="79">
        <v>6183</v>
      </c>
      <c r="AGL59" s="79">
        <v>6183</v>
      </c>
      <c r="AGM59" s="79">
        <v>6183</v>
      </c>
      <c r="AGN59" s="79">
        <v>6616</v>
      </c>
      <c r="AGO59" s="79">
        <v>7078</v>
      </c>
      <c r="AGP59" s="79">
        <v>7271</v>
      </c>
      <c r="AGQ59" s="79">
        <v>7671</v>
      </c>
      <c r="AGR59" s="79">
        <v>7671</v>
      </c>
      <c r="AGS59" s="79">
        <v>7671</v>
      </c>
      <c r="AGT59" s="79">
        <v>8030</v>
      </c>
      <c r="AGU59" s="79">
        <v>8275</v>
      </c>
      <c r="AGV59" s="79">
        <v>8491</v>
      </c>
      <c r="AGW59" s="79">
        <v>8696</v>
      </c>
      <c r="AGX59" s="79">
        <v>8883</v>
      </c>
      <c r="AGY59" s="79">
        <v>8883</v>
      </c>
      <c r="AGZ59" s="79">
        <v>8883</v>
      </c>
      <c r="AHA59" s="79">
        <v>9058</v>
      </c>
      <c r="AHB59" s="79">
        <v>9434</v>
      </c>
      <c r="AHC59" s="79">
        <v>9861</v>
      </c>
      <c r="AHD59" s="79">
        <v>9861</v>
      </c>
      <c r="AHE59" s="79">
        <v>9861</v>
      </c>
      <c r="AHF59" s="79">
        <v>9861</v>
      </c>
      <c r="AHG59" s="79">
        <v>9861</v>
      </c>
      <c r="AHH59" s="79">
        <v>9861</v>
      </c>
      <c r="AHI59" s="79">
        <v>9861</v>
      </c>
      <c r="AHJ59" s="79">
        <v>9861</v>
      </c>
      <c r="AHK59" s="79">
        <v>9861</v>
      </c>
      <c r="AHL59" s="79">
        <v>9861</v>
      </c>
      <c r="AHM59" s="79">
        <v>9861</v>
      </c>
      <c r="AHN59" s="79">
        <v>9861</v>
      </c>
      <c r="AHO59" s="79">
        <v>9861</v>
      </c>
      <c r="AHP59" s="79">
        <v>9861</v>
      </c>
      <c r="AHQ59" s="79">
        <v>9861</v>
      </c>
      <c r="AHR59" s="79">
        <v>9861</v>
      </c>
      <c r="AHS59" s="79">
        <v>9861</v>
      </c>
      <c r="AHT59" s="79">
        <v>9861</v>
      </c>
      <c r="AHU59" s="79">
        <v>9861</v>
      </c>
      <c r="AHV59" s="79">
        <v>9861</v>
      </c>
      <c r="AHW59" s="79">
        <v>9861</v>
      </c>
      <c r="AHX59" s="79">
        <v>9448</v>
      </c>
      <c r="AHY59" s="79">
        <v>9448</v>
      </c>
      <c r="AHZ59" s="79">
        <v>9448</v>
      </c>
      <c r="AIA59" s="79">
        <v>9448</v>
      </c>
      <c r="AIB59" s="79">
        <v>9448</v>
      </c>
      <c r="AIC59" s="79">
        <v>9448</v>
      </c>
      <c r="AID59" s="79">
        <v>9448</v>
      </c>
      <c r="AIE59" s="79">
        <v>9448</v>
      </c>
      <c r="AIF59" s="79">
        <v>9448</v>
      </c>
      <c r="AIG59" s="79">
        <v>9448</v>
      </c>
      <c r="AIH59" s="79">
        <v>9448</v>
      </c>
      <c r="AII59" s="79">
        <v>9448</v>
      </c>
      <c r="AIJ59" s="79">
        <v>9448</v>
      </c>
      <c r="AIK59" s="79">
        <v>9448</v>
      </c>
      <c r="AIL59" s="79">
        <v>9448</v>
      </c>
      <c r="AIM59" s="79">
        <v>9448</v>
      </c>
      <c r="AIN59" s="79">
        <v>9448</v>
      </c>
      <c r="AIO59" s="79">
        <v>9448</v>
      </c>
      <c r="AIP59" s="79">
        <v>9448</v>
      </c>
      <c r="AIQ59" s="79">
        <v>9448</v>
      </c>
      <c r="AIR59" s="79">
        <v>9448</v>
      </c>
      <c r="AIS59" s="79">
        <v>9448</v>
      </c>
      <c r="AIT59" s="79">
        <v>9448</v>
      </c>
      <c r="AIU59" s="79">
        <v>9448</v>
      </c>
      <c r="AIV59" s="79">
        <v>9448</v>
      </c>
      <c r="AIW59" s="79">
        <v>8973</v>
      </c>
      <c r="AIX59" s="79">
        <v>8973</v>
      </c>
      <c r="AIY59" s="79">
        <v>8973</v>
      </c>
      <c r="AIZ59" s="79">
        <v>8689</v>
      </c>
      <c r="AJA59" s="79">
        <v>8124</v>
      </c>
      <c r="AJB59" s="79">
        <v>7583</v>
      </c>
      <c r="AJC59" s="79">
        <v>7583</v>
      </c>
      <c r="AJD59" s="79">
        <v>7583</v>
      </c>
      <c r="AJE59" s="79">
        <v>6702</v>
      </c>
      <c r="AJF59" s="79">
        <v>6421</v>
      </c>
      <c r="AJG59" s="79">
        <v>6421</v>
      </c>
      <c r="AJH59" s="79">
        <v>6421</v>
      </c>
      <c r="AJI59" s="79">
        <v>6421</v>
      </c>
      <c r="AJJ59" s="79">
        <v>6896</v>
      </c>
      <c r="AJK59" s="79">
        <v>6896</v>
      </c>
      <c r="AJL59" s="79">
        <v>6896</v>
      </c>
      <c r="AJM59" s="79">
        <v>6896</v>
      </c>
      <c r="AJN59" s="79">
        <v>6896</v>
      </c>
      <c r="AJO59" s="79">
        <v>6896</v>
      </c>
      <c r="AJP59" s="79">
        <v>6896</v>
      </c>
      <c r="AJQ59" s="79">
        <v>6896</v>
      </c>
      <c r="AJR59" s="79">
        <v>6896</v>
      </c>
      <c r="AJS59" s="79">
        <v>6500</v>
      </c>
      <c r="AJT59" s="79">
        <v>6842</v>
      </c>
      <c r="AJU59" s="79">
        <v>5950</v>
      </c>
      <c r="AJV59" s="79">
        <v>6324</v>
      </c>
      <c r="AJW59" s="79">
        <v>6324</v>
      </c>
      <c r="AJX59" s="79">
        <v>6324</v>
      </c>
      <c r="AJY59" s="79">
        <v>6324</v>
      </c>
      <c r="AJZ59" s="79">
        <v>6324</v>
      </c>
      <c r="AKA59" s="79">
        <v>6324</v>
      </c>
      <c r="AKB59" s="79">
        <v>6324</v>
      </c>
      <c r="AKC59" s="79">
        <v>6324</v>
      </c>
      <c r="AKD59" s="79">
        <v>6324</v>
      </c>
      <c r="AKE59" s="79">
        <v>6324</v>
      </c>
      <c r="AKF59" s="79">
        <v>6324</v>
      </c>
      <c r="AKG59" s="79">
        <v>5750</v>
      </c>
      <c r="AKH59" s="79">
        <v>6415</v>
      </c>
      <c r="AKI59" s="79">
        <v>6002</v>
      </c>
      <c r="AKJ59" s="79">
        <v>6002</v>
      </c>
      <c r="AKK59" s="79">
        <v>6002</v>
      </c>
      <c r="AKL59" s="79">
        <v>6002</v>
      </c>
      <c r="AKM59" s="79">
        <v>6002</v>
      </c>
      <c r="AKN59" s="79">
        <v>6002</v>
      </c>
      <c r="AKO59" s="79">
        <v>6002</v>
      </c>
      <c r="AKP59" s="79">
        <v>6002</v>
      </c>
      <c r="AKQ59" s="79">
        <v>6002</v>
      </c>
      <c r="AKR59" s="79">
        <v>6002</v>
      </c>
      <c r="AKS59" s="79">
        <v>6002</v>
      </c>
      <c r="AKT59" s="79">
        <v>6002</v>
      </c>
      <c r="AKU59" s="79">
        <v>6002</v>
      </c>
      <c r="AKV59" s="79">
        <v>7016</v>
      </c>
      <c r="AKW59" s="79">
        <v>6434</v>
      </c>
      <c r="AKX59" s="79">
        <v>6434</v>
      </c>
      <c r="AKY59" s="79">
        <v>6434</v>
      </c>
      <c r="AKZ59" s="79">
        <v>6434</v>
      </c>
      <c r="ALA59" s="79">
        <v>6434</v>
      </c>
      <c r="ALB59" s="79">
        <v>6434</v>
      </c>
      <c r="ALC59" s="79">
        <v>6434</v>
      </c>
      <c r="ALD59" s="79">
        <v>6434</v>
      </c>
      <c r="ALE59" s="79">
        <v>6434</v>
      </c>
      <c r="ALF59" s="79">
        <v>6434</v>
      </c>
      <c r="ALG59" s="79">
        <v>6434</v>
      </c>
      <c r="ALH59" s="79">
        <v>6434</v>
      </c>
      <c r="ALI59" s="79">
        <v>6434</v>
      </c>
      <c r="ALJ59" s="79">
        <v>6025</v>
      </c>
      <c r="ALK59" s="79">
        <v>6025</v>
      </c>
      <c r="ALL59" s="79">
        <v>6025</v>
      </c>
      <c r="ALM59" s="79">
        <v>6025</v>
      </c>
      <c r="ALN59" s="79">
        <v>6025</v>
      </c>
      <c r="ALO59" s="79">
        <v>6025</v>
      </c>
      <c r="ALP59" s="79">
        <v>6025</v>
      </c>
      <c r="ALQ59" s="79">
        <v>6025</v>
      </c>
      <c r="ALR59" s="79">
        <v>6025</v>
      </c>
      <c r="ALS59" s="79">
        <v>6025</v>
      </c>
      <c r="ALT59" s="79">
        <v>6025</v>
      </c>
      <c r="ALU59" s="79">
        <v>6025</v>
      </c>
      <c r="ALV59" s="79">
        <v>6025</v>
      </c>
      <c r="ALW59" s="79">
        <v>6255</v>
      </c>
      <c r="ALX59" s="79">
        <v>6255</v>
      </c>
      <c r="ALY59" s="79">
        <v>6255</v>
      </c>
      <c r="ALZ59" s="79">
        <v>6255</v>
      </c>
      <c r="AMA59" s="79">
        <v>6255</v>
      </c>
      <c r="AMB59" s="79">
        <v>6255</v>
      </c>
      <c r="AMC59" s="79">
        <v>6255</v>
      </c>
      <c r="AMD59" s="79">
        <v>6255</v>
      </c>
      <c r="AME59" s="79">
        <v>6255</v>
      </c>
      <c r="AMF59" s="79">
        <v>6255</v>
      </c>
      <c r="AMG59" s="79">
        <v>6255</v>
      </c>
      <c r="AMH59" s="79">
        <v>5798</v>
      </c>
      <c r="AMI59" s="79">
        <v>5798</v>
      </c>
      <c r="AMJ59" s="79">
        <v>5798</v>
      </c>
      <c r="AMK59" s="79">
        <v>5798</v>
      </c>
      <c r="AML59" s="79">
        <v>5798</v>
      </c>
      <c r="AMM59" s="79">
        <v>5798</v>
      </c>
      <c r="AMN59" s="79">
        <v>5798</v>
      </c>
      <c r="AMO59" s="79">
        <v>6374</v>
      </c>
      <c r="AMP59" s="79">
        <v>6374</v>
      </c>
      <c r="AMQ59" s="79">
        <v>6374</v>
      </c>
      <c r="AMR59" s="79">
        <v>6374</v>
      </c>
      <c r="AMS59" s="79">
        <v>6374</v>
      </c>
      <c r="AMT59" s="79">
        <v>6374</v>
      </c>
      <c r="AMU59" s="79">
        <v>6374</v>
      </c>
      <c r="AMV59" s="79">
        <v>6374</v>
      </c>
      <c r="AMW59" s="79">
        <v>6374</v>
      </c>
      <c r="AMX59" s="79">
        <v>6192</v>
      </c>
      <c r="AMY59" s="79">
        <v>6192</v>
      </c>
      <c r="AMZ59" s="79">
        <v>6192</v>
      </c>
      <c r="ANA59" s="79">
        <v>6192</v>
      </c>
      <c r="ANB59" s="79">
        <v>6192</v>
      </c>
      <c r="ANC59" s="79">
        <v>6192</v>
      </c>
      <c r="AND59" s="79">
        <v>6192</v>
      </c>
      <c r="ANE59" s="79">
        <v>6192</v>
      </c>
      <c r="ANF59" s="79">
        <v>6192</v>
      </c>
      <c r="ANG59" s="79">
        <v>6192</v>
      </c>
      <c r="ANH59" s="79">
        <v>6192</v>
      </c>
      <c r="ANI59" s="79">
        <v>6192</v>
      </c>
      <c r="ANJ59" s="79">
        <v>6192</v>
      </c>
      <c r="ANK59" s="79">
        <v>6192</v>
      </c>
      <c r="ANL59" s="79">
        <v>6192</v>
      </c>
      <c r="ANM59" s="79">
        <v>6192</v>
      </c>
      <c r="ANN59" s="79">
        <v>6192</v>
      </c>
      <c r="ANO59" s="79">
        <v>6192</v>
      </c>
      <c r="ANP59" s="79">
        <v>6192</v>
      </c>
      <c r="ANQ59" s="79">
        <v>6192</v>
      </c>
      <c r="ANR59" s="79">
        <v>6192</v>
      </c>
      <c r="ANS59" s="79">
        <v>6192</v>
      </c>
      <c r="ANT59" s="79">
        <v>6192</v>
      </c>
      <c r="ANU59" s="79">
        <v>6192</v>
      </c>
      <c r="ANV59" s="79">
        <v>6192</v>
      </c>
      <c r="ANW59" s="79">
        <v>6192</v>
      </c>
      <c r="ANX59" s="79">
        <v>6192</v>
      </c>
      <c r="ANY59" s="79">
        <v>6192</v>
      </c>
      <c r="ANZ59" s="79">
        <v>6192</v>
      </c>
      <c r="AOA59" s="79">
        <v>5933</v>
      </c>
      <c r="AOB59" s="79">
        <v>4997</v>
      </c>
      <c r="AOC59" s="79">
        <v>4336</v>
      </c>
      <c r="AOD59" s="79">
        <v>3876</v>
      </c>
      <c r="AOE59" s="79">
        <v>3876</v>
      </c>
      <c r="AOF59" s="79">
        <v>3876</v>
      </c>
      <c r="AOG59" s="79">
        <v>3876</v>
      </c>
      <c r="AOH59" s="79">
        <v>3876</v>
      </c>
      <c r="AOI59" s="79">
        <v>3876</v>
      </c>
      <c r="AOJ59" s="79">
        <v>3876</v>
      </c>
      <c r="AOK59" s="79">
        <v>3876</v>
      </c>
      <c r="AOL59" s="79">
        <v>3876</v>
      </c>
      <c r="AOM59" s="79">
        <v>3876</v>
      </c>
      <c r="AON59" s="79">
        <v>3876</v>
      </c>
      <c r="AOO59" s="79">
        <v>3876</v>
      </c>
      <c r="AOP59" s="79">
        <v>3876</v>
      </c>
      <c r="AOQ59" s="79">
        <v>3876</v>
      </c>
      <c r="AOR59" s="79">
        <v>3876</v>
      </c>
      <c r="AOS59" s="79">
        <v>3876</v>
      </c>
      <c r="AOT59" s="79">
        <v>3876</v>
      </c>
      <c r="AOU59" s="79">
        <v>3876</v>
      </c>
      <c r="AOV59" s="79">
        <v>3876</v>
      </c>
      <c r="AOW59" s="79">
        <v>3876</v>
      </c>
      <c r="AOX59" s="79">
        <v>3876</v>
      </c>
      <c r="AOY59" s="79">
        <v>3876</v>
      </c>
      <c r="AOZ59" s="79">
        <v>3876</v>
      </c>
      <c r="APA59" s="79">
        <v>3876</v>
      </c>
      <c r="APB59" s="79">
        <v>3876</v>
      </c>
      <c r="APC59" s="79">
        <v>3876</v>
      </c>
      <c r="APD59" s="79">
        <v>3876</v>
      </c>
      <c r="APE59" s="79">
        <v>3876</v>
      </c>
      <c r="APF59" s="79">
        <v>3876</v>
      </c>
      <c r="APG59" s="79">
        <v>3876</v>
      </c>
      <c r="APH59" s="79">
        <v>3876</v>
      </c>
      <c r="API59" s="79">
        <v>3876</v>
      </c>
      <c r="APJ59" s="79">
        <v>3876</v>
      </c>
      <c r="APK59" s="79">
        <v>3876</v>
      </c>
      <c r="APL59" s="79">
        <v>3876</v>
      </c>
      <c r="APM59" s="79">
        <v>3876</v>
      </c>
      <c r="APN59" s="79">
        <v>3876</v>
      </c>
      <c r="APO59" s="79">
        <v>3876</v>
      </c>
      <c r="APP59" s="79">
        <v>3876</v>
      </c>
      <c r="APQ59" s="79">
        <v>3876</v>
      </c>
      <c r="APR59" s="79">
        <v>3876</v>
      </c>
      <c r="APS59" s="79">
        <v>3876</v>
      </c>
      <c r="APT59" s="79">
        <v>3606</v>
      </c>
      <c r="APU59" s="79">
        <v>2994</v>
      </c>
      <c r="APV59" s="79">
        <v>2620</v>
      </c>
      <c r="APW59" s="79">
        <v>2620</v>
      </c>
      <c r="APX59" s="79">
        <v>2620</v>
      </c>
      <c r="APY59" s="79">
        <v>2620</v>
      </c>
      <c r="APZ59" s="79">
        <v>2620</v>
      </c>
      <c r="AQA59" s="79">
        <v>2620</v>
      </c>
      <c r="AQB59" s="79">
        <v>2620</v>
      </c>
      <c r="AQC59" s="79">
        <v>2620</v>
      </c>
      <c r="AQD59" s="79">
        <v>2620</v>
      </c>
      <c r="AQE59" s="79">
        <v>2620</v>
      </c>
      <c r="AQF59" s="79">
        <v>2620</v>
      </c>
      <c r="AQG59" s="79">
        <v>2620</v>
      </c>
      <c r="AQH59" s="79">
        <v>2620</v>
      </c>
      <c r="AQI59" s="79">
        <v>2404</v>
      </c>
      <c r="AQJ59" s="79">
        <v>2404</v>
      </c>
      <c r="AQK59" s="79">
        <v>2404</v>
      </c>
      <c r="AQL59" s="79">
        <v>2404</v>
      </c>
      <c r="AQM59" s="79">
        <v>2404</v>
      </c>
      <c r="AQN59" s="79">
        <v>2404</v>
      </c>
      <c r="AQO59" s="79">
        <v>2404</v>
      </c>
      <c r="AQP59" s="79">
        <v>2404</v>
      </c>
      <c r="AQQ59" s="79">
        <v>2404</v>
      </c>
      <c r="AQR59" s="79">
        <v>2404</v>
      </c>
      <c r="AQS59" s="79">
        <v>2404</v>
      </c>
      <c r="AQT59" s="79">
        <v>2404</v>
      </c>
      <c r="AQU59" s="79">
        <v>2404</v>
      </c>
      <c r="AQV59" s="79">
        <v>2174</v>
      </c>
      <c r="AQW59" s="79">
        <v>2174</v>
      </c>
      <c r="AQX59" s="79">
        <v>2174</v>
      </c>
      <c r="AQY59" s="79">
        <v>2174</v>
      </c>
      <c r="AQZ59" s="79">
        <v>2174</v>
      </c>
      <c r="ARA59" s="79">
        <v>2174</v>
      </c>
      <c r="ARB59" s="79">
        <v>2174</v>
      </c>
      <c r="ARC59" s="79">
        <v>2174</v>
      </c>
      <c r="ARD59" s="79">
        <v>2174</v>
      </c>
      <c r="ARE59" s="79">
        <v>2174</v>
      </c>
      <c r="ARF59" s="79">
        <v>2174</v>
      </c>
      <c r="ARG59" s="79">
        <v>2174</v>
      </c>
      <c r="ARH59" s="79">
        <v>2174</v>
      </c>
      <c r="ARI59" s="79">
        <v>2174</v>
      </c>
      <c r="ARJ59" s="79">
        <v>2174</v>
      </c>
      <c r="ARK59" s="79">
        <v>2174</v>
      </c>
      <c r="ARL59" s="79">
        <v>2174</v>
      </c>
      <c r="ARM59" s="79">
        <v>2174</v>
      </c>
      <c r="ARN59" s="79">
        <v>2174</v>
      </c>
      <c r="ARO59" s="79">
        <v>2174</v>
      </c>
      <c r="ARP59" s="79">
        <v>2174</v>
      </c>
      <c r="ARQ59" s="79">
        <v>2174</v>
      </c>
      <c r="ARR59" s="79">
        <v>2174</v>
      </c>
      <c r="ARS59" s="79">
        <v>2174</v>
      </c>
      <c r="ART59" s="79">
        <v>2174</v>
      </c>
      <c r="ARU59" s="79">
        <v>2174</v>
      </c>
      <c r="ARV59" s="145"/>
      <c r="ARW59" s="145"/>
      <c r="ARX59" s="145"/>
      <c r="ARY59" s="145"/>
      <c r="ARZ59" s="145"/>
      <c r="ASA59" s="145"/>
      <c r="ASB59" s="145"/>
      <c r="ASC59" s="145"/>
      <c r="ASD59" s="145"/>
      <c r="ASE59" s="145"/>
      <c r="ASF59" s="145"/>
      <c r="ASG59" s="145"/>
      <c r="ASH59" s="145"/>
      <c r="ASI59" s="145"/>
      <c r="ASJ59" s="145"/>
      <c r="ASK59" s="145"/>
      <c r="ASL59" s="145"/>
      <c r="ASM59" s="145"/>
      <c r="ASN59" s="145"/>
      <c r="ASO59" s="145"/>
      <c r="ASP59" s="145"/>
      <c r="ASQ59" s="145"/>
      <c r="ASR59" s="145"/>
      <c r="ASS59" s="145"/>
      <c r="AST59" s="145"/>
      <c r="ASU59" s="145"/>
      <c r="ASV59" s="145"/>
      <c r="ASW59" s="145"/>
      <c r="ASX59" s="145"/>
      <c r="ASY59" s="145"/>
      <c r="ASZ59" s="145"/>
      <c r="ATA59" s="145"/>
      <c r="ATB59" s="145"/>
      <c r="ATC59" s="145"/>
      <c r="ATD59" s="145"/>
      <c r="ATE59" s="145"/>
      <c r="ATF59" s="145"/>
      <c r="ATG59" s="145"/>
      <c r="ATH59" s="145"/>
      <c r="ATI59" s="145"/>
      <c r="ATJ59" s="145"/>
      <c r="ATK59" s="145"/>
      <c r="ATL59" s="145"/>
      <c r="ATM59" s="145"/>
      <c r="ATN59" s="145"/>
      <c r="ATO59" s="145"/>
      <c r="ATP59" s="145"/>
      <c r="ATQ59" s="145"/>
      <c r="ATR59" s="145"/>
      <c r="ATS59" s="145"/>
      <c r="ATT59" s="145"/>
      <c r="ATU59" s="145"/>
      <c r="ATV59" s="145"/>
      <c r="ATW59" s="145"/>
      <c r="ATX59" s="145"/>
      <c r="ATY59" s="145"/>
      <c r="ATZ59" s="145"/>
      <c r="AUA59" s="145"/>
      <c r="AUB59" s="145"/>
      <c r="AUC59" s="145"/>
      <c r="AUD59" s="145"/>
      <c r="AUE59" s="145"/>
      <c r="AUF59" s="145"/>
      <c r="AUG59" s="145"/>
      <c r="AUH59" s="145"/>
      <c r="AUI59" s="145"/>
      <c r="AUJ59" s="145"/>
      <c r="AUK59" s="145"/>
      <c r="AUL59" s="145"/>
      <c r="AUM59" s="145"/>
      <c r="AUN59" s="145"/>
      <c r="AUO59" s="145"/>
      <c r="AUP59" s="145"/>
      <c r="AUQ59" s="145"/>
      <c r="AUR59" s="145"/>
      <c r="AUS59" s="145"/>
      <c r="AUT59" s="145"/>
      <c r="AUU59" s="145"/>
      <c r="AUV59" s="145"/>
      <c r="AUW59" s="145"/>
      <c r="AUX59" s="145"/>
      <c r="AUY59" s="145"/>
      <c r="AUZ59" s="145"/>
      <c r="AVA59" s="145"/>
      <c r="AVB59" s="145"/>
      <c r="AVC59" s="145"/>
      <c r="AVD59" s="145"/>
      <c r="AVE59" s="145"/>
      <c r="AVF59" s="145"/>
      <c r="AVG59" s="145"/>
      <c r="AVH59" s="145"/>
      <c r="AVI59" s="145"/>
      <c r="AVJ59" s="145"/>
      <c r="AVK59" s="145"/>
      <c r="AVL59" s="145"/>
      <c r="AVM59" s="145"/>
      <c r="AVN59" s="145"/>
      <c r="AVO59" s="145"/>
      <c r="AVP59" s="145"/>
      <c r="AVQ59" s="145"/>
      <c r="AVR59" s="145"/>
      <c r="AVS59" s="145"/>
      <c r="AVT59" s="145"/>
      <c r="AVU59" s="145"/>
      <c r="AVV59" s="145"/>
      <c r="AVW59" s="145"/>
      <c r="AVX59" s="145"/>
      <c r="AVY59" s="145"/>
      <c r="AVZ59" s="145"/>
      <c r="AWA59" s="145"/>
      <c r="AWB59" s="145"/>
      <c r="AWC59" s="145"/>
      <c r="AWD59" s="145"/>
      <c r="AWE59" s="145"/>
      <c r="AWF59" s="145"/>
      <c r="AWG59" s="145"/>
      <c r="AWH59" s="145"/>
      <c r="AWI59" s="145"/>
      <c r="AWJ59" s="145"/>
      <c r="AWK59" s="145"/>
      <c r="AWL59" s="145"/>
      <c r="AWM59" s="145"/>
      <c r="AWN59" s="145"/>
      <c r="AWO59" s="145"/>
      <c r="AWP59" s="145"/>
      <c r="AWQ59" s="145"/>
      <c r="AWR59" s="145"/>
      <c r="AWS59" s="145"/>
      <c r="AWT59" s="145"/>
      <c r="AWU59" s="145"/>
      <c r="AWV59" s="145"/>
      <c r="AWW59" s="145"/>
      <c r="AWX59" s="145"/>
      <c r="AWY59" s="145"/>
      <c r="AWZ59" s="145"/>
      <c r="AXA59" s="145"/>
      <c r="AXB59" s="145"/>
      <c r="AXC59" s="145"/>
      <c r="AXD59" s="145"/>
      <c r="AXE59" s="145"/>
      <c r="AXF59" s="145"/>
      <c r="AXG59" s="145"/>
      <c r="AXH59" s="145"/>
      <c r="AXI59" s="145"/>
      <c r="AXJ59" s="145"/>
      <c r="AXK59" s="145"/>
      <c r="AXL59" s="145"/>
      <c r="AXM59" s="145"/>
      <c r="AXN59" s="145"/>
      <c r="AXO59" s="145"/>
      <c r="AXP59" s="145"/>
      <c r="AXQ59" s="145"/>
      <c r="AXR59" s="145"/>
      <c r="AXS59" s="145"/>
      <c r="AXT59" s="145"/>
      <c r="AXU59" s="145"/>
      <c r="AXV59" s="145"/>
      <c r="AXW59" s="145"/>
      <c r="AXX59" s="145"/>
      <c r="AXY59" s="145"/>
      <c r="AXZ59" s="145"/>
      <c r="AYA59" s="145"/>
      <c r="AYB59" s="145"/>
      <c r="AYC59" s="145"/>
      <c r="AYD59" s="145"/>
      <c r="AYE59" s="145"/>
      <c r="AYF59" s="145"/>
      <c r="AYG59" s="145"/>
      <c r="AYH59" s="145"/>
      <c r="AYI59" s="145"/>
      <c r="AYJ59" s="145"/>
      <c r="AYK59" s="145"/>
      <c r="AYL59" s="145"/>
      <c r="AYM59" s="145"/>
      <c r="AYN59" s="145"/>
      <c r="AYO59" s="145"/>
      <c r="AYP59" s="145"/>
      <c r="AYQ59" s="145"/>
      <c r="AYR59" s="145"/>
      <c r="AYS59" s="145"/>
      <c r="AYT59" s="145"/>
      <c r="AYU59" s="145"/>
      <c r="AYV59" s="145"/>
      <c r="AYW59" s="145"/>
      <c r="AYX59" s="145"/>
      <c r="AYY59" s="145"/>
      <c r="AYZ59" s="145"/>
      <c r="AZA59" s="145"/>
      <c r="AZB59" s="145"/>
      <c r="AZC59" s="145"/>
      <c r="AZD59" s="145"/>
      <c r="AZE59" s="145"/>
      <c r="AZF59" s="145"/>
      <c r="AZG59" s="145"/>
      <c r="AZH59" s="145"/>
      <c r="AZI59" s="145"/>
      <c r="AZJ59" s="145"/>
      <c r="AZK59" s="145"/>
      <c r="AZL59" s="145"/>
      <c r="AZM59" s="145"/>
      <c r="AZN59" s="145"/>
      <c r="AZO59" s="145"/>
      <c r="AZP59" s="145"/>
      <c r="AZQ59" s="145"/>
      <c r="AZR59" s="145"/>
      <c r="AZS59" s="145"/>
      <c r="AZT59" s="145"/>
      <c r="AZU59" s="145"/>
      <c r="AZV59" s="145"/>
      <c r="AZW59" s="145"/>
      <c r="AZX59" s="145"/>
      <c r="AZY59" s="145"/>
      <c r="AZZ59" s="145"/>
      <c r="BAA59" s="145"/>
      <c r="BAB59" s="145"/>
      <c r="BAC59" s="145"/>
      <c r="BAD59" s="145"/>
      <c r="BAE59" s="145"/>
      <c r="BAF59" s="145"/>
      <c r="BAG59" s="145"/>
      <c r="BAH59" s="145"/>
      <c r="BAI59" s="145"/>
      <c r="BAJ59" s="145"/>
      <c r="BAK59" s="145"/>
      <c r="BAL59" s="145"/>
      <c r="BAM59" s="145"/>
      <c r="BAN59" s="145"/>
      <c r="BAO59" s="145"/>
      <c r="BAP59" s="145"/>
      <c r="BAQ59" s="145"/>
      <c r="BAR59" s="145"/>
      <c r="BAS59" s="145"/>
      <c r="BAT59" s="145"/>
      <c r="BAU59" s="145"/>
      <c r="BAV59" s="145"/>
      <c r="BAW59" s="145"/>
      <c r="BAX59" s="145"/>
      <c r="BAY59" s="145"/>
      <c r="BAZ59" s="145"/>
      <c r="BBA59" s="145"/>
      <c r="BBB59" s="145"/>
      <c r="BBC59" s="145"/>
      <c r="BBD59" s="145"/>
      <c r="BBE59" s="145"/>
      <c r="BBF59" s="145"/>
      <c r="BBG59" s="145"/>
      <c r="BBH59" s="145"/>
      <c r="BBI59" s="145"/>
      <c r="BBJ59" s="145"/>
      <c r="BBK59" s="145"/>
      <c r="BBL59" s="145"/>
      <c r="BBM59" s="145"/>
      <c r="BBN59" s="145"/>
      <c r="BBO59" s="145"/>
      <c r="BBP59" s="145"/>
      <c r="BBQ59" s="145"/>
      <c r="BBR59" s="145"/>
      <c r="BBS59" s="145"/>
      <c r="BBT59" s="145"/>
      <c r="BBU59" s="145"/>
      <c r="BBV59" s="145"/>
      <c r="BBW59" s="145"/>
      <c r="BBX59" s="145"/>
      <c r="BBY59" s="145"/>
      <c r="BBZ59" s="145"/>
      <c r="BCA59" s="145"/>
      <c r="BCB59" s="145"/>
      <c r="BCC59" s="145"/>
      <c r="BCD59" s="145"/>
      <c r="BCE59" s="145"/>
      <c r="BCF59" s="145"/>
      <c r="BCG59" s="145"/>
      <c r="BCH59" s="145"/>
      <c r="BCI59" s="145"/>
      <c r="BCJ59" s="145"/>
      <c r="BCK59" s="145"/>
      <c r="BCL59" s="145"/>
      <c r="BCM59" s="145"/>
      <c r="BCN59" s="145"/>
      <c r="BCO59" s="145"/>
      <c r="BCP59" s="145"/>
      <c r="BCQ59" s="145"/>
      <c r="BCR59" s="145"/>
      <c r="BCS59" s="145"/>
      <c r="BCT59" s="145"/>
      <c r="BCU59" s="145"/>
      <c r="BCV59" s="145"/>
      <c r="BCW59" s="145"/>
      <c r="BCX59" s="145"/>
      <c r="BCY59" s="145"/>
      <c r="BCZ59" s="145"/>
      <c r="BDA59" s="145"/>
      <c r="BDB59" s="145"/>
      <c r="BDC59" s="145"/>
      <c r="BDD59" s="145"/>
      <c r="BDE59" s="145"/>
      <c r="BDF59" s="145"/>
      <c r="BDG59" s="145"/>
      <c r="BDH59" s="145"/>
      <c r="BDI59" s="145"/>
      <c r="BDJ59" s="145"/>
      <c r="BDK59" s="145"/>
      <c r="BDL59" s="145"/>
      <c r="BDM59" s="145"/>
      <c r="BDN59" s="145"/>
      <c r="BDO59" s="145"/>
      <c r="BDP59" s="145"/>
      <c r="BDQ59" s="145"/>
      <c r="BDR59" s="145"/>
      <c r="BDS59" s="145"/>
      <c r="BDT59" s="145"/>
      <c r="BDU59" s="145"/>
      <c r="BDV59" s="145"/>
      <c r="BDW59" s="145"/>
      <c r="BDX59" s="145"/>
      <c r="BDY59" s="145"/>
      <c r="BDZ59" s="145"/>
      <c r="BEA59" s="145"/>
      <c r="BEB59" s="145"/>
      <c r="BEC59" s="145"/>
      <c r="BED59" s="145"/>
      <c r="BEE59" s="145"/>
      <c r="BEF59" s="145"/>
      <c r="BEG59" s="145"/>
      <c r="BEH59" s="145"/>
      <c r="BEI59" s="145"/>
      <c r="BEJ59" s="145"/>
      <c r="BEK59" s="145"/>
      <c r="BEL59" s="145"/>
      <c r="BEM59" s="145"/>
      <c r="BEN59" s="145"/>
      <c r="BEO59" s="145"/>
      <c r="BEP59" s="145"/>
      <c r="BEQ59" s="145"/>
      <c r="BER59" s="145"/>
      <c r="BES59" s="145"/>
      <c r="BET59" s="145"/>
      <c r="BEU59" s="145"/>
      <c r="BEV59" s="145"/>
      <c r="BEW59" s="145"/>
      <c r="BEX59" s="145"/>
      <c r="BEY59" s="145"/>
      <c r="BEZ59" s="145"/>
      <c r="BFA59" s="145"/>
      <c r="BFB59" s="145"/>
      <c r="BFC59" s="145"/>
      <c r="BFD59" s="145"/>
      <c r="BFE59" s="145"/>
      <c r="BFF59" s="145"/>
      <c r="BFG59" s="145"/>
      <c r="BFH59" s="145"/>
      <c r="BFI59" s="145"/>
      <c r="BFJ59" s="145"/>
      <c r="BFK59" s="145"/>
      <c r="BFL59" s="145"/>
      <c r="BFM59" s="145"/>
      <c r="BFN59" s="145"/>
      <c r="BFO59" s="145"/>
      <c r="BFP59" s="145"/>
      <c r="BFQ59" s="145"/>
      <c r="BFR59" s="145"/>
      <c r="BFS59" s="145"/>
      <c r="BFT59" s="145"/>
      <c r="BFU59" s="145"/>
      <c r="BFV59" s="145"/>
      <c r="BFW59" s="145"/>
      <c r="BFX59" s="145"/>
      <c r="BFY59" s="145"/>
      <c r="BFZ59" s="145"/>
      <c r="BGA59" s="145"/>
      <c r="BGB59" s="145"/>
      <c r="BGC59" s="145"/>
      <c r="BGD59" s="145"/>
      <c r="BGE59" s="145"/>
      <c r="BGF59" s="145"/>
      <c r="BGG59" s="145"/>
      <c r="BGH59" s="145"/>
      <c r="BGI59" s="145"/>
      <c r="BGJ59" s="145"/>
      <c r="BGK59" s="145"/>
      <c r="BGL59" s="145"/>
      <c r="BGM59" s="145"/>
      <c r="BGN59" s="145"/>
      <c r="BGO59" s="145"/>
      <c r="BGP59" s="145"/>
      <c r="BGQ59" s="145"/>
      <c r="BGR59" s="145"/>
      <c r="BGS59" s="145"/>
      <c r="BGT59" s="145"/>
      <c r="BGU59" s="145"/>
      <c r="BGV59" s="145"/>
      <c r="BGW59" s="145"/>
      <c r="BGX59" s="145"/>
      <c r="BGY59" s="145"/>
      <c r="BGZ59" s="145"/>
      <c r="BHA59" s="145"/>
      <c r="BHB59" s="145"/>
      <c r="BHC59" s="145"/>
      <c r="BHD59" s="145"/>
      <c r="BHE59" s="145"/>
      <c r="BHF59" s="145"/>
      <c r="BHG59" s="145"/>
      <c r="BHH59" s="145"/>
      <c r="BHI59" s="145"/>
      <c r="BHJ59" s="145"/>
      <c r="BHK59" s="145"/>
      <c r="BHL59" s="145"/>
      <c r="BHM59" s="145"/>
      <c r="BHN59" s="145"/>
      <c r="BHO59" s="145"/>
      <c r="BHP59" s="145"/>
      <c r="BHQ59" s="145"/>
      <c r="BHR59" s="145"/>
      <c r="BHS59" s="145"/>
      <c r="BHT59" s="145"/>
      <c r="BHU59" s="145"/>
      <c r="BHV59" s="145"/>
      <c r="BHW59" s="145"/>
      <c r="BHX59" s="145"/>
      <c r="BHY59" s="145"/>
      <c r="BHZ59" s="145"/>
      <c r="BIA59" s="145"/>
      <c r="BIB59" s="145"/>
      <c r="BIC59" s="145"/>
      <c r="BID59" s="145"/>
      <c r="BIE59" s="145"/>
      <c r="BIF59" s="145"/>
      <c r="BIG59" s="145"/>
      <c r="BIH59" s="145"/>
      <c r="BII59" s="145"/>
      <c r="BIJ59" s="145"/>
      <c r="BIK59" s="145"/>
      <c r="BIL59" s="145"/>
      <c r="BIM59" s="145"/>
      <c r="BIN59" s="145"/>
      <c r="BIO59" s="145"/>
      <c r="BIP59" s="145"/>
      <c r="BIQ59" s="145"/>
      <c r="BIR59" s="145"/>
      <c r="BIS59" s="145"/>
      <c r="BIT59" s="145"/>
      <c r="BIU59" s="145"/>
      <c r="BIV59" s="145"/>
      <c r="BIW59" s="145"/>
      <c r="BIX59" s="145"/>
      <c r="BIY59" s="145"/>
      <c r="BIZ59" s="145"/>
      <c r="BJA59" s="145"/>
      <c r="BJB59" s="145"/>
      <c r="BJC59" s="145"/>
      <c r="BJD59" s="145"/>
      <c r="BJE59" s="145"/>
      <c r="BJF59" s="145"/>
      <c r="BJG59" s="145"/>
      <c r="BJH59" s="145"/>
      <c r="BJI59" s="145"/>
      <c r="BJJ59" s="145"/>
      <c r="BJK59" s="145"/>
      <c r="BJL59" s="145"/>
      <c r="BJM59" s="145"/>
      <c r="BJN59" s="145"/>
      <c r="BJO59" s="145"/>
      <c r="BJP59" s="145"/>
      <c r="BJQ59" s="145"/>
      <c r="BJR59" s="145"/>
      <c r="BJS59" s="145"/>
      <c r="BJT59" s="145"/>
      <c r="BJU59" s="145"/>
      <c r="BJV59" s="145"/>
      <c r="BJW59" s="145"/>
      <c r="BJX59" s="145"/>
      <c r="BJY59" s="145"/>
      <c r="BJZ59" s="145"/>
      <c r="BKA59" s="145"/>
      <c r="BKB59" s="145"/>
      <c r="BKC59" s="145"/>
      <c r="BKD59" s="145"/>
      <c r="BKE59" s="145"/>
      <c r="BKF59" s="145"/>
      <c r="BKG59" s="145"/>
      <c r="BKH59" s="145"/>
      <c r="BKI59" s="145"/>
      <c r="BKJ59" s="145"/>
      <c r="BKK59" s="145"/>
      <c r="BKL59" s="145"/>
      <c r="BKM59" s="145"/>
      <c r="BKN59" s="145"/>
      <c r="BKO59" s="145"/>
      <c r="BKP59" s="145"/>
      <c r="BKQ59" s="145"/>
      <c r="BKR59" s="145"/>
      <c r="BKS59" s="145"/>
      <c r="BKT59" s="145"/>
      <c r="BKU59" s="145"/>
      <c r="BKV59" s="145"/>
      <c r="BKW59" s="145"/>
      <c r="BKX59" s="145"/>
      <c r="BKY59" s="145"/>
      <c r="BKZ59" s="145"/>
      <c r="BLA59" s="145"/>
      <c r="BLB59" s="145"/>
      <c r="BLC59" s="145"/>
      <c r="BLD59" s="145"/>
      <c r="BLE59" s="145"/>
      <c r="BLF59" s="145"/>
      <c r="BLG59" s="145"/>
      <c r="BLH59" s="145"/>
      <c r="BLI59" s="145"/>
      <c r="BLJ59" s="145"/>
      <c r="BLK59" s="145"/>
      <c r="BLL59" s="145"/>
      <c r="BLM59" s="145"/>
      <c r="BLN59" s="145"/>
      <c r="BLO59" s="145"/>
      <c r="BLP59" s="145"/>
      <c r="BLQ59" s="145"/>
      <c r="BLR59" s="145"/>
      <c r="BLS59" s="145"/>
      <c r="BLT59" s="145"/>
      <c r="BLU59" s="145"/>
      <c r="BLV59" s="145"/>
      <c r="BLW59" s="145"/>
      <c r="BLX59" s="145"/>
      <c r="BLY59" s="145"/>
      <c r="BLZ59" s="145"/>
      <c r="BMA59" s="145"/>
      <c r="BMB59" s="145"/>
      <c r="BMC59" s="145"/>
      <c r="BMD59" s="145"/>
      <c r="BME59" s="145"/>
      <c r="BMF59" s="145"/>
      <c r="BMG59" s="145"/>
      <c r="BMH59" s="145"/>
      <c r="BMI59" s="145"/>
      <c r="BMJ59" s="145"/>
      <c r="BMK59" s="145"/>
      <c r="BML59" s="145"/>
      <c r="BMM59" s="145"/>
      <c r="BMN59" s="145"/>
      <c r="BMO59" s="145"/>
      <c r="BMP59" s="145"/>
      <c r="BMQ59" s="145"/>
      <c r="BMR59" s="145"/>
      <c r="BMS59" s="145"/>
      <c r="BMT59" s="145"/>
      <c r="BMU59" s="145"/>
      <c r="BMV59" s="145"/>
      <c r="BMW59" s="145"/>
      <c r="BMX59" s="145"/>
      <c r="BMY59" s="145"/>
      <c r="BMZ59" s="145"/>
      <c r="BNA59" s="145"/>
      <c r="BNB59" s="145"/>
      <c r="BNC59" s="145"/>
      <c r="BND59" s="145"/>
      <c r="BNE59" s="145"/>
      <c r="BNF59" s="145"/>
      <c r="BNG59" s="145"/>
      <c r="BNH59" s="145"/>
      <c r="BNI59" s="145"/>
      <c r="BNJ59" s="145"/>
      <c r="BNK59" s="145"/>
      <c r="BNL59" s="145"/>
      <c r="BNM59" s="145"/>
      <c r="BNN59" s="145"/>
      <c r="BNO59" s="145"/>
      <c r="BNP59" s="145"/>
      <c r="BNQ59" s="145"/>
      <c r="BNR59" s="145"/>
      <c r="BNS59" s="145"/>
      <c r="BNT59" s="145"/>
      <c r="BNU59" s="145"/>
      <c r="BNV59" s="145"/>
      <c r="BNW59" s="145"/>
      <c r="BNX59" s="145"/>
      <c r="BNY59" s="145"/>
      <c r="BNZ59" s="145"/>
      <c r="BOA59" s="145"/>
      <c r="BOB59" s="145"/>
      <c r="BOC59" s="145"/>
      <c r="BOD59" s="145"/>
      <c r="BOE59" s="145"/>
      <c r="BOF59" s="145"/>
      <c r="BOG59" s="145"/>
      <c r="BOH59" s="145"/>
      <c r="BOI59" s="145"/>
      <c r="BOJ59" s="145"/>
      <c r="BOK59" s="145"/>
      <c r="BOL59" s="145"/>
      <c r="BOM59" s="145"/>
      <c r="BON59" s="145"/>
      <c r="BOO59" s="145"/>
      <c r="BOP59" s="145"/>
      <c r="BOQ59" s="145"/>
      <c r="BOR59" s="145"/>
      <c r="BOS59" s="145"/>
      <c r="BOT59" s="145"/>
      <c r="BOU59" s="145"/>
      <c r="BOV59" s="145"/>
      <c r="BOW59" s="145"/>
      <c r="BOX59" s="145"/>
      <c r="BOY59" s="145"/>
      <c r="BOZ59" s="145"/>
      <c r="BPA59" s="145"/>
      <c r="BPB59" s="145"/>
      <c r="BPC59" s="145"/>
      <c r="BPD59" s="145"/>
      <c r="BPE59" s="145"/>
      <c r="BPF59" s="145"/>
      <c r="BPG59" s="145"/>
      <c r="BPH59" s="145"/>
      <c r="BPI59" s="145"/>
      <c r="BPJ59" s="145"/>
      <c r="BPK59" s="145"/>
      <c r="BPL59" s="145"/>
      <c r="BPM59" s="145"/>
      <c r="BPN59" s="145"/>
      <c r="BPO59" s="145"/>
      <c r="BPP59" s="145"/>
      <c r="BPQ59" s="145"/>
      <c r="BPR59" s="145"/>
      <c r="BPS59" s="145"/>
      <c r="BPT59" s="145"/>
      <c r="BPU59" s="145"/>
      <c r="BPV59" s="145"/>
      <c r="BPW59" s="145"/>
      <c r="BPX59" s="145"/>
      <c r="BPY59" s="145"/>
      <c r="BPZ59" s="145"/>
      <c r="BQA59" s="145"/>
      <c r="BQB59" s="145"/>
      <c r="BQC59" s="145"/>
      <c r="BQD59" s="145"/>
      <c r="BQE59" s="145"/>
      <c r="BQF59" s="145"/>
      <c r="BQG59" s="145"/>
      <c r="BQH59" s="145"/>
      <c r="BQI59" s="145"/>
      <c r="BQJ59" s="145"/>
      <c r="BQK59" s="145"/>
      <c r="BQL59" s="145"/>
      <c r="BQM59" s="145"/>
      <c r="BQN59" s="145"/>
      <c r="BQO59" s="145"/>
      <c r="BQP59" s="145"/>
      <c r="BQQ59" s="145"/>
      <c r="BQR59" s="145"/>
      <c r="BQS59" s="145"/>
      <c r="BQT59" s="145"/>
      <c r="BQU59" s="145"/>
      <c r="BQV59" s="145"/>
      <c r="BQW59" s="145"/>
      <c r="BQX59" s="145"/>
      <c r="BQY59" s="145"/>
      <c r="BQZ59" s="145"/>
      <c r="BRA59" s="145"/>
      <c r="BRB59" s="145"/>
      <c r="BRC59" s="145"/>
      <c r="BRD59" s="145"/>
      <c r="BRE59" s="145"/>
      <c r="BRF59" s="145"/>
      <c r="BRG59" s="145"/>
      <c r="BRH59" s="145"/>
      <c r="BRI59" s="145"/>
      <c r="BRJ59" s="145"/>
      <c r="BRK59" s="145"/>
      <c r="BRL59" s="145"/>
      <c r="BRM59" s="145"/>
      <c r="BRN59" s="145"/>
      <c r="BRO59" s="145"/>
      <c r="BRP59" s="145"/>
      <c r="BRQ59" s="145"/>
      <c r="BRR59" s="145"/>
      <c r="BRS59" s="145"/>
      <c r="BRT59" s="145"/>
      <c r="BRU59" s="145"/>
      <c r="BRV59" s="145"/>
      <c r="BRW59" s="145"/>
      <c r="BRX59" s="145"/>
      <c r="BRY59" s="145"/>
      <c r="BRZ59" s="145"/>
      <c r="BSA59" s="145"/>
      <c r="BSB59" s="145"/>
      <c r="BSC59" s="145"/>
      <c r="BSD59" s="145"/>
      <c r="BSE59" s="145"/>
      <c r="BSF59" s="145"/>
      <c r="BSG59" s="145"/>
      <c r="BSH59" s="145"/>
      <c r="BSI59" s="145"/>
      <c r="BSJ59" s="145"/>
      <c r="BSK59" s="145"/>
      <c r="BSL59" s="145"/>
      <c r="BSM59" s="145"/>
      <c r="BSN59" s="145"/>
      <c r="BSO59" s="145"/>
      <c r="BSP59" s="145"/>
      <c r="BSQ59" s="145"/>
      <c r="BSR59" s="145"/>
      <c r="BSS59" s="145"/>
      <c r="BST59" s="145"/>
      <c r="BSU59" s="145"/>
      <c r="BSV59" s="145"/>
      <c r="BSW59" s="145"/>
      <c r="BSX59" s="145"/>
      <c r="BSY59" s="145"/>
      <c r="BSZ59" s="145"/>
      <c r="BTA59" s="145"/>
      <c r="BTB59" s="145"/>
      <c r="BTC59" s="145"/>
      <c r="BTD59" s="145"/>
      <c r="BTE59" s="145"/>
      <c r="BTF59" s="145"/>
      <c r="BTG59" s="145"/>
      <c r="BTH59" s="145"/>
      <c r="BTI59" s="145"/>
      <c r="BTJ59" s="145"/>
      <c r="BTK59" s="145"/>
      <c r="BTL59" s="145"/>
      <c r="BTM59" s="145"/>
      <c r="BTN59" s="145"/>
      <c r="BTO59" s="145"/>
      <c r="BTP59" s="145"/>
      <c r="BTQ59" s="145"/>
      <c r="BTR59" s="145"/>
      <c r="BTS59" s="145"/>
      <c r="BTT59" s="145"/>
      <c r="BTU59" s="145"/>
      <c r="BTV59" s="145"/>
      <c r="BTW59" s="145"/>
      <c r="BTX59" s="145"/>
      <c r="BTY59" s="145"/>
      <c r="BTZ59" s="145"/>
      <c r="BUA59" s="145"/>
      <c r="BUB59" s="145"/>
      <c r="BUC59" s="145"/>
      <c r="BUD59" s="145"/>
      <c r="BUE59" s="145"/>
      <c r="BUF59" s="145"/>
      <c r="BUG59" s="145"/>
      <c r="BUH59" s="145"/>
      <c r="BUI59" s="145"/>
      <c r="BUJ59" s="145"/>
      <c r="BUK59" s="145"/>
      <c r="BUL59" s="145"/>
      <c r="BUM59" s="145"/>
      <c r="BUN59" s="145"/>
      <c r="BUO59" s="145"/>
      <c r="BUP59" s="145"/>
      <c r="BUQ59" s="145"/>
      <c r="BUR59" s="145"/>
      <c r="BUS59" s="145"/>
      <c r="BUT59" s="145"/>
      <c r="BUU59" s="145"/>
      <c r="BUV59" s="145"/>
      <c r="BUW59" s="145"/>
      <c r="BUX59" s="145"/>
      <c r="BUY59" s="145"/>
      <c r="BUZ59" s="145"/>
      <c r="BVA59" s="145"/>
      <c r="BVB59" s="145"/>
      <c r="BVC59" s="145"/>
      <c r="BVD59" s="145"/>
      <c r="BVE59" s="145"/>
      <c r="BVF59" s="145"/>
      <c r="BVG59" s="145"/>
      <c r="BVH59" s="145"/>
      <c r="BVI59" s="145"/>
      <c r="BVJ59" s="145"/>
      <c r="BVK59" s="145"/>
      <c r="BVL59" s="145"/>
      <c r="BVM59" s="145"/>
      <c r="BVN59" s="145"/>
      <c r="BVO59" s="145"/>
      <c r="BVP59" s="145"/>
      <c r="BVQ59" s="145"/>
      <c r="BVR59" s="145"/>
      <c r="BVS59" s="145"/>
      <c r="BVT59" s="145"/>
      <c r="BVU59" s="145"/>
      <c r="BVV59" s="145"/>
      <c r="BVW59" s="145"/>
      <c r="BVX59" s="145"/>
      <c r="BVY59" s="145"/>
      <c r="BVZ59" s="145"/>
      <c r="BWA59" s="145"/>
      <c r="BWB59" s="145"/>
      <c r="BWC59" s="145"/>
      <c r="BWD59" s="145"/>
      <c r="BWE59" s="145"/>
      <c r="BWF59" s="145"/>
      <c r="BWG59" s="145"/>
      <c r="BWH59" s="145"/>
      <c r="BWI59" s="145"/>
      <c r="BWJ59" s="145"/>
      <c r="BWK59" s="145"/>
      <c r="BWL59" s="145"/>
      <c r="BWM59" s="145"/>
      <c r="BWN59" s="145"/>
      <c r="BWO59" s="145"/>
      <c r="BWP59" s="145"/>
      <c r="BWQ59" s="145"/>
      <c r="BWR59" s="145"/>
      <c r="BWS59" s="145"/>
      <c r="BWT59" s="145"/>
      <c r="BWU59" s="145"/>
      <c r="BWV59" s="145"/>
      <c r="BWW59" s="145"/>
      <c r="BWX59" s="145"/>
      <c r="BWY59" s="145"/>
      <c r="BWZ59" s="145"/>
      <c r="BXA59" s="145"/>
      <c r="BXB59" s="145"/>
      <c r="BXC59" s="145"/>
      <c r="BXD59" s="145"/>
      <c r="BXE59" s="145"/>
      <c r="BXF59" s="145"/>
      <c r="BXG59" s="145"/>
      <c r="BXH59" s="145"/>
      <c r="BXI59" s="145"/>
      <c r="BXJ59" s="145"/>
      <c r="BXK59" s="145"/>
      <c r="BXL59" s="145"/>
      <c r="BXM59" s="145"/>
      <c r="BXN59" s="145"/>
      <c r="BXO59" s="145"/>
      <c r="BXP59" s="145"/>
      <c r="BXQ59" s="145"/>
      <c r="BXR59" s="145"/>
      <c r="BXS59" s="145"/>
      <c r="BXT59" s="145"/>
      <c r="BXU59" s="145"/>
      <c r="BXV59" s="145"/>
      <c r="BXW59" s="145"/>
      <c r="BXX59" s="145"/>
      <c r="BXY59" s="145"/>
      <c r="BXZ59" s="145"/>
      <c r="BYA59" s="145"/>
      <c r="BYB59" s="145"/>
      <c r="BYC59" s="145"/>
      <c r="BYD59" s="145"/>
      <c r="BYE59" s="145"/>
      <c r="BYF59" s="145"/>
      <c r="BYG59" s="145"/>
      <c r="BYH59" s="145"/>
      <c r="BYI59" s="145"/>
      <c r="BYJ59" s="145"/>
      <c r="BYK59" s="145"/>
      <c r="BYL59" s="145"/>
      <c r="BYM59" s="145"/>
      <c r="BYN59" s="145"/>
      <c r="BYO59" s="145"/>
      <c r="BYP59" s="145"/>
      <c r="BYQ59" s="145"/>
      <c r="BYR59" s="145"/>
      <c r="BYS59" s="145"/>
      <c r="BYT59" s="145"/>
      <c r="BYU59" s="145"/>
      <c r="BYV59" s="145"/>
      <c r="BYW59" s="145"/>
      <c r="BYX59" s="145"/>
      <c r="BYY59" s="145"/>
      <c r="BYZ59" s="145"/>
      <c r="BZA59" s="145"/>
      <c r="BZB59" s="145"/>
      <c r="BZC59" s="145"/>
      <c r="BZD59" s="145"/>
      <c r="BZE59" s="145"/>
      <c r="BZF59" s="145"/>
      <c r="BZG59" s="145"/>
      <c r="BZH59" s="145"/>
      <c r="BZI59" s="145"/>
      <c r="BZJ59" s="145"/>
      <c r="BZK59" s="145"/>
      <c r="BZL59" s="145"/>
      <c r="BZM59" s="145"/>
      <c r="BZN59" s="145"/>
      <c r="BZO59" s="145"/>
      <c r="BZP59" s="145"/>
      <c r="BZQ59" s="145"/>
      <c r="BZR59" s="145"/>
      <c r="BZS59" s="145"/>
      <c r="BZT59" s="145"/>
      <c r="BZU59" s="145"/>
      <c r="BZV59" s="145"/>
      <c r="BZW59" s="145"/>
      <c r="BZX59" s="145"/>
      <c r="BZY59" s="145"/>
      <c r="BZZ59" s="145"/>
      <c r="CAA59" s="145"/>
      <c r="CAB59" s="145"/>
      <c r="CAC59" s="145"/>
      <c r="CAD59" s="145"/>
      <c r="CAE59" s="145"/>
      <c r="CAF59" s="145"/>
      <c r="CAG59" s="145"/>
      <c r="CAH59" s="145"/>
      <c r="CAI59" s="145"/>
      <c r="CAJ59" s="145"/>
      <c r="CAK59" s="145"/>
      <c r="CAL59" s="145"/>
      <c r="CAM59" s="145"/>
      <c r="CAN59" s="145"/>
      <c r="CAO59" s="145"/>
      <c r="CAP59" s="145"/>
      <c r="CAQ59" s="145"/>
      <c r="CAR59" s="145"/>
      <c r="CAS59" s="145"/>
      <c r="CAT59" s="145"/>
      <c r="CAU59" s="145"/>
      <c r="CAV59" s="145"/>
      <c r="CAW59" s="145"/>
      <c r="CAX59" s="145"/>
      <c r="CAY59" s="145"/>
      <c r="CAZ59" s="145"/>
      <c r="CBA59" s="145"/>
      <c r="CBB59" s="145"/>
      <c r="CBC59" s="145"/>
      <c r="CBD59" s="145"/>
      <c r="CBE59" s="145"/>
      <c r="CBF59" s="145"/>
      <c r="CBG59" s="145"/>
      <c r="CBH59" s="145"/>
      <c r="CBI59" s="145"/>
      <c r="CBJ59" s="145"/>
      <c r="CBK59" s="145"/>
      <c r="CBL59" s="145"/>
      <c r="CBM59" s="145"/>
      <c r="CBN59" s="145"/>
      <c r="CBO59" s="145"/>
      <c r="CBP59" s="145"/>
      <c r="CBQ59" s="145"/>
      <c r="CBR59" s="145"/>
      <c r="CBS59" s="145"/>
      <c r="CBT59" s="145"/>
      <c r="CBU59" s="145"/>
      <c r="CBV59" s="145"/>
      <c r="CBW59" s="145"/>
      <c r="CBX59" s="145"/>
      <c r="CBY59" s="145"/>
      <c r="CBZ59" s="145"/>
      <c r="CCA59" s="145"/>
      <c r="CCB59" s="145"/>
      <c r="CCC59" s="145"/>
      <c r="CCD59" s="145"/>
      <c r="CCE59" s="145"/>
      <c r="CCF59" s="145"/>
      <c r="CCG59" s="145"/>
      <c r="CCH59" s="145"/>
      <c r="CCI59" s="145"/>
      <c r="CCJ59" s="145"/>
      <c r="CCK59" s="145"/>
      <c r="CCL59" s="145"/>
      <c r="CCM59" s="145"/>
      <c r="CCN59" s="145"/>
      <c r="CCO59" s="145"/>
      <c r="CCP59" s="145"/>
      <c r="CCQ59" s="145"/>
      <c r="CCR59" s="145"/>
      <c r="CCS59" s="145"/>
      <c r="CCT59" s="145"/>
      <c r="CCU59" s="145"/>
      <c r="CCV59" s="145"/>
      <c r="CCW59" s="145"/>
      <c r="CCX59" s="145"/>
      <c r="CCY59" s="145"/>
      <c r="CCZ59" s="145"/>
      <c r="CDA59" s="145"/>
      <c r="CDB59" s="145"/>
      <c r="CDC59" s="145"/>
      <c r="CDD59" s="145"/>
      <c r="CDE59" s="145"/>
      <c r="CDF59" s="145"/>
      <c r="CDG59" s="145"/>
      <c r="CDH59" s="145"/>
      <c r="CDI59" s="145"/>
      <c r="CDJ59" s="145"/>
      <c r="CDK59" s="145"/>
      <c r="CDL59" s="145"/>
      <c r="CDM59" s="145"/>
      <c r="CDN59" s="145"/>
      <c r="CDO59" s="145"/>
      <c r="CDP59" s="145"/>
      <c r="CDQ59" s="145"/>
      <c r="CDR59" s="145"/>
      <c r="CDS59" s="145"/>
      <c r="CDT59" s="145"/>
      <c r="CDU59" s="145"/>
      <c r="CDV59" s="145"/>
      <c r="CDW59" s="145"/>
      <c r="CDX59" s="145"/>
      <c r="CDY59" s="145"/>
      <c r="CDZ59" s="145"/>
      <c r="CEA59" s="145"/>
      <c r="CEB59" s="145"/>
      <c r="CEC59" s="145"/>
      <c r="CED59" s="145"/>
      <c r="CEE59" s="145"/>
      <c r="CEF59" s="145"/>
      <c r="CEG59" s="145"/>
      <c r="CEH59" s="145"/>
      <c r="CEI59" s="145"/>
      <c r="CEJ59" s="145"/>
      <c r="CEK59" s="145"/>
      <c r="CEL59" s="145"/>
      <c r="CEM59" s="145"/>
      <c r="CEN59" s="145"/>
      <c r="CEO59" s="145"/>
      <c r="CEP59" s="145"/>
      <c r="CEQ59" s="145"/>
      <c r="CER59" s="145"/>
      <c r="CES59" s="145"/>
      <c r="CET59" s="145"/>
      <c r="CEU59" s="145"/>
      <c r="CEV59" s="145"/>
      <c r="CEW59" s="145"/>
      <c r="CEX59" s="145"/>
      <c r="CEY59" s="145"/>
      <c r="CEZ59" s="145"/>
      <c r="CFA59" s="145"/>
      <c r="CFB59" s="145"/>
      <c r="CFC59" s="145"/>
      <c r="CFD59" s="145"/>
      <c r="CFE59" s="145"/>
      <c r="CFF59" s="145"/>
      <c r="CFG59" s="145"/>
      <c r="CFH59" s="145"/>
      <c r="CFI59" s="145"/>
      <c r="CFJ59" s="145"/>
      <c r="CFK59" s="145"/>
      <c r="CFL59" s="145"/>
      <c r="CFM59" s="145"/>
      <c r="CFN59" s="145"/>
      <c r="CFO59" s="145"/>
      <c r="CFP59" s="145"/>
      <c r="CFQ59" s="145"/>
      <c r="CFR59" s="145"/>
      <c r="CFS59" s="145"/>
      <c r="CFT59" s="145"/>
      <c r="CFU59" s="145"/>
      <c r="CFV59" s="145"/>
      <c r="CFW59" s="145"/>
      <c r="CFX59" s="145"/>
      <c r="CFY59" s="145"/>
      <c r="CFZ59" s="145"/>
      <c r="CGA59" s="145"/>
      <c r="CGB59" s="145"/>
      <c r="CGC59" s="145"/>
      <c r="CGD59" s="145"/>
      <c r="CGE59" s="145"/>
      <c r="CGF59" s="145"/>
      <c r="CGG59" s="145"/>
      <c r="CGH59" s="145"/>
      <c r="CGI59" s="145"/>
      <c r="CGJ59" s="145"/>
      <c r="CGK59" s="145"/>
      <c r="CGL59" s="145"/>
      <c r="CGM59" s="145"/>
      <c r="CGN59" s="145"/>
      <c r="CGO59" s="145"/>
      <c r="CGP59" s="145"/>
      <c r="CGQ59" s="145"/>
      <c r="CGR59" s="145"/>
      <c r="CGS59" s="145"/>
      <c r="CGT59" s="145"/>
      <c r="CGU59" s="145"/>
      <c r="CGV59" s="145"/>
      <c r="CGW59" s="145"/>
      <c r="CGX59" s="145"/>
      <c r="CGY59" s="145"/>
      <c r="CGZ59" s="145"/>
      <c r="CHA59" s="145"/>
      <c r="CHB59" s="145"/>
      <c r="CHC59" s="145"/>
      <c r="CHD59" s="145"/>
      <c r="CHE59" s="145"/>
      <c r="CHF59" s="145"/>
      <c r="CHG59" s="145"/>
      <c r="CHH59" s="145"/>
      <c r="CHI59" s="145"/>
      <c r="CHJ59" s="145"/>
      <c r="CHK59" s="145"/>
      <c r="CHL59" s="145"/>
      <c r="CHM59" s="145"/>
      <c r="CHN59" s="145"/>
      <c r="CHO59" s="145"/>
      <c r="CHP59" s="145"/>
      <c r="CHQ59" s="145"/>
      <c r="CHR59" s="145"/>
      <c r="CHS59" s="145"/>
      <c r="CHT59" s="145"/>
      <c r="CHU59" s="145"/>
      <c r="CHV59" s="145"/>
      <c r="CHW59" s="145"/>
      <c r="CHX59" s="145"/>
      <c r="CHY59" s="145"/>
      <c r="CHZ59" s="145"/>
      <c r="CIA59" s="145"/>
      <c r="CIB59" s="145"/>
      <c r="CIC59" s="145"/>
      <c r="CID59" s="145"/>
      <c r="CIE59" s="145"/>
      <c r="CIF59" s="145"/>
      <c r="CIG59" s="145"/>
      <c r="CIH59" s="145"/>
      <c r="CII59" s="145"/>
      <c r="CIJ59" s="145"/>
      <c r="CIK59" s="145"/>
      <c r="CIL59" s="145"/>
      <c r="CIM59" s="145"/>
      <c r="CIN59" s="145"/>
      <c r="CIO59" s="145"/>
      <c r="CIP59" s="145"/>
      <c r="CIQ59" s="145"/>
      <c r="CIR59" s="145"/>
      <c r="CIS59" s="145"/>
      <c r="CIT59" s="145"/>
      <c r="CIU59" s="145"/>
      <c r="CIV59" s="145"/>
      <c r="CIW59" s="145"/>
      <c r="CIX59" s="145"/>
      <c r="CIY59" s="145"/>
      <c r="CIZ59" s="145"/>
      <c r="CJA59" s="145"/>
      <c r="CJB59" s="145"/>
      <c r="CJC59" s="145"/>
      <c r="CJD59" s="145"/>
      <c r="CJE59" s="145"/>
      <c r="CJF59" s="145"/>
      <c r="CJG59" s="145"/>
      <c r="CJH59" s="145"/>
      <c r="CJI59" s="145"/>
      <c r="CJJ59" s="145"/>
      <c r="CJK59" s="145"/>
      <c r="CJL59" s="145"/>
      <c r="CJM59" s="145"/>
      <c r="CJN59" s="145"/>
      <c r="CJO59" s="145"/>
      <c r="CJP59" s="145"/>
      <c r="CJQ59" s="145"/>
      <c r="CJR59" s="145"/>
      <c r="CJS59" s="145"/>
      <c r="CJT59" s="145"/>
      <c r="CJU59" s="145"/>
      <c r="CJV59" s="145"/>
      <c r="CJW59" s="145"/>
      <c r="CJX59" s="145"/>
      <c r="CJY59" s="145"/>
      <c r="CJZ59" s="145"/>
      <c r="CKA59" s="145"/>
      <c r="CKB59" s="145"/>
      <c r="CKC59" s="145"/>
      <c r="CKD59" s="145"/>
      <c r="CKE59" s="145"/>
      <c r="CKF59" s="145"/>
      <c r="CKG59" s="145"/>
      <c r="CKH59" s="145"/>
      <c r="CKI59" s="145"/>
      <c r="CKJ59" s="145"/>
      <c r="CKK59" s="145"/>
      <c r="CKL59" s="145"/>
      <c r="CKM59" s="145"/>
      <c r="CKN59" s="145"/>
      <c r="CKO59" s="145"/>
      <c r="CKP59" s="145"/>
      <c r="CKQ59" s="145"/>
      <c r="CKR59" s="145"/>
      <c r="CKS59" s="145"/>
      <c r="CKT59" s="145"/>
      <c r="CKU59" s="145"/>
      <c r="CKV59" s="145"/>
      <c r="CKW59" s="145"/>
      <c r="CKX59" s="145"/>
      <c r="CKY59" s="145"/>
      <c r="CKZ59" s="145"/>
      <c r="CLA59" s="145"/>
      <c r="CLB59" s="145"/>
      <c r="CLC59" s="145"/>
      <c r="CLD59" s="145"/>
      <c r="CLE59" s="145"/>
      <c r="CLF59" s="145"/>
      <c r="CLG59" s="145"/>
      <c r="CLH59" s="145"/>
      <c r="CLI59" s="145"/>
      <c r="CLJ59" s="145"/>
      <c r="CLK59" s="145"/>
      <c r="CLL59" s="145"/>
      <c r="CLM59" s="145"/>
      <c r="CLN59" s="145"/>
      <c r="CLO59" s="145"/>
      <c r="CLP59" s="145"/>
      <c r="CLQ59" s="145"/>
      <c r="CLR59" s="145"/>
      <c r="CLS59" s="145"/>
      <c r="CLT59" s="145"/>
      <c r="CLU59" s="145"/>
      <c r="CLV59" s="145"/>
      <c r="CLW59" s="145"/>
      <c r="CLX59" s="145"/>
      <c r="CLY59" s="145"/>
      <c r="CLZ59" s="145"/>
      <c r="CMA59" s="145"/>
      <c r="CMB59" s="145"/>
      <c r="CMC59" s="145"/>
      <c r="CMD59" s="145"/>
      <c r="CME59" s="145"/>
      <c r="CMF59" s="145"/>
      <c r="CMG59" s="145"/>
      <c r="CMH59" s="145"/>
      <c r="CMI59" s="145"/>
      <c r="CMJ59" s="145"/>
      <c r="CMK59" s="145"/>
      <c r="CML59" s="145"/>
      <c r="CMM59" s="145"/>
      <c r="CMN59" s="145"/>
      <c r="CMO59" s="145"/>
      <c r="CMP59" s="145"/>
      <c r="CMQ59" s="145"/>
      <c r="CMR59" s="145"/>
      <c r="CMS59" s="145"/>
      <c r="CMT59" s="145"/>
      <c r="CMU59" s="145"/>
      <c r="CMV59" s="145"/>
      <c r="CMW59" s="145"/>
      <c r="CMX59" s="145"/>
      <c r="CMY59" s="145"/>
      <c r="CMZ59" s="145"/>
      <c r="CNA59" s="145"/>
      <c r="CNB59" s="145"/>
      <c r="CNC59" s="145"/>
      <c r="CND59" s="145"/>
      <c r="CNE59" s="145"/>
      <c r="CNF59" s="145"/>
      <c r="CNG59" s="145"/>
      <c r="CNH59" s="145"/>
      <c r="CNI59" s="145"/>
      <c r="CNJ59" s="145"/>
      <c r="CNK59" s="145"/>
      <c r="CNL59" s="145"/>
      <c r="CNM59" s="145"/>
      <c r="CNN59" s="145"/>
      <c r="CNO59" s="145"/>
      <c r="CNP59" s="145"/>
      <c r="CNQ59" s="145"/>
      <c r="CNR59" s="145"/>
      <c r="CNS59" s="145"/>
      <c r="CNT59" s="145"/>
      <c r="CNU59" s="145"/>
      <c r="CNV59" s="145"/>
      <c r="CNW59" s="145"/>
      <c r="CNX59" s="145"/>
      <c r="CNY59" s="145"/>
      <c r="CNZ59" s="145"/>
      <c r="COA59" s="145"/>
      <c r="COB59" s="145"/>
      <c r="COC59" s="145"/>
      <c r="COD59" s="145"/>
      <c r="COE59" s="145"/>
      <c r="COF59" s="145"/>
      <c r="COG59" s="145"/>
      <c r="COH59" s="145"/>
      <c r="COI59" s="145"/>
      <c r="COJ59" s="145"/>
      <c r="COK59" s="145"/>
      <c r="COL59" s="145"/>
      <c r="COM59" s="145"/>
      <c r="CON59" s="145"/>
      <c r="COO59" s="145"/>
      <c r="COP59" s="145"/>
      <c r="COQ59" s="145"/>
      <c r="COR59" s="145"/>
      <c r="COS59" s="145"/>
      <c r="COT59" s="145"/>
      <c r="COU59" s="145"/>
      <c r="COV59" s="145"/>
      <c r="COW59" s="145"/>
      <c r="COX59" s="145"/>
      <c r="COY59" s="145"/>
      <c r="COZ59" s="145"/>
      <c r="CPA59" s="145"/>
      <c r="CPB59" s="145"/>
      <c r="CPC59" s="145"/>
      <c r="CPD59" s="145"/>
      <c r="CPE59" s="145"/>
      <c r="CPF59" s="145"/>
      <c r="CPG59" s="145"/>
      <c r="CPH59" s="145"/>
      <c r="CPI59" s="145"/>
      <c r="CPJ59" s="145"/>
      <c r="CPK59" s="145"/>
      <c r="CPL59" s="145"/>
      <c r="CPM59" s="145"/>
      <c r="CPN59" s="145"/>
      <c r="CPO59" s="145"/>
      <c r="CPP59" s="145"/>
      <c r="CPQ59" s="145"/>
      <c r="CPR59" s="145"/>
      <c r="CPS59" s="145"/>
      <c r="CPT59" s="145"/>
      <c r="CPU59" s="145"/>
      <c r="CPV59" s="145"/>
      <c r="CPW59" s="145"/>
      <c r="CPX59" s="145"/>
      <c r="CPY59" s="145"/>
      <c r="CPZ59" s="145"/>
      <c r="CQA59" s="145"/>
      <c r="CQB59" s="145"/>
      <c r="CQC59" s="145"/>
      <c r="CQD59" s="145"/>
      <c r="CQE59" s="145"/>
      <c r="CQF59" s="145"/>
      <c r="CQG59" s="145"/>
      <c r="CQH59" s="145"/>
      <c r="CQI59" s="145"/>
      <c r="CQJ59" s="145"/>
      <c r="CQK59" s="145"/>
      <c r="CQL59" s="145"/>
      <c r="CQM59" s="145"/>
      <c r="CQN59" s="145"/>
      <c r="CQO59" s="145"/>
      <c r="CQP59" s="145"/>
      <c r="CQQ59" s="145"/>
      <c r="CQR59" s="145"/>
      <c r="CQS59" s="145"/>
      <c r="CQT59" s="145"/>
      <c r="CQU59" s="145"/>
      <c r="CQV59" s="145"/>
      <c r="CQW59" s="145"/>
      <c r="CQX59" s="145"/>
      <c r="CQY59" s="145"/>
      <c r="CQZ59" s="145"/>
      <c r="CRA59" s="145"/>
      <c r="CRB59" s="145"/>
      <c r="CRC59" s="145"/>
      <c r="CRD59" s="145"/>
      <c r="CRE59" s="145"/>
      <c r="CRF59" s="145"/>
      <c r="CRG59" s="145"/>
      <c r="CRH59" s="145"/>
      <c r="CRI59" s="145"/>
      <c r="CRJ59" s="145"/>
      <c r="CRK59" s="145"/>
      <c r="CRL59" s="145"/>
      <c r="CRM59" s="145"/>
      <c r="CRN59" s="145"/>
      <c r="CRO59" s="145"/>
      <c r="CRP59" s="145"/>
      <c r="CRQ59" s="145"/>
      <c r="CRR59" s="145"/>
      <c r="CRS59" s="145"/>
      <c r="CRT59" s="145"/>
      <c r="CRU59" s="145"/>
      <c r="CRV59" s="145"/>
      <c r="CRW59" s="145"/>
      <c r="CRX59" s="145"/>
      <c r="CRY59" s="145"/>
      <c r="CRZ59" s="145"/>
      <c r="CSA59" s="145"/>
      <c r="CSB59" s="145"/>
      <c r="CSC59" s="145"/>
      <c r="CSD59" s="145"/>
      <c r="CSE59" s="145"/>
      <c r="CSF59" s="145"/>
      <c r="CSG59" s="145"/>
      <c r="CSH59" s="145"/>
      <c r="CSI59" s="145"/>
      <c r="CSJ59" s="145"/>
      <c r="CSK59" s="145"/>
      <c r="CSL59" s="145"/>
      <c r="CSM59" s="145"/>
      <c r="CSN59" s="145"/>
      <c r="CSO59" s="145"/>
      <c r="CSP59" s="145"/>
      <c r="CSQ59" s="145"/>
      <c r="CSR59" s="145"/>
      <c r="CSS59" s="145"/>
      <c r="CST59" s="145"/>
      <c r="CSU59" s="145"/>
      <c r="CSV59" s="145"/>
      <c r="CSW59" s="145"/>
      <c r="CSX59" s="145"/>
      <c r="CSY59" s="145"/>
      <c r="CSZ59" s="145"/>
      <c r="CTA59" s="145"/>
      <c r="CTB59" s="145"/>
      <c r="CTC59" s="145"/>
      <c r="CTD59" s="145"/>
      <c r="CTE59" s="145"/>
      <c r="CTF59" s="145"/>
      <c r="CTG59" s="145"/>
      <c r="CTH59" s="145"/>
      <c r="CTI59" s="145"/>
      <c r="CTJ59" s="145"/>
      <c r="CTK59" s="145"/>
      <c r="CTL59" s="145"/>
      <c r="CTM59" s="145"/>
      <c r="CTN59" s="145"/>
      <c r="CTO59" s="145"/>
      <c r="CTP59" s="145"/>
      <c r="CTQ59" s="145"/>
      <c r="CTR59" s="145"/>
      <c r="CTS59" s="145"/>
      <c r="CTT59" s="145"/>
      <c r="CTU59" s="145"/>
      <c r="CTV59" s="145"/>
      <c r="CTW59" s="145"/>
      <c r="CTX59" s="145"/>
      <c r="CTY59" s="145"/>
      <c r="CTZ59" s="145"/>
      <c r="CUA59" s="145"/>
      <c r="CUB59" s="145"/>
      <c r="CUC59" s="145"/>
      <c r="CUD59" s="145"/>
      <c r="CUE59" s="145"/>
      <c r="CUF59" s="145"/>
      <c r="CUG59" s="145"/>
      <c r="CUH59" s="145"/>
      <c r="CUI59" s="145"/>
      <c r="CUJ59" s="145"/>
      <c r="CUK59" s="145"/>
      <c r="CUL59" s="145"/>
      <c r="CUM59" s="145"/>
      <c r="CUN59" s="145"/>
      <c r="CUO59" s="145"/>
      <c r="CUP59" s="145"/>
      <c r="CUQ59" s="145"/>
      <c r="CUR59" s="145"/>
      <c r="CUS59" s="145"/>
      <c r="CUT59" s="145"/>
      <c r="CUU59" s="145"/>
      <c r="CUV59" s="145"/>
      <c r="CUW59" s="145"/>
      <c r="CUX59" s="145"/>
      <c r="CUY59" s="145"/>
      <c r="CUZ59" s="145"/>
      <c r="CVA59" s="145"/>
      <c r="CVB59" s="145"/>
      <c r="CVC59" s="145"/>
      <c r="CVD59" s="145"/>
      <c r="CVE59" s="145"/>
      <c r="CVF59" s="145"/>
      <c r="CVG59" s="145"/>
      <c r="CVH59" s="145"/>
      <c r="CVI59" s="145"/>
      <c r="CVJ59" s="145"/>
      <c r="CVK59" s="145"/>
      <c r="CVL59" s="145"/>
      <c r="CVM59" s="145"/>
      <c r="CVN59" s="145"/>
      <c r="CVO59" s="145"/>
      <c r="CVP59" s="145"/>
      <c r="CVQ59" s="145"/>
      <c r="CVR59" s="145"/>
      <c r="CVS59" s="145"/>
      <c r="CVT59" s="145"/>
      <c r="CVU59" s="145"/>
      <c r="CVV59" s="145"/>
      <c r="CVW59" s="145"/>
      <c r="CVX59" s="145"/>
      <c r="CVY59" s="145"/>
      <c r="CVZ59" s="145"/>
      <c r="CWA59" s="145"/>
      <c r="CWB59" s="145"/>
      <c r="CWC59" s="145"/>
      <c r="CWD59" s="145"/>
      <c r="CWE59" s="145"/>
      <c r="CWF59" s="145"/>
      <c r="CWG59" s="145"/>
      <c r="CWH59" s="145"/>
      <c r="CWI59" s="145"/>
      <c r="CWJ59" s="145"/>
      <c r="CWK59" s="145"/>
      <c r="CWL59" s="145"/>
      <c r="CWM59" s="145"/>
      <c r="CWN59" s="145"/>
      <c r="CWO59" s="145"/>
      <c r="CWP59" s="145"/>
      <c r="CWQ59" s="145"/>
      <c r="CWR59" s="145"/>
      <c r="CWS59" s="145"/>
      <c r="CWT59" s="145"/>
      <c r="CWU59" s="145"/>
      <c r="CWV59" s="145"/>
      <c r="CWW59" s="145"/>
      <c r="CWX59" s="145"/>
      <c r="CWY59" s="145"/>
      <c r="CWZ59" s="145"/>
      <c r="CXA59" s="145"/>
      <c r="CXB59" s="145"/>
      <c r="CXC59" s="145"/>
      <c r="CXD59" s="145"/>
      <c r="CXE59" s="145"/>
      <c r="CXF59" s="145"/>
      <c r="CXG59" s="145"/>
      <c r="CXH59" s="145"/>
      <c r="CXI59" s="145"/>
      <c r="CXJ59" s="145"/>
      <c r="CXK59" s="145"/>
      <c r="CXL59" s="145"/>
      <c r="CXM59" s="145"/>
      <c r="CXN59" s="145"/>
      <c r="CXO59" s="145"/>
      <c r="CXP59" s="145"/>
      <c r="CXQ59" s="145"/>
      <c r="CXR59" s="145"/>
      <c r="CXS59" s="145"/>
      <c r="CXT59" s="145"/>
      <c r="CXU59" s="145"/>
      <c r="CXV59" s="145"/>
      <c r="CXW59" s="145"/>
      <c r="CXX59" s="145"/>
      <c r="CXY59" s="145"/>
      <c r="CXZ59" s="145"/>
      <c r="CYA59" s="145"/>
      <c r="CYB59" s="145"/>
      <c r="CYC59" s="145"/>
      <c r="CYD59" s="145"/>
      <c r="CYE59" s="145"/>
      <c r="CYF59" s="145"/>
      <c r="CYG59" s="145"/>
      <c r="CYH59" s="145"/>
      <c r="CYI59" s="145"/>
      <c r="CYJ59" s="145"/>
      <c r="CYK59" s="145"/>
      <c r="CYL59" s="145"/>
      <c r="CYM59" s="145"/>
      <c r="CYN59" s="145"/>
      <c r="CYO59" s="145"/>
      <c r="CYP59" s="145"/>
      <c r="CYQ59" s="145"/>
      <c r="CYR59" s="145"/>
      <c r="CYS59" s="145"/>
      <c r="CYT59" s="145"/>
      <c r="CYU59" s="145"/>
      <c r="CYV59" s="145"/>
      <c r="CYW59" s="145"/>
      <c r="CYX59" s="145"/>
      <c r="CYY59" s="145"/>
      <c r="CYZ59" s="145"/>
      <c r="CZA59" s="145"/>
      <c r="CZB59" s="145"/>
      <c r="CZC59" s="145"/>
      <c r="CZD59" s="145"/>
      <c r="CZE59" s="145"/>
      <c r="CZF59" s="145"/>
      <c r="CZG59" s="145"/>
      <c r="CZH59" s="145"/>
      <c r="CZI59" s="145"/>
      <c r="CZJ59" s="145"/>
      <c r="CZK59" s="145"/>
      <c r="CZL59" s="145"/>
      <c r="CZM59" s="145"/>
      <c r="CZN59" s="145"/>
      <c r="CZO59" s="145"/>
      <c r="CZP59" s="145"/>
      <c r="CZQ59" s="145"/>
      <c r="CZR59" s="145"/>
      <c r="CZS59" s="145"/>
      <c r="CZT59" s="145"/>
      <c r="CZU59" s="145"/>
      <c r="CZV59" s="145"/>
      <c r="CZW59" s="145"/>
      <c r="CZX59" s="145"/>
      <c r="CZY59" s="145"/>
      <c r="CZZ59" s="145"/>
      <c r="DAA59" s="145"/>
      <c r="DAB59" s="145"/>
      <c r="DAC59" s="145"/>
      <c r="DAD59" s="145"/>
      <c r="DAE59" s="145"/>
      <c r="DAF59" s="145"/>
      <c r="DAG59" s="145"/>
      <c r="DAH59" s="145"/>
      <c r="DAI59" s="145"/>
      <c r="DAJ59" s="145"/>
      <c r="DAK59" s="145"/>
      <c r="DAL59" s="145"/>
      <c r="DAM59" s="145"/>
      <c r="DAN59" s="145"/>
      <c r="DAO59" s="145"/>
      <c r="DAP59" s="145"/>
      <c r="DAQ59" s="145"/>
      <c r="DAR59" s="145"/>
      <c r="DAS59" s="145"/>
      <c r="DAT59" s="145"/>
      <c r="DAU59" s="145"/>
      <c r="DAV59" s="145"/>
      <c r="DAW59" s="145"/>
      <c r="DAX59" s="145"/>
      <c r="DAY59" s="145"/>
      <c r="DAZ59" s="145"/>
      <c r="DBA59" s="145"/>
      <c r="DBB59" s="145"/>
      <c r="DBC59" s="145"/>
      <c r="DBD59" s="145"/>
      <c r="DBE59" s="145"/>
      <c r="DBF59" s="145"/>
      <c r="DBG59" s="145"/>
      <c r="DBH59" s="145"/>
      <c r="DBI59" s="145"/>
      <c r="DBJ59" s="145"/>
      <c r="DBK59" s="145"/>
      <c r="DBL59" s="145"/>
      <c r="DBM59" s="145"/>
      <c r="DBN59" s="145"/>
      <c r="DBO59" s="145"/>
      <c r="DBP59" s="145"/>
      <c r="DBQ59" s="145"/>
      <c r="DBR59" s="145"/>
      <c r="DBS59" s="145"/>
      <c r="DBT59" s="145"/>
      <c r="DBU59" s="145"/>
      <c r="DBV59" s="145"/>
      <c r="DBW59" s="145"/>
      <c r="DBX59" s="145"/>
      <c r="DBY59" s="145"/>
      <c r="DBZ59" s="145"/>
      <c r="DCA59" s="145"/>
      <c r="DCB59" s="145"/>
      <c r="DCC59" s="145"/>
      <c r="DCD59" s="145"/>
      <c r="DCE59" s="145"/>
      <c r="DCF59" s="145"/>
      <c r="DCG59" s="145"/>
      <c r="DCH59" s="145"/>
      <c r="DCI59" s="145"/>
      <c r="DCJ59" s="145"/>
      <c r="DCK59" s="145"/>
      <c r="DCL59" s="145"/>
      <c r="DCM59" s="145"/>
      <c r="DCN59" s="145"/>
      <c r="DCO59" s="145"/>
      <c r="DCP59" s="145"/>
      <c r="DCQ59" s="145"/>
      <c r="DCR59" s="145"/>
      <c r="DCS59" s="145"/>
      <c r="DCT59" s="145"/>
      <c r="DCU59" s="145"/>
      <c r="DCV59" s="145"/>
      <c r="DCW59" s="145"/>
      <c r="DCX59" s="145"/>
      <c r="DCY59" s="145"/>
      <c r="DCZ59" s="145"/>
      <c r="DDA59" s="145"/>
      <c r="DDB59" s="145"/>
      <c r="DDC59" s="145"/>
      <c r="DDD59" s="145"/>
      <c r="DDE59" s="145"/>
      <c r="DDF59" s="145"/>
      <c r="DDG59" s="145"/>
      <c r="DDH59" s="145"/>
      <c r="DDI59" s="145"/>
      <c r="DDJ59" s="145"/>
      <c r="DDK59" s="145"/>
      <c r="DDL59" s="145"/>
      <c r="DDM59" s="145"/>
      <c r="DDN59" s="145"/>
      <c r="DDO59" s="145"/>
      <c r="DDP59" s="145"/>
      <c r="DDQ59" s="145"/>
      <c r="DDR59" s="145"/>
      <c r="DDS59" s="145"/>
      <c r="DDT59" s="145"/>
      <c r="DDU59" s="145"/>
      <c r="DDV59" s="145"/>
      <c r="DDW59" s="145"/>
      <c r="DDX59" s="145"/>
      <c r="DDY59" s="145"/>
      <c r="DDZ59" s="145"/>
      <c r="DEA59" s="145"/>
      <c r="DEB59" s="145"/>
      <c r="DEC59" s="145"/>
      <c r="DED59" s="145"/>
      <c r="DEE59" s="145"/>
      <c r="DEF59" s="145"/>
      <c r="DEG59" s="145"/>
      <c r="DEH59" s="145"/>
      <c r="DEI59" s="145"/>
      <c r="DEJ59" s="145"/>
      <c r="DEK59" s="145"/>
      <c r="DEL59" s="145"/>
      <c r="DEM59" s="145"/>
      <c r="DEN59" s="145"/>
      <c r="DEO59" s="145"/>
      <c r="DEP59" s="145"/>
      <c r="DEQ59" s="145"/>
      <c r="DER59" s="145"/>
      <c r="DES59" s="145"/>
      <c r="DET59" s="145"/>
      <c r="DEU59" s="145"/>
      <c r="DEV59" s="145"/>
      <c r="DEW59" s="145"/>
      <c r="DEX59" s="145"/>
      <c r="DEY59" s="145"/>
      <c r="DEZ59" s="145"/>
      <c r="DFA59" s="145"/>
      <c r="DFB59" s="145"/>
      <c r="DFC59" s="145"/>
      <c r="DFD59" s="145"/>
      <c r="DFE59" s="145"/>
      <c r="DFF59" s="145"/>
      <c r="DFG59" s="145"/>
      <c r="DFH59" s="145"/>
      <c r="DFI59" s="145"/>
      <c r="DFJ59" s="145"/>
      <c r="DFK59" s="145"/>
      <c r="DFL59" s="145"/>
      <c r="DFM59" s="145"/>
      <c r="DFN59" s="145"/>
      <c r="DFO59" s="145"/>
      <c r="DFP59" s="145"/>
      <c r="DFQ59" s="145"/>
      <c r="DFR59" s="145"/>
      <c r="DFS59" s="145"/>
      <c r="DFT59" s="145"/>
      <c r="DFU59" s="145"/>
      <c r="DFV59" s="145"/>
      <c r="DFW59" s="145"/>
      <c r="DFX59" s="145"/>
      <c r="DFY59" s="145"/>
      <c r="DFZ59" s="145"/>
      <c r="DGA59" s="145"/>
      <c r="DGB59" s="145"/>
      <c r="DGC59" s="145"/>
      <c r="DGD59" s="145"/>
      <c r="DGE59" s="145"/>
      <c r="DGF59" s="145"/>
      <c r="DGG59" s="145"/>
      <c r="DGH59" s="145"/>
      <c r="DGI59" s="145"/>
      <c r="DGJ59" s="145"/>
      <c r="DGK59" s="145"/>
      <c r="DGL59" s="145"/>
      <c r="DGM59" s="145"/>
      <c r="DGN59" s="145"/>
      <c r="DGO59" s="145"/>
      <c r="DGP59" s="145"/>
      <c r="DGQ59" s="145"/>
      <c r="DGR59" s="145"/>
      <c r="DGS59" s="145"/>
      <c r="DGT59" s="145"/>
      <c r="DGU59" s="145"/>
      <c r="DGV59" s="145"/>
      <c r="DGW59" s="145"/>
      <c r="DGX59" s="145"/>
      <c r="DGY59" s="145"/>
      <c r="DGZ59" s="145"/>
      <c r="DHA59" s="145"/>
      <c r="DHB59" s="145"/>
      <c r="DHC59" s="145"/>
      <c r="DHD59" s="145"/>
      <c r="DHE59" s="145"/>
      <c r="DHF59" s="145"/>
      <c r="DHG59" s="145"/>
      <c r="DHH59" s="145"/>
      <c r="DHI59" s="145"/>
      <c r="DHJ59" s="145"/>
      <c r="DHK59" s="145"/>
      <c r="DHL59" s="145"/>
      <c r="DHM59" s="145"/>
      <c r="DHN59" s="145"/>
      <c r="DHO59" s="145"/>
      <c r="DHP59" s="145"/>
      <c r="DHQ59" s="145"/>
      <c r="DHR59" s="145"/>
      <c r="DHS59" s="145"/>
      <c r="DHT59" s="145"/>
      <c r="DHU59" s="145"/>
      <c r="DHV59" s="145"/>
      <c r="DHW59" s="145"/>
      <c r="DHX59" s="145"/>
      <c r="DHY59" s="145"/>
      <c r="DHZ59" s="145"/>
      <c r="DIA59" s="145"/>
      <c r="DIB59" s="145"/>
      <c r="DIC59" s="145"/>
      <c r="DID59" s="145"/>
      <c r="DIE59" s="145"/>
      <c r="DIF59" s="145"/>
      <c r="DIG59" s="145"/>
      <c r="DIH59" s="145"/>
      <c r="DII59" s="145"/>
      <c r="DIJ59" s="145"/>
      <c r="DIK59" s="145"/>
      <c r="DIL59" s="145"/>
      <c r="DIM59" s="145"/>
      <c r="DIN59" s="145"/>
      <c r="DIO59" s="145"/>
      <c r="DIP59" s="145"/>
      <c r="DIQ59" s="145"/>
      <c r="DIR59" s="145"/>
      <c r="DIS59" s="145"/>
      <c r="DIT59" s="145"/>
      <c r="DIU59" s="145"/>
      <c r="DIV59" s="145"/>
      <c r="DIW59" s="145"/>
      <c r="DIX59" s="145"/>
      <c r="DIY59" s="145"/>
      <c r="DIZ59" s="145"/>
      <c r="DJA59" s="145"/>
      <c r="DJB59" s="145"/>
      <c r="DJC59" s="145"/>
      <c r="DJD59" s="145"/>
      <c r="DJE59" s="145"/>
      <c r="DJF59" s="145"/>
      <c r="DJG59" s="145"/>
      <c r="DJH59" s="145"/>
      <c r="DJI59" s="145"/>
      <c r="DJJ59" s="145"/>
      <c r="DJK59" s="145"/>
      <c r="DJL59" s="145"/>
      <c r="DJM59" s="145"/>
      <c r="DJN59" s="145"/>
      <c r="DJO59" s="145"/>
      <c r="DJP59" s="145"/>
      <c r="DJQ59" s="145"/>
      <c r="DJR59" s="145"/>
      <c r="DJS59" s="145"/>
      <c r="DJT59" s="145"/>
      <c r="DJU59" s="145"/>
      <c r="DJV59" s="145"/>
      <c r="DJW59" s="145"/>
      <c r="DJX59" s="145"/>
      <c r="DJY59" s="145"/>
      <c r="DJZ59" s="145"/>
      <c r="DKA59" s="145"/>
      <c r="DKB59" s="145"/>
      <c r="DKC59" s="145"/>
      <c r="DKD59" s="145"/>
      <c r="DKE59" s="145"/>
      <c r="DKF59" s="145"/>
      <c r="DKG59" s="145"/>
      <c r="DKH59" s="145"/>
      <c r="DKI59" s="145"/>
      <c r="DKJ59" s="145"/>
      <c r="DKK59" s="145"/>
      <c r="DKL59" s="145"/>
      <c r="DKM59" s="145"/>
      <c r="DKN59" s="145"/>
      <c r="DKO59" s="145"/>
      <c r="DKP59" s="145"/>
      <c r="DKQ59" s="145"/>
      <c r="DKR59" s="145"/>
      <c r="DKS59" s="145"/>
      <c r="DKT59" s="145"/>
      <c r="DKU59" s="145"/>
      <c r="DKV59" s="145"/>
      <c r="DKW59" s="145"/>
      <c r="DKX59" s="145"/>
      <c r="DKY59" s="145"/>
      <c r="DKZ59" s="145"/>
      <c r="DLA59" s="145"/>
      <c r="DLB59" s="145"/>
      <c r="DLC59" s="145"/>
      <c r="DLD59" s="145"/>
      <c r="DLE59" s="145"/>
      <c r="DLF59" s="145"/>
      <c r="DLG59" s="145"/>
      <c r="DLH59" s="145"/>
      <c r="DLI59" s="145"/>
      <c r="DLJ59" s="145"/>
      <c r="DLK59" s="145"/>
      <c r="DLL59" s="145"/>
      <c r="DLM59" s="145"/>
      <c r="DLN59" s="145"/>
      <c r="DLO59" s="145"/>
      <c r="DLP59" s="145"/>
      <c r="DLQ59" s="145"/>
      <c r="DLR59" s="145"/>
      <c r="DLS59" s="145"/>
      <c r="DLT59" s="145"/>
      <c r="DLU59" s="145"/>
      <c r="DLV59" s="145"/>
      <c r="DLW59" s="145"/>
      <c r="DLX59" s="145"/>
      <c r="DLY59" s="145"/>
      <c r="DLZ59" s="145"/>
      <c r="DMA59" s="145"/>
      <c r="DMB59" s="145"/>
      <c r="DMC59" s="145"/>
      <c r="DMD59" s="145"/>
      <c r="DME59" s="145"/>
      <c r="DMF59" s="145"/>
      <c r="DMG59" s="145"/>
      <c r="DMH59" s="145"/>
      <c r="DMI59" s="145"/>
      <c r="DMJ59" s="145"/>
      <c r="DMK59" s="145"/>
      <c r="DML59" s="145"/>
      <c r="DMM59" s="145"/>
      <c r="DMN59" s="145"/>
      <c r="DMO59" s="145"/>
      <c r="DMP59" s="145"/>
      <c r="DMQ59" s="145"/>
      <c r="DMR59" s="145"/>
      <c r="DMS59" s="145"/>
      <c r="DMT59" s="145"/>
      <c r="DMU59" s="145"/>
      <c r="DMV59" s="145"/>
      <c r="DMW59" s="145"/>
      <c r="DMX59" s="145"/>
      <c r="DMY59" s="145"/>
      <c r="DMZ59" s="145"/>
      <c r="DNA59" s="145"/>
      <c r="DNB59" s="145"/>
      <c r="DNC59" s="145"/>
      <c r="DND59" s="145"/>
      <c r="DNE59" s="145"/>
      <c r="DNF59" s="145"/>
      <c r="DNG59" s="145"/>
      <c r="DNH59" s="145"/>
      <c r="DNI59" s="145"/>
      <c r="DNJ59" s="145"/>
      <c r="DNK59" s="145"/>
      <c r="DNL59" s="145"/>
      <c r="DNM59" s="145"/>
      <c r="DNN59" s="145"/>
      <c r="DNO59" s="145"/>
      <c r="DNP59" s="145"/>
      <c r="DNQ59" s="145"/>
      <c r="DNR59" s="145"/>
      <c r="DNS59" s="145"/>
      <c r="DNT59" s="145"/>
      <c r="DNU59" s="145"/>
      <c r="DNV59" s="145"/>
      <c r="DNW59" s="145"/>
      <c r="DNX59" s="145"/>
      <c r="DNY59" s="145"/>
      <c r="DNZ59" s="145"/>
      <c r="DOA59" s="145"/>
      <c r="DOB59" s="145"/>
      <c r="DOC59" s="145"/>
      <c r="DOD59" s="145"/>
      <c r="DOE59" s="145"/>
      <c r="DOF59" s="145"/>
      <c r="DOG59" s="145"/>
      <c r="DOH59" s="145"/>
      <c r="DOI59" s="145"/>
      <c r="DOJ59" s="145"/>
      <c r="DOK59" s="145"/>
      <c r="DOL59" s="145"/>
      <c r="DOM59" s="145"/>
      <c r="DON59" s="145"/>
      <c r="DOO59" s="145"/>
      <c r="DOP59" s="145"/>
      <c r="DOQ59" s="145"/>
      <c r="DOR59" s="145"/>
      <c r="DOS59" s="145"/>
      <c r="DOT59" s="145"/>
      <c r="DOU59" s="145"/>
      <c r="DOV59" s="145"/>
      <c r="DOW59" s="145"/>
      <c r="DOX59" s="145"/>
      <c r="DOY59" s="145"/>
      <c r="DOZ59" s="145"/>
      <c r="DPA59" s="145"/>
      <c r="DPB59" s="145"/>
      <c r="DPC59" s="145"/>
      <c r="DPD59" s="145"/>
      <c r="DPE59" s="145"/>
      <c r="DPF59" s="145"/>
      <c r="DPG59" s="145"/>
      <c r="DPH59" s="145"/>
      <c r="DPI59" s="145"/>
      <c r="DPJ59" s="145"/>
      <c r="DPK59" s="145"/>
      <c r="DPL59" s="145"/>
      <c r="DPM59" s="145"/>
      <c r="DPN59" s="145"/>
      <c r="DPO59" s="145"/>
      <c r="DPP59" s="145"/>
      <c r="DPQ59" s="145"/>
      <c r="DPR59" s="145"/>
      <c r="DPS59" s="145"/>
      <c r="DPT59" s="145"/>
      <c r="DPU59" s="145"/>
      <c r="DPV59" s="145"/>
      <c r="DPW59" s="145"/>
      <c r="DPX59" s="145"/>
      <c r="DPY59" s="145"/>
      <c r="DPZ59" s="145"/>
      <c r="DQA59" s="145"/>
      <c r="DQB59" s="145"/>
      <c r="DQC59" s="145"/>
      <c r="DQD59" s="145"/>
      <c r="DQE59" s="145"/>
      <c r="DQF59" s="145"/>
      <c r="DQG59" s="145"/>
      <c r="DQH59" s="145"/>
      <c r="DQI59" s="145"/>
      <c r="DQJ59" s="145"/>
      <c r="DQK59" s="145"/>
      <c r="DQL59" s="145"/>
      <c r="DQM59" s="145"/>
      <c r="DQN59" s="145"/>
      <c r="DQO59" s="145"/>
      <c r="DQP59" s="145"/>
      <c r="DQQ59" s="145"/>
      <c r="DQR59" s="145"/>
      <c r="DQS59" s="145"/>
      <c r="DQT59" s="145"/>
      <c r="DQU59" s="145"/>
      <c r="DQV59" s="145"/>
      <c r="DQW59" s="145"/>
      <c r="DQX59" s="145"/>
      <c r="DQY59" s="145"/>
      <c r="DQZ59" s="145"/>
      <c r="DRA59" s="145"/>
      <c r="DRB59" s="145"/>
      <c r="DRC59" s="145"/>
      <c r="DRD59" s="145"/>
      <c r="DRE59" s="145"/>
      <c r="DRF59" s="145"/>
      <c r="DRG59" s="145"/>
      <c r="DRH59" s="145"/>
      <c r="DRI59" s="145"/>
      <c r="DRJ59" s="145"/>
      <c r="DRK59" s="145"/>
      <c r="DRL59" s="145"/>
      <c r="DRM59" s="145"/>
      <c r="DRN59" s="145"/>
      <c r="DRO59" s="145"/>
      <c r="DRP59" s="145"/>
      <c r="DRQ59" s="145"/>
      <c r="DRR59" s="145"/>
      <c r="DRS59" s="145"/>
      <c r="DRT59" s="145"/>
      <c r="DRU59" s="145"/>
      <c r="DRV59" s="145"/>
      <c r="DRW59" s="145"/>
      <c r="DRX59" s="145"/>
      <c r="DRY59" s="145"/>
      <c r="DRZ59" s="145"/>
      <c r="DSA59" s="145"/>
      <c r="DSB59" s="145"/>
      <c r="DSC59" s="145"/>
      <c r="DSD59" s="145"/>
      <c r="DSE59" s="145"/>
      <c r="DSF59" s="145"/>
      <c r="DSG59" s="145"/>
      <c r="DSH59" s="145"/>
      <c r="DSI59" s="145"/>
      <c r="DSJ59" s="145"/>
      <c r="DSK59" s="145"/>
      <c r="DSL59" s="145"/>
      <c r="DSM59" s="145"/>
      <c r="DSN59" s="145"/>
      <c r="DSO59" s="145"/>
      <c r="DSP59" s="145"/>
      <c r="DSQ59" s="145"/>
      <c r="DSR59" s="145"/>
      <c r="DSS59" s="145"/>
      <c r="DST59" s="145"/>
      <c r="DSU59" s="145"/>
      <c r="DSV59" s="145"/>
      <c r="DSW59" s="145"/>
      <c r="DSX59" s="145"/>
      <c r="DSY59" s="145"/>
      <c r="DSZ59" s="145"/>
      <c r="DTA59" s="145"/>
      <c r="DTB59" s="145"/>
      <c r="DTC59" s="145"/>
      <c r="DTD59" s="145"/>
      <c r="DTE59" s="145"/>
      <c r="DTF59" s="145"/>
      <c r="DTG59" s="145"/>
      <c r="DTH59" s="145"/>
      <c r="DTI59" s="145"/>
      <c r="DTJ59" s="145"/>
      <c r="DTK59" s="145"/>
      <c r="DTL59" s="145"/>
      <c r="DTM59" s="145"/>
      <c r="DTN59" s="145"/>
      <c r="DTO59" s="145"/>
      <c r="DTP59" s="145"/>
      <c r="DTQ59" s="145"/>
      <c r="DTR59" s="145"/>
      <c r="DTS59" s="145"/>
      <c r="DTT59" s="145"/>
      <c r="DTU59" s="145"/>
      <c r="DTV59" s="145"/>
      <c r="DTW59" s="145"/>
      <c r="DTX59" s="145"/>
      <c r="DTY59" s="145"/>
      <c r="DTZ59" s="145"/>
      <c r="DUA59" s="145"/>
      <c r="DUB59" s="145"/>
      <c r="DUC59" s="145"/>
      <c r="DUD59" s="145"/>
      <c r="DUE59" s="145"/>
      <c r="DUF59" s="145"/>
      <c r="DUG59" s="145"/>
      <c r="DUH59" s="145"/>
      <c r="DUI59" s="145"/>
      <c r="DUJ59" s="145"/>
      <c r="DUK59" s="145"/>
      <c r="DUL59" s="145"/>
      <c r="DUM59" s="145"/>
      <c r="DUN59" s="145"/>
      <c r="DUO59" s="145"/>
      <c r="DUP59" s="145"/>
      <c r="DUQ59" s="145"/>
      <c r="DUR59" s="145"/>
      <c r="DUS59" s="145"/>
      <c r="DUT59" s="145"/>
      <c r="DUU59" s="145"/>
      <c r="DUV59" s="145"/>
      <c r="DUW59" s="145"/>
      <c r="DUX59" s="145"/>
      <c r="DUY59" s="145"/>
      <c r="DUZ59" s="145"/>
      <c r="DVA59" s="145"/>
      <c r="DVB59" s="145"/>
      <c r="DVC59" s="145"/>
      <c r="DVD59" s="145"/>
      <c r="DVE59" s="145"/>
      <c r="DVF59" s="145"/>
      <c r="DVG59" s="145"/>
      <c r="DVH59" s="145"/>
      <c r="DVI59" s="145"/>
      <c r="DVJ59" s="145"/>
      <c r="DVK59" s="145"/>
      <c r="DVL59" s="145"/>
      <c r="DVM59" s="145"/>
      <c r="DVN59" s="145"/>
      <c r="DVO59" s="145"/>
      <c r="DVP59" s="145"/>
      <c r="DVQ59" s="145"/>
      <c r="DVR59" s="145"/>
      <c r="DVS59" s="145"/>
      <c r="DVT59" s="145"/>
      <c r="DVU59" s="145"/>
      <c r="DVV59" s="145"/>
      <c r="DVW59" s="145"/>
      <c r="DVX59" s="145"/>
      <c r="DVY59" s="145"/>
      <c r="DVZ59" s="145"/>
      <c r="DWA59" s="145"/>
      <c r="DWB59" s="145"/>
      <c r="DWC59" s="145"/>
      <c r="DWD59" s="145"/>
      <c r="DWE59" s="145"/>
      <c r="DWF59" s="145"/>
      <c r="DWG59" s="145"/>
      <c r="DWH59" s="145"/>
      <c r="DWI59" s="145"/>
      <c r="DWJ59" s="145"/>
      <c r="DWK59" s="145"/>
      <c r="DWL59" s="145"/>
      <c r="DWM59" s="145"/>
      <c r="DWN59" s="145"/>
      <c r="DWO59" s="145"/>
      <c r="DWP59" s="145"/>
      <c r="DWQ59" s="145"/>
      <c r="DWR59" s="145"/>
      <c r="DWS59" s="145"/>
      <c r="DWT59" s="145"/>
      <c r="DWU59" s="145"/>
      <c r="DWV59" s="145"/>
      <c r="DWW59" s="145"/>
      <c r="DWX59" s="145"/>
      <c r="DWY59" s="145"/>
      <c r="DWZ59" s="145"/>
      <c r="DXA59" s="145"/>
      <c r="DXB59" s="145"/>
      <c r="DXC59" s="145"/>
      <c r="DXD59" s="145"/>
      <c r="DXE59" s="145"/>
      <c r="DXF59" s="145"/>
      <c r="DXG59" s="145"/>
      <c r="DXH59" s="145"/>
      <c r="DXI59" s="145"/>
      <c r="DXJ59" s="145"/>
      <c r="DXK59" s="145"/>
      <c r="DXL59" s="145"/>
      <c r="DXM59" s="145"/>
      <c r="DXN59" s="145"/>
      <c r="DXO59" s="145"/>
      <c r="DXP59" s="145"/>
      <c r="DXQ59" s="145"/>
      <c r="DXR59" s="145"/>
      <c r="DXS59" s="145"/>
      <c r="DXT59" s="145"/>
      <c r="DXU59" s="145"/>
      <c r="DXV59" s="145"/>
      <c r="DXW59" s="145"/>
      <c r="DXX59" s="145"/>
      <c r="DXY59" s="145"/>
      <c r="DXZ59" s="145"/>
      <c r="DYA59" s="145"/>
      <c r="DYB59" s="145"/>
      <c r="DYC59" s="145"/>
      <c r="DYD59" s="145"/>
      <c r="DYE59" s="145"/>
      <c r="DYF59" s="145"/>
      <c r="DYG59" s="145"/>
      <c r="DYH59" s="145"/>
      <c r="DYI59" s="145"/>
      <c r="DYJ59" s="145"/>
      <c r="DYK59" s="145"/>
      <c r="DYL59" s="145"/>
      <c r="DYM59" s="145"/>
      <c r="DYN59" s="145"/>
      <c r="DYO59" s="145"/>
      <c r="DYP59" s="145"/>
      <c r="DYQ59" s="145"/>
      <c r="DYR59" s="145"/>
      <c r="DYS59" s="145"/>
      <c r="DYT59" s="145"/>
      <c r="DYU59" s="145"/>
      <c r="DYV59" s="145"/>
      <c r="DYW59" s="145"/>
      <c r="DYX59" s="145"/>
      <c r="DYY59" s="145"/>
      <c r="DYZ59" s="145"/>
      <c r="DZA59" s="145"/>
      <c r="DZB59" s="145"/>
      <c r="DZC59" s="145"/>
      <c r="DZD59" s="145"/>
      <c r="DZE59" s="145"/>
      <c r="DZF59" s="145"/>
      <c r="DZG59" s="145"/>
      <c r="DZH59" s="145"/>
      <c r="DZI59" s="145"/>
      <c r="DZJ59" s="145"/>
      <c r="DZK59" s="145"/>
      <c r="DZL59" s="145"/>
      <c r="DZM59" s="145"/>
      <c r="DZN59" s="145"/>
      <c r="DZO59" s="145"/>
      <c r="DZP59" s="145"/>
      <c r="DZQ59" s="145"/>
      <c r="DZR59" s="145"/>
      <c r="DZS59" s="145"/>
      <c r="DZT59" s="145"/>
      <c r="DZU59" s="145"/>
      <c r="DZV59" s="145"/>
      <c r="DZW59" s="145"/>
      <c r="DZX59" s="145"/>
      <c r="DZY59" s="145"/>
      <c r="DZZ59" s="145"/>
      <c r="EAA59" s="145"/>
      <c r="EAB59" s="145"/>
      <c r="EAC59" s="145"/>
      <c r="EAD59" s="145"/>
      <c r="EAE59" s="145"/>
      <c r="EAF59" s="145"/>
      <c r="EAG59" s="145"/>
      <c r="EAH59" s="145"/>
      <c r="EAI59" s="145"/>
      <c r="EAJ59" s="145"/>
      <c r="EAK59" s="145"/>
      <c r="EAL59" s="145"/>
      <c r="EAM59" s="145"/>
      <c r="EAN59" s="145"/>
      <c r="EAO59" s="145"/>
      <c r="EAP59" s="145"/>
      <c r="EAQ59" s="145"/>
      <c r="EAR59" s="145"/>
      <c r="EAS59" s="145"/>
      <c r="EAT59" s="145"/>
      <c r="EAU59" s="145"/>
      <c r="EAV59" s="145"/>
      <c r="EAW59" s="145"/>
      <c r="EAX59" s="145"/>
      <c r="EAY59" s="145"/>
      <c r="EAZ59" s="145"/>
      <c r="EBA59" s="145"/>
      <c r="EBB59" s="145"/>
      <c r="EBC59" s="145"/>
      <c r="EBD59" s="145"/>
      <c r="EBE59" s="145"/>
      <c r="EBF59" s="145"/>
      <c r="EBG59" s="145"/>
      <c r="EBH59" s="145"/>
      <c r="EBI59" s="145"/>
      <c r="EBJ59" s="145"/>
      <c r="EBK59" s="145"/>
      <c r="EBL59" s="145"/>
      <c r="EBM59" s="145"/>
      <c r="EBN59" s="145"/>
      <c r="EBO59" s="145"/>
      <c r="EBP59" s="145"/>
      <c r="EBQ59" s="145"/>
      <c r="EBR59" s="145"/>
      <c r="EBS59" s="145"/>
      <c r="EBT59" s="145"/>
      <c r="EBU59" s="145"/>
      <c r="EBV59" s="145"/>
      <c r="EBW59" s="145"/>
      <c r="EBX59" s="145"/>
      <c r="EBY59" s="145"/>
      <c r="EBZ59" s="145"/>
      <c r="ECA59" s="145"/>
      <c r="ECB59" s="145"/>
      <c r="ECC59" s="145"/>
      <c r="ECD59" s="145"/>
      <c r="ECE59" s="145"/>
      <c r="ECF59" s="145"/>
      <c r="ECG59" s="145"/>
      <c r="ECH59" s="145"/>
      <c r="ECI59" s="145"/>
      <c r="ECJ59" s="145"/>
      <c r="ECK59" s="145"/>
      <c r="ECL59" s="145"/>
      <c r="ECM59" s="145"/>
      <c r="ECN59" s="145"/>
      <c r="ECO59" s="145"/>
      <c r="ECP59" s="145"/>
      <c r="ECQ59" s="145"/>
      <c r="ECR59" s="145"/>
      <c r="ECS59" s="145"/>
      <c r="ECT59" s="145"/>
      <c r="ECU59" s="145"/>
      <c r="ECV59" s="145"/>
      <c r="ECW59" s="145"/>
      <c r="ECX59" s="145"/>
      <c r="ECY59" s="145"/>
      <c r="ECZ59" s="145"/>
      <c r="EDA59" s="145"/>
      <c r="EDB59" s="145"/>
      <c r="EDC59" s="145"/>
      <c r="EDD59" s="145"/>
      <c r="EDE59" s="145"/>
      <c r="EDF59" s="145"/>
      <c r="EDG59" s="145"/>
      <c r="EDH59" s="145"/>
      <c r="EDI59" s="145"/>
      <c r="EDJ59" s="145"/>
      <c r="EDK59" s="145"/>
      <c r="EDL59" s="145"/>
      <c r="EDM59" s="145"/>
      <c r="EDN59" s="145"/>
      <c r="EDO59" s="145"/>
      <c r="EDP59" s="145"/>
      <c r="EDQ59" s="145"/>
      <c r="EDR59" s="145"/>
      <c r="EDS59" s="145"/>
      <c r="EDT59" s="145"/>
      <c r="EDU59" s="145"/>
      <c r="EDV59" s="145"/>
      <c r="EDW59" s="145"/>
      <c r="EDX59" s="145"/>
      <c r="EDY59" s="145"/>
      <c r="EDZ59" s="145"/>
      <c r="EEA59" s="145"/>
      <c r="EEB59" s="145"/>
      <c r="EEC59" s="145"/>
      <c r="EED59" s="145"/>
      <c r="EEE59" s="145"/>
      <c r="EEF59" s="145"/>
      <c r="EEG59" s="145"/>
      <c r="EEH59" s="145"/>
      <c r="EEI59" s="145"/>
      <c r="EEJ59" s="145"/>
      <c r="EEK59" s="145"/>
      <c r="EEL59" s="145"/>
      <c r="EEM59" s="145"/>
      <c r="EEN59" s="145"/>
      <c r="EEO59" s="145"/>
      <c r="EEP59" s="145"/>
      <c r="EEQ59" s="145"/>
      <c r="EER59" s="145"/>
      <c r="EES59" s="145"/>
      <c r="EET59" s="145"/>
      <c r="EEU59" s="145"/>
      <c r="EEV59" s="145"/>
      <c r="EEW59" s="145"/>
      <c r="EEX59" s="145"/>
      <c r="EEY59" s="145"/>
      <c r="EEZ59" s="145"/>
      <c r="EFA59" s="145"/>
      <c r="EFB59" s="145"/>
      <c r="EFC59" s="145"/>
      <c r="EFD59" s="145"/>
      <c r="EFE59" s="145"/>
      <c r="EFF59" s="145"/>
      <c r="EFG59" s="145"/>
      <c r="EFH59" s="145"/>
      <c r="EFI59" s="145"/>
      <c r="EFJ59" s="145"/>
      <c r="EFK59" s="145"/>
      <c r="EFL59" s="145"/>
      <c r="EFM59" s="145"/>
      <c r="EFN59" s="145"/>
      <c r="EFO59" s="145"/>
      <c r="EFP59" s="145"/>
      <c r="EFQ59" s="145"/>
      <c r="EFR59" s="145"/>
      <c r="EFS59" s="145"/>
      <c r="EFT59" s="145"/>
      <c r="EFU59" s="145"/>
      <c r="EFV59" s="145"/>
      <c r="EFW59" s="145"/>
      <c r="EFX59" s="145"/>
      <c r="EFY59" s="145"/>
      <c r="EFZ59" s="145"/>
      <c r="EGA59" s="145"/>
      <c r="EGB59" s="145"/>
      <c r="EGC59" s="145"/>
      <c r="EGD59" s="145"/>
      <c r="EGE59" s="145"/>
      <c r="EGF59" s="145"/>
      <c r="EGG59" s="145"/>
      <c r="EGH59" s="145"/>
      <c r="EGI59" s="145"/>
      <c r="EGJ59" s="145"/>
      <c r="EGK59" s="145"/>
      <c r="EGL59" s="145"/>
      <c r="EGM59" s="145"/>
      <c r="EGN59" s="145"/>
      <c r="EGO59" s="145"/>
      <c r="EGP59" s="145"/>
      <c r="EGQ59" s="145"/>
      <c r="EGR59" s="145"/>
      <c r="EGS59" s="145"/>
      <c r="EGT59" s="145"/>
      <c r="EGU59" s="145"/>
      <c r="EGV59" s="145"/>
      <c r="EGW59" s="145"/>
      <c r="EGX59" s="145"/>
      <c r="EGY59" s="145"/>
      <c r="EGZ59" s="145"/>
      <c r="EHA59" s="145"/>
      <c r="EHB59" s="145"/>
      <c r="EHC59" s="145"/>
      <c r="EHD59" s="145"/>
      <c r="EHE59" s="145"/>
      <c r="EHF59" s="145"/>
      <c r="EHG59" s="145"/>
      <c r="EHH59" s="145"/>
      <c r="EHI59" s="145"/>
      <c r="EHJ59" s="145"/>
      <c r="EHK59" s="145"/>
      <c r="EHL59" s="145"/>
      <c r="EHM59" s="145"/>
      <c r="EHN59" s="145"/>
      <c r="EHO59" s="145"/>
      <c r="EHP59" s="145"/>
      <c r="EHQ59" s="145"/>
      <c r="EHR59" s="145"/>
      <c r="EHS59" s="145"/>
      <c r="EHT59" s="145"/>
      <c r="EHU59" s="145"/>
      <c r="EHV59" s="145"/>
      <c r="EHW59" s="145"/>
      <c r="EHX59" s="145"/>
      <c r="EHY59" s="145"/>
      <c r="EHZ59" s="145"/>
      <c r="EIA59" s="145"/>
      <c r="EIB59" s="145"/>
      <c r="EIC59" s="145"/>
      <c r="EID59" s="145"/>
      <c r="EIE59" s="145"/>
      <c r="EIF59" s="145"/>
      <c r="EIG59" s="145"/>
      <c r="EIH59" s="145"/>
      <c r="EII59" s="145"/>
      <c r="EIJ59" s="145"/>
      <c r="EIK59" s="145"/>
      <c r="EIL59" s="145"/>
      <c r="EIM59" s="145"/>
      <c r="EIN59" s="145"/>
      <c r="EIO59" s="145"/>
      <c r="EIP59" s="145"/>
      <c r="EIQ59" s="145"/>
      <c r="EIR59" s="145"/>
      <c r="EIS59" s="145"/>
      <c r="EIT59" s="145"/>
      <c r="EIU59" s="145"/>
      <c r="EIV59" s="145"/>
      <c r="EIW59" s="145"/>
      <c r="EIX59" s="145"/>
      <c r="EIY59" s="145"/>
      <c r="EIZ59" s="145"/>
      <c r="EJA59" s="145"/>
      <c r="EJB59" s="145"/>
      <c r="EJC59" s="145"/>
      <c r="EJD59" s="145"/>
      <c r="EJE59" s="145"/>
      <c r="EJF59" s="145"/>
      <c r="EJG59" s="145"/>
      <c r="EJH59" s="145"/>
      <c r="EJI59" s="145"/>
      <c r="EJJ59" s="145"/>
      <c r="EJK59" s="145"/>
      <c r="EJL59" s="145"/>
      <c r="EJM59" s="145"/>
      <c r="EJN59" s="145"/>
      <c r="EJO59" s="145"/>
      <c r="EJP59" s="145"/>
      <c r="EJQ59" s="145"/>
      <c r="EJR59" s="145"/>
      <c r="EJS59" s="145"/>
      <c r="EJT59" s="145"/>
      <c r="EJU59" s="145"/>
      <c r="EJV59" s="145"/>
      <c r="EJW59" s="145"/>
      <c r="EJX59" s="145"/>
      <c r="EJY59" s="145"/>
      <c r="EJZ59" s="145"/>
      <c r="EKA59" s="145"/>
      <c r="EKB59" s="145"/>
      <c r="EKC59" s="145"/>
      <c r="EKD59" s="145"/>
      <c r="EKE59" s="145"/>
      <c r="EKF59" s="145"/>
      <c r="EKG59" s="145"/>
      <c r="EKH59" s="145"/>
      <c r="EKI59" s="145"/>
      <c r="EKJ59" s="145"/>
      <c r="EKK59" s="145"/>
      <c r="EKL59" s="145"/>
      <c r="EKM59" s="145"/>
      <c r="EKN59" s="145"/>
      <c r="EKO59" s="145"/>
      <c r="EKP59" s="145"/>
      <c r="EKQ59" s="145"/>
      <c r="EKR59" s="145"/>
      <c r="EKS59" s="145"/>
      <c r="EKT59" s="145"/>
      <c r="EKU59" s="145"/>
      <c r="EKV59" s="145"/>
      <c r="EKW59" s="145"/>
      <c r="EKX59" s="145"/>
      <c r="EKY59" s="145"/>
      <c r="EKZ59" s="145"/>
      <c r="ELA59" s="145"/>
      <c r="ELB59" s="145"/>
      <c r="ELC59" s="145"/>
      <c r="ELD59" s="145"/>
      <c r="ELE59" s="145"/>
      <c r="ELF59" s="145"/>
      <c r="ELG59" s="145"/>
      <c r="ELH59" s="145"/>
      <c r="ELI59" s="145"/>
      <c r="ELJ59" s="145"/>
      <c r="ELK59" s="145"/>
      <c r="ELL59" s="145"/>
      <c r="ELM59" s="145"/>
      <c r="ELN59" s="145"/>
      <c r="ELO59" s="145"/>
      <c r="ELP59" s="145"/>
      <c r="ELQ59" s="145"/>
      <c r="ELR59" s="145"/>
      <c r="ELS59" s="145"/>
      <c r="ELT59" s="145"/>
      <c r="ELU59" s="145"/>
      <c r="ELV59" s="145"/>
      <c r="ELW59" s="145"/>
      <c r="ELX59" s="145"/>
      <c r="ELY59" s="145"/>
      <c r="ELZ59" s="145"/>
      <c r="EMA59" s="145"/>
      <c r="EMB59" s="145"/>
      <c r="EMC59" s="145"/>
      <c r="EMD59" s="145"/>
      <c r="EME59" s="145"/>
      <c r="EMF59" s="145"/>
      <c r="EMG59" s="145"/>
      <c r="EMH59" s="145"/>
      <c r="EMI59" s="145"/>
      <c r="EMJ59" s="145"/>
      <c r="EMK59" s="145"/>
      <c r="EML59" s="145"/>
      <c r="EMM59" s="145"/>
      <c r="EMN59" s="145"/>
      <c r="EMO59" s="145"/>
      <c r="EMP59" s="145"/>
      <c r="EMQ59" s="145"/>
      <c r="EMR59" s="145"/>
      <c r="EMS59" s="145"/>
      <c r="EMT59" s="145"/>
      <c r="EMU59" s="145"/>
      <c r="EMV59" s="145"/>
      <c r="EMW59" s="145"/>
      <c r="EMX59" s="145"/>
      <c r="EMY59" s="145"/>
      <c r="EMZ59" s="145"/>
      <c r="ENA59" s="145"/>
      <c r="ENB59" s="145"/>
      <c r="ENC59" s="145"/>
      <c r="END59" s="145"/>
      <c r="ENE59" s="145"/>
      <c r="ENF59" s="145"/>
      <c r="ENG59" s="145"/>
      <c r="ENH59" s="145"/>
      <c r="ENI59" s="145"/>
      <c r="ENJ59" s="145"/>
      <c r="ENK59" s="145"/>
      <c r="ENL59" s="145"/>
      <c r="ENM59" s="145"/>
      <c r="ENN59" s="145"/>
      <c r="ENO59" s="145"/>
      <c r="ENP59" s="145"/>
      <c r="ENQ59" s="145"/>
      <c r="ENR59" s="145"/>
      <c r="ENS59" s="145"/>
      <c r="ENT59" s="145"/>
      <c r="ENU59" s="145"/>
      <c r="ENV59" s="145"/>
      <c r="ENW59" s="145"/>
      <c r="ENX59" s="145"/>
      <c r="ENY59" s="145"/>
      <c r="ENZ59" s="145"/>
      <c r="EOA59" s="145"/>
      <c r="EOB59" s="145"/>
      <c r="EOC59" s="145"/>
      <c r="EOD59" s="145"/>
      <c r="EOE59" s="145"/>
      <c r="EOF59" s="145"/>
      <c r="EOG59" s="145"/>
      <c r="EOH59" s="145"/>
      <c r="EOI59" s="145"/>
      <c r="EOJ59" s="145"/>
      <c r="EOK59" s="145"/>
      <c r="EOL59" s="145"/>
      <c r="EOM59" s="145"/>
      <c r="EON59" s="145"/>
      <c r="EOO59" s="145"/>
      <c r="EOP59" s="145"/>
      <c r="EOQ59" s="145"/>
      <c r="EOR59" s="145"/>
      <c r="EOS59" s="145"/>
      <c r="EOT59" s="145"/>
      <c r="EOU59" s="145"/>
      <c r="EOV59" s="145"/>
      <c r="EOW59" s="145"/>
      <c r="EOX59" s="145"/>
      <c r="EOY59" s="145"/>
      <c r="EOZ59" s="145"/>
      <c r="EPA59" s="145"/>
      <c r="EPB59" s="145"/>
      <c r="EPC59" s="145"/>
      <c r="EPD59" s="145"/>
      <c r="EPE59" s="145"/>
      <c r="EPF59" s="145"/>
      <c r="EPG59" s="145"/>
      <c r="EPH59" s="145"/>
      <c r="EPI59" s="145"/>
      <c r="EPJ59" s="145"/>
      <c r="EPK59" s="145"/>
      <c r="EPL59" s="145"/>
      <c r="EPM59" s="145"/>
      <c r="EPN59" s="145"/>
      <c r="EPO59" s="145"/>
      <c r="EPP59" s="145"/>
      <c r="EPQ59" s="145"/>
      <c r="EPR59" s="145"/>
      <c r="EPS59" s="145"/>
      <c r="EPT59" s="145"/>
      <c r="EPU59" s="145"/>
      <c r="EPV59" s="145"/>
      <c r="EPW59" s="145"/>
      <c r="EPX59" s="145"/>
      <c r="EPY59" s="145"/>
      <c r="EPZ59" s="145"/>
      <c r="EQA59" s="145"/>
      <c r="EQB59" s="145"/>
      <c r="EQC59" s="145"/>
      <c r="EQD59" s="145"/>
      <c r="EQE59" s="145"/>
      <c r="EQF59" s="145"/>
      <c r="EQG59" s="145"/>
      <c r="EQH59" s="145"/>
      <c r="EQI59" s="145"/>
      <c r="EQJ59" s="145"/>
      <c r="EQK59" s="145"/>
      <c r="EQL59" s="145"/>
      <c r="EQM59" s="145"/>
      <c r="EQN59" s="145"/>
      <c r="EQO59" s="145"/>
      <c r="EQP59" s="145"/>
      <c r="EQQ59" s="145"/>
      <c r="EQR59" s="145"/>
      <c r="EQS59" s="145"/>
      <c r="EQT59" s="145"/>
      <c r="EQU59" s="145"/>
      <c r="EQV59" s="145"/>
      <c r="EQW59" s="145"/>
      <c r="EQX59" s="145"/>
      <c r="EQY59" s="145"/>
      <c r="EQZ59" s="145"/>
      <c r="ERA59" s="145"/>
      <c r="ERB59" s="145"/>
      <c r="ERC59" s="145"/>
      <c r="ERD59" s="145"/>
      <c r="ERE59" s="145"/>
      <c r="ERF59" s="145"/>
      <c r="ERG59" s="145"/>
      <c r="ERH59" s="145"/>
      <c r="ERI59" s="145"/>
      <c r="ERJ59" s="145"/>
      <c r="ERK59" s="145"/>
      <c r="ERL59" s="145"/>
      <c r="ERM59" s="145"/>
      <c r="ERN59" s="145"/>
      <c r="ERO59" s="145"/>
      <c r="ERP59" s="145"/>
      <c r="ERQ59" s="145"/>
      <c r="ERR59" s="145"/>
      <c r="ERS59" s="145"/>
      <c r="ERT59" s="145"/>
      <c r="ERU59" s="145"/>
      <c r="ERV59" s="145"/>
      <c r="ERW59" s="145"/>
      <c r="ERX59" s="145"/>
      <c r="ERY59" s="145"/>
      <c r="ERZ59" s="145"/>
      <c r="ESA59" s="145"/>
      <c r="ESB59" s="145"/>
      <c r="ESC59" s="145"/>
      <c r="ESD59" s="145"/>
      <c r="ESE59" s="145"/>
      <c r="ESF59" s="145"/>
      <c r="ESG59" s="145"/>
      <c r="ESH59" s="145"/>
      <c r="ESI59" s="145"/>
      <c r="ESJ59" s="145"/>
      <c r="ESK59" s="145"/>
      <c r="ESL59" s="145"/>
      <c r="ESM59" s="145"/>
      <c r="ESN59" s="145"/>
      <c r="ESO59" s="145"/>
      <c r="ESP59" s="145"/>
      <c r="ESQ59" s="145"/>
      <c r="ESR59" s="145"/>
      <c r="ESS59" s="145"/>
      <c r="EST59" s="145"/>
      <c r="ESU59" s="145"/>
      <c r="ESV59" s="145"/>
      <c r="ESW59" s="145"/>
      <c r="ESX59" s="145"/>
      <c r="ESY59" s="145"/>
      <c r="ESZ59" s="145"/>
      <c r="ETA59" s="145"/>
      <c r="ETB59" s="145"/>
      <c r="ETC59" s="145"/>
      <c r="ETD59" s="145"/>
      <c r="ETE59" s="145"/>
      <c r="ETF59" s="145"/>
      <c r="ETG59" s="145"/>
      <c r="ETH59" s="145"/>
      <c r="ETI59" s="145"/>
      <c r="ETJ59" s="145"/>
      <c r="ETK59" s="145"/>
      <c r="ETL59" s="145"/>
      <c r="ETM59" s="145"/>
      <c r="ETN59" s="145"/>
      <c r="ETO59" s="145"/>
      <c r="ETP59" s="145"/>
      <c r="ETQ59" s="145"/>
      <c r="ETR59" s="145"/>
      <c r="ETS59" s="145"/>
      <c r="ETT59" s="145"/>
      <c r="ETU59" s="145"/>
      <c r="ETV59" s="145"/>
      <c r="ETW59" s="145"/>
      <c r="ETX59" s="145"/>
      <c r="ETY59" s="145"/>
      <c r="ETZ59" s="145"/>
      <c r="EUA59" s="145"/>
      <c r="EUB59" s="145"/>
      <c r="EUC59" s="145"/>
      <c r="EUD59" s="145"/>
      <c r="EUE59" s="145"/>
      <c r="EUF59" s="145"/>
      <c r="EUG59" s="145"/>
      <c r="EUH59" s="145"/>
      <c r="EUI59" s="145"/>
      <c r="EUJ59" s="145"/>
      <c r="EUK59" s="145"/>
      <c r="EUL59" s="145"/>
      <c r="EUM59" s="145"/>
      <c r="EUN59" s="145"/>
      <c r="EUO59" s="145"/>
      <c r="EUP59" s="145"/>
      <c r="EUQ59" s="145"/>
      <c r="EUR59" s="145"/>
      <c r="EUS59" s="145"/>
      <c r="EUT59" s="145"/>
      <c r="EUU59" s="145"/>
      <c r="EUV59" s="145"/>
      <c r="EUW59" s="145"/>
      <c r="EUX59" s="145"/>
      <c r="EUY59" s="145"/>
      <c r="EUZ59" s="145"/>
      <c r="EVA59" s="145"/>
      <c r="EVB59" s="145"/>
      <c r="EVC59" s="145"/>
      <c r="EVD59" s="145"/>
      <c r="EVE59" s="145"/>
      <c r="EVF59" s="145"/>
      <c r="EVG59" s="145"/>
      <c r="EVH59" s="145"/>
      <c r="EVI59" s="145"/>
      <c r="EVJ59" s="145"/>
      <c r="EVK59" s="145"/>
      <c r="EVL59" s="145"/>
      <c r="EVM59" s="145"/>
      <c r="EVN59" s="145"/>
      <c r="EVO59" s="145"/>
      <c r="EVP59" s="145"/>
      <c r="EVQ59" s="145"/>
      <c r="EVR59" s="145"/>
      <c r="EVS59" s="145"/>
      <c r="EVT59" s="145"/>
      <c r="EVU59" s="145"/>
      <c r="EVV59" s="145"/>
      <c r="EVW59" s="145"/>
      <c r="EVX59" s="145"/>
      <c r="EVY59" s="145"/>
      <c r="EVZ59" s="145"/>
      <c r="EWA59" s="145"/>
      <c r="EWB59" s="145"/>
      <c r="EWC59" s="145"/>
      <c r="EWD59" s="145"/>
      <c r="EWE59" s="145"/>
      <c r="EWF59" s="145"/>
      <c r="EWG59" s="145"/>
      <c r="EWH59" s="145"/>
      <c r="EWI59" s="145"/>
      <c r="EWJ59" s="145"/>
      <c r="EWK59" s="145"/>
      <c r="EWL59" s="145"/>
      <c r="EWM59" s="145"/>
      <c r="EWN59" s="145"/>
      <c r="EWO59" s="145"/>
      <c r="EWP59" s="145"/>
      <c r="EWQ59" s="145"/>
      <c r="EWR59" s="145"/>
      <c r="EWS59" s="145"/>
      <c r="EWT59" s="145"/>
      <c r="EWU59" s="145"/>
      <c r="EWV59" s="145"/>
      <c r="EWW59" s="145"/>
      <c r="EWX59" s="145"/>
      <c r="EWY59" s="145"/>
      <c r="EWZ59" s="145"/>
      <c r="EXA59" s="145"/>
      <c r="EXB59" s="145"/>
      <c r="EXC59" s="145"/>
      <c r="EXD59" s="145"/>
      <c r="EXE59" s="145"/>
      <c r="EXF59" s="145"/>
      <c r="EXG59" s="145"/>
      <c r="EXH59" s="145"/>
      <c r="EXI59" s="145"/>
      <c r="EXJ59" s="145"/>
      <c r="EXK59" s="145"/>
      <c r="EXL59" s="145"/>
      <c r="EXM59" s="145"/>
      <c r="EXN59" s="145"/>
      <c r="EXO59" s="145"/>
      <c r="EXP59" s="145"/>
      <c r="EXQ59" s="145"/>
      <c r="EXR59" s="145"/>
      <c r="EXS59" s="145"/>
      <c r="EXT59" s="145"/>
      <c r="EXU59" s="145"/>
      <c r="EXV59" s="145"/>
      <c r="EXW59" s="145"/>
      <c r="EXX59" s="145"/>
      <c r="EXY59" s="145"/>
      <c r="EXZ59" s="145"/>
      <c r="EYA59" s="145"/>
      <c r="EYB59" s="145"/>
      <c r="EYC59" s="145"/>
      <c r="EYD59" s="145"/>
      <c r="EYE59" s="145"/>
      <c r="EYF59" s="145"/>
      <c r="EYG59" s="145"/>
      <c r="EYH59" s="145"/>
      <c r="EYI59" s="145"/>
      <c r="EYJ59" s="145"/>
      <c r="EYK59" s="145"/>
      <c r="EYL59" s="145"/>
      <c r="EYM59" s="145"/>
      <c r="EYN59" s="145"/>
      <c r="EYO59" s="145"/>
      <c r="EYP59" s="145"/>
      <c r="EYQ59" s="145"/>
      <c r="EYR59" s="145"/>
      <c r="EYS59" s="145"/>
      <c r="EYT59" s="145"/>
      <c r="EYU59" s="145"/>
      <c r="EYV59" s="145"/>
      <c r="EYW59" s="145"/>
      <c r="EYX59" s="145"/>
      <c r="EYY59" s="145"/>
      <c r="EYZ59" s="145"/>
      <c r="EZA59" s="145"/>
      <c r="EZB59" s="145"/>
      <c r="EZC59" s="145"/>
      <c r="EZD59" s="145"/>
      <c r="EZE59" s="145"/>
      <c r="EZF59" s="145"/>
      <c r="EZG59" s="145"/>
      <c r="EZH59" s="145"/>
      <c r="EZI59" s="145"/>
      <c r="EZJ59" s="145"/>
      <c r="EZK59" s="145"/>
      <c r="EZL59" s="145"/>
      <c r="EZM59" s="145"/>
      <c r="EZN59" s="145"/>
      <c r="EZO59" s="145"/>
      <c r="EZP59" s="145"/>
      <c r="EZQ59" s="145"/>
      <c r="EZR59" s="145"/>
      <c r="EZS59" s="145"/>
      <c r="EZT59" s="145"/>
      <c r="EZU59" s="145"/>
      <c r="EZV59" s="145"/>
      <c r="EZW59" s="145"/>
      <c r="EZX59" s="145"/>
      <c r="EZY59" s="145"/>
      <c r="EZZ59" s="145"/>
      <c r="FAA59" s="145"/>
      <c r="FAB59" s="145"/>
      <c r="FAC59" s="145"/>
      <c r="FAD59" s="145"/>
      <c r="FAE59" s="145"/>
      <c r="FAF59" s="145"/>
      <c r="FAG59" s="145"/>
      <c r="FAH59" s="145"/>
      <c r="FAI59" s="145"/>
      <c r="FAJ59" s="145"/>
      <c r="FAK59" s="145"/>
      <c r="FAL59" s="145"/>
      <c r="FAM59" s="145"/>
      <c r="FAN59" s="145"/>
      <c r="FAO59" s="145"/>
      <c r="FAP59" s="145"/>
      <c r="FAQ59" s="145"/>
      <c r="FAR59" s="145"/>
      <c r="FAS59" s="145"/>
      <c r="FAT59" s="145"/>
      <c r="FAU59" s="145"/>
      <c r="FAV59" s="145"/>
      <c r="FAW59" s="145"/>
      <c r="FAX59" s="145"/>
      <c r="FAY59" s="145"/>
      <c r="FAZ59" s="145"/>
      <c r="FBA59" s="145"/>
      <c r="FBB59" s="145"/>
      <c r="FBC59" s="145"/>
      <c r="FBD59" s="145"/>
      <c r="FBE59" s="145"/>
      <c r="FBF59" s="145"/>
      <c r="FBG59" s="145"/>
      <c r="FBH59" s="145"/>
      <c r="FBI59" s="145"/>
      <c r="FBJ59" s="145"/>
      <c r="FBK59" s="145"/>
      <c r="FBL59" s="145"/>
      <c r="FBM59" s="145"/>
      <c r="FBN59" s="145"/>
      <c r="FBO59" s="145"/>
      <c r="FBP59" s="145"/>
      <c r="FBQ59" s="145"/>
      <c r="FBR59" s="145"/>
      <c r="FBS59" s="145"/>
      <c r="FBT59" s="145"/>
      <c r="FBU59" s="145"/>
      <c r="FBV59" s="145"/>
      <c r="FBW59" s="145"/>
      <c r="FBX59" s="145"/>
      <c r="FBY59" s="145"/>
      <c r="FBZ59" s="145"/>
      <c r="FCA59" s="145"/>
      <c r="FCB59" s="145"/>
      <c r="FCC59" s="145"/>
      <c r="FCD59" s="145"/>
      <c r="FCE59" s="145"/>
      <c r="FCF59" s="145"/>
      <c r="FCG59" s="145"/>
      <c r="FCH59" s="145"/>
      <c r="FCI59" s="145"/>
      <c r="FCJ59" s="145"/>
      <c r="FCK59" s="145"/>
      <c r="FCL59" s="145"/>
      <c r="FCM59" s="145"/>
      <c r="FCN59" s="145"/>
      <c r="FCO59" s="145"/>
      <c r="FCP59" s="145"/>
      <c r="FCQ59" s="145"/>
      <c r="FCR59" s="145"/>
      <c r="FCS59" s="145"/>
      <c r="FCT59" s="145"/>
      <c r="FCU59" s="145"/>
      <c r="FCV59" s="145"/>
      <c r="FCW59" s="145"/>
      <c r="FCX59" s="145"/>
      <c r="FCY59" s="145"/>
      <c r="FCZ59" s="145"/>
      <c r="FDA59" s="145"/>
      <c r="FDB59" s="145"/>
      <c r="FDC59" s="145"/>
      <c r="FDD59" s="145"/>
      <c r="FDE59" s="145"/>
      <c r="FDF59" s="145"/>
      <c r="FDG59" s="145"/>
      <c r="FDH59" s="145"/>
      <c r="FDI59" s="145"/>
      <c r="FDJ59" s="145"/>
      <c r="FDK59" s="145"/>
      <c r="FDL59" s="145"/>
      <c r="FDM59" s="145"/>
      <c r="FDN59" s="145"/>
      <c r="FDO59" s="145"/>
      <c r="FDP59" s="145"/>
      <c r="FDQ59" s="145"/>
      <c r="FDR59" s="145"/>
      <c r="FDS59" s="145"/>
      <c r="FDT59" s="145"/>
      <c r="FDU59" s="145"/>
      <c r="FDV59" s="145"/>
      <c r="FDW59" s="145"/>
      <c r="FDX59" s="145"/>
      <c r="FDY59" s="145"/>
      <c r="FDZ59" s="145"/>
      <c r="FEA59" s="145"/>
      <c r="FEB59" s="145"/>
      <c r="FEC59" s="145"/>
      <c r="FED59" s="145"/>
      <c r="FEE59" s="145"/>
      <c r="FEF59" s="145"/>
      <c r="FEG59" s="145"/>
      <c r="FEH59" s="145"/>
      <c r="FEI59" s="145"/>
      <c r="FEJ59" s="145"/>
      <c r="FEK59" s="145"/>
      <c r="FEL59" s="145"/>
      <c r="FEM59" s="145"/>
      <c r="FEN59" s="145"/>
      <c r="FEO59" s="145"/>
      <c r="FEP59" s="145"/>
      <c r="FEQ59" s="145"/>
      <c r="FER59" s="145"/>
      <c r="FES59" s="145"/>
      <c r="FET59" s="145"/>
      <c r="FEU59" s="145"/>
      <c r="FEV59" s="145"/>
      <c r="FEW59" s="145"/>
      <c r="FEX59" s="145"/>
      <c r="FEY59" s="145"/>
      <c r="FEZ59" s="145"/>
      <c r="FFA59" s="145"/>
      <c r="FFB59" s="145"/>
      <c r="FFC59" s="145"/>
      <c r="FFD59" s="145"/>
      <c r="FFE59" s="145"/>
      <c r="FFF59" s="145"/>
      <c r="FFG59" s="145"/>
      <c r="FFH59" s="145"/>
      <c r="FFI59" s="145"/>
      <c r="FFJ59" s="145"/>
      <c r="FFK59" s="145"/>
      <c r="FFL59" s="145"/>
      <c r="FFM59" s="145"/>
      <c r="FFN59" s="145"/>
      <c r="FFO59" s="145"/>
      <c r="FFP59" s="145"/>
      <c r="FFQ59" s="145"/>
      <c r="FFR59" s="145"/>
      <c r="FFS59" s="145"/>
      <c r="FFT59" s="145"/>
      <c r="FFU59" s="145"/>
      <c r="FFV59" s="145"/>
      <c r="FFW59" s="145"/>
      <c r="FFX59" s="145"/>
      <c r="FFY59" s="145"/>
      <c r="FFZ59" s="145"/>
      <c r="FGA59" s="145"/>
      <c r="FGB59" s="145"/>
      <c r="FGC59" s="145"/>
      <c r="FGD59" s="145"/>
      <c r="FGE59" s="145"/>
      <c r="FGF59" s="145"/>
      <c r="FGG59" s="145"/>
      <c r="FGH59" s="145"/>
      <c r="FGI59" s="145"/>
      <c r="FGJ59" s="145"/>
      <c r="FGK59" s="145"/>
      <c r="FGL59" s="145"/>
      <c r="FGM59" s="145"/>
      <c r="FGN59" s="145"/>
      <c r="FGO59" s="145"/>
      <c r="FGP59" s="145"/>
      <c r="FGQ59" s="145"/>
      <c r="FGR59" s="145"/>
      <c r="FGS59" s="145"/>
      <c r="FGT59" s="145"/>
      <c r="FGU59" s="145"/>
      <c r="FGV59" s="145"/>
      <c r="FGW59" s="145"/>
      <c r="FGX59" s="145"/>
      <c r="FGY59" s="145"/>
      <c r="FGZ59" s="145"/>
      <c r="FHA59" s="145"/>
      <c r="FHB59" s="145"/>
      <c r="FHC59" s="145"/>
      <c r="FHD59" s="145"/>
      <c r="FHE59" s="145"/>
      <c r="FHF59" s="145"/>
      <c r="FHG59" s="145"/>
      <c r="FHH59" s="145"/>
      <c r="FHI59" s="145"/>
      <c r="FHJ59" s="145"/>
      <c r="FHK59" s="145"/>
      <c r="FHL59" s="145"/>
      <c r="FHM59" s="145"/>
      <c r="FHN59" s="145"/>
      <c r="FHO59" s="145"/>
      <c r="FHP59" s="145"/>
      <c r="FHQ59" s="145"/>
      <c r="FHR59" s="145"/>
      <c r="FHS59" s="145"/>
      <c r="FHT59" s="145"/>
      <c r="FHU59" s="145"/>
      <c r="FHV59" s="145"/>
      <c r="FHW59" s="145"/>
      <c r="FHX59" s="145"/>
      <c r="FHY59" s="145"/>
      <c r="FHZ59" s="145"/>
      <c r="FIA59" s="145"/>
      <c r="FIB59" s="145"/>
      <c r="FIC59" s="145"/>
      <c r="FID59" s="145"/>
      <c r="FIE59" s="145"/>
      <c r="FIF59" s="145"/>
      <c r="FIG59" s="145"/>
      <c r="FIH59" s="145"/>
      <c r="FII59" s="145"/>
      <c r="FIJ59" s="145"/>
      <c r="FIK59" s="145"/>
      <c r="FIL59" s="145"/>
      <c r="FIM59" s="145"/>
      <c r="FIN59" s="145"/>
      <c r="FIO59" s="145"/>
      <c r="FIP59" s="145"/>
      <c r="FIQ59" s="145"/>
      <c r="FIR59" s="145"/>
      <c r="FIS59" s="145"/>
      <c r="FIT59" s="145"/>
      <c r="FIU59" s="145"/>
      <c r="FIV59" s="145"/>
      <c r="FIW59" s="145"/>
      <c r="FIX59" s="145"/>
      <c r="FIY59" s="145"/>
      <c r="FIZ59" s="145"/>
      <c r="FJA59" s="145"/>
      <c r="FJB59" s="145"/>
      <c r="FJC59" s="145"/>
      <c r="FJD59" s="145"/>
      <c r="FJE59" s="145"/>
      <c r="FJF59" s="145"/>
      <c r="FJG59" s="145"/>
      <c r="FJH59" s="145"/>
      <c r="FJI59" s="145"/>
      <c r="FJJ59" s="145"/>
      <c r="FJK59" s="145"/>
      <c r="FJL59" s="145"/>
      <c r="FJM59" s="145"/>
      <c r="FJN59" s="145"/>
      <c r="FJO59" s="145"/>
      <c r="FJP59" s="145"/>
      <c r="FJQ59" s="145"/>
      <c r="FJR59" s="145"/>
      <c r="FJS59" s="145"/>
      <c r="FJT59" s="145"/>
      <c r="FJU59" s="145"/>
      <c r="FJV59" s="145"/>
      <c r="FJW59" s="145"/>
      <c r="FJX59" s="145"/>
      <c r="FJY59" s="145"/>
      <c r="FJZ59" s="145"/>
      <c r="FKA59" s="145"/>
      <c r="FKB59" s="145"/>
      <c r="FKC59" s="145"/>
      <c r="FKD59" s="145"/>
      <c r="FKE59" s="145"/>
      <c r="FKF59" s="145"/>
      <c r="FKG59" s="145"/>
      <c r="FKH59" s="145"/>
      <c r="FKI59" s="145"/>
      <c r="FKJ59" s="145"/>
      <c r="FKK59" s="145"/>
      <c r="FKL59" s="145"/>
      <c r="FKM59" s="145"/>
      <c r="FKN59" s="145"/>
      <c r="FKO59" s="145"/>
      <c r="FKP59" s="145"/>
      <c r="FKQ59" s="145"/>
      <c r="FKR59" s="145"/>
      <c r="FKS59" s="145"/>
      <c r="FKT59" s="145"/>
      <c r="FKU59" s="145"/>
      <c r="FKV59" s="145"/>
      <c r="FKW59" s="145"/>
      <c r="FKX59" s="145"/>
      <c r="FKY59" s="145"/>
      <c r="FKZ59" s="145"/>
      <c r="FLA59" s="145"/>
      <c r="FLB59" s="145"/>
      <c r="FLC59" s="145"/>
      <c r="FLD59" s="145"/>
      <c r="FLE59" s="145"/>
      <c r="FLF59" s="145"/>
      <c r="FLG59" s="145"/>
      <c r="FLH59" s="145"/>
      <c r="FLI59" s="145"/>
      <c r="FLJ59" s="145"/>
      <c r="FLK59" s="145"/>
      <c r="FLL59" s="145"/>
      <c r="FLM59" s="145"/>
      <c r="FLN59" s="145"/>
      <c r="FLO59" s="145"/>
      <c r="FLP59" s="145"/>
      <c r="FLQ59" s="145"/>
      <c r="FLR59" s="145"/>
      <c r="FLS59" s="145"/>
      <c r="FLT59" s="145"/>
      <c r="FLU59" s="145"/>
      <c r="FLV59" s="145"/>
      <c r="FLW59" s="145"/>
      <c r="FLX59" s="145"/>
      <c r="FLY59" s="145"/>
      <c r="FLZ59" s="145"/>
      <c r="FMA59" s="145"/>
      <c r="FMB59" s="145"/>
      <c r="FMC59" s="145"/>
      <c r="FMD59" s="145"/>
      <c r="FME59" s="145"/>
      <c r="FMF59" s="145"/>
      <c r="FMG59" s="145"/>
      <c r="FMH59" s="145"/>
      <c r="FMI59" s="145"/>
      <c r="FMJ59" s="145"/>
      <c r="FMK59" s="145"/>
      <c r="FML59" s="145"/>
      <c r="FMM59" s="145"/>
      <c r="FMN59" s="145"/>
      <c r="FMO59" s="145"/>
      <c r="FMP59" s="145"/>
      <c r="FMQ59" s="145"/>
      <c r="FMR59" s="145"/>
      <c r="FMS59" s="145"/>
      <c r="FMT59" s="145"/>
      <c r="FMU59" s="145"/>
      <c r="FMV59" s="145"/>
      <c r="FMW59" s="145"/>
      <c r="FMX59" s="145"/>
      <c r="FMY59" s="145"/>
      <c r="FMZ59" s="145"/>
      <c r="FNA59" s="145"/>
      <c r="FNB59" s="145"/>
      <c r="FNC59" s="145"/>
      <c r="FND59" s="145"/>
      <c r="FNE59" s="145"/>
      <c r="FNF59" s="145"/>
      <c r="FNG59" s="145"/>
      <c r="FNH59" s="145"/>
      <c r="FNI59" s="145"/>
      <c r="FNJ59" s="145"/>
      <c r="FNK59" s="145"/>
      <c r="FNL59" s="145"/>
      <c r="FNM59" s="145"/>
      <c r="FNN59" s="145"/>
      <c r="FNO59" s="145"/>
      <c r="FNP59" s="145"/>
      <c r="FNQ59" s="145"/>
      <c r="FNR59" s="145"/>
      <c r="FNS59" s="145"/>
      <c r="FNT59" s="145"/>
      <c r="FNU59" s="145"/>
      <c r="FNV59" s="145"/>
      <c r="FNW59" s="145"/>
      <c r="FNX59" s="145"/>
      <c r="FNY59" s="145"/>
      <c r="FNZ59" s="145"/>
      <c r="FOA59" s="145"/>
      <c r="FOB59" s="145"/>
      <c r="FOC59" s="145"/>
      <c r="FOD59" s="145"/>
      <c r="FOE59" s="145"/>
      <c r="FOF59" s="145"/>
      <c r="FOG59" s="145"/>
      <c r="FOH59" s="145"/>
      <c r="FOI59" s="145"/>
      <c r="FOJ59" s="145"/>
      <c r="FOK59" s="145"/>
      <c r="FOL59" s="145"/>
      <c r="FOM59" s="145"/>
      <c r="FON59" s="145"/>
      <c r="FOO59" s="145"/>
      <c r="FOP59" s="145"/>
      <c r="FOQ59" s="145"/>
      <c r="FOR59" s="145"/>
      <c r="FOS59" s="145"/>
      <c r="FOT59" s="145"/>
      <c r="FOU59" s="145"/>
      <c r="FOV59" s="145"/>
      <c r="FOW59" s="145"/>
      <c r="FOX59" s="145"/>
      <c r="FOY59" s="145"/>
      <c r="FOZ59" s="145"/>
      <c r="FPA59" s="145"/>
      <c r="FPB59" s="145"/>
      <c r="FPC59" s="145"/>
      <c r="FPD59" s="145"/>
      <c r="FPE59" s="145"/>
      <c r="FPF59" s="145"/>
      <c r="FPG59" s="145"/>
      <c r="FPH59" s="145"/>
      <c r="FPI59" s="145"/>
      <c r="FPJ59" s="145"/>
      <c r="FPK59" s="145"/>
      <c r="FPL59" s="145"/>
      <c r="FPM59" s="145"/>
      <c r="FPN59" s="145"/>
      <c r="FPO59" s="145"/>
      <c r="FPP59" s="145"/>
      <c r="FPQ59" s="145"/>
      <c r="FPR59" s="145"/>
      <c r="FPS59" s="145"/>
      <c r="FPT59" s="145"/>
      <c r="FPU59" s="145"/>
      <c r="FPV59" s="145"/>
      <c r="FPW59" s="145"/>
      <c r="FPX59" s="145"/>
      <c r="FPY59" s="145"/>
      <c r="FPZ59" s="145"/>
      <c r="FQA59" s="145"/>
      <c r="FQB59" s="145"/>
      <c r="FQC59" s="145"/>
      <c r="FQD59" s="145"/>
      <c r="FQE59" s="145"/>
      <c r="FQF59" s="145"/>
      <c r="FQG59" s="145"/>
      <c r="FQH59" s="145"/>
      <c r="FQI59" s="145"/>
      <c r="FQJ59" s="145"/>
      <c r="FQK59" s="145"/>
      <c r="FQL59" s="145"/>
      <c r="FQM59" s="145"/>
      <c r="FQN59" s="145"/>
      <c r="FQO59" s="145"/>
      <c r="FQP59" s="145"/>
      <c r="FQQ59" s="145"/>
      <c r="FQR59" s="145"/>
      <c r="FQS59" s="145"/>
      <c r="FQT59" s="145"/>
      <c r="FQU59" s="145"/>
      <c r="FQV59" s="145"/>
      <c r="FQW59" s="145"/>
      <c r="FQX59" s="145"/>
      <c r="FQY59" s="145"/>
      <c r="FQZ59" s="145"/>
      <c r="FRA59" s="145"/>
      <c r="FRB59" s="145"/>
      <c r="FRC59" s="145"/>
      <c r="FRD59" s="145"/>
      <c r="FRE59" s="145"/>
      <c r="FRF59" s="145"/>
      <c r="FRG59" s="145"/>
      <c r="FRH59" s="145"/>
      <c r="FRI59" s="145"/>
      <c r="FRJ59" s="145"/>
      <c r="FRK59" s="145"/>
      <c r="FRL59" s="145"/>
      <c r="FRM59" s="145"/>
      <c r="FRN59" s="145"/>
      <c r="FRO59" s="145"/>
      <c r="FRP59" s="145"/>
      <c r="FRQ59" s="145"/>
      <c r="FRR59" s="145"/>
      <c r="FRS59" s="145"/>
      <c r="FRT59" s="145"/>
      <c r="FRU59" s="145"/>
      <c r="FRV59" s="145"/>
      <c r="FRW59" s="145"/>
      <c r="FRX59" s="145"/>
      <c r="FRY59" s="145"/>
      <c r="FRZ59" s="145"/>
      <c r="FSA59" s="145"/>
      <c r="FSB59" s="145"/>
      <c r="FSC59" s="145"/>
      <c r="FSD59" s="145"/>
      <c r="FSE59" s="145"/>
      <c r="FSF59" s="145"/>
      <c r="FSG59" s="145"/>
      <c r="FSH59" s="145"/>
      <c r="FSI59" s="145"/>
      <c r="FSJ59" s="145"/>
      <c r="FSK59" s="145"/>
      <c r="FSL59" s="145"/>
      <c r="FSM59" s="145"/>
      <c r="FSN59" s="145"/>
      <c r="FSO59" s="145"/>
      <c r="FSP59" s="145"/>
      <c r="FSQ59" s="145"/>
      <c r="FSR59" s="145"/>
      <c r="FSS59" s="145"/>
      <c r="FST59" s="145"/>
      <c r="FSU59" s="145"/>
      <c r="FSV59" s="145"/>
      <c r="FSW59" s="145"/>
      <c r="FSX59" s="145"/>
      <c r="FSY59" s="145"/>
      <c r="FSZ59" s="145"/>
      <c r="FTA59" s="145"/>
      <c r="FTB59" s="145"/>
      <c r="FTC59" s="145"/>
      <c r="FTD59" s="145"/>
      <c r="FTE59" s="145"/>
      <c r="FTF59" s="145"/>
      <c r="FTG59" s="145"/>
      <c r="FTH59" s="145"/>
      <c r="FTI59" s="145"/>
      <c r="FTJ59" s="145"/>
      <c r="FTK59" s="145"/>
      <c r="FTL59" s="145"/>
      <c r="FTM59" s="145"/>
      <c r="FTN59" s="145"/>
      <c r="FTO59" s="145"/>
      <c r="FTP59" s="145"/>
      <c r="FTQ59" s="145"/>
      <c r="FTR59" s="145"/>
      <c r="FTS59" s="145"/>
      <c r="FTT59" s="145"/>
      <c r="FTU59" s="145"/>
      <c r="FTV59" s="145"/>
      <c r="FTW59" s="145"/>
      <c r="FTX59" s="145"/>
      <c r="FTY59" s="145"/>
      <c r="FTZ59" s="145"/>
      <c r="FUA59" s="145"/>
      <c r="FUB59" s="145"/>
      <c r="FUC59" s="145"/>
      <c r="FUD59" s="145"/>
      <c r="FUE59" s="145"/>
      <c r="FUF59" s="145"/>
      <c r="FUG59" s="145"/>
      <c r="FUH59" s="145"/>
      <c r="FUI59" s="145"/>
      <c r="FUJ59" s="145"/>
      <c r="FUK59" s="145"/>
      <c r="FUL59" s="145"/>
      <c r="FUM59" s="145"/>
      <c r="FUN59" s="145"/>
      <c r="FUO59" s="145"/>
      <c r="FUP59" s="145"/>
      <c r="FUQ59" s="145"/>
      <c r="FUR59" s="145"/>
      <c r="FUS59" s="145"/>
      <c r="FUT59" s="145"/>
      <c r="FUU59" s="145"/>
      <c r="FUV59" s="145"/>
      <c r="FUW59" s="145"/>
      <c r="FUX59" s="145"/>
      <c r="FUY59" s="145"/>
      <c r="FUZ59" s="145"/>
      <c r="FVA59" s="145"/>
      <c r="FVB59" s="145"/>
      <c r="FVC59" s="145"/>
      <c r="FVD59" s="145"/>
      <c r="FVE59" s="145"/>
      <c r="FVF59" s="145"/>
      <c r="FVG59" s="145"/>
      <c r="FVH59" s="145"/>
      <c r="FVI59" s="145"/>
      <c r="FVJ59" s="145"/>
      <c r="FVK59" s="145"/>
      <c r="FVL59" s="145"/>
      <c r="FVM59" s="145"/>
      <c r="FVN59" s="145"/>
      <c r="FVO59" s="145"/>
      <c r="FVP59" s="145"/>
      <c r="FVQ59" s="145"/>
      <c r="FVR59" s="145"/>
      <c r="FVS59" s="145"/>
      <c r="FVT59" s="145"/>
      <c r="FVU59" s="145"/>
      <c r="FVV59" s="145"/>
      <c r="FVW59" s="145"/>
      <c r="FVX59" s="145"/>
      <c r="FVY59" s="145"/>
      <c r="FVZ59" s="145"/>
      <c r="FWA59" s="145"/>
      <c r="FWB59" s="145"/>
      <c r="FWC59" s="145"/>
      <c r="FWD59" s="145"/>
      <c r="FWE59" s="145"/>
      <c r="FWF59" s="145"/>
      <c r="FWG59" s="145"/>
      <c r="FWH59" s="145"/>
      <c r="FWI59" s="145"/>
      <c r="FWJ59" s="145"/>
      <c r="FWK59" s="145"/>
      <c r="FWL59" s="145"/>
      <c r="FWM59" s="145"/>
      <c r="FWN59" s="145"/>
      <c r="FWO59" s="145"/>
      <c r="FWP59" s="145"/>
      <c r="FWQ59" s="145"/>
      <c r="FWR59" s="145"/>
      <c r="FWS59" s="145"/>
      <c r="FWT59" s="145"/>
      <c r="FWU59" s="145"/>
      <c r="FWV59" s="145"/>
      <c r="FWW59" s="145"/>
      <c r="FWX59" s="145"/>
      <c r="FWY59" s="145"/>
      <c r="FWZ59" s="145"/>
      <c r="FXA59" s="145"/>
      <c r="FXB59" s="145"/>
      <c r="FXC59" s="145"/>
      <c r="FXD59" s="145"/>
      <c r="FXE59" s="145"/>
      <c r="FXF59" s="145"/>
      <c r="FXG59" s="145"/>
      <c r="FXH59" s="145"/>
      <c r="FXI59" s="145"/>
      <c r="FXJ59" s="145"/>
      <c r="FXK59" s="145"/>
      <c r="FXL59" s="145"/>
      <c r="FXM59" s="145"/>
      <c r="FXN59" s="145"/>
      <c r="FXO59" s="145"/>
      <c r="FXP59" s="145"/>
      <c r="FXQ59" s="145"/>
      <c r="FXR59" s="145"/>
      <c r="FXS59" s="145"/>
      <c r="FXT59" s="145"/>
      <c r="FXU59" s="145"/>
      <c r="FXV59" s="145"/>
      <c r="FXW59" s="145"/>
      <c r="FXX59" s="145"/>
      <c r="FXY59" s="145"/>
      <c r="FXZ59" s="145"/>
      <c r="FYA59" s="145"/>
      <c r="FYB59" s="145"/>
      <c r="FYC59" s="145"/>
      <c r="FYD59" s="145"/>
      <c r="FYE59" s="145"/>
      <c r="FYF59" s="145"/>
      <c r="FYG59" s="145"/>
      <c r="FYH59" s="145"/>
      <c r="FYI59" s="145"/>
      <c r="FYJ59" s="145"/>
      <c r="FYK59" s="145"/>
      <c r="FYL59" s="145"/>
      <c r="FYM59" s="145"/>
      <c r="FYN59" s="145"/>
      <c r="FYO59" s="145"/>
      <c r="FYP59" s="145"/>
      <c r="FYQ59" s="145"/>
      <c r="FYR59" s="145"/>
      <c r="FYS59" s="145"/>
      <c r="FYT59" s="145"/>
      <c r="FYU59" s="145"/>
      <c r="FYV59" s="145"/>
      <c r="FYW59" s="145"/>
      <c r="FYX59" s="145"/>
      <c r="FYY59" s="145"/>
      <c r="FYZ59" s="145"/>
      <c r="FZA59" s="145"/>
      <c r="FZB59" s="145"/>
      <c r="FZC59" s="145"/>
      <c r="FZD59" s="145"/>
      <c r="FZE59" s="145"/>
      <c r="FZF59" s="145"/>
      <c r="FZG59" s="145"/>
      <c r="FZH59" s="145"/>
      <c r="FZI59" s="145"/>
      <c r="FZJ59" s="145"/>
      <c r="FZK59" s="145"/>
      <c r="FZL59" s="145"/>
      <c r="FZM59" s="145"/>
      <c r="FZN59" s="145"/>
      <c r="FZO59" s="145"/>
      <c r="FZP59" s="145"/>
      <c r="FZQ59" s="145"/>
      <c r="FZR59" s="145"/>
      <c r="FZS59" s="145"/>
      <c r="FZT59" s="145"/>
      <c r="FZU59" s="145"/>
      <c r="FZV59" s="145"/>
      <c r="FZW59" s="145"/>
      <c r="FZX59" s="145"/>
      <c r="FZY59" s="145"/>
      <c r="FZZ59" s="145"/>
      <c r="GAA59" s="145"/>
      <c r="GAB59" s="145"/>
      <c r="GAC59" s="145"/>
      <c r="GAD59" s="145"/>
      <c r="GAE59" s="145"/>
      <c r="GAF59" s="145"/>
      <c r="GAG59" s="145"/>
      <c r="GAH59" s="145"/>
      <c r="GAI59" s="145"/>
      <c r="GAJ59" s="145"/>
      <c r="GAK59" s="145"/>
      <c r="GAL59" s="145"/>
      <c r="GAM59" s="145"/>
      <c r="GAN59" s="145"/>
      <c r="GAO59" s="145"/>
      <c r="GAP59" s="145"/>
      <c r="GAQ59" s="145"/>
      <c r="GAR59" s="145"/>
      <c r="GAS59" s="145"/>
      <c r="GAT59" s="145"/>
      <c r="GAU59" s="145"/>
      <c r="GAV59" s="145"/>
      <c r="GAW59" s="145"/>
      <c r="GAX59" s="145"/>
      <c r="GAY59" s="145"/>
      <c r="GAZ59" s="145"/>
      <c r="GBA59" s="145"/>
      <c r="GBB59" s="145"/>
      <c r="GBC59" s="145"/>
      <c r="GBD59" s="145"/>
      <c r="GBE59" s="145"/>
      <c r="GBF59" s="145"/>
      <c r="GBG59" s="145"/>
      <c r="GBH59" s="145"/>
      <c r="GBI59" s="145"/>
      <c r="GBJ59" s="145"/>
      <c r="GBK59" s="145"/>
      <c r="GBL59" s="145"/>
      <c r="GBM59" s="145"/>
      <c r="GBN59" s="145"/>
      <c r="GBO59" s="145"/>
      <c r="GBP59" s="145"/>
      <c r="GBQ59" s="145"/>
      <c r="GBR59" s="145"/>
      <c r="GBS59" s="145"/>
      <c r="GBT59" s="145"/>
      <c r="GBU59" s="145"/>
      <c r="GBV59" s="145"/>
      <c r="GBW59" s="145"/>
      <c r="GBX59" s="145"/>
      <c r="GBY59" s="145"/>
      <c r="GBZ59" s="145"/>
      <c r="GCA59" s="145"/>
      <c r="GCB59" s="145"/>
      <c r="GCC59" s="145"/>
      <c r="GCD59" s="145"/>
      <c r="GCE59" s="145"/>
      <c r="GCF59" s="145"/>
      <c r="GCG59" s="145"/>
      <c r="GCH59" s="145"/>
      <c r="GCI59" s="145"/>
      <c r="GCJ59" s="145"/>
      <c r="GCK59" s="145"/>
      <c r="GCL59" s="145"/>
      <c r="GCM59" s="145"/>
      <c r="GCN59" s="145"/>
      <c r="GCO59" s="145"/>
      <c r="GCP59" s="145"/>
      <c r="GCQ59" s="145"/>
      <c r="GCR59" s="145"/>
      <c r="GCS59" s="145"/>
      <c r="GCT59" s="145"/>
      <c r="GCU59" s="145"/>
      <c r="GCV59" s="145"/>
      <c r="GCW59" s="145"/>
      <c r="GCX59" s="145"/>
      <c r="GCY59" s="145"/>
      <c r="GCZ59" s="145"/>
      <c r="GDA59" s="145"/>
      <c r="GDB59" s="145"/>
      <c r="GDC59" s="145"/>
      <c r="GDD59" s="145"/>
      <c r="GDE59" s="145"/>
      <c r="GDF59" s="145"/>
      <c r="GDG59" s="145"/>
      <c r="GDH59" s="145"/>
      <c r="GDI59" s="145"/>
      <c r="GDJ59" s="145"/>
      <c r="GDK59" s="145"/>
      <c r="GDL59" s="145"/>
      <c r="GDM59" s="145"/>
      <c r="GDN59" s="145"/>
      <c r="GDO59" s="145"/>
      <c r="GDP59" s="145"/>
      <c r="GDQ59" s="145"/>
      <c r="GDR59" s="145"/>
      <c r="GDS59" s="145"/>
      <c r="GDT59" s="145"/>
      <c r="GDU59" s="145"/>
      <c r="GDV59" s="145"/>
      <c r="GDW59" s="145"/>
      <c r="GDX59" s="145"/>
      <c r="GDY59" s="145"/>
      <c r="GDZ59" s="145"/>
      <c r="GEA59" s="145"/>
      <c r="GEB59" s="145"/>
      <c r="GEC59" s="145"/>
      <c r="GED59" s="145"/>
      <c r="GEE59" s="145"/>
      <c r="GEF59" s="145"/>
      <c r="GEG59" s="145"/>
      <c r="GEH59" s="145"/>
      <c r="GEI59" s="145"/>
      <c r="GEJ59" s="145"/>
      <c r="GEK59" s="145"/>
      <c r="GEL59" s="145"/>
      <c r="GEM59" s="145"/>
      <c r="GEN59" s="145"/>
      <c r="GEO59" s="145"/>
      <c r="GEP59" s="145"/>
      <c r="GEQ59" s="145"/>
      <c r="GER59" s="145"/>
      <c r="GES59" s="145"/>
      <c r="GET59" s="145"/>
      <c r="GEU59" s="145"/>
      <c r="GEV59" s="145"/>
      <c r="GEW59" s="145"/>
      <c r="GEX59" s="145"/>
      <c r="GEY59" s="145"/>
      <c r="GEZ59" s="145"/>
      <c r="GFA59" s="145"/>
      <c r="GFB59" s="145"/>
      <c r="GFC59" s="145"/>
      <c r="GFD59" s="145"/>
      <c r="GFE59" s="145"/>
      <c r="GFF59" s="145"/>
      <c r="GFG59" s="145"/>
      <c r="GFH59" s="145"/>
      <c r="GFI59" s="145"/>
      <c r="GFJ59" s="145"/>
      <c r="GFK59" s="145"/>
      <c r="GFL59" s="145"/>
      <c r="GFM59" s="145"/>
      <c r="GFN59" s="145"/>
      <c r="GFO59" s="145"/>
      <c r="GFP59" s="145"/>
      <c r="GFQ59" s="145"/>
      <c r="GFR59" s="145"/>
      <c r="GFS59" s="145"/>
      <c r="GFT59" s="145"/>
      <c r="GFU59" s="145"/>
      <c r="GFV59" s="145"/>
      <c r="GFW59" s="145"/>
      <c r="GFX59" s="145"/>
      <c r="GFY59" s="145"/>
      <c r="GFZ59" s="145"/>
      <c r="GGA59" s="145"/>
      <c r="GGB59" s="145"/>
      <c r="GGC59" s="145"/>
      <c r="GGD59" s="145"/>
      <c r="GGE59" s="145"/>
      <c r="GGF59" s="145"/>
      <c r="GGG59" s="145"/>
      <c r="GGH59" s="145"/>
      <c r="GGI59" s="145"/>
      <c r="GGJ59" s="145"/>
      <c r="GGK59" s="145"/>
      <c r="GGL59" s="145"/>
      <c r="GGM59" s="145"/>
      <c r="GGN59" s="145"/>
      <c r="GGO59" s="145"/>
      <c r="GGP59" s="145"/>
      <c r="GGQ59" s="145"/>
      <c r="GGR59" s="145"/>
      <c r="GGS59" s="145"/>
      <c r="GGT59" s="145"/>
      <c r="GGU59" s="145"/>
      <c r="GGV59" s="145"/>
      <c r="GGW59" s="145"/>
      <c r="GGX59" s="145"/>
      <c r="GGY59" s="145"/>
      <c r="GGZ59" s="145"/>
      <c r="GHA59" s="145"/>
      <c r="GHB59" s="145"/>
      <c r="GHC59" s="145"/>
      <c r="GHD59" s="145"/>
      <c r="GHE59" s="145"/>
      <c r="GHF59" s="145"/>
      <c r="GHG59" s="145"/>
      <c r="GHH59" s="145"/>
      <c r="GHI59" s="145"/>
      <c r="GHJ59" s="145"/>
      <c r="GHK59" s="145"/>
      <c r="GHL59" s="145"/>
      <c r="GHM59" s="145"/>
      <c r="GHN59" s="145"/>
      <c r="GHO59" s="145"/>
      <c r="GHP59" s="145"/>
      <c r="GHQ59" s="145"/>
      <c r="GHR59" s="145"/>
      <c r="GHS59" s="145"/>
      <c r="GHT59" s="145"/>
      <c r="GHU59" s="145"/>
      <c r="GHV59" s="145"/>
      <c r="GHW59" s="145"/>
      <c r="GHX59" s="145"/>
      <c r="GHY59" s="145"/>
      <c r="GHZ59" s="145"/>
      <c r="GIA59" s="145"/>
      <c r="GIB59" s="145"/>
      <c r="GIC59" s="145"/>
      <c r="GID59" s="145"/>
      <c r="GIE59" s="145"/>
      <c r="GIF59" s="145"/>
      <c r="GIG59" s="145"/>
      <c r="GIH59" s="145"/>
      <c r="GII59" s="145"/>
      <c r="GIJ59" s="145"/>
      <c r="GIK59" s="145"/>
      <c r="GIL59" s="145"/>
      <c r="GIM59" s="145"/>
      <c r="GIN59" s="145"/>
      <c r="GIO59" s="145"/>
      <c r="GIP59" s="145"/>
      <c r="GIQ59" s="145"/>
      <c r="GIR59" s="145"/>
      <c r="GIS59" s="145"/>
      <c r="GIT59" s="145"/>
      <c r="GIU59" s="145"/>
      <c r="GIV59" s="145"/>
      <c r="GIW59" s="145"/>
      <c r="GIX59" s="145"/>
      <c r="GIY59" s="145"/>
      <c r="GIZ59" s="145"/>
      <c r="GJA59" s="145"/>
      <c r="GJB59" s="145"/>
      <c r="GJC59" s="145"/>
      <c r="GJD59" s="145"/>
      <c r="GJE59" s="145"/>
      <c r="GJF59" s="145"/>
      <c r="GJG59" s="145"/>
      <c r="GJH59" s="145"/>
      <c r="GJI59" s="145"/>
      <c r="GJJ59" s="145"/>
      <c r="GJK59" s="145"/>
      <c r="GJL59" s="145"/>
      <c r="GJM59" s="145"/>
      <c r="GJN59" s="145"/>
      <c r="GJO59" s="145"/>
      <c r="GJP59" s="145"/>
      <c r="GJQ59" s="145"/>
      <c r="GJR59" s="145"/>
      <c r="GJS59" s="145"/>
      <c r="GJT59" s="145"/>
      <c r="GJU59" s="145"/>
      <c r="GJV59" s="145"/>
      <c r="GJW59" s="145"/>
      <c r="GJX59" s="145"/>
      <c r="GJY59" s="145"/>
      <c r="GJZ59" s="145"/>
      <c r="GKA59" s="145"/>
      <c r="GKB59" s="145"/>
      <c r="GKC59" s="145"/>
      <c r="GKD59" s="145"/>
      <c r="GKE59" s="145"/>
      <c r="GKF59" s="145"/>
      <c r="GKG59" s="145"/>
      <c r="GKH59" s="145"/>
      <c r="GKI59" s="145"/>
      <c r="GKJ59" s="145"/>
      <c r="GKK59" s="145"/>
      <c r="GKL59" s="145"/>
      <c r="GKM59" s="145"/>
      <c r="GKN59" s="145"/>
      <c r="GKO59" s="145"/>
      <c r="GKP59" s="145"/>
      <c r="GKQ59" s="145"/>
      <c r="GKR59" s="145"/>
      <c r="GKS59" s="145"/>
      <c r="GKT59" s="145"/>
      <c r="GKU59" s="145"/>
      <c r="GKV59" s="145"/>
      <c r="GKW59" s="145"/>
      <c r="GKX59" s="145"/>
      <c r="GKY59" s="145"/>
      <c r="GKZ59" s="145"/>
      <c r="GLA59" s="145"/>
      <c r="GLB59" s="145"/>
      <c r="GLC59" s="145"/>
      <c r="GLD59" s="145"/>
      <c r="GLE59" s="145"/>
      <c r="GLF59" s="145"/>
      <c r="GLG59" s="145"/>
      <c r="GLH59" s="145"/>
      <c r="GLI59" s="145"/>
      <c r="GLJ59" s="145"/>
      <c r="GLK59" s="145"/>
      <c r="GLL59" s="145"/>
      <c r="GLM59" s="145"/>
      <c r="GLN59" s="145"/>
      <c r="GLO59" s="145"/>
      <c r="GLP59" s="145"/>
      <c r="GLQ59" s="145"/>
      <c r="GLR59" s="145"/>
      <c r="GLS59" s="145"/>
      <c r="GLT59" s="145"/>
      <c r="GLU59" s="145"/>
      <c r="GLV59" s="145"/>
      <c r="GLW59" s="145"/>
      <c r="GLX59" s="145"/>
      <c r="GLY59" s="145"/>
      <c r="GLZ59" s="145"/>
      <c r="GMA59" s="145"/>
      <c r="GMB59" s="145"/>
      <c r="GMC59" s="145"/>
      <c r="GMD59" s="145"/>
      <c r="GME59" s="145"/>
      <c r="GMF59" s="145"/>
      <c r="GMG59" s="145"/>
      <c r="GMH59" s="145"/>
      <c r="GMI59" s="145"/>
      <c r="GMJ59" s="145"/>
      <c r="GMK59" s="145"/>
      <c r="GML59" s="145"/>
      <c r="GMM59" s="145"/>
      <c r="GMN59" s="145"/>
      <c r="GMO59" s="145"/>
      <c r="GMP59" s="145"/>
      <c r="GMQ59" s="145"/>
      <c r="GMR59" s="145"/>
      <c r="GMS59" s="145"/>
      <c r="GMT59" s="145"/>
      <c r="GMU59" s="145"/>
      <c r="GMV59" s="145"/>
      <c r="GMW59" s="145"/>
      <c r="GMX59" s="145"/>
      <c r="GMY59" s="145"/>
      <c r="GMZ59" s="145"/>
      <c r="GNA59" s="145"/>
      <c r="GNB59" s="145"/>
      <c r="GNC59" s="145"/>
      <c r="GND59" s="145"/>
      <c r="GNE59" s="145"/>
      <c r="GNF59" s="145"/>
      <c r="GNG59" s="145"/>
      <c r="GNH59" s="145"/>
      <c r="GNI59" s="145"/>
      <c r="GNJ59" s="145"/>
      <c r="GNK59" s="145"/>
      <c r="GNL59" s="145"/>
      <c r="GNM59" s="145"/>
      <c r="GNN59" s="145"/>
      <c r="GNO59" s="145"/>
      <c r="GNP59" s="145"/>
      <c r="GNQ59" s="145"/>
      <c r="GNR59" s="145"/>
      <c r="GNS59" s="145"/>
      <c r="GNT59" s="145"/>
      <c r="GNU59" s="145"/>
      <c r="GNV59" s="145"/>
      <c r="GNW59" s="145"/>
      <c r="GNX59" s="145"/>
      <c r="GNY59" s="145"/>
      <c r="GNZ59" s="145"/>
      <c r="GOA59" s="145"/>
      <c r="GOB59" s="145"/>
      <c r="GOC59" s="145"/>
      <c r="GOD59" s="145"/>
      <c r="GOE59" s="145"/>
      <c r="GOF59" s="145"/>
      <c r="GOG59" s="145"/>
      <c r="GOH59" s="145"/>
      <c r="GOI59" s="145"/>
      <c r="GOJ59" s="145"/>
      <c r="GOK59" s="145"/>
      <c r="GOL59" s="145"/>
      <c r="GOM59" s="145"/>
      <c r="GON59" s="145"/>
      <c r="GOO59" s="145"/>
      <c r="GOP59" s="145"/>
      <c r="GOQ59" s="145"/>
      <c r="GOR59" s="145"/>
      <c r="GOS59" s="145"/>
      <c r="GOT59" s="145"/>
      <c r="GOU59" s="145"/>
      <c r="GOV59" s="145"/>
      <c r="GOW59" s="145"/>
      <c r="GOX59" s="145"/>
      <c r="GOY59" s="145"/>
      <c r="GOZ59" s="145"/>
      <c r="GPA59" s="145"/>
      <c r="GPB59" s="145"/>
      <c r="GPC59" s="145"/>
      <c r="GPD59" s="145"/>
      <c r="GPE59" s="145"/>
      <c r="GPF59" s="145"/>
      <c r="GPG59" s="145"/>
      <c r="GPH59" s="145"/>
      <c r="GPI59" s="145"/>
      <c r="GPJ59" s="145"/>
      <c r="GPK59" s="145"/>
      <c r="GPL59" s="145"/>
      <c r="GPM59" s="145"/>
      <c r="GPN59" s="145"/>
      <c r="GPO59" s="145"/>
      <c r="GPP59" s="145"/>
      <c r="GPQ59" s="145"/>
      <c r="GPR59" s="145"/>
      <c r="GPS59" s="145"/>
      <c r="GPT59" s="145"/>
      <c r="GPU59" s="145"/>
      <c r="GPV59" s="145"/>
      <c r="GPW59" s="145"/>
      <c r="GPX59" s="145"/>
      <c r="GPY59" s="145"/>
      <c r="GPZ59" s="145"/>
      <c r="GQA59" s="145"/>
      <c r="GQB59" s="145"/>
      <c r="GQC59" s="145"/>
      <c r="GQD59" s="145"/>
      <c r="GQE59" s="145"/>
      <c r="GQF59" s="145"/>
      <c r="GQG59" s="145"/>
      <c r="GQH59" s="145"/>
      <c r="GQI59" s="145"/>
      <c r="GQJ59" s="145"/>
      <c r="GQK59" s="145"/>
      <c r="GQL59" s="145"/>
      <c r="GQM59" s="145"/>
      <c r="GQN59" s="145"/>
      <c r="GQO59" s="145"/>
      <c r="GQP59" s="145"/>
      <c r="GQQ59" s="145"/>
      <c r="GQR59" s="145"/>
      <c r="GQS59" s="145"/>
      <c r="GQT59" s="145"/>
      <c r="GQU59" s="145"/>
      <c r="GQV59" s="145"/>
      <c r="GQW59" s="145"/>
      <c r="GQX59" s="145"/>
      <c r="GQY59" s="145"/>
      <c r="GQZ59" s="145"/>
      <c r="GRA59" s="145"/>
      <c r="GRB59" s="145"/>
      <c r="GRC59" s="145"/>
      <c r="GRD59" s="145"/>
      <c r="GRE59" s="145"/>
      <c r="GRF59" s="145"/>
      <c r="GRG59" s="145"/>
      <c r="GRH59" s="145"/>
      <c r="GRI59" s="145"/>
      <c r="GRJ59" s="145"/>
      <c r="GRK59" s="145"/>
      <c r="GRL59" s="145"/>
      <c r="GRM59" s="145"/>
      <c r="GRN59" s="145"/>
      <c r="GRO59" s="145"/>
      <c r="GRP59" s="145"/>
      <c r="GRQ59" s="145"/>
      <c r="GRR59" s="145"/>
      <c r="GRS59" s="145"/>
      <c r="GRT59" s="145"/>
      <c r="GRU59" s="145"/>
      <c r="GRV59" s="145"/>
      <c r="GRW59" s="145"/>
      <c r="GRX59" s="145"/>
      <c r="GRY59" s="145"/>
      <c r="GRZ59" s="145"/>
      <c r="GSA59" s="145"/>
      <c r="GSB59" s="145"/>
      <c r="GSC59" s="145"/>
      <c r="GSD59" s="145"/>
      <c r="GSE59" s="145"/>
      <c r="GSF59" s="145"/>
      <c r="GSG59" s="145"/>
      <c r="GSH59" s="145"/>
      <c r="GSI59" s="145"/>
      <c r="GSJ59" s="145"/>
      <c r="GSK59" s="145"/>
      <c r="GSL59" s="145"/>
      <c r="GSM59" s="145"/>
      <c r="GSN59" s="145"/>
      <c r="GSO59" s="145"/>
      <c r="GSP59" s="145"/>
      <c r="GSQ59" s="145"/>
      <c r="GSR59" s="145"/>
      <c r="GSS59" s="145"/>
      <c r="GST59" s="145"/>
      <c r="GSU59" s="145"/>
      <c r="GSV59" s="145"/>
      <c r="GSW59" s="145"/>
      <c r="GSX59" s="145"/>
      <c r="GSY59" s="145"/>
      <c r="GSZ59" s="145"/>
      <c r="GTA59" s="145"/>
      <c r="GTB59" s="145"/>
      <c r="GTC59" s="145"/>
      <c r="GTD59" s="145"/>
      <c r="GTE59" s="145"/>
      <c r="GTF59" s="145"/>
      <c r="GTG59" s="145"/>
      <c r="GTH59" s="145"/>
      <c r="GTI59" s="145"/>
      <c r="GTJ59" s="145"/>
      <c r="GTK59" s="145"/>
      <c r="GTL59" s="145"/>
      <c r="GTM59" s="145"/>
      <c r="GTN59" s="145"/>
      <c r="GTO59" s="145"/>
      <c r="GTP59" s="145"/>
      <c r="GTQ59" s="145"/>
      <c r="GTR59" s="145"/>
      <c r="GTS59" s="145"/>
      <c r="GTT59" s="145"/>
      <c r="GTU59" s="145"/>
      <c r="GTV59" s="145"/>
      <c r="GTW59" s="145"/>
      <c r="GTX59" s="145"/>
      <c r="GTY59" s="145"/>
      <c r="GTZ59" s="145"/>
      <c r="GUA59" s="145"/>
      <c r="GUB59" s="145"/>
      <c r="GUC59" s="145"/>
      <c r="GUD59" s="145"/>
      <c r="GUE59" s="145"/>
      <c r="GUF59" s="145"/>
      <c r="GUG59" s="145"/>
      <c r="GUH59" s="145"/>
      <c r="GUI59" s="145"/>
      <c r="GUJ59" s="145"/>
      <c r="GUK59" s="145"/>
      <c r="GUL59" s="145"/>
      <c r="GUM59" s="145"/>
      <c r="GUN59" s="145"/>
      <c r="GUO59" s="145"/>
      <c r="GUP59" s="145"/>
      <c r="GUQ59" s="145"/>
      <c r="GUR59" s="145"/>
      <c r="GUS59" s="145"/>
      <c r="GUT59" s="145"/>
      <c r="GUU59" s="145"/>
      <c r="GUV59" s="145"/>
      <c r="GUW59" s="145"/>
      <c r="GUX59" s="145"/>
      <c r="GUY59" s="145"/>
      <c r="GUZ59" s="145"/>
      <c r="GVA59" s="145"/>
      <c r="GVB59" s="145"/>
      <c r="GVC59" s="145"/>
      <c r="GVD59" s="145"/>
      <c r="GVE59" s="145"/>
      <c r="GVF59" s="145"/>
      <c r="GVG59" s="145"/>
      <c r="GVH59" s="145"/>
      <c r="GVI59" s="145"/>
      <c r="GVJ59" s="145"/>
      <c r="GVK59" s="145"/>
      <c r="GVL59" s="145"/>
      <c r="GVM59" s="145"/>
      <c r="GVN59" s="145"/>
      <c r="GVO59" s="145"/>
      <c r="GVP59" s="145"/>
      <c r="GVQ59" s="145"/>
      <c r="GVR59" s="145"/>
      <c r="GVS59" s="145"/>
      <c r="GVT59" s="145"/>
      <c r="GVU59" s="145"/>
      <c r="GVV59" s="145"/>
      <c r="GVW59" s="145"/>
      <c r="GVX59" s="145"/>
      <c r="GVY59" s="145"/>
      <c r="GVZ59" s="145"/>
      <c r="GWA59" s="145"/>
      <c r="GWB59" s="145"/>
      <c r="GWC59" s="145"/>
      <c r="GWD59" s="145"/>
      <c r="GWE59" s="145"/>
      <c r="GWF59" s="145"/>
      <c r="GWG59" s="145"/>
      <c r="GWH59" s="145"/>
      <c r="GWI59" s="145"/>
      <c r="GWJ59" s="145"/>
      <c r="GWK59" s="145"/>
      <c r="GWL59" s="145"/>
      <c r="GWM59" s="145"/>
      <c r="GWN59" s="145"/>
      <c r="GWO59" s="145"/>
      <c r="GWP59" s="145"/>
      <c r="GWQ59" s="145"/>
      <c r="GWR59" s="145"/>
      <c r="GWS59" s="145"/>
      <c r="GWT59" s="145"/>
      <c r="GWU59" s="145"/>
      <c r="GWV59" s="145"/>
      <c r="GWW59" s="145"/>
      <c r="GWX59" s="145"/>
      <c r="GWY59" s="145"/>
      <c r="GWZ59" s="145"/>
      <c r="GXA59" s="145"/>
      <c r="GXB59" s="145"/>
      <c r="GXC59" s="145"/>
      <c r="GXD59" s="145"/>
      <c r="GXE59" s="145"/>
      <c r="GXF59" s="145"/>
      <c r="GXG59" s="145"/>
      <c r="GXH59" s="145"/>
      <c r="GXI59" s="145"/>
      <c r="GXJ59" s="145"/>
      <c r="GXK59" s="145"/>
      <c r="GXL59" s="145"/>
      <c r="GXM59" s="145"/>
      <c r="GXN59" s="145"/>
      <c r="GXO59" s="145"/>
      <c r="GXP59" s="145"/>
      <c r="GXQ59" s="145"/>
      <c r="GXR59" s="145"/>
      <c r="GXS59" s="145"/>
      <c r="GXT59" s="145"/>
      <c r="GXU59" s="145"/>
      <c r="GXV59" s="145"/>
      <c r="GXW59" s="145"/>
      <c r="GXX59" s="145"/>
      <c r="GXY59" s="145"/>
      <c r="GXZ59" s="145"/>
      <c r="GYA59" s="145"/>
      <c r="GYB59" s="145"/>
      <c r="GYC59" s="145"/>
      <c r="GYD59" s="145"/>
      <c r="GYE59" s="145"/>
      <c r="GYF59" s="145"/>
      <c r="GYG59" s="145"/>
      <c r="GYH59" s="145"/>
      <c r="GYI59" s="145"/>
      <c r="GYJ59" s="145"/>
      <c r="GYK59" s="145"/>
      <c r="GYL59" s="145"/>
      <c r="GYM59" s="145"/>
      <c r="GYN59" s="145"/>
      <c r="GYO59" s="145"/>
      <c r="GYP59" s="145"/>
      <c r="GYQ59" s="145"/>
      <c r="GYR59" s="145"/>
      <c r="GYS59" s="145"/>
      <c r="GYT59" s="145"/>
      <c r="GYU59" s="145"/>
      <c r="GYV59" s="145"/>
      <c r="GYW59" s="145"/>
      <c r="GYX59" s="145"/>
      <c r="GYY59" s="145"/>
      <c r="GYZ59" s="145"/>
      <c r="GZA59" s="145"/>
      <c r="GZB59" s="145"/>
      <c r="GZC59" s="145"/>
      <c r="GZD59" s="145"/>
      <c r="GZE59" s="145"/>
      <c r="GZF59" s="145"/>
      <c r="GZG59" s="145"/>
      <c r="GZH59" s="145"/>
      <c r="GZI59" s="145"/>
      <c r="GZJ59" s="145"/>
      <c r="GZK59" s="145"/>
      <c r="GZL59" s="145"/>
      <c r="GZM59" s="145"/>
      <c r="GZN59" s="145"/>
      <c r="GZO59" s="145"/>
      <c r="GZP59" s="145"/>
      <c r="GZQ59" s="145"/>
      <c r="GZR59" s="145"/>
      <c r="GZS59" s="145"/>
      <c r="GZT59" s="145"/>
      <c r="GZU59" s="145"/>
      <c r="GZV59" s="145"/>
      <c r="GZW59" s="145"/>
      <c r="GZX59" s="145"/>
      <c r="GZY59" s="145"/>
      <c r="GZZ59" s="145"/>
      <c r="HAA59" s="145"/>
      <c r="HAB59" s="145"/>
      <c r="HAC59" s="145"/>
      <c r="HAD59" s="145"/>
      <c r="HAE59" s="145"/>
      <c r="HAF59" s="145"/>
      <c r="HAG59" s="145"/>
      <c r="HAH59" s="145"/>
      <c r="HAI59" s="145"/>
      <c r="HAJ59" s="145"/>
      <c r="HAK59" s="145"/>
      <c r="HAL59" s="145"/>
      <c r="HAM59" s="145"/>
      <c r="HAN59" s="145"/>
      <c r="HAO59" s="145"/>
      <c r="HAP59" s="145"/>
      <c r="HAQ59" s="145"/>
      <c r="HAR59" s="145"/>
      <c r="HAS59" s="145"/>
      <c r="HAT59" s="145"/>
      <c r="HAU59" s="145"/>
      <c r="HAV59" s="145"/>
      <c r="HAW59" s="145"/>
      <c r="HAX59" s="145"/>
      <c r="HAY59" s="145"/>
      <c r="HAZ59" s="145"/>
      <c r="HBA59" s="145"/>
      <c r="HBB59" s="145"/>
      <c r="HBC59" s="145"/>
      <c r="HBD59" s="145"/>
      <c r="HBE59" s="145"/>
      <c r="HBF59" s="145"/>
      <c r="HBG59" s="145"/>
      <c r="HBH59" s="145"/>
      <c r="HBI59" s="145"/>
      <c r="HBJ59" s="145"/>
      <c r="HBK59" s="145"/>
      <c r="HBL59" s="145"/>
      <c r="HBM59" s="145"/>
      <c r="HBN59" s="145"/>
      <c r="HBO59" s="145"/>
      <c r="HBP59" s="145"/>
      <c r="HBQ59" s="145"/>
      <c r="HBR59" s="145"/>
      <c r="HBS59" s="145"/>
      <c r="HBT59" s="145"/>
      <c r="HBU59" s="145"/>
      <c r="HBV59" s="145"/>
      <c r="HBW59" s="145"/>
      <c r="HBX59" s="145"/>
      <c r="HBY59" s="145"/>
      <c r="HBZ59" s="145"/>
      <c r="HCA59" s="145"/>
      <c r="HCB59" s="145"/>
      <c r="HCC59" s="145"/>
      <c r="HCD59" s="145"/>
      <c r="HCE59" s="145"/>
      <c r="HCF59" s="145"/>
      <c r="HCG59" s="145"/>
      <c r="HCH59" s="145"/>
      <c r="HCI59" s="145"/>
      <c r="HCJ59" s="145"/>
      <c r="HCK59" s="145"/>
      <c r="HCL59" s="145"/>
      <c r="HCM59" s="145"/>
      <c r="HCN59" s="145"/>
      <c r="HCO59" s="145"/>
      <c r="HCP59" s="145"/>
      <c r="HCQ59" s="145"/>
      <c r="HCR59" s="145"/>
      <c r="HCS59" s="145"/>
      <c r="HCT59" s="145"/>
      <c r="HCU59" s="145"/>
      <c r="HCV59" s="145"/>
      <c r="HCW59" s="145"/>
      <c r="HCX59" s="145"/>
      <c r="HCY59" s="145"/>
      <c r="HCZ59" s="145"/>
      <c r="HDA59" s="145"/>
      <c r="HDB59" s="145"/>
      <c r="HDC59" s="145"/>
      <c r="HDD59" s="145"/>
      <c r="HDE59" s="145"/>
      <c r="HDF59" s="145"/>
      <c r="HDG59" s="145"/>
      <c r="HDH59" s="145"/>
      <c r="HDI59" s="145"/>
      <c r="HDJ59" s="145"/>
      <c r="HDK59" s="145"/>
      <c r="HDL59" s="145"/>
      <c r="HDM59" s="145"/>
      <c r="HDN59" s="145"/>
      <c r="HDO59" s="145"/>
      <c r="HDP59" s="145"/>
      <c r="HDQ59" s="145"/>
      <c r="HDR59" s="145"/>
      <c r="HDS59" s="145"/>
      <c r="HDT59" s="145"/>
      <c r="HDU59" s="145"/>
      <c r="HDV59" s="145"/>
      <c r="HDW59" s="145"/>
      <c r="HDX59" s="145"/>
      <c r="HDY59" s="145"/>
      <c r="HDZ59" s="145"/>
      <c r="HEA59" s="145"/>
      <c r="HEB59" s="145"/>
      <c r="HEC59" s="145"/>
      <c r="HED59" s="145"/>
      <c r="HEE59" s="145"/>
      <c r="HEF59" s="145"/>
      <c r="HEG59" s="145"/>
      <c r="HEH59" s="145"/>
      <c r="HEI59" s="145"/>
      <c r="HEJ59" s="145"/>
      <c r="HEK59" s="145"/>
      <c r="HEL59" s="145"/>
      <c r="HEM59" s="145"/>
      <c r="HEN59" s="145"/>
      <c r="HEO59" s="145"/>
      <c r="HEP59" s="145"/>
      <c r="HEQ59" s="145"/>
      <c r="HER59" s="145"/>
      <c r="HES59" s="145"/>
      <c r="HET59" s="145"/>
      <c r="HEU59" s="145"/>
      <c r="HEV59" s="145"/>
      <c r="HEW59" s="145"/>
      <c r="HEX59" s="145"/>
      <c r="HEY59" s="145"/>
      <c r="HEZ59" s="145"/>
      <c r="HFA59" s="145"/>
      <c r="HFB59" s="145"/>
      <c r="HFC59" s="145"/>
      <c r="HFD59" s="145"/>
      <c r="HFE59" s="145"/>
      <c r="HFF59" s="145"/>
      <c r="HFG59" s="145"/>
      <c r="HFH59" s="145"/>
      <c r="HFI59" s="145"/>
      <c r="HFJ59" s="145"/>
      <c r="HFK59" s="145"/>
      <c r="HFL59" s="145"/>
      <c r="HFM59" s="145"/>
      <c r="HFN59" s="145"/>
      <c r="HFO59" s="145"/>
      <c r="HFP59" s="145"/>
      <c r="HFQ59" s="145"/>
      <c r="HFR59" s="145"/>
      <c r="HFS59" s="145"/>
      <c r="HFT59" s="145"/>
      <c r="HFU59" s="145"/>
      <c r="HFV59" s="145"/>
      <c r="HFW59" s="145"/>
      <c r="HFX59" s="145"/>
      <c r="HFY59" s="145"/>
      <c r="HFZ59" s="145"/>
      <c r="HGA59" s="145"/>
      <c r="HGB59" s="145"/>
      <c r="HGC59" s="145"/>
      <c r="HGD59" s="145"/>
      <c r="HGE59" s="145"/>
      <c r="HGF59" s="145"/>
      <c r="HGG59" s="145"/>
      <c r="HGH59" s="145"/>
      <c r="HGI59" s="145"/>
      <c r="HGJ59" s="145"/>
      <c r="HGK59" s="145"/>
      <c r="HGL59" s="145"/>
      <c r="HGM59" s="145"/>
      <c r="HGN59" s="145"/>
      <c r="HGO59" s="145"/>
      <c r="HGP59" s="145"/>
      <c r="HGQ59" s="145"/>
      <c r="HGR59" s="145"/>
      <c r="HGS59" s="145"/>
      <c r="HGT59" s="145"/>
      <c r="HGU59" s="145"/>
      <c r="HGV59" s="145"/>
      <c r="HGW59" s="145"/>
      <c r="HGX59" s="145"/>
      <c r="HGY59" s="145"/>
      <c r="HGZ59" s="145"/>
      <c r="HHA59" s="145"/>
      <c r="HHB59" s="145"/>
      <c r="HHC59" s="145"/>
      <c r="HHD59" s="145"/>
      <c r="HHE59" s="145"/>
      <c r="HHF59" s="145"/>
      <c r="HHG59" s="145"/>
      <c r="HHH59" s="145"/>
      <c r="HHI59" s="145"/>
      <c r="HHJ59" s="145"/>
      <c r="HHK59" s="145"/>
      <c r="HHL59" s="145"/>
      <c r="HHM59" s="145"/>
      <c r="HHN59" s="145"/>
      <c r="HHO59" s="145"/>
      <c r="HHP59" s="145"/>
      <c r="HHQ59" s="145"/>
      <c r="HHR59" s="145"/>
      <c r="HHS59" s="145"/>
      <c r="HHT59" s="145"/>
      <c r="HHU59" s="145"/>
      <c r="HHV59" s="145"/>
      <c r="HHW59" s="145"/>
      <c r="HHX59" s="145"/>
      <c r="HHY59" s="145"/>
      <c r="HHZ59" s="145"/>
      <c r="HIA59" s="145"/>
      <c r="HIB59" s="145"/>
      <c r="HIC59" s="145"/>
      <c r="HID59" s="145"/>
      <c r="HIE59" s="145"/>
      <c r="HIF59" s="145"/>
      <c r="HIG59" s="145"/>
      <c r="HIH59" s="145"/>
      <c r="HII59" s="145"/>
      <c r="HIJ59" s="145"/>
      <c r="HIK59" s="145"/>
      <c r="HIL59" s="145"/>
      <c r="HIM59" s="145"/>
      <c r="HIN59" s="145"/>
      <c r="HIO59" s="145"/>
      <c r="HIP59" s="145"/>
      <c r="HIQ59" s="145"/>
      <c r="HIR59" s="145"/>
      <c r="HIS59" s="145"/>
      <c r="HIT59" s="145"/>
      <c r="HIU59" s="145"/>
      <c r="HIV59" s="145"/>
      <c r="HIW59" s="145"/>
      <c r="HIX59" s="145"/>
      <c r="HIY59" s="145"/>
      <c r="HIZ59" s="145"/>
      <c r="HJA59" s="145"/>
      <c r="HJB59" s="145"/>
      <c r="HJC59" s="145"/>
      <c r="HJD59" s="145"/>
      <c r="HJE59" s="145"/>
      <c r="HJF59" s="145"/>
      <c r="HJG59" s="145"/>
      <c r="HJH59" s="145"/>
      <c r="HJI59" s="145"/>
      <c r="HJJ59" s="145"/>
      <c r="HJK59" s="145"/>
      <c r="HJL59" s="145"/>
      <c r="HJM59" s="145"/>
      <c r="HJN59" s="145"/>
      <c r="HJO59" s="145"/>
      <c r="HJP59" s="145"/>
      <c r="HJQ59" s="145"/>
      <c r="HJR59" s="145"/>
      <c r="HJS59" s="145"/>
      <c r="HJT59" s="145"/>
      <c r="HJU59" s="145"/>
      <c r="HJV59" s="145"/>
      <c r="HJW59" s="145"/>
      <c r="HJX59" s="145"/>
      <c r="HJY59" s="145"/>
      <c r="HJZ59" s="145"/>
      <c r="HKA59" s="145"/>
      <c r="HKB59" s="145"/>
      <c r="HKC59" s="145"/>
      <c r="HKD59" s="145"/>
      <c r="HKE59" s="145"/>
      <c r="HKF59" s="145"/>
      <c r="HKG59" s="145"/>
      <c r="HKH59" s="145"/>
      <c r="HKI59" s="145"/>
      <c r="HKJ59" s="145"/>
      <c r="HKK59" s="145"/>
      <c r="HKL59" s="145"/>
      <c r="HKM59" s="145"/>
      <c r="HKN59" s="145"/>
      <c r="HKO59" s="145"/>
      <c r="HKP59" s="145"/>
      <c r="HKQ59" s="145"/>
      <c r="HKR59" s="145"/>
      <c r="HKS59" s="145"/>
      <c r="HKT59" s="145"/>
      <c r="HKU59" s="145"/>
      <c r="HKV59" s="145"/>
      <c r="HKW59" s="145"/>
      <c r="HKX59" s="145"/>
      <c r="HKY59" s="145"/>
      <c r="HKZ59" s="145"/>
      <c r="HLA59" s="145"/>
      <c r="HLB59" s="145"/>
      <c r="HLC59" s="145"/>
      <c r="HLD59" s="145"/>
      <c r="HLE59" s="145"/>
      <c r="HLF59" s="145"/>
      <c r="HLG59" s="145"/>
      <c r="HLH59" s="145"/>
      <c r="HLI59" s="145"/>
      <c r="HLJ59" s="145"/>
      <c r="HLK59" s="145"/>
      <c r="HLL59" s="145"/>
      <c r="HLM59" s="145"/>
      <c r="HLN59" s="145"/>
      <c r="HLO59" s="145"/>
      <c r="HLP59" s="145"/>
      <c r="HLQ59" s="145"/>
      <c r="HLR59" s="145"/>
      <c r="HLS59" s="145"/>
      <c r="HLT59" s="145"/>
      <c r="HLU59" s="145"/>
      <c r="HLV59" s="145"/>
      <c r="HLW59" s="145"/>
      <c r="HLX59" s="145"/>
      <c r="HLY59" s="145"/>
      <c r="HLZ59" s="145"/>
      <c r="HMA59" s="145"/>
      <c r="HMB59" s="145"/>
      <c r="HMC59" s="145"/>
      <c r="HMD59" s="145"/>
      <c r="HME59" s="145"/>
      <c r="HMF59" s="145"/>
      <c r="HMG59" s="145"/>
      <c r="HMH59" s="145"/>
      <c r="HMI59" s="145"/>
      <c r="HMJ59" s="145"/>
      <c r="HMK59" s="145"/>
      <c r="HML59" s="145"/>
      <c r="HMM59" s="145"/>
      <c r="HMN59" s="145"/>
      <c r="HMO59" s="145"/>
      <c r="HMP59" s="145"/>
      <c r="HMQ59" s="145"/>
      <c r="HMR59" s="145"/>
      <c r="HMS59" s="145"/>
      <c r="HMT59" s="145"/>
      <c r="HMU59" s="145"/>
      <c r="HMV59" s="145"/>
      <c r="HMW59" s="145"/>
      <c r="HMX59" s="145"/>
      <c r="HMY59" s="145"/>
      <c r="HMZ59" s="145"/>
      <c r="HNA59" s="145"/>
      <c r="HNB59" s="145"/>
      <c r="HNC59" s="145"/>
      <c r="HND59" s="145"/>
      <c r="HNE59" s="145"/>
      <c r="HNF59" s="145"/>
      <c r="HNG59" s="145"/>
      <c r="HNH59" s="145"/>
      <c r="HNI59" s="145"/>
      <c r="HNJ59" s="145"/>
      <c r="HNK59" s="145"/>
      <c r="HNL59" s="145"/>
      <c r="HNM59" s="145"/>
      <c r="HNN59" s="145"/>
      <c r="HNO59" s="145"/>
      <c r="HNP59" s="145"/>
      <c r="HNQ59" s="145"/>
      <c r="HNR59" s="145"/>
      <c r="HNS59" s="145"/>
      <c r="HNT59" s="145"/>
      <c r="HNU59" s="145"/>
      <c r="HNV59" s="145"/>
      <c r="HNW59" s="145"/>
      <c r="HNX59" s="145"/>
      <c r="HNY59" s="145"/>
      <c r="HNZ59" s="145"/>
      <c r="HOA59" s="145"/>
      <c r="HOB59" s="145"/>
      <c r="HOC59" s="145"/>
      <c r="HOD59" s="145"/>
      <c r="HOE59" s="145"/>
      <c r="HOF59" s="145"/>
      <c r="HOG59" s="145"/>
      <c r="HOH59" s="145"/>
      <c r="HOI59" s="145"/>
      <c r="HOJ59" s="145"/>
      <c r="HOK59" s="145"/>
      <c r="HOL59" s="145"/>
      <c r="HOM59" s="145"/>
      <c r="HON59" s="145"/>
      <c r="HOO59" s="145"/>
      <c r="HOP59" s="145"/>
      <c r="HOQ59" s="145"/>
      <c r="HOR59" s="145"/>
      <c r="HOS59" s="145"/>
      <c r="HOT59" s="145"/>
      <c r="HOU59" s="145"/>
      <c r="HOV59" s="145"/>
      <c r="HOW59" s="145"/>
      <c r="HOX59" s="145"/>
      <c r="HOY59" s="145"/>
      <c r="HOZ59" s="145"/>
      <c r="HPA59" s="145"/>
      <c r="HPB59" s="145"/>
      <c r="HPC59" s="145"/>
      <c r="HPD59" s="145"/>
      <c r="HPE59" s="145"/>
      <c r="HPF59" s="145"/>
      <c r="HPG59" s="145"/>
      <c r="HPH59" s="145"/>
      <c r="HPI59" s="145"/>
      <c r="HPJ59" s="145"/>
      <c r="HPK59" s="145"/>
      <c r="HPL59" s="145"/>
      <c r="HPM59" s="145"/>
      <c r="HPN59" s="145"/>
      <c r="HPO59" s="145"/>
      <c r="HPP59" s="145"/>
      <c r="HPQ59" s="145"/>
      <c r="HPR59" s="145"/>
      <c r="HPS59" s="145"/>
      <c r="HPT59" s="145"/>
      <c r="HPU59" s="145"/>
      <c r="HPV59" s="145"/>
      <c r="HPW59" s="145"/>
      <c r="HPX59" s="145"/>
      <c r="HPY59" s="145"/>
      <c r="HPZ59" s="145"/>
      <c r="HQA59" s="145"/>
      <c r="HQB59" s="145"/>
      <c r="HQC59" s="145"/>
      <c r="HQD59" s="145"/>
      <c r="HQE59" s="145"/>
      <c r="HQF59" s="145"/>
      <c r="HQG59" s="145"/>
      <c r="HQH59" s="145"/>
      <c r="HQI59" s="145"/>
      <c r="HQJ59" s="145"/>
      <c r="HQK59" s="145"/>
      <c r="HQL59" s="145"/>
      <c r="HQM59" s="145"/>
      <c r="HQN59" s="145"/>
      <c r="HQO59" s="145"/>
      <c r="HQP59" s="145"/>
      <c r="HQQ59" s="145"/>
      <c r="HQR59" s="145"/>
      <c r="HQS59" s="145"/>
      <c r="HQT59" s="145"/>
      <c r="HQU59" s="145"/>
      <c r="HQV59" s="145"/>
      <c r="HQW59" s="145"/>
      <c r="HQX59" s="145"/>
      <c r="HQY59" s="145"/>
      <c r="HQZ59" s="145"/>
      <c r="HRA59" s="145"/>
      <c r="HRB59" s="145"/>
      <c r="HRC59" s="145"/>
      <c r="HRD59" s="145"/>
      <c r="HRE59" s="145"/>
      <c r="HRF59" s="145"/>
      <c r="HRG59" s="145"/>
      <c r="HRH59" s="145"/>
      <c r="HRI59" s="145"/>
      <c r="HRJ59" s="145"/>
      <c r="HRK59" s="145"/>
      <c r="HRL59" s="145"/>
      <c r="HRM59" s="145"/>
      <c r="HRN59" s="145"/>
      <c r="HRO59" s="145"/>
      <c r="HRP59" s="145"/>
      <c r="HRQ59" s="145"/>
      <c r="HRR59" s="145"/>
      <c r="HRS59" s="145"/>
      <c r="HRT59" s="145"/>
      <c r="HRU59" s="145"/>
      <c r="HRV59" s="145"/>
      <c r="HRW59" s="145"/>
      <c r="HRX59" s="145"/>
      <c r="HRY59" s="145"/>
      <c r="HRZ59" s="145"/>
      <c r="HSA59" s="145"/>
      <c r="HSB59" s="145"/>
      <c r="HSC59" s="145"/>
      <c r="HSD59" s="145"/>
      <c r="HSE59" s="145"/>
      <c r="HSF59" s="145"/>
      <c r="HSG59" s="145"/>
      <c r="HSH59" s="145"/>
      <c r="HSI59" s="145"/>
      <c r="HSJ59" s="145"/>
      <c r="HSK59" s="145"/>
      <c r="HSL59" s="145"/>
      <c r="HSM59" s="145"/>
      <c r="HSN59" s="145"/>
      <c r="HSO59" s="145"/>
      <c r="HSP59" s="145"/>
      <c r="HSQ59" s="145"/>
      <c r="HSR59" s="145"/>
      <c r="HSS59" s="145"/>
      <c r="HST59" s="145"/>
      <c r="HSU59" s="145"/>
      <c r="HSV59" s="145"/>
      <c r="HSW59" s="145"/>
      <c r="HSX59" s="145"/>
      <c r="HSY59" s="145"/>
      <c r="HSZ59" s="145"/>
      <c r="HTA59" s="145"/>
      <c r="HTB59" s="145"/>
      <c r="HTC59" s="145"/>
      <c r="HTD59" s="145"/>
      <c r="HTE59" s="145"/>
      <c r="HTF59" s="145"/>
      <c r="HTG59" s="145"/>
      <c r="HTH59" s="145"/>
      <c r="HTI59" s="145"/>
      <c r="HTJ59" s="145"/>
      <c r="HTK59" s="145"/>
      <c r="HTL59" s="145"/>
      <c r="HTM59" s="145"/>
      <c r="HTN59" s="145"/>
      <c r="HTO59" s="145"/>
      <c r="HTP59" s="145"/>
      <c r="HTQ59" s="145"/>
      <c r="HTR59" s="145"/>
      <c r="HTS59" s="145"/>
      <c r="HTT59" s="145"/>
      <c r="HTU59" s="145"/>
      <c r="HTV59" s="145"/>
      <c r="HTW59" s="145"/>
      <c r="HTX59" s="145"/>
      <c r="HTY59" s="145"/>
      <c r="HTZ59" s="145"/>
      <c r="HUA59" s="145"/>
      <c r="HUB59" s="145"/>
      <c r="HUC59" s="145"/>
      <c r="HUD59" s="145"/>
      <c r="HUE59" s="145"/>
      <c r="HUF59" s="145"/>
      <c r="HUG59" s="145"/>
      <c r="HUH59" s="145"/>
      <c r="HUI59" s="145"/>
      <c r="HUJ59" s="145"/>
      <c r="HUK59" s="145"/>
      <c r="HUL59" s="145"/>
      <c r="HUM59" s="145"/>
      <c r="HUN59" s="145"/>
      <c r="HUO59" s="145"/>
      <c r="HUP59" s="145"/>
      <c r="HUQ59" s="145"/>
      <c r="HUR59" s="145"/>
      <c r="HUS59" s="145"/>
      <c r="HUT59" s="145"/>
      <c r="HUU59" s="145"/>
      <c r="HUV59" s="145"/>
      <c r="HUW59" s="145"/>
      <c r="HUX59" s="145"/>
      <c r="HUY59" s="145"/>
      <c r="HUZ59" s="145"/>
      <c r="HVA59" s="145"/>
      <c r="HVB59" s="145"/>
      <c r="HVC59" s="145"/>
      <c r="HVD59" s="145"/>
      <c r="HVE59" s="145"/>
      <c r="HVF59" s="145"/>
      <c r="HVG59" s="145"/>
      <c r="HVH59" s="145"/>
      <c r="HVI59" s="145"/>
      <c r="HVJ59" s="145"/>
      <c r="HVK59" s="145"/>
      <c r="HVL59" s="145"/>
      <c r="HVM59" s="145"/>
      <c r="HVN59" s="145"/>
      <c r="HVO59" s="145"/>
      <c r="HVP59" s="145"/>
      <c r="HVQ59" s="145"/>
      <c r="HVR59" s="145"/>
      <c r="HVS59" s="145"/>
      <c r="HVT59" s="145"/>
      <c r="HVU59" s="145"/>
      <c r="HVV59" s="145"/>
      <c r="HVW59" s="145"/>
      <c r="HVX59" s="145"/>
      <c r="HVY59" s="145"/>
      <c r="HVZ59" s="145"/>
      <c r="HWA59" s="145"/>
      <c r="HWB59" s="145"/>
      <c r="HWC59" s="145"/>
      <c r="HWD59" s="145"/>
      <c r="HWE59" s="145"/>
      <c r="HWF59" s="145"/>
      <c r="HWG59" s="145"/>
      <c r="HWH59" s="145"/>
      <c r="HWI59" s="145"/>
      <c r="HWJ59" s="145"/>
      <c r="HWK59" s="145"/>
      <c r="HWL59" s="145"/>
      <c r="HWM59" s="145"/>
      <c r="HWN59" s="145"/>
      <c r="HWO59" s="145"/>
      <c r="HWP59" s="145"/>
      <c r="HWQ59" s="145"/>
      <c r="HWR59" s="145"/>
      <c r="HWS59" s="145"/>
      <c r="HWT59" s="145"/>
      <c r="HWU59" s="145"/>
      <c r="HWV59" s="145"/>
      <c r="HWW59" s="145"/>
      <c r="HWX59" s="145"/>
      <c r="HWY59" s="145"/>
      <c r="HWZ59" s="145"/>
      <c r="HXA59" s="145"/>
      <c r="HXB59" s="145"/>
      <c r="HXC59" s="145"/>
      <c r="HXD59" s="145"/>
      <c r="HXE59" s="145"/>
      <c r="HXF59" s="145"/>
      <c r="HXG59" s="145"/>
      <c r="HXH59" s="145"/>
      <c r="HXI59" s="145"/>
      <c r="HXJ59" s="145"/>
      <c r="HXK59" s="145"/>
      <c r="HXL59" s="145"/>
      <c r="HXM59" s="145"/>
      <c r="HXN59" s="145"/>
      <c r="HXO59" s="145"/>
      <c r="HXP59" s="145"/>
      <c r="HXQ59" s="145"/>
      <c r="HXR59" s="145"/>
      <c r="HXS59" s="145"/>
      <c r="HXT59" s="145"/>
      <c r="HXU59" s="145"/>
      <c r="HXV59" s="145"/>
      <c r="HXW59" s="145"/>
      <c r="HXX59" s="145"/>
      <c r="HXY59" s="145"/>
      <c r="HXZ59" s="145"/>
      <c r="HYA59" s="145"/>
      <c r="HYB59" s="145"/>
      <c r="HYC59" s="145"/>
      <c r="HYD59" s="145"/>
      <c r="HYE59" s="145"/>
      <c r="HYF59" s="145"/>
      <c r="HYG59" s="145"/>
      <c r="HYH59" s="145"/>
      <c r="HYI59" s="145"/>
      <c r="HYJ59" s="145"/>
      <c r="HYK59" s="145"/>
      <c r="HYL59" s="145"/>
      <c r="HYM59" s="145"/>
      <c r="HYN59" s="145"/>
      <c r="HYO59" s="145"/>
      <c r="HYP59" s="145"/>
      <c r="HYQ59" s="145"/>
      <c r="HYR59" s="145"/>
      <c r="HYS59" s="145"/>
      <c r="HYT59" s="145"/>
      <c r="HYU59" s="145"/>
      <c r="HYV59" s="145"/>
      <c r="HYW59" s="145"/>
      <c r="HYX59" s="145"/>
      <c r="HYY59" s="145"/>
      <c r="HYZ59" s="145"/>
      <c r="HZA59" s="145"/>
      <c r="HZB59" s="145"/>
      <c r="HZC59" s="145"/>
      <c r="HZD59" s="145"/>
      <c r="HZE59" s="145"/>
      <c r="HZF59" s="145"/>
      <c r="HZG59" s="145"/>
      <c r="HZH59" s="145"/>
      <c r="HZI59" s="145"/>
      <c r="HZJ59" s="145"/>
      <c r="HZK59" s="145"/>
      <c r="HZL59" s="145"/>
      <c r="HZM59" s="145"/>
      <c r="HZN59" s="145"/>
      <c r="HZO59" s="145"/>
      <c r="HZP59" s="145"/>
      <c r="HZQ59" s="145"/>
      <c r="HZR59" s="145"/>
      <c r="HZS59" s="145"/>
      <c r="HZT59" s="145"/>
      <c r="HZU59" s="145"/>
      <c r="HZV59" s="145"/>
      <c r="HZW59" s="145"/>
      <c r="HZX59" s="145"/>
      <c r="HZY59" s="145"/>
      <c r="HZZ59" s="145"/>
      <c r="IAA59" s="145"/>
      <c r="IAB59" s="145"/>
      <c r="IAC59" s="145"/>
      <c r="IAD59" s="145"/>
      <c r="IAE59" s="145"/>
      <c r="IAF59" s="145"/>
      <c r="IAG59" s="145"/>
      <c r="IAH59" s="145"/>
      <c r="IAI59" s="145"/>
      <c r="IAJ59" s="145"/>
      <c r="IAK59" s="145"/>
      <c r="IAL59" s="145"/>
      <c r="IAM59" s="145"/>
      <c r="IAN59" s="145"/>
      <c r="IAO59" s="145"/>
      <c r="IAP59" s="145"/>
      <c r="IAQ59" s="145"/>
      <c r="IAR59" s="145"/>
      <c r="IAS59" s="145"/>
      <c r="IAT59" s="145"/>
      <c r="IAU59" s="145"/>
      <c r="IAV59" s="145"/>
      <c r="IAW59" s="145"/>
      <c r="IAX59" s="145"/>
      <c r="IAY59" s="145"/>
      <c r="IAZ59" s="145"/>
      <c r="IBA59" s="145"/>
      <c r="IBB59" s="145"/>
      <c r="IBC59" s="145"/>
      <c r="IBD59" s="145"/>
      <c r="IBE59" s="145"/>
      <c r="IBF59" s="145"/>
      <c r="IBG59" s="145"/>
      <c r="IBH59" s="145"/>
      <c r="IBI59" s="145"/>
      <c r="IBJ59" s="145"/>
      <c r="IBK59" s="145"/>
      <c r="IBL59" s="145"/>
      <c r="IBM59" s="145"/>
      <c r="IBN59" s="145"/>
      <c r="IBO59" s="145"/>
      <c r="IBP59" s="145"/>
      <c r="IBQ59" s="145"/>
      <c r="IBR59" s="145"/>
      <c r="IBS59" s="145"/>
      <c r="IBT59" s="145"/>
      <c r="IBU59" s="145"/>
      <c r="IBV59" s="145"/>
      <c r="IBW59" s="145"/>
      <c r="IBX59" s="145"/>
      <c r="IBY59" s="145"/>
      <c r="IBZ59" s="145"/>
      <c r="ICA59" s="145"/>
      <c r="ICB59" s="145"/>
      <c r="ICC59" s="145"/>
      <c r="ICD59" s="145"/>
      <c r="ICE59" s="145"/>
      <c r="ICF59" s="145"/>
      <c r="ICG59" s="145"/>
      <c r="ICH59" s="145"/>
      <c r="ICI59" s="145"/>
      <c r="ICJ59" s="145"/>
      <c r="ICK59" s="145"/>
      <c r="ICL59" s="145"/>
      <c r="ICM59" s="145"/>
      <c r="ICN59" s="145"/>
      <c r="ICO59" s="145"/>
      <c r="ICP59" s="145"/>
      <c r="ICQ59" s="145"/>
      <c r="ICR59" s="145"/>
      <c r="ICS59" s="145"/>
      <c r="ICT59" s="145"/>
      <c r="ICU59" s="145"/>
      <c r="ICV59" s="145"/>
      <c r="ICW59" s="145"/>
      <c r="ICX59" s="145"/>
      <c r="ICY59" s="145"/>
      <c r="ICZ59" s="145"/>
      <c r="IDA59" s="145"/>
      <c r="IDB59" s="145"/>
      <c r="IDC59" s="145"/>
      <c r="IDD59" s="145"/>
      <c r="IDE59" s="145"/>
      <c r="IDF59" s="145"/>
      <c r="IDG59" s="145"/>
      <c r="IDH59" s="145"/>
      <c r="IDI59" s="145"/>
      <c r="IDJ59" s="145"/>
      <c r="IDK59" s="145"/>
      <c r="IDL59" s="145"/>
      <c r="IDM59" s="145"/>
      <c r="IDN59" s="145"/>
      <c r="IDO59" s="145"/>
      <c r="IDP59" s="145"/>
      <c r="IDQ59" s="145"/>
      <c r="IDR59" s="145"/>
      <c r="IDS59" s="145"/>
      <c r="IDT59" s="145"/>
      <c r="IDU59" s="145"/>
      <c r="IDV59" s="145"/>
      <c r="IDW59" s="145"/>
      <c r="IDX59" s="145"/>
      <c r="IDY59" s="145"/>
      <c r="IDZ59" s="145"/>
      <c r="IEA59" s="145"/>
      <c r="IEB59" s="145"/>
      <c r="IEC59" s="145"/>
      <c r="IED59" s="145"/>
      <c r="IEE59" s="145"/>
      <c r="IEF59" s="145"/>
      <c r="IEG59" s="145"/>
      <c r="IEH59" s="145"/>
      <c r="IEI59" s="145"/>
      <c r="IEJ59" s="145"/>
      <c r="IEK59" s="145"/>
      <c r="IEL59" s="145"/>
      <c r="IEM59" s="145"/>
      <c r="IEN59" s="145"/>
      <c r="IEO59" s="145"/>
      <c r="IEP59" s="145"/>
      <c r="IEQ59" s="145"/>
      <c r="IER59" s="145"/>
      <c r="IES59" s="145"/>
      <c r="IET59" s="145"/>
      <c r="IEU59" s="145"/>
      <c r="IEV59" s="145"/>
      <c r="IEW59" s="145"/>
      <c r="IEX59" s="145"/>
      <c r="IEY59" s="145"/>
      <c r="IEZ59" s="145"/>
      <c r="IFA59" s="145"/>
      <c r="IFB59" s="145"/>
      <c r="IFC59" s="145"/>
      <c r="IFD59" s="145"/>
      <c r="IFE59" s="145"/>
      <c r="IFF59" s="145"/>
      <c r="IFG59" s="145"/>
      <c r="IFH59" s="145"/>
      <c r="IFI59" s="145"/>
      <c r="IFJ59" s="145"/>
      <c r="IFK59" s="145"/>
      <c r="IFL59" s="145"/>
      <c r="IFM59" s="145"/>
      <c r="IFN59" s="145"/>
      <c r="IFO59" s="145"/>
      <c r="IFP59" s="145"/>
      <c r="IFQ59" s="145"/>
      <c r="IFR59" s="145"/>
      <c r="IFS59" s="145"/>
      <c r="IFT59" s="145"/>
      <c r="IFU59" s="145"/>
      <c r="IFV59" s="145"/>
      <c r="IFW59" s="145"/>
      <c r="IFX59" s="145"/>
      <c r="IFY59" s="145"/>
      <c r="IFZ59" s="145"/>
      <c r="IGA59" s="145"/>
      <c r="IGB59" s="145"/>
      <c r="IGC59" s="145"/>
      <c r="IGD59" s="145"/>
      <c r="IGE59" s="145"/>
      <c r="IGF59" s="145"/>
      <c r="IGG59" s="145"/>
      <c r="IGH59" s="145"/>
      <c r="IGI59" s="145"/>
      <c r="IGJ59" s="145"/>
      <c r="IGK59" s="145"/>
      <c r="IGL59" s="145"/>
      <c r="IGM59" s="145"/>
      <c r="IGN59" s="145"/>
      <c r="IGO59" s="145"/>
      <c r="IGP59" s="145"/>
      <c r="IGQ59" s="145"/>
      <c r="IGR59" s="145"/>
      <c r="IGS59" s="145"/>
      <c r="IGT59" s="145"/>
      <c r="IGU59" s="145"/>
      <c r="IGV59" s="145"/>
      <c r="IGW59" s="145"/>
      <c r="IGX59" s="145"/>
      <c r="IGY59" s="145"/>
      <c r="IGZ59" s="145"/>
      <c r="IHA59" s="145"/>
      <c r="IHB59" s="145"/>
      <c r="IHC59" s="145"/>
      <c r="IHD59" s="145"/>
      <c r="IHE59" s="145"/>
      <c r="IHF59" s="145"/>
      <c r="IHG59" s="145"/>
      <c r="IHH59" s="145"/>
      <c r="IHI59" s="145"/>
      <c r="IHJ59" s="145"/>
      <c r="IHK59" s="145"/>
      <c r="IHL59" s="145"/>
      <c r="IHM59" s="145"/>
      <c r="IHN59" s="145"/>
      <c r="IHO59" s="145"/>
      <c r="IHP59" s="145"/>
      <c r="IHQ59" s="145"/>
      <c r="IHR59" s="145"/>
      <c r="IHS59" s="145"/>
      <c r="IHT59" s="145"/>
      <c r="IHU59" s="145"/>
      <c r="IHV59" s="145"/>
      <c r="IHW59" s="145"/>
      <c r="IHX59" s="145"/>
      <c r="IHY59" s="145"/>
      <c r="IHZ59" s="145"/>
      <c r="IIA59" s="145"/>
      <c r="IIB59" s="145"/>
      <c r="IIC59" s="145"/>
      <c r="IID59" s="145"/>
      <c r="IIE59" s="145"/>
      <c r="IIF59" s="145"/>
      <c r="IIG59" s="145"/>
      <c r="IIH59" s="145"/>
      <c r="III59" s="145"/>
      <c r="IIJ59" s="145"/>
      <c r="IIK59" s="145"/>
      <c r="IIL59" s="145"/>
      <c r="IIM59" s="145"/>
      <c r="IIN59" s="145"/>
      <c r="IIO59" s="145"/>
      <c r="IIP59" s="145"/>
      <c r="IIQ59" s="145"/>
      <c r="IIR59" s="145"/>
      <c r="IIS59" s="145"/>
      <c r="IIT59" s="145"/>
      <c r="IIU59" s="145"/>
      <c r="IIV59" s="145"/>
      <c r="IIW59" s="145"/>
      <c r="IIX59" s="145"/>
      <c r="IIY59" s="145"/>
      <c r="IIZ59" s="145"/>
      <c r="IJA59" s="145"/>
      <c r="IJB59" s="145"/>
      <c r="IJC59" s="145"/>
      <c r="IJD59" s="145"/>
      <c r="IJE59" s="145"/>
      <c r="IJF59" s="145"/>
      <c r="IJG59" s="145"/>
      <c r="IJH59" s="145"/>
      <c r="IJI59" s="145"/>
      <c r="IJJ59" s="145"/>
      <c r="IJK59" s="145"/>
      <c r="IJL59" s="145"/>
      <c r="IJM59" s="145"/>
      <c r="IJN59" s="145"/>
      <c r="IJO59" s="145"/>
      <c r="IJP59" s="145"/>
      <c r="IJQ59" s="145"/>
      <c r="IJR59" s="145"/>
      <c r="IJS59" s="145"/>
      <c r="IJT59" s="145"/>
      <c r="IJU59" s="145"/>
      <c r="IJV59" s="145"/>
      <c r="IJW59" s="145"/>
      <c r="IJX59" s="145"/>
      <c r="IJY59" s="145"/>
      <c r="IJZ59" s="145"/>
      <c r="IKA59" s="145"/>
      <c r="IKB59" s="145"/>
      <c r="IKC59" s="145"/>
      <c r="IKD59" s="145"/>
      <c r="IKE59" s="145"/>
      <c r="IKF59" s="145"/>
      <c r="IKG59" s="145"/>
      <c r="IKH59" s="145"/>
      <c r="IKI59" s="145"/>
      <c r="IKJ59" s="145"/>
      <c r="IKK59" s="145"/>
      <c r="IKL59" s="145"/>
      <c r="IKM59" s="145"/>
      <c r="IKN59" s="145"/>
      <c r="IKO59" s="145"/>
      <c r="IKP59" s="145"/>
      <c r="IKQ59" s="145"/>
      <c r="IKR59" s="145"/>
      <c r="IKS59" s="145"/>
      <c r="IKT59" s="145"/>
      <c r="IKU59" s="145"/>
      <c r="IKV59" s="145"/>
      <c r="IKW59" s="145"/>
      <c r="IKX59" s="145"/>
      <c r="IKY59" s="145"/>
      <c r="IKZ59" s="145"/>
      <c r="ILA59" s="145"/>
      <c r="ILB59" s="145"/>
      <c r="ILC59" s="145"/>
      <c r="ILD59" s="145"/>
      <c r="ILE59" s="145"/>
      <c r="ILF59" s="145"/>
      <c r="ILG59" s="145"/>
      <c r="ILH59" s="145"/>
      <c r="ILI59" s="145"/>
      <c r="ILJ59" s="145"/>
      <c r="ILK59" s="145"/>
      <c r="ILL59" s="145"/>
      <c r="ILM59" s="145"/>
      <c r="ILN59" s="145"/>
      <c r="ILO59" s="145"/>
      <c r="ILP59" s="145"/>
      <c r="ILQ59" s="145"/>
      <c r="ILR59" s="145"/>
      <c r="ILS59" s="145"/>
      <c r="ILT59" s="145"/>
      <c r="ILU59" s="145"/>
      <c r="ILV59" s="145"/>
      <c r="ILW59" s="145"/>
      <c r="ILX59" s="145"/>
      <c r="ILY59" s="145"/>
      <c r="ILZ59" s="145"/>
      <c r="IMA59" s="145"/>
      <c r="IMB59" s="145"/>
      <c r="IMC59" s="145"/>
      <c r="IMD59" s="145"/>
      <c r="IME59" s="145"/>
      <c r="IMF59" s="145"/>
      <c r="IMG59" s="145"/>
      <c r="IMH59" s="145"/>
      <c r="IMI59" s="145"/>
      <c r="IMJ59" s="145"/>
      <c r="IMK59" s="145"/>
      <c r="IML59" s="145"/>
      <c r="IMM59" s="145"/>
      <c r="IMN59" s="145"/>
      <c r="IMO59" s="145"/>
      <c r="IMP59" s="145"/>
      <c r="IMQ59" s="145"/>
      <c r="IMR59" s="145"/>
      <c r="IMS59" s="145"/>
      <c r="IMT59" s="145"/>
      <c r="IMU59" s="145"/>
      <c r="IMV59" s="145"/>
      <c r="IMW59" s="145"/>
      <c r="IMX59" s="145"/>
      <c r="IMY59" s="145"/>
      <c r="IMZ59" s="145"/>
      <c r="INA59" s="145"/>
      <c r="INB59" s="145"/>
      <c r="INC59" s="145"/>
      <c r="IND59" s="145"/>
      <c r="INE59" s="145"/>
      <c r="INF59" s="145"/>
      <c r="ING59" s="145"/>
      <c r="INH59" s="145"/>
      <c r="INI59" s="145"/>
      <c r="INJ59" s="145"/>
      <c r="INK59" s="145"/>
      <c r="INL59" s="145"/>
      <c r="INM59" s="145"/>
      <c r="INN59" s="145"/>
      <c r="INO59" s="145"/>
      <c r="INP59" s="145"/>
      <c r="INQ59" s="145"/>
      <c r="INR59" s="145"/>
      <c r="INS59" s="145"/>
      <c r="INT59" s="145"/>
      <c r="INU59" s="145"/>
      <c r="INV59" s="145"/>
      <c r="INW59" s="145"/>
      <c r="INX59" s="145"/>
      <c r="INY59" s="145"/>
      <c r="INZ59" s="145"/>
      <c r="IOA59" s="145"/>
      <c r="IOB59" s="145"/>
      <c r="IOC59" s="145"/>
      <c r="IOD59" s="145"/>
      <c r="IOE59" s="145"/>
      <c r="IOF59" s="145"/>
      <c r="IOG59" s="145"/>
      <c r="IOH59" s="145"/>
      <c r="IOI59" s="145"/>
      <c r="IOJ59" s="145"/>
      <c r="IOK59" s="145"/>
      <c r="IOL59" s="145"/>
      <c r="IOM59" s="145"/>
      <c r="ION59" s="145"/>
      <c r="IOO59" s="145"/>
      <c r="IOP59" s="145"/>
      <c r="IOQ59" s="145"/>
      <c r="IOR59" s="145"/>
      <c r="IOS59" s="145"/>
      <c r="IOT59" s="145"/>
      <c r="IOU59" s="145"/>
      <c r="IOV59" s="145"/>
      <c r="IOW59" s="145"/>
      <c r="IOX59" s="145"/>
      <c r="IOY59" s="145"/>
      <c r="IOZ59" s="145"/>
      <c r="IPA59" s="145"/>
      <c r="IPB59" s="145"/>
      <c r="IPC59" s="145"/>
      <c r="IPD59" s="145"/>
      <c r="IPE59" s="145"/>
      <c r="IPF59" s="145"/>
      <c r="IPG59" s="145"/>
      <c r="IPH59" s="145"/>
      <c r="IPI59" s="145"/>
      <c r="IPJ59" s="145"/>
      <c r="IPK59" s="145"/>
      <c r="IPL59" s="145"/>
      <c r="IPM59" s="145"/>
      <c r="IPN59" s="145"/>
      <c r="IPO59" s="145"/>
      <c r="IPP59" s="145"/>
      <c r="IPQ59" s="145"/>
      <c r="IPR59" s="145"/>
      <c r="IPS59" s="145"/>
      <c r="IPT59" s="145"/>
      <c r="IPU59" s="145"/>
      <c r="IPV59" s="145"/>
      <c r="IPW59" s="145"/>
      <c r="IPX59" s="145"/>
      <c r="IPY59" s="145"/>
      <c r="IPZ59" s="145"/>
      <c r="IQA59" s="145"/>
      <c r="IQB59" s="145"/>
      <c r="IQC59" s="145"/>
      <c r="IQD59" s="145"/>
      <c r="IQE59" s="145"/>
      <c r="IQF59" s="145"/>
      <c r="IQG59" s="145"/>
      <c r="IQH59" s="145"/>
      <c r="IQI59" s="145"/>
      <c r="IQJ59" s="145"/>
      <c r="IQK59" s="145"/>
      <c r="IQL59" s="145"/>
      <c r="IQM59" s="145"/>
      <c r="IQN59" s="145"/>
      <c r="IQO59" s="145"/>
      <c r="IQP59" s="145"/>
      <c r="IQQ59" s="145"/>
      <c r="IQR59" s="145"/>
      <c r="IQS59" s="145"/>
      <c r="IQT59" s="145"/>
      <c r="IQU59" s="145"/>
      <c r="IQV59" s="145"/>
      <c r="IQW59" s="145"/>
      <c r="IQX59" s="145"/>
      <c r="IQY59" s="145"/>
      <c r="IQZ59" s="145"/>
      <c r="IRA59" s="145"/>
      <c r="IRB59" s="145"/>
      <c r="IRC59" s="145"/>
      <c r="IRD59" s="145"/>
      <c r="IRE59" s="145"/>
      <c r="IRF59" s="145"/>
      <c r="IRG59" s="145"/>
      <c r="IRH59" s="145"/>
      <c r="IRI59" s="145"/>
      <c r="IRJ59" s="145"/>
      <c r="IRK59" s="145"/>
      <c r="IRL59" s="145"/>
      <c r="IRM59" s="145"/>
      <c r="IRN59" s="145"/>
      <c r="IRO59" s="145"/>
      <c r="IRP59" s="145"/>
      <c r="IRQ59" s="145"/>
      <c r="IRR59" s="145"/>
      <c r="IRS59" s="145"/>
      <c r="IRT59" s="145"/>
      <c r="IRU59" s="145"/>
      <c r="IRV59" s="145"/>
      <c r="IRW59" s="145"/>
      <c r="IRX59" s="145"/>
      <c r="IRY59" s="145"/>
      <c r="IRZ59" s="145"/>
      <c r="ISA59" s="145"/>
      <c r="ISB59" s="145"/>
      <c r="ISC59" s="145"/>
      <c r="ISD59" s="145"/>
      <c r="ISE59" s="145"/>
      <c r="ISF59" s="145"/>
      <c r="ISG59" s="145"/>
      <c r="ISH59" s="145"/>
      <c r="ISI59" s="145"/>
      <c r="ISJ59" s="145"/>
      <c r="ISK59" s="145"/>
      <c r="ISL59" s="145"/>
      <c r="ISM59" s="145"/>
      <c r="ISN59" s="145"/>
      <c r="ISO59" s="145"/>
      <c r="ISP59" s="145"/>
      <c r="ISQ59" s="145"/>
      <c r="ISR59" s="145"/>
      <c r="ISS59" s="145"/>
      <c r="IST59" s="145"/>
      <c r="ISU59" s="145"/>
      <c r="ISV59" s="145"/>
      <c r="ISW59" s="145"/>
      <c r="ISX59" s="145"/>
      <c r="ISY59" s="145"/>
      <c r="ISZ59" s="145"/>
      <c r="ITA59" s="145"/>
      <c r="ITB59" s="145"/>
      <c r="ITC59" s="145"/>
      <c r="ITD59" s="145"/>
      <c r="ITE59" s="145"/>
      <c r="ITF59" s="145"/>
      <c r="ITG59" s="145"/>
      <c r="ITH59" s="145"/>
      <c r="ITI59" s="145"/>
      <c r="ITJ59" s="145"/>
      <c r="ITK59" s="145"/>
      <c r="ITL59" s="145"/>
      <c r="ITM59" s="145"/>
      <c r="ITN59" s="145"/>
      <c r="ITO59" s="145"/>
      <c r="ITP59" s="145"/>
      <c r="ITQ59" s="145"/>
      <c r="ITR59" s="145"/>
      <c r="ITS59" s="145"/>
      <c r="ITT59" s="145"/>
      <c r="ITU59" s="145"/>
      <c r="ITV59" s="145"/>
      <c r="ITW59" s="145"/>
      <c r="ITX59" s="145"/>
      <c r="ITY59" s="145"/>
      <c r="ITZ59" s="145"/>
      <c r="IUA59" s="145"/>
      <c r="IUB59" s="145"/>
      <c r="IUC59" s="145"/>
      <c r="IUD59" s="145"/>
      <c r="IUE59" s="145"/>
      <c r="IUF59" s="145"/>
      <c r="IUG59" s="145"/>
      <c r="IUH59" s="145"/>
      <c r="IUI59" s="145"/>
      <c r="IUJ59" s="145"/>
      <c r="IUK59" s="145"/>
      <c r="IUL59" s="145"/>
      <c r="IUM59" s="145"/>
      <c r="IUN59" s="145"/>
      <c r="IUO59" s="145"/>
      <c r="IUP59" s="145"/>
      <c r="IUQ59" s="145"/>
      <c r="IUR59" s="145"/>
      <c r="IUS59" s="145"/>
      <c r="IUT59" s="145"/>
      <c r="IUU59" s="145"/>
      <c r="IUV59" s="145"/>
      <c r="IUW59" s="145"/>
      <c r="IUX59" s="145"/>
      <c r="IUY59" s="145"/>
      <c r="IUZ59" s="145"/>
      <c r="IVA59" s="145"/>
      <c r="IVB59" s="145"/>
      <c r="IVC59" s="145"/>
      <c r="IVD59" s="145"/>
      <c r="IVE59" s="145"/>
      <c r="IVF59" s="145"/>
      <c r="IVG59" s="145"/>
      <c r="IVH59" s="145"/>
      <c r="IVI59" s="145"/>
      <c r="IVJ59" s="145"/>
      <c r="IVK59" s="145"/>
      <c r="IVL59" s="145"/>
      <c r="IVM59" s="145"/>
      <c r="IVN59" s="145"/>
      <c r="IVO59" s="145"/>
      <c r="IVP59" s="145"/>
      <c r="IVQ59" s="145"/>
      <c r="IVR59" s="145"/>
      <c r="IVS59" s="145"/>
      <c r="IVT59" s="145"/>
      <c r="IVU59" s="145"/>
      <c r="IVV59" s="145"/>
      <c r="IVW59" s="145"/>
      <c r="IVX59" s="145"/>
      <c r="IVY59" s="145"/>
      <c r="IVZ59" s="145"/>
      <c r="IWA59" s="145"/>
      <c r="IWB59" s="145"/>
      <c r="IWC59" s="145"/>
      <c r="IWD59" s="145"/>
      <c r="IWE59" s="145"/>
      <c r="IWF59" s="145"/>
      <c r="IWG59" s="145"/>
      <c r="IWH59" s="145"/>
      <c r="IWI59" s="145"/>
      <c r="IWJ59" s="145"/>
      <c r="IWK59" s="145"/>
      <c r="IWL59" s="145"/>
      <c r="IWM59" s="145"/>
      <c r="IWN59" s="145"/>
      <c r="IWO59" s="145"/>
      <c r="IWP59" s="145"/>
      <c r="IWQ59" s="145"/>
      <c r="IWR59" s="145"/>
      <c r="IWS59" s="145"/>
      <c r="IWT59" s="145"/>
      <c r="IWU59" s="145"/>
      <c r="IWV59" s="145"/>
      <c r="IWW59" s="145"/>
      <c r="IWX59" s="145"/>
      <c r="IWY59" s="145"/>
      <c r="IWZ59" s="145"/>
      <c r="IXA59" s="145"/>
      <c r="IXB59" s="145"/>
      <c r="IXC59" s="145"/>
      <c r="IXD59" s="145"/>
      <c r="IXE59" s="145"/>
      <c r="IXF59" s="145"/>
      <c r="IXG59" s="145"/>
      <c r="IXH59" s="145"/>
      <c r="IXI59" s="145"/>
      <c r="IXJ59" s="145"/>
      <c r="IXK59" s="145"/>
      <c r="IXL59" s="145"/>
      <c r="IXM59" s="145"/>
      <c r="IXN59" s="145"/>
      <c r="IXO59" s="145"/>
      <c r="IXP59" s="145"/>
      <c r="IXQ59" s="145"/>
      <c r="IXR59" s="145"/>
      <c r="IXS59" s="145"/>
      <c r="IXT59" s="145"/>
      <c r="IXU59" s="145"/>
      <c r="IXV59" s="145"/>
      <c r="IXW59" s="145"/>
      <c r="IXX59" s="145"/>
      <c r="IXY59" s="145"/>
      <c r="IXZ59" s="145"/>
      <c r="IYA59" s="145"/>
      <c r="IYB59" s="145"/>
      <c r="IYC59" s="145"/>
      <c r="IYD59" s="145"/>
      <c r="IYE59" s="145"/>
      <c r="IYF59" s="145"/>
      <c r="IYG59" s="145"/>
      <c r="IYH59" s="145"/>
      <c r="IYI59" s="145"/>
      <c r="IYJ59" s="145"/>
      <c r="IYK59" s="145"/>
      <c r="IYL59" s="145"/>
      <c r="IYM59" s="145"/>
      <c r="IYN59" s="145"/>
      <c r="IYO59" s="145"/>
      <c r="IYP59" s="145"/>
      <c r="IYQ59" s="145"/>
      <c r="IYR59" s="145"/>
      <c r="IYS59" s="145"/>
      <c r="IYT59" s="145"/>
      <c r="IYU59" s="145"/>
      <c r="IYV59" s="145"/>
      <c r="IYW59" s="145"/>
      <c r="IYX59" s="145"/>
      <c r="IYY59" s="145"/>
      <c r="IYZ59" s="145"/>
      <c r="IZA59" s="145"/>
      <c r="IZB59" s="145"/>
      <c r="IZC59" s="145"/>
      <c r="IZD59" s="145"/>
      <c r="IZE59" s="145"/>
      <c r="IZF59" s="145"/>
      <c r="IZG59" s="145"/>
      <c r="IZH59" s="145"/>
      <c r="IZI59" s="145"/>
      <c r="IZJ59" s="145"/>
      <c r="IZK59" s="145"/>
      <c r="IZL59" s="145"/>
      <c r="IZM59" s="145"/>
      <c r="IZN59" s="145"/>
      <c r="IZO59" s="145"/>
      <c r="IZP59" s="145"/>
      <c r="IZQ59" s="145"/>
      <c r="IZR59" s="145"/>
      <c r="IZS59" s="145"/>
      <c r="IZT59" s="145"/>
      <c r="IZU59" s="145"/>
      <c r="IZV59" s="145"/>
      <c r="IZW59" s="145"/>
      <c r="IZX59" s="145"/>
      <c r="IZY59" s="145"/>
      <c r="IZZ59" s="145"/>
      <c r="JAA59" s="145"/>
      <c r="JAB59" s="145"/>
      <c r="JAC59" s="145"/>
      <c r="JAD59" s="145"/>
      <c r="JAE59" s="145"/>
      <c r="JAF59" s="145"/>
      <c r="JAG59" s="145"/>
      <c r="JAH59" s="145"/>
      <c r="JAI59" s="145"/>
      <c r="JAJ59" s="145"/>
      <c r="JAK59" s="145"/>
      <c r="JAL59" s="145"/>
      <c r="JAM59" s="145"/>
      <c r="JAN59" s="145"/>
      <c r="JAO59" s="145"/>
      <c r="JAP59" s="145"/>
      <c r="JAQ59" s="145"/>
      <c r="JAR59" s="145"/>
      <c r="JAS59" s="145"/>
      <c r="JAT59" s="145"/>
      <c r="JAU59" s="145"/>
      <c r="JAV59" s="145"/>
      <c r="JAW59" s="145"/>
      <c r="JAX59" s="145"/>
      <c r="JAY59" s="145"/>
      <c r="JAZ59" s="145"/>
      <c r="JBA59" s="145"/>
      <c r="JBB59" s="145"/>
      <c r="JBC59" s="145"/>
      <c r="JBD59" s="145"/>
      <c r="JBE59" s="145"/>
      <c r="JBF59" s="145"/>
      <c r="JBG59" s="145"/>
      <c r="JBH59" s="145"/>
      <c r="JBI59" s="145"/>
      <c r="JBJ59" s="145"/>
      <c r="JBK59" s="145"/>
      <c r="JBL59" s="145"/>
      <c r="JBM59" s="145"/>
      <c r="JBN59" s="145"/>
      <c r="JBO59" s="145"/>
      <c r="JBP59" s="145"/>
      <c r="JBQ59" s="145"/>
      <c r="JBR59" s="145"/>
      <c r="JBS59" s="145"/>
      <c r="JBT59" s="145"/>
      <c r="JBU59" s="145"/>
      <c r="JBV59" s="145"/>
      <c r="JBW59" s="145"/>
      <c r="JBX59" s="145"/>
      <c r="JBY59" s="145"/>
      <c r="JBZ59" s="145"/>
      <c r="JCA59" s="145"/>
      <c r="JCB59" s="145"/>
      <c r="JCC59" s="145"/>
      <c r="JCD59" s="145"/>
      <c r="JCE59" s="145"/>
      <c r="JCF59" s="145"/>
      <c r="JCG59" s="145"/>
      <c r="JCH59" s="145"/>
      <c r="JCI59" s="145"/>
      <c r="JCJ59" s="145"/>
      <c r="JCK59" s="145"/>
      <c r="JCL59" s="145"/>
      <c r="JCM59" s="145"/>
      <c r="JCN59" s="145"/>
      <c r="JCO59" s="145"/>
      <c r="JCP59" s="145"/>
      <c r="JCQ59" s="145"/>
      <c r="JCR59" s="145"/>
      <c r="JCS59" s="145"/>
      <c r="JCT59" s="145"/>
      <c r="JCU59" s="145"/>
      <c r="JCV59" s="145"/>
      <c r="JCW59" s="145"/>
      <c r="JCX59" s="145"/>
      <c r="JCY59" s="145"/>
      <c r="JCZ59" s="145"/>
      <c r="JDA59" s="145"/>
      <c r="JDB59" s="145"/>
      <c r="JDC59" s="145"/>
      <c r="JDD59" s="145"/>
      <c r="JDE59" s="145"/>
      <c r="JDF59" s="145"/>
      <c r="JDG59" s="145"/>
      <c r="JDH59" s="145"/>
      <c r="JDI59" s="145"/>
      <c r="JDJ59" s="145"/>
      <c r="JDK59" s="145"/>
      <c r="JDL59" s="145"/>
      <c r="JDM59" s="145"/>
      <c r="JDN59" s="145"/>
      <c r="JDO59" s="145"/>
      <c r="JDP59" s="145"/>
      <c r="JDQ59" s="145"/>
      <c r="JDR59" s="145"/>
      <c r="JDS59" s="145"/>
      <c r="JDT59" s="145"/>
      <c r="JDU59" s="145"/>
      <c r="JDV59" s="145"/>
      <c r="JDW59" s="145"/>
      <c r="JDX59" s="145"/>
      <c r="JDY59" s="145"/>
      <c r="JDZ59" s="145"/>
      <c r="JEA59" s="145"/>
      <c r="JEB59" s="145"/>
      <c r="JEC59" s="145"/>
      <c r="JED59" s="145"/>
      <c r="JEE59" s="145"/>
      <c r="JEF59" s="145"/>
      <c r="JEG59" s="145"/>
      <c r="JEH59" s="145"/>
      <c r="JEI59" s="145"/>
      <c r="JEJ59" s="145"/>
      <c r="JEK59" s="145"/>
      <c r="JEL59" s="145"/>
      <c r="JEM59" s="145"/>
      <c r="JEN59" s="145"/>
      <c r="JEO59" s="145"/>
      <c r="JEP59" s="145"/>
      <c r="JEQ59" s="145"/>
      <c r="JER59" s="145"/>
      <c r="JES59" s="145"/>
      <c r="JET59" s="145"/>
      <c r="JEU59" s="145"/>
      <c r="JEV59" s="145"/>
      <c r="JEW59" s="145"/>
      <c r="JEX59" s="145"/>
      <c r="JEY59" s="145"/>
      <c r="JEZ59" s="145"/>
      <c r="JFA59" s="145"/>
      <c r="JFB59" s="145"/>
      <c r="JFC59" s="145"/>
      <c r="JFD59" s="145"/>
      <c r="JFE59" s="145"/>
      <c r="JFF59" s="145"/>
      <c r="JFG59" s="145"/>
      <c r="JFH59" s="145"/>
      <c r="JFI59" s="145"/>
      <c r="JFJ59" s="145"/>
      <c r="JFK59" s="145"/>
      <c r="JFL59" s="145"/>
      <c r="JFM59" s="145"/>
      <c r="JFN59" s="145"/>
      <c r="JFO59" s="145"/>
      <c r="JFP59" s="145"/>
      <c r="JFQ59" s="145"/>
      <c r="JFR59" s="145"/>
      <c r="JFS59" s="145"/>
      <c r="JFT59" s="145"/>
      <c r="JFU59" s="145"/>
      <c r="JFV59" s="145"/>
      <c r="JFW59" s="145"/>
      <c r="JFX59" s="145"/>
      <c r="JFY59" s="145"/>
      <c r="JFZ59" s="145"/>
      <c r="JGA59" s="145"/>
      <c r="JGB59" s="145"/>
      <c r="JGC59" s="145"/>
      <c r="JGD59" s="145"/>
      <c r="JGE59" s="145"/>
      <c r="JGF59" s="145"/>
      <c r="JGG59" s="145"/>
      <c r="JGH59" s="145"/>
      <c r="JGI59" s="145"/>
      <c r="JGJ59" s="145"/>
      <c r="JGK59" s="145"/>
      <c r="JGL59" s="145"/>
      <c r="JGM59" s="145"/>
      <c r="JGN59" s="145"/>
      <c r="JGO59" s="145"/>
      <c r="JGP59" s="145"/>
      <c r="JGQ59" s="145"/>
      <c r="JGR59" s="145"/>
      <c r="JGS59" s="145"/>
      <c r="JGT59" s="145"/>
      <c r="JGU59" s="145"/>
      <c r="JGV59" s="145"/>
      <c r="JGW59" s="145"/>
      <c r="JGX59" s="145"/>
      <c r="JGY59" s="145"/>
      <c r="JGZ59" s="145"/>
      <c r="JHA59" s="145"/>
      <c r="JHB59" s="145"/>
      <c r="JHC59" s="145"/>
      <c r="JHD59" s="145"/>
      <c r="JHE59" s="145"/>
      <c r="JHF59" s="145"/>
      <c r="JHG59" s="145"/>
      <c r="JHH59" s="145"/>
      <c r="JHI59" s="145"/>
      <c r="JHJ59" s="145"/>
      <c r="JHK59" s="145"/>
      <c r="JHL59" s="145"/>
      <c r="JHM59" s="145"/>
      <c r="JHN59" s="145"/>
      <c r="JHO59" s="145"/>
      <c r="JHP59" s="145"/>
      <c r="JHQ59" s="145"/>
      <c r="JHR59" s="145"/>
      <c r="JHS59" s="145"/>
      <c r="JHT59" s="145"/>
      <c r="JHU59" s="145"/>
      <c r="JHV59" s="145"/>
      <c r="JHW59" s="145"/>
      <c r="JHX59" s="145"/>
      <c r="JHY59" s="145"/>
      <c r="JHZ59" s="145"/>
      <c r="JIA59" s="145"/>
      <c r="JIB59" s="145"/>
      <c r="JIC59" s="145"/>
      <c r="JID59" s="145"/>
      <c r="JIE59" s="145"/>
      <c r="JIF59" s="145"/>
      <c r="JIG59" s="145"/>
      <c r="JIH59" s="145"/>
      <c r="JII59" s="145"/>
      <c r="JIJ59" s="145"/>
      <c r="JIK59" s="145"/>
      <c r="JIL59" s="145"/>
      <c r="JIM59" s="145"/>
      <c r="JIN59" s="145"/>
      <c r="JIO59" s="145"/>
      <c r="JIP59" s="145"/>
      <c r="JIQ59" s="145"/>
      <c r="JIR59" s="145"/>
      <c r="JIS59" s="145"/>
      <c r="JIT59" s="145"/>
      <c r="JIU59" s="145"/>
      <c r="JIV59" s="145"/>
      <c r="JIW59" s="145"/>
      <c r="JIX59" s="145"/>
      <c r="JIY59" s="145"/>
      <c r="JIZ59" s="145"/>
      <c r="JJA59" s="145"/>
      <c r="JJB59" s="145"/>
      <c r="JJC59" s="145"/>
      <c r="JJD59" s="145"/>
      <c r="JJE59" s="145"/>
      <c r="JJF59" s="145"/>
      <c r="JJG59" s="145"/>
      <c r="JJH59" s="145"/>
      <c r="JJI59" s="145"/>
      <c r="JJJ59" s="145"/>
      <c r="JJK59" s="145"/>
      <c r="JJL59" s="145"/>
      <c r="JJM59" s="145"/>
      <c r="JJN59" s="145"/>
      <c r="JJO59" s="145"/>
      <c r="JJP59" s="145"/>
      <c r="JJQ59" s="145"/>
      <c r="JJR59" s="145"/>
      <c r="JJS59" s="145"/>
      <c r="JJT59" s="145"/>
      <c r="JJU59" s="145"/>
      <c r="JJV59" s="145"/>
      <c r="JJW59" s="145"/>
      <c r="JJX59" s="145"/>
      <c r="JJY59" s="145"/>
      <c r="JJZ59" s="145"/>
      <c r="JKA59" s="145"/>
      <c r="JKB59" s="145"/>
      <c r="JKC59" s="145"/>
      <c r="JKD59" s="145"/>
      <c r="JKE59" s="145"/>
      <c r="JKF59" s="145"/>
      <c r="JKG59" s="145"/>
      <c r="JKH59" s="145"/>
      <c r="JKI59" s="145"/>
      <c r="JKJ59" s="145"/>
      <c r="JKK59" s="145"/>
      <c r="JKL59" s="145"/>
      <c r="JKM59" s="145"/>
      <c r="JKN59" s="145"/>
      <c r="JKO59" s="145"/>
      <c r="JKP59" s="145"/>
      <c r="JKQ59" s="145"/>
      <c r="JKR59" s="145"/>
      <c r="JKS59" s="145"/>
      <c r="JKT59" s="145"/>
      <c r="JKU59" s="145"/>
      <c r="JKV59" s="145"/>
      <c r="JKW59" s="145"/>
      <c r="JKX59" s="145"/>
      <c r="JKY59" s="145"/>
      <c r="JKZ59" s="145"/>
      <c r="JLA59" s="145"/>
      <c r="JLB59" s="145"/>
      <c r="JLC59" s="145"/>
      <c r="JLD59" s="145"/>
      <c r="JLE59" s="145"/>
      <c r="JLF59" s="145"/>
      <c r="JLG59" s="145"/>
      <c r="JLH59" s="145"/>
      <c r="JLI59" s="145"/>
      <c r="JLJ59" s="145"/>
      <c r="JLK59" s="145"/>
      <c r="JLL59" s="145"/>
      <c r="JLM59" s="145"/>
      <c r="JLN59" s="145"/>
      <c r="JLO59" s="145"/>
      <c r="JLP59" s="145"/>
      <c r="JLQ59" s="145"/>
      <c r="JLR59" s="145"/>
      <c r="JLS59" s="145"/>
      <c r="JLT59" s="145"/>
      <c r="JLU59" s="145"/>
      <c r="JLV59" s="145"/>
      <c r="JLW59" s="145"/>
      <c r="JLX59" s="145"/>
      <c r="JLY59" s="145"/>
      <c r="JLZ59" s="145"/>
      <c r="JMA59" s="145"/>
      <c r="JMB59" s="145"/>
      <c r="JMC59" s="145"/>
      <c r="JMD59" s="145"/>
      <c r="JME59" s="145"/>
      <c r="JMF59" s="145"/>
      <c r="JMG59" s="145"/>
      <c r="JMH59" s="145"/>
      <c r="JMI59" s="145"/>
      <c r="JMJ59" s="145"/>
      <c r="JMK59" s="145"/>
      <c r="JML59" s="145"/>
      <c r="JMM59" s="145"/>
      <c r="JMN59" s="145"/>
      <c r="JMO59" s="145"/>
      <c r="JMP59" s="145"/>
      <c r="JMQ59" s="145"/>
      <c r="JMR59" s="145"/>
      <c r="JMS59" s="145"/>
      <c r="JMT59" s="145"/>
      <c r="JMU59" s="145"/>
      <c r="JMV59" s="145"/>
      <c r="JMW59" s="145"/>
      <c r="JMX59" s="145"/>
      <c r="JMY59" s="145"/>
      <c r="JMZ59" s="145"/>
      <c r="JNA59" s="145"/>
      <c r="JNB59" s="145"/>
      <c r="JNC59" s="145"/>
      <c r="JND59" s="145"/>
      <c r="JNE59" s="145"/>
      <c r="JNF59" s="145"/>
      <c r="JNG59" s="145"/>
      <c r="JNH59" s="145"/>
      <c r="JNI59" s="145"/>
      <c r="JNJ59" s="145"/>
      <c r="JNK59" s="145"/>
      <c r="JNL59" s="145"/>
      <c r="JNM59" s="145"/>
      <c r="JNN59" s="145"/>
      <c r="JNO59" s="145"/>
      <c r="JNP59" s="145"/>
      <c r="JNQ59" s="145"/>
      <c r="JNR59" s="145"/>
      <c r="JNS59" s="145"/>
      <c r="JNT59" s="145"/>
      <c r="JNU59" s="145"/>
      <c r="JNV59" s="145"/>
      <c r="JNW59" s="145"/>
      <c r="JNX59" s="145"/>
      <c r="JNY59" s="145"/>
      <c r="JNZ59" s="145"/>
      <c r="JOA59" s="145"/>
      <c r="JOB59" s="145"/>
      <c r="JOC59" s="145"/>
      <c r="JOD59" s="145"/>
      <c r="JOE59" s="145"/>
      <c r="JOF59" s="145"/>
      <c r="JOG59" s="145"/>
      <c r="JOH59" s="145"/>
      <c r="JOI59" s="145"/>
      <c r="JOJ59" s="145"/>
      <c r="JOK59" s="145"/>
      <c r="JOL59" s="145"/>
      <c r="JOM59" s="145"/>
      <c r="JON59" s="145"/>
      <c r="JOO59" s="145"/>
      <c r="JOP59" s="145"/>
      <c r="JOQ59" s="145"/>
      <c r="JOR59" s="145"/>
      <c r="JOS59" s="145"/>
      <c r="JOT59" s="145"/>
      <c r="JOU59" s="145"/>
      <c r="JOV59" s="145"/>
      <c r="JOW59" s="145"/>
      <c r="JOX59" s="145"/>
      <c r="JOY59" s="145"/>
      <c r="JOZ59" s="145"/>
      <c r="JPA59" s="145"/>
      <c r="JPB59" s="145"/>
      <c r="JPC59" s="145"/>
      <c r="JPD59" s="145"/>
      <c r="JPE59" s="145"/>
      <c r="JPF59" s="145"/>
      <c r="JPG59" s="145"/>
      <c r="JPH59" s="145"/>
      <c r="JPI59" s="145"/>
      <c r="JPJ59" s="145"/>
      <c r="JPK59" s="145"/>
      <c r="JPL59" s="145"/>
      <c r="JPM59" s="145"/>
      <c r="JPN59" s="145"/>
      <c r="JPO59" s="145"/>
      <c r="JPP59" s="145"/>
      <c r="JPQ59" s="145"/>
      <c r="JPR59" s="145"/>
      <c r="JPS59" s="145"/>
      <c r="JPT59" s="145"/>
      <c r="JPU59" s="145"/>
      <c r="JPV59" s="145"/>
      <c r="JPW59" s="145"/>
      <c r="JPX59" s="145"/>
      <c r="JPY59" s="145"/>
      <c r="JPZ59" s="145"/>
      <c r="JQA59" s="145"/>
      <c r="JQB59" s="145"/>
      <c r="JQC59" s="145"/>
      <c r="JQD59" s="145"/>
      <c r="JQE59" s="145"/>
      <c r="JQF59" s="145"/>
      <c r="JQG59" s="145"/>
      <c r="JQH59" s="145"/>
      <c r="JQI59" s="145"/>
      <c r="JQJ59" s="145"/>
      <c r="JQK59" s="145"/>
      <c r="JQL59" s="145"/>
      <c r="JQM59" s="145"/>
      <c r="JQN59" s="145"/>
      <c r="JQO59" s="145"/>
      <c r="JQP59" s="145"/>
      <c r="JQQ59" s="145"/>
      <c r="JQR59" s="145"/>
      <c r="JQS59" s="145"/>
      <c r="JQT59" s="145"/>
      <c r="JQU59" s="145"/>
      <c r="JQV59" s="145"/>
      <c r="JQW59" s="145"/>
      <c r="JQX59" s="145"/>
      <c r="JQY59" s="145"/>
      <c r="JQZ59" s="145"/>
      <c r="JRA59" s="145"/>
      <c r="JRB59" s="145"/>
      <c r="JRC59" s="145"/>
      <c r="JRD59" s="145"/>
      <c r="JRE59" s="145"/>
      <c r="JRF59" s="145"/>
      <c r="JRG59" s="145"/>
      <c r="JRH59" s="145"/>
      <c r="JRI59" s="145"/>
      <c r="JRJ59" s="145"/>
      <c r="JRK59" s="145"/>
      <c r="JRL59" s="145"/>
      <c r="JRM59" s="145"/>
      <c r="JRN59" s="145"/>
      <c r="JRO59" s="145"/>
      <c r="JRP59" s="145"/>
      <c r="JRQ59" s="145"/>
      <c r="JRR59" s="145"/>
      <c r="JRS59" s="145"/>
      <c r="JRT59" s="145"/>
      <c r="JRU59" s="145"/>
      <c r="JRV59" s="145"/>
      <c r="JRW59" s="145"/>
      <c r="JRX59" s="145"/>
      <c r="JRY59" s="145"/>
      <c r="JRZ59" s="145"/>
      <c r="JSA59" s="145"/>
      <c r="JSB59" s="145"/>
      <c r="JSC59" s="145"/>
      <c r="JSD59" s="145"/>
      <c r="JSE59" s="145"/>
      <c r="JSF59" s="145"/>
      <c r="JSG59" s="145"/>
      <c r="JSH59" s="145"/>
      <c r="JSI59" s="145"/>
      <c r="JSJ59" s="145"/>
      <c r="JSK59" s="145"/>
      <c r="JSL59" s="145"/>
      <c r="JSM59" s="145"/>
      <c r="JSN59" s="145"/>
      <c r="JSO59" s="145"/>
      <c r="JSP59" s="145"/>
      <c r="JSQ59" s="145"/>
      <c r="JSR59" s="145"/>
      <c r="JSS59" s="145"/>
      <c r="JST59" s="145"/>
      <c r="JSU59" s="145"/>
      <c r="JSV59" s="145"/>
      <c r="JSW59" s="145"/>
      <c r="JSX59" s="145"/>
      <c r="JSY59" s="145"/>
      <c r="JSZ59" s="145"/>
      <c r="JTA59" s="145"/>
      <c r="JTB59" s="145"/>
      <c r="JTC59" s="145"/>
      <c r="JTD59" s="145"/>
      <c r="JTE59" s="145"/>
      <c r="JTF59" s="145"/>
      <c r="JTG59" s="145"/>
      <c r="JTH59" s="145"/>
      <c r="JTI59" s="145"/>
      <c r="JTJ59" s="145"/>
      <c r="JTK59" s="145"/>
      <c r="JTL59" s="145"/>
      <c r="JTM59" s="145"/>
      <c r="JTN59" s="145"/>
      <c r="JTO59" s="145"/>
      <c r="JTP59" s="145"/>
      <c r="JTQ59" s="145"/>
      <c r="JTR59" s="145"/>
      <c r="JTS59" s="145"/>
      <c r="JTT59" s="145"/>
      <c r="JTU59" s="145"/>
      <c r="JTV59" s="145"/>
      <c r="JTW59" s="145"/>
      <c r="JTX59" s="145"/>
      <c r="JTY59" s="145"/>
      <c r="JTZ59" s="145"/>
      <c r="JUA59" s="145"/>
      <c r="JUB59" s="145"/>
      <c r="JUC59" s="145"/>
      <c r="JUD59" s="145"/>
      <c r="JUE59" s="145"/>
      <c r="JUF59" s="145"/>
      <c r="JUG59" s="145"/>
      <c r="JUH59" s="145"/>
      <c r="JUI59" s="145"/>
      <c r="JUJ59" s="145"/>
      <c r="JUK59" s="145"/>
      <c r="JUL59" s="145"/>
      <c r="JUM59" s="145"/>
      <c r="JUN59" s="145"/>
      <c r="JUO59" s="145"/>
      <c r="JUP59" s="145"/>
      <c r="JUQ59" s="145"/>
      <c r="JUR59" s="145"/>
      <c r="JUS59" s="145"/>
      <c r="JUT59" s="145"/>
      <c r="JUU59" s="145"/>
      <c r="JUV59" s="145"/>
      <c r="JUW59" s="145"/>
      <c r="JUX59" s="145"/>
      <c r="JUY59" s="145"/>
      <c r="JUZ59" s="145"/>
      <c r="JVA59" s="145"/>
      <c r="JVB59" s="145"/>
      <c r="JVC59" s="145"/>
      <c r="JVD59" s="145"/>
      <c r="JVE59" s="145"/>
      <c r="JVF59" s="145"/>
      <c r="JVG59" s="145"/>
      <c r="JVH59" s="145"/>
      <c r="JVI59" s="145"/>
      <c r="JVJ59" s="145"/>
      <c r="JVK59" s="145"/>
      <c r="JVL59" s="145"/>
      <c r="JVM59" s="145"/>
      <c r="JVN59" s="145"/>
      <c r="JVO59" s="145"/>
      <c r="JVP59" s="145"/>
      <c r="JVQ59" s="145"/>
      <c r="JVR59" s="145"/>
      <c r="JVS59" s="145"/>
      <c r="JVT59" s="145"/>
      <c r="JVU59" s="145"/>
      <c r="JVV59" s="145"/>
      <c r="JVW59" s="145"/>
      <c r="JVX59" s="145"/>
      <c r="JVY59" s="145"/>
      <c r="JVZ59" s="145"/>
      <c r="JWA59" s="145"/>
      <c r="JWB59" s="145"/>
      <c r="JWC59" s="145"/>
      <c r="JWD59" s="145"/>
      <c r="JWE59" s="145"/>
      <c r="JWF59" s="145"/>
      <c r="JWG59" s="145"/>
      <c r="JWH59" s="145"/>
      <c r="JWI59" s="145"/>
      <c r="JWJ59" s="145"/>
      <c r="JWK59" s="145"/>
      <c r="JWL59" s="145"/>
      <c r="JWM59" s="145"/>
      <c r="JWN59" s="145"/>
      <c r="JWO59" s="145"/>
      <c r="JWP59" s="145"/>
      <c r="JWQ59" s="145"/>
      <c r="JWR59" s="145"/>
      <c r="JWS59" s="145"/>
      <c r="JWT59" s="145"/>
      <c r="JWU59" s="145"/>
      <c r="JWV59" s="145"/>
      <c r="JWW59" s="145"/>
      <c r="JWX59" s="145"/>
      <c r="JWY59" s="145"/>
      <c r="JWZ59" s="145"/>
      <c r="JXA59" s="145"/>
      <c r="JXB59" s="145"/>
      <c r="JXC59" s="145"/>
      <c r="JXD59" s="145"/>
      <c r="JXE59" s="145"/>
      <c r="JXF59" s="145"/>
      <c r="JXG59" s="145"/>
      <c r="JXH59" s="145"/>
      <c r="JXI59" s="145"/>
      <c r="JXJ59" s="145"/>
      <c r="JXK59" s="145"/>
      <c r="JXL59" s="145"/>
      <c r="JXM59" s="145"/>
      <c r="JXN59" s="145"/>
      <c r="JXO59" s="145"/>
      <c r="JXP59" s="145"/>
      <c r="JXQ59" s="145"/>
      <c r="JXR59" s="145"/>
      <c r="JXS59" s="145"/>
      <c r="JXT59" s="145"/>
      <c r="JXU59" s="145"/>
      <c r="JXV59" s="145"/>
      <c r="JXW59" s="145"/>
      <c r="JXX59" s="145"/>
      <c r="JXY59" s="145"/>
      <c r="JXZ59" s="145"/>
      <c r="JYA59" s="145"/>
      <c r="JYB59" s="145"/>
      <c r="JYC59" s="145"/>
      <c r="JYD59" s="145"/>
      <c r="JYE59" s="145"/>
      <c r="JYF59" s="145"/>
      <c r="JYG59" s="145"/>
      <c r="JYH59" s="145"/>
      <c r="JYI59" s="145"/>
      <c r="JYJ59" s="145"/>
      <c r="JYK59" s="145"/>
      <c r="JYL59" s="145"/>
      <c r="JYM59" s="145"/>
      <c r="JYN59" s="145"/>
      <c r="JYO59" s="145"/>
      <c r="JYP59" s="145"/>
      <c r="JYQ59" s="145"/>
      <c r="JYR59" s="145"/>
      <c r="JYS59" s="145"/>
      <c r="JYT59" s="145"/>
      <c r="JYU59" s="145"/>
      <c r="JYV59" s="145"/>
      <c r="JYW59" s="145"/>
      <c r="JYX59" s="145"/>
      <c r="JYY59" s="145"/>
      <c r="JYZ59" s="145"/>
      <c r="JZA59" s="145"/>
      <c r="JZB59" s="145"/>
      <c r="JZC59" s="145"/>
      <c r="JZD59" s="145"/>
      <c r="JZE59" s="145"/>
      <c r="JZF59" s="145"/>
      <c r="JZG59" s="145"/>
      <c r="JZH59" s="145"/>
      <c r="JZI59" s="145"/>
      <c r="JZJ59" s="145"/>
      <c r="JZK59" s="145"/>
      <c r="JZL59" s="145"/>
      <c r="JZM59" s="145"/>
      <c r="JZN59" s="145"/>
      <c r="JZO59" s="145"/>
      <c r="JZP59" s="145"/>
      <c r="JZQ59" s="145"/>
      <c r="JZR59" s="145"/>
      <c r="JZS59" s="145"/>
      <c r="JZT59" s="145"/>
      <c r="JZU59" s="145"/>
      <c r="JZV59" s="145"/>
      <c r="JZW59" s="145"/>
      <c r="JZX59" s="145"/>
      <c r="JZY59" s="145"/>
      <c r="JZZ59" s="145"/>
      <c r="KAA59" s="145"/>
      <c r="KAB59" s="145"/>
      <c r="KAC59" s="145"/>
      <c r="KAD59" s="145"/>
      <c r="KAE59" s="145"/>
      <c r="KAF59" s="145"/>
      <c r="KAG59" s="145"/>
      <c r="KAH59" s="145"/>
      <c r="KAI59" s="145"/>
      <c r="KAJ59" s="145"/>
      <c r="KAK59" s="145"/>
      <c r="KAL59" s="145"/>
      <c r="KAM59" s="145"/>
      <c r="KAN59" s="145"/>
      <c r="KAO59" s="145"/>
      <c r="KAP59" s="145"/>
      <c r="KAQ59" s="145"/>
      <c r="KAR59" s="145"/>
      <c r="KAS59" s="145"/>
      <c r="KAT59" s="145"/>
      <c r="KAU59" s="145"/>
      <c r="KAV59" s="145"/>
      <c r="KAW59" s="145"/>
      <c r="KAX59" s="145"/>
      <c r="KAY59" s="145"/>
      <c r="KAZ59" s="145"/>
      <c r="KBA59" s="145"/>
      <c r="KBB59" s="145"/>
      <c r="KBC59" s="145"/>
      <c r="KBD59" s="145"/>
      <c r="KBE59" s="145"/>
      <c r="KBF59" s="145"/>
      <c r="KBG59" s="145"/>
      <c r="KBH59" s="145"/>
      <c r="KBI59" s="145"/>
      <c r="KBJ59" s="145"/>
      <c r="KBK59" s="145"/>
      <c r="KBL59" s="145"/>
      <c r="KBM59" s="145"/>
      <c r="KBN59" s="145"/>
      <c r="KBO59" s="145"/>
      <c r="KBP59" s="145"/>
      <c r="KBQ59" s="145"/>
      <c r="KBR59" s="145"/>
      <c r="KBS59" s="145"/>
      <c r="KBT59" s="145"/>
      <c r="KBU59" s="145"/>
      <c r="KBV59" s="145"/>
      <c r="KBW59" s="145"/>
      <c r="KBX59" s="145"/>
      <c r="KBY59" s="145"/>
      <c r="KBZ59" s="145"/>
      <c r="KCA59" s="145"/>
      <c r="KCB59" s="145"/>
      <c r="KCC59" s="145"/>
      <c r="KCD59" s="145"/>
      <c r="KCE59" s="145"/>
      <c r="KCF59" s="145"/>
      <c r="KCG59" s="145"/>
      <c r="KCH59" s="145"/>
      <c r="KCI59" s="145"/>
      <c r="KCJ59" s="145"/>
      <c r="KCK59" s="145"/>
      <c r="KCL59" s="145"/>
      <c r="KCM59" s="145"/>
      <c r="KCN59" s="145"/>
      <c r="KCO59" s="145"/>
      <c r="KCP59" s="145"/>
      <c r="KCQ59" s="145"/>
      <c r="KCR59" s="145"/>
      <c r="KCS59" s="145"/>
      <c r="KCT59" s="145"/>
      <c r="KCU59" s="145"/>
      <c r="KCV59" s="145"/>
      <c r="KCW59" s="145"/>
      <c r="KCX59" s="145"/>
      <c r="KCY59" s="145"/>
      <c r="KCZ59" s="145"/>
      <c r="KDA59" s="145"/>
      <c r="KDB59" s="145"/>
      <c r="KDC59" s="145"/>
      <c r="KDD59" s="145"/>
      <c r="KDE59" s="145"/>
      <c r="KDF59" s="145"/>
      <c r="KDG59" s="145"/>
      <c r="KDH59" s="145"/>
      <c r="KDI59" s="145"/>
      <c r="KDJ59" s="145"/>
      <c r="KDK59" s="145"/>
      <c r="KDL59" s="145"/>
      <c r="KDM59" s="145"/>
      <c r="KDN59" s="145"/>
      <c r="KDO59" s="145"/>
      <c r="KDP59" s="145"/>
      <c r="KDQ59" s="145"/>
      <c r="KDR59" s="145"/>
      <c r="KDS59" s="145"/>
      <c r="KDT59" s="145"/>
      <c r="KDU59" s="145"/>
      <c r="KDV59" s="145"/>
      <c r="KDW59" s="145"/>
      <c r="KDX59" s="145"/>
      <c r="KDY59" s="145"/>
      <c r="KDZ59" s="145"/>
      <c r="KEA59" s="145"/>
      <c r="KEB59" s="145"/>
      <c r="KEC59" s="145"/>
      <c r="KED59" s="145"/>
      <c r="KEE59" s="145"/>
      <c r="KEF59" s="145"/>
      <c r="KEG59" s="145"/>
      <c r="KEH59" s="145"/>
      <c r="KEI59" s="145"/>
      <c r="KEJ59" s="145"/>
      <c r="KEK59" s="145"/>
      <c r="KEL59" s="145"/>
      <c r="KEM59" s="145"/>
      <c r="KEN59" s="145"/>
      <c r="KEO59" s="145"/>
      <c r="KEP59" s="145"/>
      <c r="KEQ59" s="145"/>
      <c r="KER59" s="145"/>
      <c r="KES59" s="145"/>
      <c r="KET59" s="145"/>
      <c r="KEU59" s="145"/>
      <c r="KEV59" s="145"/>
      <c r="KEW59" s="145"/>
      <c r="KEX59" s="145"/>
      <c r="KEY59" s="145"/>
      <c r="KEZ59" s="145"/>
      <c r="KFA59" s="145"/>
      <c r="KFB59" s="145"/>
      <c r="KFC59" s="145"/>
      <c r="KFD59" s="145"/>
      <c r="KFE59" s="145"/>
      <c r="KFF59" s="145"/>
      <c r="KFG59" s="145"/>
      <c r="KFH59" s="145"/>
      <c r="KFI59" s="145"/>
      <c r="KFJ59" s="145"/>
      <c r="KFK59" s="145"/>
      <c r="KFL59" s="145"/>
      <c r="KFM59" s="145"/>
      <c r="KFN59" s="145"/>
      <c r="KFO59" s="145"/>
      <c r="KFP59" s="145"/>
      <c r="KFQ59" s="145"/>
      <c r="KFR59" s="145"/>
      <c r="KFS59" s="145"/>
      <c r="KFT59" s="145"/>
      <c r="KFU59" s="145"/>
      <c r="KFV59" s="145"/>
      <c r="KFW59" s="145"/>
      <c r="KFX59" s="145"/>
      <c r="KFY59" s="145"/>
      <c r="KFZ59" s="145"/>
      <c r="KGA59" s="145"/>
      <c r="KGB59" s="145"/>
      <c r="KGC59" s="145"/>
      <c r="KGD59" s="145"/>
      <c r="KGE59" s="145"/>
      <c r="KGF59" s="145"/>
      <c r="KGG59" s="145"/>
      <c r="KGH59" s="145"/>
      <c r="KGI59" s="145"/>
      <c r="KGJ59" s="145"/>
      <c r="KGK59" s="145"/>
      <c r="KGL59" s="145"/>
      <c r="KGM59" s="145"/>
      <c r="KGN59" s="145"/>
      <c r="KGO59" s="145"/>
      <c r="KGP59" s="145"/>
      <c r="KGQ59" s="145"/>
      <c r="KGR59" s="145"/>
      <c r="KGS59" s="145"/>
      <c r="KGT59" s="145"/>
      <c r="KGU59" s="145"/>
      <c r="KGV59" s="145"/>
      <c r="KGW59" s="145"/>
      <c r="KGX59" s="145"/>
      <c r="KGY59" s="145"/>
      <c r="KGZ59" s="145"/>
      <c r="KHA59" s="145"/>
      <c r="KHB59" s="145"/>
      <c r="KHC59" s="145"/>
      <c r="KHD59" s="145"/>
      <c r="KHE59" s="145"/>
      <c r="KHF59" s="145"/>
      <c r="KHG59" s="145"/>
      <c r="KHH59" s="145"/>
      <c r="KHI59" s="145"/>
      <c r="KHJ59" s="145"/>
      <c r="KHK59" s="145"/>
      <c r="KHL59" s="145"/>
      <c r="KHM59" s="145"/>
      <c r="KHN59" s="145"/>
      <c r="KHO59" s="145"/>
      <c r="KHP59" s="145"/>
      <c r="KHQ59" s="145"/>
      <c r="KHR59" s="145"/>
      <c r="KHS59" s="145"/>
      <c r="KHT59" s="145"/>
      <c r="KHU59" s="145"/>
      <c r="KHV59" s="145"/>
      <c r="KHW59" s="145"/>
      <c r="KHX59" s="145"/>
      <c r="KHY59" s="145"/>
      <c r="KHZ59" s="145"/>
      <c r="KIA59" s="145"/>
      <c r="KIB59" s="145"/>
      <c r="KIC59" s="145"/>
      <c r="KID59" s="145"/>
      <c r="KIE59" s="145"/>
      <c r="KIF59" s="145"/>
      <c r="KIG59" s="145"/>
      <c r="KIH59" s="145"/>
      <c r="KII59" s="145"/>
      <c r="KIJ59" s="145"/>
      <c r="KIK59" s="145"/>
      <c r="KIL59" s="145"/>
      <c r="KIM59" s="145"/>
      <c r="KIN59" s="145"/>
      <c r="KIO59" s="145"/>
      <c r="KIP59" s="145"/>
      <c r="KIQ59" s="145"/>
      <c r="KIR59" s="145"/>
      <c r="KIS59" s="145"/>
      <c r="KIT59" s="145"/>
      <c r="KIU59" s="145"/>
      <c r="KIV59" s="145"/>
      <c r="KIW59" s="145"/>
      <c r="KIX59" s="145"/>
      <c r="KIY59" s="145"/>
      <c r="KIZ59" s="145"/>
      <c r="KJA59" s="145"/>
      <c r="KJB59" s="145"/>
      <c r="KJC59" s="145"/>
      <c r="KJD59" s="145"/>
      <c r="KJE59" s="145"/>
      <c r="KJF59" s="145"/>
      <c r="KJG59" s="145"/>
      <c r="KJH59" s="145"/>
      <c r="KJI59" s="145"/>
      <c r="KJJ59" s="145"/>
      <c r="KJK59" s="145"/>
      <c r="KJL59" s="145"/>
      <c r="KJM59" s="145"/>
      <c r="KJN59" s="145"/>
      <c r="KJO59" s="145"/>
      <c r="KJP59" s="145"/>
      <c r="KJQ59" s="145"/>
      <c r="KJR59" s="145"/>
      <c r="KJS59" s="145"/>
      <c r="KJT59" s="145"/>
      <c r="KJU59" s="145"/>
      <c r="KJV59" s="145"/>
      <c r="KJW59" s="145"/>
      <c r="KJX59" s="145"/>
      <c r="KJY59" s="145"/>
      <c r="KJZ59" s="145"/>
      <c r="KKA59" s="145"/>
      <c r="KKB59" s="145"/>
      <c r="KKC59" s="145"/>
      <c r="KKD59" s="145"/>
      <c r="KKE59" s="145"/>
      <c r="KKF59" s="145"/>
      <c r="KKG59" s="145"/>
      <c r="KKH59" s="145"/>
      <c r="KKI59" s="145"/>
      <c r="KKJ59" s="145"/>
      <c r="KKK59" s="145"/>
      <c r="KKL59" s="145"/>
      <c r="KKM59" s="145"/>
      <c r="KKN59" s="145"/>
      <c r="KKO59" s="145"/>
      <c r="KKP59" s="145"/>
      <c r="KKQ59" s="145"/>
      <c r="KKR59" s="145"/>
      <c r="KKS59" s="145"/>
      <c r="KKT59" s="145"/>
      <c r="KKU59" s="145"/>
      <c r="KKV59" s="145"/>
      <c r="KKW59" s="145"/>
      <c r="KKX59" s="145"/>
      <c r="KKY59" s="145"/>
      <c r="KKZ59" s="145"/>
      <c r="KLA59" s="145"/>
      <c r="KLB59" s="145"/>
      <c r="KLC59" s="145"/>
      <c r="KLD59" s="145"/>
      <c r="KLE59" s="145"/>
      <c r="KLF59" s="145"/>
      <c r="KLG59" s="145"/>
      <c r="KLH59" s="145"/>
      <c r="KLI59" s="145"/>
      <c r="KLJ59" s="145"/>
      <c r="KLK59" s="145"/>
      <c r="KLL59" s="145"/>
      <c r="KLM59" s="145"/>
      <c r="KLN59" s="145"/>
      <c r="KLO59" s="145"/>
      <c r="KLP59" s="145"/>
      <c r="KLQ59" s="145"/>
      <c r="KLR59" s="145"/>
      <c r="KLS59" s="145"/>
      <c r="KLT59" s="145"/>
      <c r="KLU59" s="145"/>
      <c r="KLV59" s="145"/>
      <c r="KLW59" s="145"/>
      <c r="KLX59" s="145"/>
      <c r="KLY59" s="145"/>
      <c r="KLZ59" s="145"/>
      <c r="KMA59" s="145"/>
      <c r="KMB59" s="145"/>
      <c r="KMC59" s="145"/>
      <c r="KMD59" s="145"/>
      <c r="KME59" s="145"/>
      <c r="KMF59" s="145"/>
      <c r="KMG59" s="145"/>
      <c r="KMH59" s="145"/>
      <c r="KMI59" s="145"/>
      <c r="KMJ59" s="145"/>
      <c r="KMK59" s="145"/>
      <c r="KML59" s="145"/>
      <c r="KMM59" s="145"/>
      <c r="KMN59" s="145"/>
      <c r="KMO59" s="145"/>
      <c r="KMP59" s="145"/>
      <c r="KMQ59" s="145"/>
      <c r="KMR59" s="145"/>
      <c r="KMS59" s="145"/>
      <c r="KMT59" s="145"/>
      <c r="KMU59" s="145"/>
      <c r="KMV59" s="145"/>
      <c r="KMW59" s="145"/>
      <c r="KMX59" s="145"/>
      <c r="KMY59" s="145"/>
      <c r="KMZ59" s="145"/>
      <c r="KNA59" s="145"/>
      <c r="KNB59" s="145"/>
      <c r="KNC59" s="145"/>
      <c r="KND59" s="145"/>
      <c r="KNE59" s="145"/>
      <c r="KNF59" s="145"/>
      <c r="KNG59" s="145"/>
      <c r="KNH59" s="145"/>
      <c r="KNI59" s="145"/>
      <c r="KNJ59" s="145"/>
      <c r="KNK59" s="145"/>
      <c r="KNL59" s="145"/>
      <c r="KNM59" s="145"/>
      <c r="KNN59" s="145"/>
      <c r="KNO59" s="145"/>
      <c r="KNP59" s="145"/>
      <c r="KNQ59" s="145"/>
      <c r="KNR59" s="145"/>
      <c r="KNS59" s="145"/>
      <c r="KNT59" s="145"/>
      <c r="KNU59" s="145"/>
      <c r="KNV59" s="145"/>
      <c r="KNW59" s="145"/>
      <c r="KNX59" s="145"/>
      <c r="KNY59" s="145"/>
      <c r="KNZ59" s="145"/>
      <c r="KOA59" s="145"/>
      <c r="KOB59" s="145"/>
      <c r="KOC59" s="145"/>
      <c r="KOD59" s="145"/>
      <c r="KOE59" s="145"/>
      <c r="KOF59" s="145"/>
      <c r="KOG59" s="145"/>
      <c r="KOH59" s="145"/>
      <c r="KOI59" s="145"/>
      <c r="KOJ59" s="145"/>
      <c r="KOK59" s="145"/>
      <c r="KOL59" s="145"/>
      <c r="KOM59" s="145"/>
      <c r="KON59" s="145"/>
      <c r="KOO59" s="145"/>
      <c r="KOP59" s="145"/>
      <c r="KOQ59" s="145"/>
      <c r="KOR59" s="145"/>
      <c r="KOS59" s="145"/>
      <c r="KOT59" s="145"/>
      <c r="KOU59" s="145"/>
      <c r="KOV59" s="145"/>
      <c r="KOW59" s="145"/>
      <c r="KOX59" s="145"/>
      <c r="KOY59" s="145"/>
      <c r="KOZ59" s="145"/>
      <c r="KPA59" s="145"/>
      <c r="KPB59" s="145"/>
      <c r="KPC59" s="145"/>
      <c r="KPD59" s="145"/>
      <c r="KPE59" s="145"/>
      <c r="KPF59" s="145"/>
      <c r="KPG59" s="145"/>
      <c r="KPH59" s="145"/>
      <c r="KPI59" s="145"/>
      <c r="KPJ59" s="145"/>
      <c r="KPK59" s="145"/>
      <c r="KPL59" s="145"/>
      <c r="KPM59" s="145"/>
      <c r="KPN59" s="145"/>
      <c r="KPO59" s="145"/>
      <c r="KPP59" s="145"/>
      <c r="KPQ59" s="145"/>
      <c r="KPR59" s="145"/>
      <c r="KPS59" s="145"/>
      <c r="KPT59" s="145"/>
      <c r="KPU59" s="145"/>
      <c r="KPV59" s="145"/>
      <c r="KPW59" s="145"/>
      <c r="KPX59" s="145"/>
      <c r="KPY59" s="145"/>
      <c r="KPZ59" s="145"/>
      <c r="KQA59" s="145"/>
      <c r="KQB59" s="145"/>
      <c r="KQC59" s="145"/>
      <c r="KQD59" s="145"/>
      <c r="KQE59" s="145"/>
      <c r="KQF59" s="145"/>
      <c r="KQG59" s="145"/>
      <c r="KQH59" s="145"/>
      <c r="KQI59" s="145"/>
      <c r="KQJ59" s="145"/>
      <c r="KQK59" s="145"/>
      <c r="KQL59" s="145"/>
      <c r="KQM59" s="145"/>
      <c r="KQN59" s="145"/>
      <c r="KQO59" s="145"/>
      <c r="KQP59" s="145"/>
      <c r="KQQ59" s="145"/>
      <c r="KQR59" s="145"/>
      <c r="KQS59" s="145"/>
      <c r="KQT59" s="145"/>
      <c r="KQU59" s="145"/>
      <c r="KQV59" s="145"/>
      <c r="KQW59" s="145"/>
      <c r="KQX59" s="145"/>
      <c r="KQY59" s="145"/>
      <c r="KQZ59" s="145"/>
      <c r="KRA59" s="145"/>
      <c r="KRB59" s="145"/>
      <c r="KRC59" s="145"/>
      <c r="KRD59" s="145"/>
      <c r="KRE59" s="145"/>
      <c r="KRF59" s="145"/>
      <c r="KRG59" s="145"/>
      <c r="KRH59" s="145"/>
      <c r="KRI59" s="145"/>
      <c r="KRJ59" s="145"/>
      <c r="KRK59" s="145"/>
      <c r="KRL59" s="145"/>
      <c r="KRM59" s="145"/>
      <c r="KRN59" s="145"/>
      <c r="KRO59" s="145"/>
      <c r="KRP59" s="145"/>
      <c r="KRQ59" s="145"/>
      <c r="KRR59" s="145"/>
      <c r="KRS59" s="145"/>
      <c r="KRT59" s="145"/>
      <c r="KRU59" s="145"/>
      <c r="KRV59" s="145"/>
      <c r="KRW59" s="145"/>
      <c r="KRX59" s="145"/>
      <c r="KRY59" s="145"/>
      <c r="KRZ59" s="145"/>
      <c r="KSA59" s="145"/>
      <c r="KSB59" s="145"/>
      <c r="KSC59" s="145"/>
      <c r="KSD59" s="145"/>
      <c r="KSE59" s="145"/>
      <c r="KSF59" s="145"/>
      <c r="KSG59" s="145"/>
      <c r="KSH59" s="145"/>
      <c r="KSI59" s="145"/>
      <c r="KSJ59" s="145"/>
      <c r="KSK59" s="145"/>
      <c r="KSL59" s="145"/>
      <c r="KSM59" s="145"/>
      <c r="KSN59" s="145"/>
      <c r="KSO59" s="145"/>
      <c r="KSP59" s="145"/>
      <c r="KSQ59" s="145"/>
      <c r="KSR59" s="145"/>
      <c r="KSS59" s="145"/>
      <c r="KST59" s="145"/>
      <c r="KSU59" s="145"/>
      <c r="KSV59" s="145"/>
      <c r="KSW59" s="145"/>
      <c r="KSX59" s="145"/>
      <c r="KSY59" s="145"/>
      <c r="KSZ59" s="145"/>
      <c r="KTA59" s="145"/>
      <c r="KTB59" s="145"/>
      <c r="KTC59" s="145"/>
      <c r="KTD59" s="145"/>
      <c r="KTE59" s="145"/>
      <c r="KTF59" s="145"/>
      <c r="KTG59" s="145"/>
      <c r="KTH59" s="145"/>
      <c r="KTI59" s="145"/>
      <c r="KTJ59" s="145"/>
      <c r="KTK59" s="145"/>
      <c r="KTL59" s="145"/>
      <c r="KTM59" s="145"/>
      <c r="KTN59" s="145"/>
      <c r="KTO59" s="145"/>
      <c r="KTP59" s="145"/>
      <c r="KTQ59" s="145"/>
      <c r="KTR59" s="145"/>
      <c r="KTS59" s="145"/>
      <c r="KTT59" s="145"/>
      <c r="KTU59" s="145"/>
      <c r="KTV59" s="145"/>
      <c r="KTW59" s="145"/>
      <c r="KTX59" s="145"/>
      <c r="KTY59" s="145"/>
      <c r="KTZ59" s="145"/>
      <c r="KUA59" s="145"/>
      <c r="KUB59" s="145"/>
      <c r="KUC59" s="145"/>
      <c r="KUD59" s="145"/>
      <c r="KUE59" s="145"/>
      <c r="KUF59" s="145"/>
      <c r="KUG59" s="145"/>
      <c r="KUH59" s="145"/>
      <c r="KUI59" s="145"/>
      <c r="KUJ59" s="145"/>
      <c r="KUK59" s="145"/>
      <c r="KUL59" s="145"/>
      <c r="KUM59" s="145"/>
      <c r="KUN59" s="145"/>
      <c r="KUO59" s="145"/>
      <c r="KUP59" s="145"/>
      <c r="KUQ59" s="145"/>
      <c r="KUR59" s="145"/>
      <c r="KUS59" s="145"/>
      <c r="KUT59" s="145"/>
      <c r="KUU59" s="145"/>
      <c r="KUV59" s="145"/>
      <c r="KUW59" s="145"/>
      <c r="KUX59" s="145"/>
      <c r="KUY59" s="145"/>
      <c r="KUZ59" s="145"/>
      <c r="KVA59" s="145"/>
      <c r="KVB59" s="145"/>
      <c r="KVC59" s="145"/>
      <c r="KVD59" s="145"/>
      <c r="KVE59" s="145"/>
      <c r="KVF59" s="145"/>
      <c r="KVG59" s="145"/>
      <c r="KVH59" s="145"/>
      <c r="KVI59" s="145"/>
      <c r="KVJ59" s="145"/>
      <c r="KVK59" s="145"/>
      <c r="KVL59" s="145"/>
      <c r="KVM59" s="145"/>
      <c r="KVN59" s="145"/>
      <c r="KVO59" s="145"/>
      <c r="KVP59" s="145"/>
      <c r="KVQ59" s="145"/>
      <c r="KVR59" s="145"/>
      <c r="KVS59" s="145"/>
      <c r="KVT59" s="145"/>
      <c r="KVU59" s="145"/>
      <c r="KVV59" s="145"/>
      <c r="KVW59" s="145"/>
      <c r="KVX59" s="145"/>
      <c r="KVY59" s="145"/>
      <c r="KVZ59" s="145"/>
      <c r="KWA59" s="145"/>
      <c r="KWB59" s="145"/>
      <c r="KWC59" s="145"/>
      <c r="KWD59" s="145"/>
      <c r="KWE59" s="145"/>
      <c r="KWF59" s="145"/>
      <c r="KWG59" s="145"/>
      <c r="KWH59" s="145"/>
      <c r="KWI59" s="145"/>
      <c r="KWJ59" s="145"/>
      <c r="KWK59" s="145"/>
      <c r="KWL59" s="145"/>
      <c r="KWM59" s="145"/>
      <c r="KWN59" s="145"/>
      <c r="KWO59" s="145"/>
      <c r="KWP59" s="145"/>
      <c r="KWQ59" s="145"/>
      <c r="KWR59" s="145"/>
      <c r="KWS59" s="145"/>
      <c r="KWT59" s="145"/>
      <c r="KWU59" s="145"/>
      <c r="KWV59" s="145"/>
      <c r="KWW59" s="145"/>
      <c r="KWX59" s="145"/>
      <c r="KWY59" s="145"/>
      <c r="KWZ59" s="145"/>
      <c r="KXA59" s="145"/>
      <c r="KXB59" s="145"/>
      <c r="KXC59" s="145"/>
      <c r="KXD59" s="145"/>
      <c r="KXE59" s="145"/>
      <c r="KXF59" s="145"/>
      <c r="KXG59" s="145"/>
      <c r="KXH59" s="145"/>
      <c r="KXI59" s="145"/>
      <c r="KXJ59" s="145"/>
      <c r="KXK59" s="145"/>
      <c r="KXL59" s="145"/>
      <c r="KXM59" s="145"/>
      <c r="KXN59" s="145"/>
      <c r="KXO59" s="145"/>
      <c r="KXP59" s="145"/>
      <c r="KXQ59" s="145"/>
      <c r="KXR59" s="145"/>
      <c r="KXS59" s="145"/>
      <c r="KXT59" s="145"/>
      <c r="KXU59" s="145"/>
      <c r="KXV59" s="145"/>
      <c r="KXW59" s="145"/>
      <c r="KXX59" s="145"/>
      <c r="KXY59" s="145"/>
      <c r="KXZ59" s="145"/>
      <c r="KYA59" s="145"/>
      <c r="KYB59" s="145"/>
      <c r="KYC59" s="145"/>
      <c r="KYD59" s="145"/>
      <c r="KYE59" s="145"/>
      <c r="KYF59" s="145"/>
      <c r="KYG59" s="145"/>
      <c r="KYH59" s="145"/>
      <c r="KYI59" s="145"/>
      <c r="KYJ59" s="145"/>
      <c r="KYK59" s="145"/>
      <c r="KYL59" s="145"/>
      <c r="KYM59" s="145"/>
      <c r="KYN59" s="145"/>
      <c r="KYO59" s="145"/>
      <c r="KYP59" s="145"/>
      <c r="KYQ59" s="145"/>
      <c r="KYR59" s="145"/>
      <c r="KYS59" s="145"/>
      <c r="KYT59" s="145"/>
      <c r="KYU59" s="145"/>
      <c r="KYV59" s="145"/>
      <c r="KYW59" s="145"/>
      <c r="KYX59" s="145"/>
      <c r="KYY59" s="145"/>
      <c r="KYZ59" s="145"/>
      <c r="KZA59" s="145"/>
      <c r="KZB59" s="145"/>
      <c r="KZC59" s="145"/>
      <c r="KZD59" s="145"/>
      <c r="KZE59" s="145"/>
      <c r="KZF59" s="145"/>
      <c r="KZG59" s="145"/>
      <c r="KZH59" s="145"/>
      <c r="KZI59" s="145"/>
      <c r="KZJ59" s="145"/>
      <c r="KZK59" s="145"/>
      <c r="KZL59" s="145"/>
      <c r="KZM59" s="145"/>
      <c r="KZN59" s="145"/>
      <c r="KZO59" s="145"/>
      <c r="KZP59" s="145"/>
      <c r="KZQ59" s="145"/>
      <c r="KZR59" s="145"/>
      <c r="KZS59" s="145"/>
      <c r="KZT59" s="145"/>
      <c r="KZU59" s="145"/>
      <c r="KZV59" s="145"/>
      <c r="KZW59" s="145"/>
      <c r="KZX59" s="145"/>
      <c r="KZY59" s="145"/>
      <c r="KZZ59" s="145"/>
      <c r="LAA59" s="145"/>
      <c r="LAB59" s="145"/>
      <c r="LAC59" s="145"/>
      <c r="LAD59" s="145"/>
      <c r="LAE59" s="145"/>
      <c r="LAF59" s="145"/>
      <c r="LAG59" s="145"/>
      <c r="LAH59" s="145"/>
      <c r="LAI59" s="145"/>
      <c r="LAJ59" s="145"/>
      <c r="LAK59" s="145"/>
      <c r="LAL59" s="145"/>
      <c r="LAM59" s="145"/>
      <c r="LAN59" s="145"/>
      <c r="LAO59" s="145"/>
      <c r="LAP59" s="145"/>
      <c r="LAQ59" s="145"/>
      <c r="LAR59" s="145"/>
      <c r="LAS59" s="145"/>
      <c r="LAT59" s="145"/>
      <c r="LAU59" s="145"/>
      <c r="LAV59" s="145"/>
      <c r="LAW59" s="145"/>
      <c r="LAX59" s="145"/>
      <c r="LAY59" s="145"/>
      <c r="LAZ59" s="145"/>
      <c r="LBA59" s="145"/>
      <c r="LBB59" s="145"/>
      <c r="LBC59" s="145"/>
      <c r="LBD59" s="145"/>
      <c r="LBE59" s="145"/>
      <c r="LBF59" s="145"/>
      <c r="LBG59" s="145"/>
      <c r="LBH59" s="145"/>
      <c r="LBI59" s="145"/>
      <c r="LBJ59" s="145"/>
      <c r="LBK59" s="145"/>
      <c r="LBL59" s="145"/>
      <c r="LBM59" s="145"/>
      <c r="LBN59" s="145"/>
      <c r="LBO59" s="145"/>
      <c r="LBP59" s="145"/>
      <c r="LBQ59" s="145"/>
      <c r="LBR59" s="145"/>
      <c r="LBS59" s="145"/>
      <c r="LBT59" s="145"/>
      <c r="LBU59" s="145"/>
      <c r="LBV59" s="145"/>
      <c r="LBW59" s="145"/>
      <c r="LBX59" s="145"/>
      <c r="LBY59" s="145"/>
      <c r="LBZ59" s="145"/>
      <c r="LCA59" s="145"/>
      <c r="LCB59" s="145"/>
      <c r="LCC59" s="145"/>
      <c r="LCD59" s="145"/>
      <c r="LCE59" s="145"/>
      <c r="LCF59" s="145"/>
      <c r="LCG59" s="145"/>
      <c r="LCH59" s="145"/>
      <c r="LCI59" s="145"/>
      <c r="LCJ59" s="145"/>
      <c r="LCK59" s="145"/>
      <c r="LCL59" s="145"/>
      <c r="LCM59" s="145"/>
      <c r="LCN59" s="145"/>
      <c r="LCO59" s="145"/>
      <c r="LCP59" s="145"/>
      <c r="LCQ59" s="145"/>
      <c r="LCR59" s="145"/>
      <c r="LCS59" s="145"/>
      <c r="LCT59" s="145"/>
      <c r="LCU59" s="145"/>
      <c r="LCV59" s="145"/>
      <c r="LCW59" s="145"/>
      <c r="LCX59" s="145"/>
      <c r="LCY59" s="145"/>
      <c r="LCZ59" s="145"/>
      <c r="LDA59" s="145"/>
      <c r="LDB59" s="145"/>
      <c r="LDC59" s="145"/>
      <c r="LDD59" s="145"/>
      <c r="LDE59" s="145"/>
      <c r="LDF59" s="145"/>
      <c r="LDG59" s="145"/>
      <c r="LDH59" s="145"/>
      <c r="LDI59" s="145"/>
      <c r="LDJ59" s="145"/>
      <c r="LDK59" s="145"/>
      <c r="LDL59" s="145"/>
      <c r="LDM59" s="145"/>
      <c r="LDN59" s="145"/>
      <c r="LDO59" s="145"/>
      <c r="LDP59" s="145"/>
      <c r="LDQ59" s="145"/>
      <c r="LDR59" s="145"/>
      <c r="LDS59" s="145"/>
      <c r="LDT59" s="145"/>
      <c r="LDU59" s="145"/>
      <c r="LDV59" s="145"/>
      <c r="LDW59" s="145"/>
      <c r="LDX59" s="145"/>
      <c r="LDY59" s="145"/>
      <c r="LDZ59" s="145"/>
      <c r="LEA59" s="145"/>
      <c r="LEB59" s="145"/>
      <c r="LEC59" s="145"/>
      <c r="LED59" s="145"/>
      <c r="LEE59" s="145"/>
      <c r="LEF59" s="145"/>
      <c r="LEG59" s="145"/>
      <c r="LEH59" s="145"/>
      <c r="LEI59" s="145"/>
      <c r="LEJ59" s="145"/>
      <c r="LEK59" s="145"/>
      <c r="LEL59" s="145"/>
      <c r="LEM59" s="145"/>
      <c r="LEN59" s="145"/>
      <c r="LEO59" s="145"/>
      <c r="LEP59" s="145"/>
      <c r="LEQ59" s="145"/>
      <c r="LER59" s="145"/>
      <c r="LES59" s="145"/>
      <c r="LET59" s="145"/>
      <c r="LEU59" s="145"/>
      <c r="LEV59" s="145"/>
      <c r="LEW59" s="145"/>
      <c r="LEX59" s="145"/>
      <c r="LEY59" s="145"/>
      <c r="LEZ59" s="145"/>
      <c r="LFA59" s="145"/>
      <c r="LFB59" s="145"/>
      <c r="LFC59" s="145"/>
      <c r="LFD59" s="145"/>
      <c r="LFE59" s="145"/>
      <c r="LFF59" s="145"/>
      <c r="LFG59" s="145"/>
      <c r="LFH59" s="145"/>
      <c r="LFI59" s="145"/>
      <c r="LFJ59" s="145"/>
      <c r="LFK59" s="145"/>
      <c r="LFL59" s="145"/>
      <c r="LFM59" s="145"/>
      <c r="LFN59" s="145"/>
      <c r="LFO59" s="145"/>
      <c r="LFP59" s="145"/>
      <c r="LFQ59" s="145"/>
      <c r="LFR59" s="145"/>
      <c r="LFS59" s="145"/>
      <c r="LFT59" s="145"/>
      <c r="LFU59" s="145"/>
      <c r="LFV59" s="145"/>
      <c r="LFW59" s="145"/>
      <c r="LFX59" s="145"/>
      <c r="LFY59" s="145"/>
      <c r="LFZ59" s="145"/>
      <c r="LGA59" s="145"/>
      <c r="LGB59" s="145"/>
      <c r="LGC59" s="145"/>
      <c r="LGD59" s="145"/>
      <c r="LGE59" s="145"/>
      <c r="LGF59" s="145"/>
      <c r="LGG59" s="145"/>
      <c r="LGH59" s="145"/>
      <c r="LGI59" s="145"/>
      <c r="LGJ59" s="145"/>
      <c r="LGK59" s="145"/>
      <c r="LGL59" s="145"/>
      <c r="LGM59" s="145"/>
      <c r="LGN59" s="145"/>
      <c r="LGO59" s="145"/>
      <c r="LGP59" s="145"/>
      <c r="LGQ59" s="145"/>
      <c r="LGR59" s="145"/>
      <c r="LGS59" s="145"/>
      <c r="LGT59" s="145"/>
      <c r="LGU59" s="145"/>
      <c r="LGV59" s="145"/>
      <c r="LGW59" s="145"/>
      <c r="LGX59" s="145"/>
      <c r="LGY59" s="145"/>
      <c r="LGZ59" s="145"/>
      <c r="LHA59" s="145"/>
      <c r="LHB59" s="145"/>
      <c r="LHC59" s="145"/>
      <c r="LHD59" s="145"/>
      <c r="LHE59" s="145"/>
      <c r="LHF59" s="145"/>
      <c r="LHG59" s="145"/>
      <c r="LHH59" s="145"/>
      <c r="LHI59" s="145"/>
      <c r="LHJ59" s="145"/>
      <c r="LHK59" s="145"/>
      <c r="LHL59" s="145"/>
      <c r="LHM59" s="145"/>
      <c r="LHN59" s="145"/>
      <c r="LHO59" s="145"/>
      <c r="LHP59" s="145"/>
      <c r="LHQ59" s="145"/>
      <c r="LHR59" s="145"/>
      <c r="LHS59" s="145"/>
      <c r="LHT59" s="145"/>
      <c r="LHU59" s="145"/>
      <c r="LHV59" s="145"/>
      <c r="LHW59" s="145"/>
      <c r="LHX59" s="145"/>
      <c r="LHY59" s="145"/>
      <c r="LHZ59" s="145"/>
      <c r="LIA59" s="145"/>
      <c r="LIB59" s="145"/>
      <c r="LIC59" s="145"/>
      <c r="LID59" s="145"/>
      <c r="LIE59" s="145"/>
      <c r="LIF59" s="145"/>
      <c r="LIG59" s="145"/>
      <c r="LIH59" s="145"/>
      <c r="LII59" s="145"/>
      <c r="LIJ59" s="145"/>
      <c r="LIK59" s="145"/>
      <c r="LIL59" s="145"/>
      <c r="LIM59" s="145"/>
      <c r="LIN59" s="145"/>
      <c r="LIO59" s="145"/>
      <c r="LIP59" s="145"/>
      <c r="LIQ59" s="145"/>
      <c r="LIR59" s="145"/>
      <c r="LIS59" s="145"/>
      <c r="LIT59" s="145"/>
      <c r="LIU59" s="145"/>
      <c r="LIV59" s="145"/>
      <c r="LIW59" s="145"/>
      <c r="LIX59" s="145"/>
      <c r="LIY59" s="145"/>
      <c r="LIZ59" s="145"/>
      <c r="LJA59" s="145"/>
      <c r="LJB59" s="145"/>
      <c r="LJC59" s="145"/>
      <c r="LJD59" s="145"/>
      <c r="LJE59" s="145"/>
      <c r="LJF59" s="145"/>
      <c r="LJG59" s="145"/>
      <c r="LJH59" s="145"/>
      <c r="LJI59" s="145"/>
      <c r="LJJ59" s="145"/>
      <c r="LJK59" s="145"/>
      <c r="LJL59" s="145"/>
      <c r="LJM59" s="145"/>
      <c r="LJN59" s="145"/>
      <c r="LJO59" s="145"/>
      <c r="LJP59" s="145"/>
      <c r="LJQ59" s="145"/>
      <c r="LJR59" s="145"/>
      <c r="LJS59" s="145"/>
      <c r="LJT59" s="145"/>
      <c r="LJU59" s="145"/>
      <c r="LJV59" s="145"/>
      <c r="LJW59" s="145"/>
      <c r="LJX59" s="145"/>
      <c r="LJY59" s="145"/>
      <c r="LJZ59" s="145"/>
      <c r="LKA59" s="145"/>
      <c r="LKB59" s="145"/>
      <c r="LKC59" s="145"/>
      <c r="LKD59" s="145"/>
      <c r="LKE59" s="145"/>
      <c r="LKF59" s="145"/>
      <c r="LKG59" s="145"/>
      <c r="LKH59" s="145"/>
      <c r="LKI59" s="145"/>
      <c r="LKJ59" s="145"/>
      <c r="LKK59" s="145"/>
      <c r="LKL59" s="145"/>
      <c r="LKM59" s="145"/>
      <c r="LKN59" s="145"/>
      <c r="LKO59" s="145"/>
      <c r="LKP59" s="145"/>
      <c r="LKQ59" s="145"/>
      <c r="LKR59" s="145"/>
      <c r="LKS59" s="145"/>
      <c r="LKT59" s="145"/>
      <c r="LKU59" s="145"/>
      <c r="LKV59" s="145"/>
      <c r="LKW59" s="145"/>
      <c r="LKX59" s="145"/>
      <c r="LKY59" s="145"/>
      <c r="LKZ59" s="145"/>
      <c r="LLA59" s="145"/>
      <c r="LLB59" s="145"/>
      <c r="LLC59" s="145"/>
      <c r="LLD59" s="145"/>
      <c r="LLE59" s="145"/>
      <c r="LLF59" s="145"/>
      <c r="LLG59" s="145"/>
      <c r="LLH59" s="145"/>
      <c r="LLI59" s="145"/>
      <c r="LLJ59" s="145"/>
      <c r="LLK59" s="145"/>
      <c r="LLL59" s="145"/>
      <c r="LLM59" s="145"/>
      <c r="LLN59" s="145"/>
      <c r="LLO59" s="145"/>
      <c r="LLP59" s="145"/>
      <c r="LLQ59" s="145"/>
      <c r="LLR59" s="145"/>
      <c r="LLS59" s="145"/>
      <c r="LLT59" s="145"/>
      <c r="LLU59" s="145"/>
      <c r="LLV59" s="145"/>
      <c r="LLW59" s="145"/>
      <c r="LLX59" s="145"/>
      <c r="LLY59" s="145"/>
      <c r="LLZ59" s="145"/>
      <c r="LMA59" s="145"/>
      <c r="LMB59" s="145"/>
      <c r="LMC59" s="145"/>
      <c r="LMD59" s="145"/>
      <c r="LME59" s="145"/>
      <c r="LMF59" s="145"/>
      <c r="LMG59" s="145"/>
      <c r="LMH59" s="145"/>
      <c r="LMI59" s="145"/>
      <c r="LMJ59" s="145"/>
      <c r="LMK59" s="145"/>
      <c r="LML59" s="145"/>
      <c r="LMM59" s="145"/>
      <c r="LMN59" s="145"/>
      <c r="LMO59" s="145"/>
      <c r="LMP59" s="145"/>
      <c r="LMQ59" s="145"/>
      <c r="LMR59" s="145"/>
      <c r="LMS59" s="145"/>
      <c r="LMT59" s="145"/>
      <c r="LMU59" s="145"/>
      <c r="LMV59" s="145"/>
      <c r="LMW59" s="145"/>
      <c r="LMX59" s="145"/>
      <c r="LMY59" s="145"/>
      <c r="LMZ59" s="145"/>
      <c r="LNA59" s="145"/>
      <c r="LNB59" s="145"/>
      <c r="LNC59" s="145"/>
      <c r="LND59" s="145"/>
      <c r="LNE59" s="145"/>
      <c r="LNF59" s="145"/>
      <c r="LNG59" s="145"/>
      <c r="LNH59" s="145"/>
      <c r="LNI59" s="145"/>
      <c r="LNJ59" s="145"/>
      <c r="LNK59" s="145"/>
      <c r="LNL59" s="145"/>
      <c r="LNM59" s="145"/>
      <c r="LNN59" s="145"/>
      <c r="LNO59" s="145"/>
      <c r="LNP59" s="145"/>
      <c r="LNQ59" s="145"/>
      <c r="LNR59" s="145"/>
      <c r="LNS59" s="145"/>
      <c r="LNT59" s="145"/>
      <c r="LNU59" s="145"/>
      <c r="LNV59" s="145"/>
      <c r="LNW59" s="145"/>
      <c r="LNX59" s="145"/>
      <c r="LNY59" s="145"/>
      <c r="LNZ59" s="145"/>
      <c r="LOA59" s="145"/>
      <c r="LOB59" s="145"/>
      <c r="LOC59" s="145"/>
      <c r="LOD59" s="145"/>
      <c r="LOE59" s="145"/>
      <c r="LOF59" s="145"/>
      <c r="LOG59" s="145"/>
      <c r="LOH59" s="145"/>
      <c r="LOI59" s="145"/>
      <c r="LOJ59" s="145"/>
      <c r="LOK59" s="145"/>
      <c r="LOL59" s="145"/>
      <c r="LOM59" s="145"/>
      <c r="LON59" s="145"/>
      <c r="LOO59" s="145"/>
      <c r="LOP59" s="145"/>
      <c r="LOQ59" s="145"/>
      <c r="LOR59" s="145"/>
      <c r="LOS59" s="145"/>
      <c r="LOT59" s="145"/>
      <c r="LOU59" s="145"/>
      <c r="LOV59" s="145"/>
      <c r="LOW59" s="145"/>
      <c r="LOX59" s="145"/>
      <c r="LOY59" s="145"/>
      <c r="LOZ59" s="145"/>
      <c r="LPA59" s="145"/>
      <c r="LPB59" s="145"/>
      <c r="LPC59" s="145"/>
      <c r="LPD59" s="145"/>
      <c r="LPE59" s="145"/>
      <c r="LPF59" s="145"/>
      <c r="LPG59" s="145"/>
      <c r="LPH59" s="145"/>
      <c r="LPI59" s="145"/>
      <c r="LPJ59" s="145"/>
      <c r="LPK59" s="145"/>
      <c r="LPL59" s="145"/>
      <c r="LPM59" s="145"/>
      <c r="LPN59" s="145"/>
      <c r="LPO59" s="145"/>
      <c r="LPP59" s="145"/>
      <c r="LPQ59" s="145"/>
      <c r="LPR59" s="145"/>
      <c r="LPS59" s="145"/>
      <c r="LPT59" s="145"/>
      <c r="LPU59" s="145"/>
      <c r="LPV59" s="145"/>
      <c r="LPW59" s="145"/>
      <c r="LPX59" s="145"/>
      <c r="LPY59" s="145"/>
      <c r="LPZ59" s="145"/>
      <c r="LQA59" s="145"/>
      <c r="LQB59" s="145"/>
      <c r="LQC59" s="145"/>
      <c r="LQD59" s="145"/>
      <c r="LQE59" s="145"/>
      <c r="LQF59" s="145"/>
      <c r="LQG59" s="145"/>
      <c r="LQH59" s="145"/>
      <c r="LQI59" s="145"/>
      <c r="LQJ59" s="145"/>
      <c r="LQK59" s="145"/>
      <c r="LQL59" s="145"/>
      <c r="LQM59" s="145"/>
      <c r="LQN59" s="145"/>
      <c r="LQO59" s="145"/>
      <c r="LQP59" s="145"/>
      <c r="LQQ59" s="145"/>
      <c r="LQR59" s="145"/>
      <c r="LQS59" s="145"/>
      <c r="LQT59" s="145"/>
      <c r="LQU59" s="145"/>
      <c r="LQV59" s="145"/>
      <c r="LQW59" s="145"/>
      <c r="LQX59" s="145"/>
      <c r="LQY59" s="145"/>
      <c r="LQZ59" s="145"/>
      <c r="LRA59" s="145"/>
      <c r="LRB59" s="145"/>
      <c r="LRC59" s="145"/>
      <c r="LRD59" s="145"/>
      <c r="LRE59" s="145"/>
      <c r="LRF59" s="145"/>
      <c r="LRG59" s="145"/>
      <c r="LRH59" s="145"/>
      <c r="LRI59" s="145"/>
      <c r="LRJ59" s="145"/>
      <c r="LRK59" s="145"/>
      <c r="LRL59" s="145"/>
      <c r="LRM59" s="145"/>
      <c r="LRN59" s="145"/>
      <c r="LRO59" s="145"/>
      <c r="LRP59" s="145"/>
      <c r="LRQ59" s="145"/>
      <c r="LRR59" s="145"/>
      <c r="LRS59" s="145"/>
      <c r="LRT59" s="145"/>
      <c r="LRU59" s="145"/>
      <c r="LRV59" s="145"/>
      <c r="LRW59" s="145"/>
      <c r="LRX59" s="145"/>
      <c r="LRY59" s="145"/>
      <c r="LRZ59" s="145"/>
      <c r="LSA59" s="145"/>
      <c r="LSB59" s="145"/>
      <c r="LSC59" s="145"/>
      <c r="LSD59" s="145"/>
      <c r="LSE59" s="145"/>
      <c r="LSF59" s="145"/>
      <c r="LSG59" s="145"/>
      <c r="LSH59" s="145"/>
      <c r="LSI59" s="145"/>
      <c r="LSJ59" s="145"/>
      <c r="LSK59" s="145"/>
      <c r="LSL59" s="145"/>
      <c r="LSM59" s="145"/>
      <c r="LSN59" s="145"/>
      <c r="LSO59" s="145"/>
      <c r="LSP59" s="145"/>
      <c r="LSQ59" s="145"/>
      <c r="LSR59" s="145"/>
      <c r="LSS59" s="145"/>
      <c r="LST59" s="145"/>
      <c r="LSU59" s="145"/>
      <c r="LSV59" s="145"/>
      <c r="LSW59" s="145"/>
      <c r="LSX59" s="145"/>
      <c r="LSY59" s="145"/>
      <c r="LSZ59" s="145"/>
      <c r="LTA59" s="145"/>
      <c r="LTB59" s="145"/>
      <c r="LTC59" s="145"/>
      <c r="LTD59" s="145"/>
      <c r="LTE59" s="145"/>
      <c r="LTF59" s="145"/>
      <c r="LTG59" s="145"/>
      <c r="LTH59" s="145"/>
      <c r="LTI59" s="145"/>
      <c r="LTJ59" s="145"/>
      <c r="LTK59" s="145"/>
      <c r="LTL59" s="145"/>
      <c r="LTM59" s="145"/>
      <c r="LTN59" s="145"/>
      <c r="LTO59" s="145"/>
      <c r="LTP59" s="145"/>
      <c r="LTQ59" s="145"/>
      <c r="LTR59" s="145"/>
      <c r="LTS59" s="145"/>
      <c r="LTT59" s="145"/>
      <c r="LTU59" s="145"/>
      <c r="LTV59" s="145"/>
      <c r="LTW59" s="145"/>
      <c r="LTX59" s="145"/>
      <c r="LTY59" s="145"/>
      <c r="LTZ59" s="145"/>
      <c r="LUA59" s="145"/>
      <c r="LUB59" s="145"/>
      <c r="LUC59" s="145"/>
      <c r="LUD59" s="145"/>
      <c r="LUE59" s="145"/>
      <c r="LUF59" s="145"/>
      <c r="LUG59" s="145"/>
      <c r="LUH59" s="145"/>
      <c r="LUI59" s="145"/>
      <c r="LUJ59" s="145"/>
      <c r="LUK59" s="145"/>
      <c r="LUL59" s="145"/>
      <c r="LUM59" s="145"/>
      <c r="LUN59" s="145"/>
      <c r="LUO59" s="145"/>
      <c r="LUP59" s="145"/>
      <c r="LUQ59" s="145"/>
      <c r="LUR59" s="145"/>
      <c r="LUS59" s="145"/>
      <c r="LUT59" s="145"/>
      <c r="LUU59" s="145"/>
      <c r="LUV59" s="145"/>
      <c r="LUW59" s="145"/>
      <c r="LUX59" s="145"/>
      <c r="LUY59" s="145"/>
      <c r="LUZ59" s="145"/>
      <c r="LVA59" s="145"/>
      <c r="LVB59" s="145"/>
      <c r="LVC59" s="145"/>
      <c r="LVD59" s="145"/>
      <c r="LVE59" s="145"/>
      <c r="LVF59" s="145"/>
      <c r="LVG59" s="145"/>
      <c r="LVH59" s="145"/>
      <c r="LVI59" s="145"/>
      <c r="LVJ59" s="145"/>
      <c r="LVK59" s="145"/>
      <c r="LVL59" s="145"/>
      <c r="LVM59" s="145"/>
      <c r="LVN59" s="145"/>
      <c r="LVO59" s="145"/>
      <c r="LVP59" s="145"/>
      <c r="LVQ59" s="145"/>
      <c r="LVR59" s="145"/>
      <c r="LVS59" s="145"/>
      <c r="LVT59" s="145"/>
      <c r="LVU59" s="145"/>
      <c r="LVV59" s="145"/>
      <c r="LVW59" s="145"/>
      <c r="LVX59" s="145"/>
      <c r="LVY59" s="145"/>
      <c r="LVZ59" s="145"/>
      <c r="LWA59" s="145"/>
      <c r="LWB59" s="145"/>
      <c r="LWC59" s="145"/>
      <c r="LWD59" s="145"/>
      <c r="LWE59" s="145"/>
      <c r="LWF59" s="145"/>
      <c r="LWG59" s="145"/>
      <c r="LWH59" s="145"/>
      <c r="LWI59" s="145"/>
      <c r="LWJ59" s="145"/>
      <c r="LWK59" s="145"/>
      <c r="LWL59" s="145"/>
      <c r="LWM59" s="145"/>
      <c r="LWN59" s="145"/>
      <c r="LWO59" s="145"/>
      <c r="LWP59" s="145"/>
      <c r="LWQ59" s="145"/>
      <c r="LWR59" s="145"/>
      <c r="LWS59" s="145"/>
      <c r="LWT59" s="145"/>
      <c r="LWU59" s="145"/>
      <c r="LWV59" s="145"/>
      <c r="LWW59" s="145"/>
      <c r="LWX59" s="145"/>
      <c r="LWY59" s="145"/>
      <c r="LWZ59" s="145"/>
      <c r="LXA59" s="145"/>
      <c r="LXB59" s="145"/>
      <c r="LXC59" s="145"/>
      <c r="LXD59" s="145"/>
      <c r="LXE59" s="145"/>
      <c r="LXF59" s="145"/>
      <c r="LXG59" s="145"/>
      <c r="LXH59" s="145"/>
      <c r="LXI59" s="145"/>
      <c r="LXJ59" s="145"/>
      <c r="LXK59" s="145"/>
      <c r="LXL59" s="145"/>
      <c r="LXM59" s="145"/>
      <c r="LXN59" s="145"/>
      <c r="LXO59" s="145"/>
      <c r="LXP59" s="145"/>
      <c r="LXQ59" s="145"/>
      <c r="LXR59" s="145"/>
      <c r="LXS59" s="145"/>
      <c r="LXT59" s="145"/>
      <c r="LXU59" s="145"/>
      <c r="LXV59" s="145"/>
      <c r="LXW59" s="145"/>
      <c r="LXX59" s="145"/>
      <c r="LXY59" s="145"/>
      <c r="LXZ59" s="145"/>
      <c r="LYA59" s="145"/>
      <c r="LYB59" s="145"/>
      <c r="LYC59" s="145"/>
      <c r="LYD59" s="145"/>
      <c r="LYE59" s="145"/>
      <c r="LYF59" s="145"/>
      <c r="LYG59" s="145"/>
      <c r="LYH59" s="145"/>
      <c r="LYI59" s="145"/>
      <c r="LYJ59" s="145"/>
      <c r="LYK59" s="145"/>
      <c r="LYL59" s="145"/>
      <c r="LYM59" s="145"/>
      <c r="LYN59" s="145"/>
      <c r="LYO59" s="145"/>
      <c r="LYP59" s="145"/>
      <c r="LYQ59" s="145"/>
      <c r="LYR59" s="145"/>
      <c r="LYS59" s="145"/>
      <c r="LYT59" s="145"/>
      <c r="LYU59" s="145"/>
      <c r="LYV59" s="145"/>
      <c r="LYW59" s="145"/>
      <c r="LYX59" s="145"/>
      <c r="LYY59" s="145"/>
      <c r="LYZ59" s="145"/>
      <c r="LZA59" s="145"/>
      <c r="LZB59" s="145"/>
      <c r="LZC59" s="145"/>
      <c r="LZD59" s="145"/>
      <c r="LZE59" s="145"/>
      <c r="LZF59" s="145"/>
      <c r="LZG59" s="145"/>
      <c r="LZH59" s="145"/>
      <c r="LZI59" s="145"/>
      <c r="LZJ59" s="145"/>
      <c r="LZK59" s="145"/>
      <c r="LZL59" s="145"/>
      <c r="LZM59" s="145"/>
      <c r="LZN59" s="145"/>
      <c r="LZO59" s="145"/>
      <c r="LZP59" s="145"/>
      <c r="LZQ59" s="145"/>
      <c r="LZR59" s="145"/>
      <c r="LZS59" s="145"/>
      <c r="LZT59" s="145"/>
      <c r="LZU59" s="145"/>
      <c r="LZV59" s="145"/>
      <c r="LZW59" s="145"/>
      <c r="LZX59" s="145"/>
      <c r="LZY59" s="145"/>
      <c r="LZZ59" s="145"/>
      <c r="MAA59" s="145"/>
      <c r="MAB59" s="145"/>
      <c r="MAC59" s="145"/>
      <c r="MAD59" s="145"/>
      <c r="MAE59" s="145"/>
      <c r="MAF59" s="145"/>
      <c r="MAG59" s="145"/>
      <c r="MAH59" s="145"/>
      <c r="MAI59" s="145"/>
      <c r="MAJ59" s="145"/>
      <c r="MAK59" s="145"/>
      <c r="MAL59" s="145"/>
      <c r="MAM59" s="145"/>
      <c r="MAN59" s="145"/>
      <c r="MAO59" s="145"/>
      <c r="MAP59" s="145"/>
      <c r="MAQ59" s="145"/>
      <c r="MAR59" s="145"/>
      <c r="MAS59" s="145"/>
      <c r="MAT59" s="145"/>
      <c r="MAU59" s="145"/>
      <c r="MAV59" s="145"/>
      <c r="MAW59" s="145"/>
      <c r="MAX59" s="145"/>
      <c r="MAY59" s="145"/>
      <c r="MAZ59" s="145"/>
      <c r="MBA59" s="145"/>
      <c r="MBB59" s="145"/>
      <c r="MBC59" s="145"/>
      <c r="MBD59" s="145"/>
      <c r="MBE59" s="145"/>
      <c r="MBF59" s="145"/>
      <c r="MBG59" s="145"/>
      <c r="MBH59" s="145"/>
      <c r="MBI59" s="145"/>
      <c r="MBJ59" s="145"/>
      <c r="MBK59" s="145"/>
      <c r="MBL59" s="145"/>
      <c r="MBM59" s="145"/>
      <c r="MBN59" s="145"/>
      <c r="MBO59" s="145"/>
      <c r="MBP59" s="145"/>
      <c r="MBQ59" s="145"/>
      <c r="MBR59" s="145"/>
      <c r="MBS59" s="145"/>
      <c r="MBT59" s="145"/>
      <c r="MBU59" s="145"/>
      <c r="MBV59" s="145"/>
      <c r="MBW59" s="145"/>
      <c r="MBX59" s="145"/>
      <c r="MBY59" s="145"/>
      <c r="MBZ59" s="145"/>
      <c r="MCA59" s="145"/>
      <c r="MCB59" s="145"/>
      <c r="MCC59" s="145"/>
      <c r="MCD59" s="145"/>
      <c r="MCE59" s="145"/>
      <c r="MCF59" s="145"/>
      <c r="MCG59" s="145"/>
      <c r="MCH59" s="145"/>
      <c r="MCI59" s="145"/>
      <c r="MCJ59" s="145"/>
      <c r="MCK59" s="145"/>
      <c r="MCL59" s="145"/>
      <c r="MCM59" s="145"/>
      <c r="MCN59" s="145"/>
      <c r="MCO59" s="145"/>
      <c r="MCP59" s="145"/>
      <c r="MCQ59" s="145"/>
      <c r="MCR59" s="145"/>
      <c r="MCS59" s="145"/>
      <c r="MCT59" s="145"/>
      <c r="MCU59" s="145"/>
      <c r="MCV59" s="145"/>
      <c r="MCW59" s="145"/>
      <c r="MCX59" s="145"/>
      <c r="MCY59" s="145"/>
      <c r="MCZ59" s="145"/>
      <c r="MDA59" s="145"/>
      <c r="MDB59" s="145"/>
      <c r="MDC59" s="145"/>
      <c r="MDD59" s="145"/>
      <c r="MDE59" s="145"/>
      <c r="MDF59" s="145"/>
      <c r="MDG59" s="145"/>
      <c r="MDH59" s="145"/>
      <c r="MDI59" s="145"/>
      <c r="MDJ59" s="145"/>
      <c r="MDK59" s="145"/>
      <c r="MDL59" s="145"/>
      <c r="MDM59" s="145"/>
      <c r="MDN59" s="145"/>
      <c r="MDO59" s="145"/>
      <c r="MDP59" s="145"/>
      <c r="MDQ59" s="145"/>
      <c r="MDR59" s="145"/>
      <c r="MDS59" s="145"/>
      <c r="MDT59" s="145"/>
      <c r="MDU59" s="145"/>
      <c r="MDV59" s="145"/>
      <c r="MDW59" s="145"/>
      <c r="MDX59" s="145"/>
      <c r="MDY59" s="145"/>
      <c r="MDZ59" s="145"/>
      <c r="MEA59" s="145"/>
      <c r="MEB59" s="145"/>
      <c r="MEC59" s="145"/>
      <c r="MED59" s="145"/>
      <c r="MEE59" s="145"/>
      <c r="MEF59" s="145"/>
      <c r="MEG59" s="145"/>
      <c r="MEH59" s="145"/>
      <c r="MEI59" s="145"/>
      <c r="MEJ59" s="145"/>
      <c r="MEK59" s="145"/>
      <c r="MEL59" s="145"/>
      <c r="MEM59" s="145"/>
      <c r="MEN59" s="145"/>
      <c r="MEO59" s="145"/>
      <c r="MEP59" s="145"/>
      <c r="MEQ59" s="145"/>
      <c r="MER59" s="145"/>
      <c r="MES59" s="145"/>
      <c r="MET59" s="145"/>
      <c r="MEU59" s="145"/>
      <c r="MEV59" s="145"/>
      <c r="MEW59" s="145"/>
      <c r="MEX59" s="145"/>
      <c r="MEY59" s="145"/>
      <c r="MEZ59" s="145"/>
      <c r="MFA59" s="145"/>
      <c r="MFB59" s="145"/>
      <c r="MFC59" s="145"/>
      <c r="MFD59" s="145"/>
      <c r="MFE59" s="145"/>
      <c r="MFF59" s="145"/>
      <c r="MFG59" s="145"/>
      <c r="MFH59" s="145"/>
      <c r="MFI59" s="145"/>
      <c r="MFJ59" s="145"/>
      <c r="MFK59" s="145"/>
      <c r="MFL59" s="145"/>
      <c r="MFM59" s="145"/>
      <c r="MFN59" s="145"/>
      <c r="MFO59" s="145"/>
      <c r="MFP59" s="145"/>
      <c r="MFQ59" s="145"/>
      <c r="MFR59" s="145"/>
      <c r="MFS59" s="145"/>
      <c r="MFT59" s="145"/>
      <c r="MFU59" s="145"/>
      <c r="MFV59" s="145"/>
      <c r="MFW59" s="145"/>
      <c r="MFX59" s="145"/>
      <c r="MFY59" s="145"/>
      <c r="MFZ59" s="145"/>
      <c r="MGA59" s="145"/>
      <c r="MGB59" s="145"/>
      <c r="MGC59" s="145"/>
      <c r="MGD59" s="145"/>
      <c r="MGE59" s="145"/>
      <c r="MGF59" s="145"/>
      <c r="MGG59" s="145"/>
      <c r="MGH59" s="145"/>
      <c r="MGI59" s="145"/>
      <c r="MGJ59" s="145"/>
      <c r="MGK59" s="145"/>
      <c r="MGL59" s="145"/>
      <c r="MGM59" s="145"/>
      <c r="MGN59" s="145"/>
      <c r="MGO59" s="145"/>
      <c r="MGP59" s="145"/>
      <c r="MGQ59" s="145"/>
      <c r="MGR59" s="145"/>
      <c r="MGS59" s="145"/>
      <c r="MGT59" s="145"/>
      <c r="MGU59" s="145"/>
      <c r="MGV59" s="145"/>
      <c r="MGW59" s="145"/>
      <c r="MGX59" s="145"/>
      <c r="MGY59" s="145"/>
      <c r="MGZ59" s="145"/>
      <c r="MHA59" s="145"/>
      <c r="MHB59" s="145"/>
      <c r="MHC59" s="145"/>
      <c r="MHD59" s="145"/>
      <c r="MHE59" s="145"/>
      <c r="MHF59" s="145"/>
      <c r="MHG59" s="145"/>
      <c r="MHH59" s="145"/>
      <c r="MHI59" s="145"/>
      <c r="MHJ59" s="145"/>
      <c r="MHK59" s="145"/>
      <c r="MHL59" s="145"/>
      <c r="MHM59" s="145"/>
      <c r="MHN59" s="145"/>
      <c r="MHO59" s="145"/>
      <c r="MHP59" s="145"/>
      <c r="MHQ59" s="145"/>
      <c r="MHR59" s="145"/>
      <c r="MHS59" s="145"/>
      <c r="MHT59" s="145"/>
      <c r="MHU59" s="145"/>
      <c r="MHV59" s="145"/>
      <c r="MHW59" s="145"/>
      <c r="MHX59" s="145"/>
      <c r="MHY59" s="145"/>
      <c r="MHZ59" s="145"/>
      <c r="MIA59" s="145"/>
      <c r="MIB59" s="145"/>
      <c r="MIC59" s="145"/>
      <c r="MID59" s="145"/>
      <c r="MIE59" s="145"/>
      <c r="MIF59" s="145"/>
      <c r="MIG59" s="145"/>
      <c r="MIH59" s="145"/>
      <c r="MII59" s="145"/>
      <c r="MIJ59" s="145"/>
      <c r="MIK59" s="145"/>
      <c r="MIL59" s="145"/>
      <c r="MIM59" s="145"/>
      <c r="MIN59" s="145"/>
      <c r="MIO59" s="145"/>
      <c r="MIP59" s="145"/>
      <c r="MIQ59" s="145"/>
      <c r="MIR59" s="145"/>
      <c r="MIS59" s="145"/>
      <c r="MIT59" s="145"/>
      <c r="MIU59" s="145"/>
      <c r="MIV59" s="145"/>
      <c r="MIW59" s="145"/>
      <c r="MIX59" s="145"/>
      <c r="MIY59" s="145"/>
      <c r="MIZ59" s="145"/>
      <c r="MJA59" s="145"/>
      <c r="MJB59" s="145"/>
      <c r="MJC59" s="145"/>
      <c r="MJD59" s="145"/>
      <c r="MJE59" s="145"/>
      <c r="MJF59" s="145"/>
      <c r="MJG59" s="145"/>
      <c r="MJH59" s="145"/>
      <c r="MJI59" s="145"/>
      <c r="MJJ59" s="145"/>
      <c r="MJK59" s="145"/>
      <c r="MJL59" s="145"/>
      <c r="MJM59" s="145"/>
      <c r="MJN59" s="145"/>
      <c r="MJO59" s="145"/>
      <c r="MJP59" s="145"/>
      <c r="MJQ59" s="145"/>
      <c r="MJR59" s="145"/>
      <c r="MJS59" s="145"/>
      <c r="MJT59" s="145"/>
      <c r="MJU59" s="145"/>
      <c r="MJV59" s="145"/>
      <c r="MJW59" s="145"/>
      <c r="MJX59" s="145"/>
      <c r="MJY59" s="145"/>
      <c r="MJZ59" s="145"/>
      <c r="MKA59" s="145"/>
      <c r="MKB59" s="145"/>
      <c r="MKC59" s="145"/>
      <c r="MKD59" s="145"/>
      <c r="MKE59" s="145"/>
      <c r="MKF59" s="145"/>
      <c r="MKG59" s="145"/>
      <c r="MKH59" s="145"/>
      <c r="MKI59" s="145"/>
      <c r="MKJ59" s="145"/>
      <c r="MKK59" s="145"/>
      <c r="MKL59" s="145"/>
      <c r="MKM59" s="145"/>
      <c r="MKN59" s="145"/>
      <c r="MKO59" s="145"/>
      <c r="MKP59" s="145"/>
      <c r="MKQ59" s="145"/>
      <c r="MKR59" s="145"/>
      <c r="MKS59" s="145"/>
      <c r="MKT59" s="145"/>
      <c r="MKU59" s="145"/>
      <c r="MKV59" s="145"/>
      <c r="MKW59" s="145"/>
      <c r="MKX59" s="145"/>
      <c r="MKY59" s="145"/>
      <c r="MKZ59" s="145"/>
      <c r="MLA59" s="145"/>
      <c r="MLB59" s="145"/>
      <c r="MLC59" s="145"/>
      <c r="MLD59" s="145"/>
      <c r="MLE59" s="145"/>
      <c r="MLF59" s="145"/>
      <c r="MLG59" s="145"/>
      <c r="MLH59" s="145"/>
      <c r="MLI59" s="145"/>
      <c r="MLJ59" s="145"/>
      <c r="MLK59" s="145"/>
      <c r="MLL59" s="145"/>
      <c r="MLM59" s="145"/>
      <c r="MLN59" s="145"/>
      <c r="MLO59" s="145"/>
      <c r="MLP59" s="145"/>
      <c r="MLQ59" s="145"/>
      <c r="MLR59" s="145"/>
      <c r="MLS59" s="145"/>
      <c r="MLT59" s="145"/>
      <c r="MLU59" s="145"/>
      <c r="MLV59" s="145"/>
      <c r="MLW59" s="145"/>
      <c r="MLX59" s="145"/>
      <c r="MLY59" s="145"/>
      <c r="MLZ59" s="145"/>
      <c r="MMA59" s="145"/>
      <c r="MMB59" s="145"/>
      <c r="MMC59" s="145"/>
      <c r="MMD59" s="145"/>
      <c r="MME59" s="145"/>
      <c r="MMF59" s="145"/>
      <c r="MMG59" s="145"/>
      <c r="MMH59" s="145"/>
      <c r="MMI59" s="145"/>
      <c r="MMJ59" s="145"/>
      <c r="MMK59" s="145"/>
      <c r="MML59" s="145"/>
      <c r="MMM59" s="145"/>
      <c r="MMN59" s="145"/>
      <c r="MMO59" s="145"/>
      <c r="MMP59" s="145"/>
      <c r="MMQ59" s="145"/>
      <c r="MMR59" s="145"/>
      <c r="MMS59" s="145"/>
      <c r="MMT59" s="145"/>
      <c r="MMU59" s="145"/>
      <c r="MMV59" s="145"/>
      <c r="MMW59" s="145"/>
      <c r="MMX59" s="145"/>
      <c r="MMY59" s="145"/>
      <c r="MMZ59" s="145"/>
      <c r="MNA59" s="145"/>
      <c r="MNB59" s="145"/>
      <c r="MNC59" s="145"/>
      <c r="MND59" s="145"/>
      <c r="MNE59" s="145"/>
      <c r="MNF59" s="145"/>
      <c r="MNG59" s="145"/>
      <c r="MNH59" s="145"/>
      <c r="MNI59" s="145"/>
      <c r="MNJ59" s="145"/>
      <c r="MNK59" s="145"/>
      <c r="MNL59" s="145"/>
      <c r="MNM59" s="145"/>
      <c r="MNN59" s="145"/>
      <c r="MNO59" s="145"/>
      <c r="MNP59" s="145"/>
      <c r="MNQ59" s="145"/>
      <c r="MNR59" s="145"/>
      <c r="MNS59" s="145"/>
      <c r="MNT59" s="145"/>
      <c r="MNU59" s="145"/>
      <c r="MNV59" s="145"/>
      <c r="MNW59" s="145"/>
      <c r="MNX59" s="145"/>
      <c r="MNY59" s="145"/>
      <c r="MNZ59" s="145"/>
      <c r="MOA59" s="145"/>
      <c r="MOB59" s="145"/>
      <c r="MOC59" s="145"/>
      <c r="MOD59" s="145"/>
      <c r="MOE59" s="145"/>
      <c r="MOF59" s="145"/>
      <c r="MOG59" s="145"/>
      <c r="MOH59" s="145"/>
      <c r="MOI59" s="145"/>
      <c r="MOJ59" s="145"/>
      <c r="MOK59" s="145"/>
      <c r="MOL59" s="145"/>
      <c r="MOM59" s="145"/>
      <c r="MON59" s="145"/>
      <c r="MOO59" s="145"/>
      <c r="MOP59" s="145"/>
      <c r="MOQ59" s="145"/>
      <c r="MOR59" s="145"/>
      <c r="MOS59" s="145"/>
      <c r="MOT59" s="145"/>
      <c r="MOU59" s="145"/>
      <c r="MOV59" s="145"/>
      <c r="MOW59" s="145"/>
      <c r="MOX59" s="145"/>
      <c r="MOY59" s="145"/>
      <c r="MOZ59" s="145"/>
      <c r="MPA59" s="145"/>
      <c r="MPB59" s="145"/>
      <c r="MPC59" s="145"/>
      <c r="MPD59" s="145"/>
      <c r="MPE59" s="145"/>
      <c r="MPF59" s="145"/>
      <c r="MPG59" s="145"/>
      <c r="MPH59" s="145"/>
      <c r="MPI59" s="145"/>
      <c r="MPJ59" s="145"/>
      <c r="MPK59" s="145"/>
      <c r="MPL59" s="145"/>
      <c r="MPM59" s="145"/>
      <c r="MPN59" s="145"/>
      <c r="MPO59" s="145"/>
      <c r="MPP59" s="145"/>
      <c r="MPQ59" s="145"/>
      <c r="MPR59" s="145"/>
      <c r="MPS59" s="145"/>
      <c r="MPT59" s="145"/>
      <c r="MPU59" s="145"/>
      <c r="MPV59" s="145"/>
      <c r="MPW59" s="145"/>
      <c r="MPX59" s="145"/>
      <c r="MPY59" s="145"/>
      <c r="MPZ59" s="145"/>
      <c r="MQA59" s="145"/>
      <c r="MQB59" s="145"/>
      <c r="MQC59" s="145"/>
      <c r="MQD59" s="145"/>
      <c r="MQE59" s="145"/>
      <c r="MQF59" s="145"/>
      <c r="MQG59" s="145"/>
      <c r="MQH59" s="145"/>
      <c r="MQI59" s="145"/>
      <c r="MQJ59" s="145"/>
      <c r="MQK59" s="145"/>
      <c r="MQL59" s="145"/>
      <c r="MQM59" s="145"/>
      <c r="MQN59" s="145"/>
      <c r="MQO59" s="145"/>
      <c r="MQP59" s="145"/>
      <c r="MQQ59" s="145"/>
      <c r="MQR59" s="145"/>
      <c r="MQS59" s="145"/>
      <c r="MQT59" s="145"/>
      <c r="MQU59" s="145"/>
      <c r="MQV59" s="145"/>
      <c r="MQW59" s="145"/>
      <c r="MQX59" s="145"/>
      <c r="MQY59" s="145"/>
      <c r="MQZ59" s="145"/>
      <c r="MRA59" s="145"/>
      <c r="MRB59" s="145"/>
      <c r="MRC59" s="145"/>
      <c r="MRD59" s="145"/>
      <c r="MRE59" s="145"/>
      <c r="MRF59" s="145"/>
      <c r="MRG59" s="145"/>
      <c r="MRH59" s="145"/>
      <c r="MRI59" s="145"/>
      <c r="MRJ59" s="145"/>
      <c r="MRK59" s="145"/>
      <c r="MRL59" s="145"/>
      <c r="MRM59" s="145"/>
      <c r="MRN59" s="145"/>
      <c r="MRO59" s="145"/>
      <c r="MRP59" s="145"/>
      <c r="MRQ59" s="145"/>
      <c r="MRR59" s="145"/>
      <c r="MRS59" s="145"/>
      <c r="MRT59" s="145"/>
      <c r="MRU59" s="145"/>
      <c r="MRV59" s="145"/>
      <c r="MRW59" s="145"/>
      <c r="MRX59" s="145"/>
      <c r="MRY59" s="145"/>
      <c r="MRZ59" s="145"/>
      <c r="MSA59" s="145"/>
      <c r="MSB59" s="145"/>
      <c r="MSC59" s="145"/>
      <c r="MSD59" s="145"/>
      <c r="MSE59" s="145"/>
      <c r="MSF59" s="145"/>
      <c r="MSG59" s="145"/>
      <c r="MSH59" s="145"/>
      <c r="MSI59" s="145"/>
      <c r="MSJ59" s="145"/>
      <c r="MSK59" s="145"/>
      <c r="MSL59" s="145"/>
      <c r="MSM59" s="145"/>
      <c r="MSN59" s="145"/>
      <c r="MSO59" s="145"/>
      <c r="MSP59" s="145"/>
      <c r="MSQ59" s="145"/>
      <c r="MSR59" s="145"/>
      <c r="MSS59" s="145"/>
      <c r="MST59" s="145"/>
      <c r="MSU59" s="145"/>
      <c r="MSV59" s="145"/>
      <c r="MSW59" s="145"/>
      <c r="MSX59" s="145"/>
      <c r="MSY59" s="145"/>
      <c r="MSZ59" s="145"/>
      <c r="MTA59" s="145"/>
      <c r="MTB59" s="145"/>
      <c r="MTC59" s="145"/>
      <c r="MTD59" s="145"/>
      <c r="MTE59" s="145"/>
      <c r="MTF59" s="145"/>
      <c r="MTG59" s="145"/>
      <c r="MTH59" s="145"/>
      <c r="MTI59" s="145"/>
      <c r="MTJ59" s="145"/>
      <c r="MTK59" s="145"/>
      <c r="MTL59" s="145"/>
      <c r="MTM59" s="145"/>
      <c r="MTN59" s="145"/>
      <c r="MTO59" s="145"/>
      <c r="MTP59" s="145"/>
      <c r="MTQ59" s="145"/>
      <c r="MTR59" s="145"/>
      <c r="MTS59" s="145"/>
      <c r="MTT59" s="145"/>
      <c r="MTU59" s="145"/>
      <c r="MTV59" s="145"/>
      <c r="MTW59" s="145"/>
      <c r="MTX59" s="145"/>
      <c r="MTY59" s="145"/>
      <c r="MTZ59" s="145"/>
      <c r="MUA59" s="145"/>
      <c r="MUB59" s="145"/>
      <c r="MUC59" s="145"/>
      <c r="MUD59" s="145"/>
      <c r="MUE59" s="145"/>
      <c r="MUF59" s="145"/>
      <c r="MUG59" s="145"/>
      <c r="MUH59" s="145"/>
      <c r="MUI59" s="145"/>
      <c r="MUJ59" s="145"/>
      <c r="MUK59" s="145"/>
      <c r="MUL59" s="145"/>
      <c r="MUM59" s="145"/>
      <c r="MUN59" s="145"/>
      <c r="MUO59" s="145"/>
      <c r="MUP59" s="145"/>
      <c r="MUQ59" s="145"/>
      <c r="MUR59" s="145"/>
      <c r="MUS59" s="145"/>
      <c r="MUT59" s="145"/>
      <c r="MUU59" s="145"/>
      <c r="MUV59" s="145"/>
      <c r="MUW59" s="145"/>
      <c r="MUX59" s="145"/>
      <c r="MUY59" s="145"/>
      <c r="MUZ59" s="145"/>
      <c r="MVA59" s="145"/>
      <c r="MVB59" s="145"/>
      <c r="MVC59" s="145"/>
      <c r="MVD59" s="145"/>
      <c r="MVE59" s="145"/>
      <c r="MVF59" s="145"/>
      <c r="MVG59" s="145"/>
      <c r="MVH59" s="145"/>
      <c r="MVI59" s="145"/>
      <c r="MVJ59" s="145"/>
      <c r="MVK59" s="145"/>
      <c r="MVL59" s="145"/>
      <c r="MVM59" s="145"/>
      <c r="MVN59" s="145"/>
      <c r="MVO59" s="145"/>
      <c r="MVP59" s="145"/>
      <c r="MVQ59" s="145"/>
      <c r="MVR59" s="145"/>
      <c r="MVS59" s="145"/>
      <c r="MVT59" s="145"/>
      <c r="MVU59" s="145"/>
      <c r="MVV59" s="145"/>
      <c r="MVW59" s="145"/>
      <c r="MVX59" s="145"/>
      <c r="MVY59" s="145"/>
      <c r="MVZ59" s="145"/>
      <c r="MWA59" s="145"/>
      <c r="MWB59" s="145"/>
      <c r="MWC59" s="145"/>
      <c r="MWD59" s="145"/>
      <c r="MWE59" s="145"/>
      <c r="MWF59" s="145"/>
      <c r="MWG59" s="145"/>
      <c r="MWH59" s="145"/>
      <c r="MWI59" s="145"/>
      <c r="MWJ59" s="145"/>
      <c r="MWK59" s="145"/>
      <c r="MWL59" s="145"/>
      <c r="MWM59" s="145"/>
      <c r="MWN59" s="145"/>
      <c r="MWO59" s="145"/>
      <c r="MWP59" s="145"/>
      <c r="MWQ59" s="145"/>
      <c r="MWR59" s="145"/>
      <c r="MWS59" s="145"/>
      <c r="MWT59" s="145"/>
      <c r="MWU59" s="145"/>
      <c r="MWV59" s="145"/>
      <c r="MWW59" s="145"/>
      <c r="MWX59" s="145"/>
      <c r="MWY59" s="145"/>
      <c r="MWZ59" s="145"/>
      <c r="MXA59" s="145"/>
      <c r="MXB59" s="145"/>
      <c r="MXC59" s="145"/>
      <c r="MXD59" s="145"/>
      <c r="MXE59" s="145"/>
      <c r="MXF59" s="145"/>
      <c r="MXG59" s="145"/>
      <c r="MXH59" s="145"/>
      <c r="MXI59" s="145"/>
      <c r="MXJ59" s="145"/>
      <c r="MXK59" s="145"/>
      <c r="MXL59" s="145"/>
      <c r="MXM59" s="145"/>
      <c r="MXN59" s="145"/>
      <c r="MXO59" s="145"/>
      <c r="MXP59" s="145"/>
      <c r="MXQ59" s="145"/>
      <c r="MXR59" s="145"/>
      <c r="MXS59" s="145"/>
      <c r="MXT59" s="145"/>
      <c r="MXU59" s="145"/>
      <c r="MXV59" s="145"/>
      <c r="MXW59" s="145"/>
      <c r="MXX59" s="145"/>
      <c r="MXY59" s="145"/>
      <c r="MXZ59" s="145"/>
      <c r="MYA59" s="145"/>
      <c r="MYB59" s="145"/>
      <c r="MYC59" s="145"/>
      <c r="MYD59" s="145"/>
      <c r="MYE59" s="145"/>
      <c r="MYF59" s="145"/>
      <c r="MYG59" s="145"/>
      <c r="MYH59" s="145"/>
      <c r="MYI59" s="145"/>
      <c r="MYJ59" s="145"/>
      <c r="MYK59" s="145"/>
      <c r="MYL59" s="145"/>
      <c r="MYM59" s="145"/>
      <c r="MYN59" s="145"/>
      <c r="MYO59" s="145"/>
      <c r="MYP59" s="145"/>
      <c r="MYQ59" s="145"/>
      <c r="MYR59" s="145"/>
      <c r="MYS59" s="145"/>
      <c r="MYT59" s="145"/>
      <c r="MYU59" s="145"/>
      <c r="MYV59" s="145"/>
      <c r="MYW59" s="145"/>
      <c r="MYX59" s="145"/>
      <c r="MYY59" s="145"/>
      <c r="MYZ59" s="145"/>
      <c r="MZA59" s="145"/>
      <c r="MZB59" s="145"/>
      <c r="MZC59" s="145"/>
      <c r="MZD59" s="145"/>
      <c r="MZE59" s="145"/>
      <c r="MZF59" s="145"/>
      <c r="MZG59" s="145"/>
      <c r="MZH59" s="145"/>
      <c r="MZI59" s="145"/>
      <c r="MZJ59" s="145"/>
      <c r="MZK59" s="145"/>
      <c r="MZL59" s="145"/>
      <c r="MZM59" s="145"/>
      <c r="MZN59" s="145"/>
      <c r="MZO59" s="145"/>
      <c r="MZP59" s="145"/>
      <c r="MZQ59" s="145"/>
      <c r="MZR59" s="145"/>
      <c r="MZS59" s="145"/>
      <c r="MZT59" s="145"/>
      <c r="MZU59" s="145"/>
      <c r="MZV59" s="145"/>
      <c r="MZW59" s="145"/>
      <c r="MZX59" s="145"/>
      <c r="MZY59" s="145"/>
      <c r="MZZ59" s="145"/>
      <c r="NAA59" s="145"/>
      <c r="NAB59" s="145"/>
      <c r="NAC59" s="145"/>
      <c r="NAD59" s="145"/>
      <c r="NAE59" s="145"/>
      <c r="NAF59" s="145"/>
      <c r="NAG59" s="145"/>
      <c r="NAH59" s="145"/>
      <c r="NAI59" s="145"/>
      <c r="NAJ59" s="145"/>
      <c r="NAK59" s="145"/>
      <c r="NAL59" s="145"/>
      <c r="NAM59" s="145"/>
      <c r="NAN59" s="145"/>
      <c r="NAO59" s="145"/>
      <c r="NAP59" s="145"/>
      <c r="NAQ59" s="145"/>
      <c r="NAR59" s="145"/>
      <c r="NAS59" s="145"/>
      <c r="NAT59" s="145"/>
      <c r="NAU59" s="145"/>
      <c r="NAV59" s="145"/>
      <c r="NAW59" s="145"/>
      <c r="NAX59" s="145"/>
      <c r="NAY59" s="145"/>
      <c r="NAZ59" s="145"/>
      <c r="NBA59" s="145"/>
      <c r="NBB59" s="145"/>
      <c r="NBC59" s="145"/>
      <c r="NBD59" s="145"/>
      <c r="NBE59" s="145"/>
      <c r="NBF59" s="145"/>
      <c r="NBG59" s="145"/>
      <c r="NBH59" s="145"/>
      <c r="NBI59" s="145"/>
      <c r="NBJ59" s="145"/>
      <c r="NBK59" s="145"/>
      <c r="NBL59" s="145"/>
      <c r="NBM59" s="145"/>
      <c r="NBN59" s="145"/>
      <c r="NBO59" s="145"/>
      <c r="NBP59" s="145"/>
      <c r="NBQ59" s="145"/>
      <c r="NBR59" s="145"/>
      <c r="NBS59" s="145"/>
      <c r="NBT59" s="145"/>
      <c r="NBU59" s="145"/>
      <c r="NBV59" s="145"/>
      <c r="NBW59" s="145"/>
      <c r="NBX59" s="145"/>
      <c r="NBY59" s="145"/>
      <c r="NBZ59" s="145"/>
      <c r="NCA59" s="145"/>
      <c r="NCB59" s="145"/>
      <c r="NCC59" s="145"/>
      <c r="NCD59" s="145"/>
      <c r="NCE59" s="145"/>
      <c r="NCF59" s="145"/>
      <c r="NCG59" s="145"/>
      <c r="NCH59" s="145"/>
      <c r="NCI59" s="145"/>
      <c r="NCJ59" s="145"/>
      <c r="NCK59" s="145"/>
      <c r="NCL59" s="145"/>
      <c r="NCM59" s="145"/>
      <c r="NCN59" s="145"/>
      <c r="NCO59" s="145"/>
      <c r="NCP59" s="145"/>
      <c r="NCQ59" s="145"/>
      <c r="NCR59" s="145"/>
      <c r="NCS59" s="145"/>
      <c r="NCT59" s="145"/>
      <c r="NCU59" s="145"/>
      <c r="NCV59" s="145"/>
      <c r="NCW59" s="145"/>
      <c r="NCX59" s="145"/>
      <c r="NCY59" s="145"/>
      <c r="NCZ59" s="145"/>
      <c r="NDA59" s="145"/>
      <c r="NDB59" s="145"/>
      <c r="NDC59" s="145"/>
      <c r="NDD59" s="145"/>
      <c r="NDE59" s="145"/>
      <c r="NDF59" s="145"/>
      <c r="NDG59" s="145"/>
      <c r="NDH59" s="145"/>
      <c r="NDI59" s="145"/>
      <c r="NDJ59" s="145"/>
      <c r="NDK59" s="145"/>
      <c r="NDL59" s="145"/>
      <c r="NDM59" s="145"/>
      <c r="NDN59" s="145"/>
      <c r="NDO59" s="145"/>
      <c r="NDP59" s="145"/>
      <c r="NDQ59" s="145"/>
      <c r="NDR59" s="145"/>
      <c r="NDS59" s="145"/>
      <c r="NDT59" s="145"/>
      <c r="NDU59" s="145"/>
      <c r="NDV59" s="145"/>
      <c r="NDW59" s="145"/>
      <c r="NDX59" s="145"/>
      <c r="NDY59" s="145"/>
      <c r="NDZ59" s="145"/>
      <c r="NEA59" s="145"/>
      <c r="NEB59" s="145"/>
      <c r="NEC59" s="145"/>
      <c r="NED59" s="145"/>
      <c r="NEE59" s="145"/>
      <c r="NEF59" s="145"/>
      <c r="NEG59" s="145"/>
      <c r="NEH59" s="145"/>
      <c r="NEI59" s="145"/>
      <c r="NEJ59" s="145"/>
      <c r="NEK59" s="145"/>
      <c r="NEL59" s="145"/>
      <c r="NEM59" s="145"/>
      <c r="NEN59" s="145"/>
      <c r="NEO59" s="145"/>
      <c r="NEP59" s="145"/>
      <c r="NEQ59" s="145"/>
      <c r="NER59" s="145"/>
      <c r="NES59" s="145"/>
      <c r="NET59" s="145"/>
      <c r="NEU59" s="145"/>
      <c r="NEV59" s="145"/>
      <c r="NEW59" s="145"/>
      <c r="NEX59" s="145"/>
      <c r="NEY59" s="145"/>
      <c r="NEZ59" s="145"/>
      <c r="NFA59" s="145"/>
      <c r="NFB59" s="145"/>
      <c r="NFC59" s="145"/>
      <c r="NFD59" s="145"/>
      <c r="NFE59" s="145"/>
      <c r="NFF59" s="145"/>
      <c r="NFG59" s="145"/>
      <c r="NFH59" s="145"/>
      <c r="NFI59" s="145"/>
      <c r="NFJ59" s="145"/>
      <c r="NFK59" s="145"/>
      <c r="NFL59" s="145"/>
      <c r="NFM59" s="145"/>
      <c r="NFN59" s="145"/>
      <c r="NFO59" s="145"/>
      <c r="NFP59" s="145"/>
      <c r="NFQ59" s="145"/>
      <c r="NFR59" s="145"/>
      <c r="NFS59" s="145"/>
      <c r="NFT59" s="145"/>
      <c r="NFU59" s="145"/>
      <c r="NFV59" s="145"/>
      <c r="NFW59" s="145"/>
      <c r="NFX59" s="145"/>
      <c r="NFY59" s="145"/>
      <c r="NFZ59" s="145"/>
      <c r="NGA59" s="145"/>
      <c r="NGB59" s="145"/>
      <c r="NGC59" s="145"/>
      <c r="NGD59" s="145"/>
      <c r="NGE59" s="145"/>
      <c r="NGF59" s="145"/>
      <c r="NGG59" s="145"/>
      <c r="NGH59" s="145"/>
      <c r="NGI59" s="145"/>
      <c r="NGJ59" s="145"/>
      <c r="NGK59" s="145"/>
      <c r="NGL59" s="145"/>
      <c r="NGM59" s="145"/>
      <c r="NGN59" s="145"/>
      <c r="NGO59" s="145"/>
      <c r="NGP59" s="145"/>
      <c r="NGQ59" s="145"/>
      <c r="NGR59" s="145"/>
      <c r="NGS59" s="145"/>
      <c r="NGT59" s="145"/>
      <c r="NGU59" s="145"/>
      <c r="NGV59" s="145"/>
      <c r="NGW59" s="145"/>
      <c r="NGX59" s="145"/>
      <c r="NGY59" s="145"/>
      <c r="NGZ59" s="145"/>
      <c r="NHA59" s="145"/>
      <c r="NHB59" s="145"/>
      <c r="NHC59" s="145"/>
      <c r="NHD59" s="145"/>
      <c r="NHE59" s="145"/>
      <c r="NHF59" s="145"/>
      <c r="NHG59" s="145"/>
      <c r="NHH59" s="145"/>
      <c r="NHI59" s="145"/>
      <c r="NHJ59" s="145"/>
      <c r="NHK59" s="145"/>
      <c r="NHL59" s="145"/>
      <c r="NHM59" s="145"/>
      <c r="NHN59" s="145"/>
      <c r="NHO59" s="145"/>
      <c r="NHP59" s="145"/>
      <c r="NHQ59" s="145"/>
      <c r="NHR59" s="145"/>
      <c r="NHS59" s="145"/>
      <c r="NHT59" s="145"/>
      <c r="NHU59" s="145"/>
      <c r="NHV59" s="145"/>
      <c r="NHW59" s="145"/>
      <c r="NHX59" s="145"/>
      <c r="NHY59" s="145"/>
      <c r="NHZ59" s="145"/>
      <c r="NIA59" s="145"/>
      <c r="NIB59" s="145"/>
      <c r="NIC59" s="145"/>
      <c r="NID59" s="145"/>
      <c r="NIE59" s="145"/>
      <c r="NIF59" s="145"/>
      <c r="NIG59" s="145"/>
      <c r="NIH59" s="145"/>
      <c r="NII59" s="145"/>
      <c r="NIJ59" s="145"/>
      <c r="NIK59" s="145"/>
      <c r="NIL59" s="145"/>
      <c r="NIM59" s="145"/>
      <c r="NIN59" s="145"/>
      <c r="NIO59" s="145"/>
      <c r="NIP59" s="145"/>
      <c r="NIQ59" s="145"/>
      <c r="NIR59" s="145"/>
      <c r="NIS59" s="145"/>
      <c r="NIT59" s="145"/>
      <c r="NIU59" s="145"/>
      <c r="NIV59" s="145"/>
      <c r="NIW59" s="145"/>
      <c r="NIX59" s="145"/>
      <c r="NIY59" s="145"/>
      <c r="NIZ59" s="145"/>
      <c r="NJA59" s="145"/>
      <c r="NJB59" s="145"/>
      <c r="NJC59" s="145"/>
      <c r="NJD59" s="145"/>
      <c r="NJE59" s="145"/>
      <c r="NJF59" s="145"/>
      <c r="NJG59" s="145"/>
      <c r="NJH59" s="145"/>
      <c r="NJI59" s="145"/>
      <c r="NJJ59" s="145"/>
      <c r="NJK59" s="145"/>
      <c r="NJL59" s="145"/>
      <c r="NJM59" s="145"/>
      <c r="NJN59" s="145"/>
      <c r="NJO59" s="145"/>
      <c r="NJP59" s="145"/>
      <c r="NJQ59" s="145"/>
      <c r="NJR59" s="145"/>
      <c r="NJS59" s="145"/>
      <c r="NJT59" s="145"/>
      <c r="NJU59" s="145"/>
      <c r="NJV59" s="145"/>
      <c r="NJW59" s="145"/>
      <c r="NJX59" s="145"/>
      <c r="NJY59" s="145"/>
      <c r="NJZ59" s="145"/>
      <c r="NKA59" s="145"/>
      <c r="NKB59" s="145"/>
      <c r="NKC59" s="145"/>
      <c r="NKD59" s="145"/>
      <c r="NKE59" s="145"/>
      <c r="NKF59" s="145"/>
      <c r="NKG59" s="145"/>
      <c r="NKH59" s="145"/>
      <c r="NKI59" s="145"/>
      <c r="NKJ59" s="145"/>
      <c r="NKK59" s="145"/>
      <c r="NKL59" s="145"/>
      <c r="NKM59" s="145"/>
      <c r="NKN59" s="145"/>
      <c r="NKO59" s="145"/>
      <c r="NKP59" s="145"/>
      <c r="NKQ59" s="145"/>
      <c r="NKR59" s="145"/>
      <c r="NKS59" s="145"/>
      <c r="NKT59" s="145"/>
      <c r="NKU59" s="145"/>
      <c r="NKV59" s="145"/>
      <c r="NKW59" s="145"/>
      <c r="NKX59" s="145"/>
      <c r="NKY59" s="145"/>
      <c r="NKZ59" s="145"/>
      <c r="NLA59" s="145"/>
      <c r="NLB59" s="145"/>
      <c r="NLC59" s="145"/>
      <c r="NLD59" s="145"/>
      <c r="NLE59" s="145"/>
      <c r="NLF59" s="145"/>
      <c r="NLG59" s="145"/>
      <c r="NLH59" s="145"/>
      <c r="NLI59" s="145"/>
      <c r="NLJ59" s="145"/>
      <c r="NLK59" s="145"/>
      <c r="NLL59" s="145"/>
      <c r="NLM59" s="145"/>
      <c r="NLN59" s="145"/>
      <c r="NLO59" s="145"/>
      <c r="NLP59" s="145"/>
      <c r="NLQ59" s="145"/>
      <c r="NLR59" s="145"/>
      <c r="NLS59" s="145"/>
      <c r="NLT59" s="145"/>
      <c r="NLU59" s="145"/>
      <c r="NLV59" s="145"/>
      <c r="NLW59" s="145"/>
      <c r="NLX59" s="145"/>
      <c r="NLY59" s="145"/>
      <c r="NLZ59" s="145"/>
      <c r="NMA59" s="145"/>
      <c r="NMB59" s="145"/>
      <c r="NMC59" s="145"/>
      <c r="NMD59" s="145"/>
      <c r="NME59" s="145"/>
      <c r="NMF59" s="145"/>
      <c r="NMG59" s="145"/>
      <c r="NMH59" s="145"/>
      <c r="NMI59" s="145"/>
      <c r="NMJ59" s="145"/>
      <c r="NMK59" s="145"/>
      <c r="NML59" s="145"/>
      <c r="NMM59" s="145"/>
      <c r="NMN59" s="145"/>
      <c r="NMO59" s="145"/>
      <c r="NMP59" s="145"/>
      <c r="NMQ59" s="145"/>
      <c r="NMR59" s="145"/>
      <c r="NMS59" s="145"/>
      <c r="NMT59" s="145"/>
      <c r="NMU59" s="145"/>
      <c r="NMV59" s="145"/>
      <c r="NMW59" s="145"/>
      <c r="NMX59" s="145"/>
      <c r="NMY59" s="145"/>
      <c r="NMZ59" s="145"/>
      <c r="NNA59" s="145"/>
      <c r="NNB59" s="145"/>
      <c r="NNC59" s="145"/>
      <c r="NND59" s="145"/>
      <c r="NNE59" s="145"/>
      <c r="NNF59" s="145"/>
      <c r="NNG59" s="145"/>
      <c r="NNH59" s="145"/>
      <c r="NNI59" s="145"/>
      <c r="NNJ59" s="145"/>
      <c r="NNK59" s="145"/>
      <c r="NNL59" s="145"/>
      <c r="NNM59" s="145"/>
      <c r="NNN59" s="145"/>
      <c r="NNO59" s="145"/>
      <c r="NNP59" s="145"/>
      <c r="NNQ59" s="145"/>
      <c r="NNR59" s="145"/>
      <c r="NNS59" s="145"/>
      <c r="NNT59" s="145"/>
      <c r="NNU59" s="145"/>
      <c r="NNV59" s="145"/>
      <c r="NNW59" s="145"/>
      <c r="NNX59" s="145"/>
      <c r="NNY59" s="145"/>
      <c r="NNZ59" s="145"/>
      <c r="NOA59" s="145"/>
      <c r="NOB59" s="145"/>
      <c r="NOC59" s="145"/>
      <c r="NOD59" s="145"/>
      <c r="NOE59" s="145"/>
      <c r="NOF59" s="145"/>
      <c r="NOG59" s="145"/>
      <c r="NOH59" s="145"/>
      <c r="NOI59" s="145"/>
      <c r="NOJ59" s="145"/>
      <c r="NOK59" s="145"/>
      <c r="NOL59" s="145"/>
      <c r="NOM59" s="145"/>
      <c r="NON59" s="145"/>
      <c r="NOO59" s="145"/>
      <c r="NOP59" s="145"/>
      <c r="NOQ59" s="145"/>
      <c r="NOR59" s="145"/>
      <c r="NOS59" s="145"/>
      <c r="NOT59" s="145"/>
      <c r="NOU59" s="145"/>
      <c r="NOV59" s="145"/>
      <c r="NOW59" s="145"/>
      <c r="NOX59" s="145"/>
      <c r="NOY59" s="145"/>
      <c r="NOZ59" s="145"/>
      <c r="NPA59" s="145"/>
      <c r="NPB59" s="145"/>
      <c r="NPC59" s="145"/>
      <c r="NPD59" s="145"/>
      <c r="NPE59" s="145"/>
      <c r="NPF59" s="145"/>
      <c r="NPG59" s="145"/>
      <c r="NPH59" s="145"/>
      <c r="NPI59" s="145"/>
      <c r="NPJ59" s="145"/>
      <c r="NPK59" s="145"/>
      <c r="NPL59" s="145"/>
      <c r="NPM59" s="145"/>
      <c r="NPN59" s="145"/>
      <c r="NPO59" s="145"/>
      <c r="NPP59" s="145"/>
      <c r="NPQ59" s="145"/>
      <c r="NPR59" s="145"/>
      <c r="NPS59" s="145"/>
      <c r="NPT59" s="145"/>
      <c r="NPU59" s="145"/>
      <c r="NPV59" s="145"/>
      <c r="NPW59" s="145"/>
      <c r="NPX59" s="145"/>
      <c r="NPY59" s="145"/>
      <c r="NPZ59" s="145"/>
      <c r="NQA59" s="145"/>
      <c r="NQB59" s="145"/>
      <c r="NQC59" s="145"/>
      <c r="NQD59" s="145"/>
      <c r="NQE59" s="145"/>
      <c r="NQF59" s="145"/>
      <c r="NQG59" s="145"/>
      <c r="NQH59" s="145"/>
      <c r="NQI59" s="145"/>
      <c r="NQJ59" s="145"/>
      <c r="NQK59" s="145"/>
      <c r="NQL59" s="145"/>
      <c r="NQM59" s="145"/>
      <c r="NQN59" s="145"/>
      <c r="NQO59" s="145"/>
      <c r="NQP59" s="145"/>
      <c r="NQQ59" s="145"/>
      <c r="NQR59" s="145"/>
      <c r="NQS59" s="145"/>
      <c r="NQT59" s="145"/>
      <c r="NQU59" s="145"/>
      <c r="NQV59" s="145"/>
      <c r="NQW59" s="145"/>
      <c r="NQX59" s="145"/>
      <c r="NQY59" s="145"/>
      <c r="NQZ59" s="145"/>
      <c r="NRA59" s="145"/>
      <c r="NRB59" s="145"/>
      <c r="NRC59" s="145"/>
      <c r="NRD59" s="145"/>
      <c r="NRE59" s="145"/>
      <c r="NRF59" s="145"/>
      <c r="NRG59" s="145"/>
      <c r="NRH59" s="145"/>
      <c r="NRI59" s="145"/>
      <c r="NRJ59" s="145"/>
      <c r="NRK59" s="145"/>
      <c r="NRL59" s="145"/>
      <c r="NRM59" s="145"/>
      <c r="NRN59" s="145"/>
      <c r="NRO59" s="145"/>
      <c r="NRP59" s="145"/>
      <c r="NRQ59" s="145"/>
      <c r="NRR59" s="145"/>
      <c r="NRS59" s="145"/>
      <c r="NRT59" s="145"/>
      <c r="NRU59" s="145"/>
      <c r="NRV59" s="145"/>
      <c r="NRW59" s="145"/>
      <c r="NRX59" s="145"/>
      <c r="NRY59" s="145"/>
      <c r="NRZ59" s="145"/>
      <c r="NSA59" s="145"/>
      <c r="NSB59" s="145"/>
      <c r="NSC59" s="145"/>
      <c r="NSD59" s="145"/>
      <c r="NSE59" s="145"/>
      <c r="NSF59" s="145"/>
      <c r="NSG59" s="145"/>
      <c r="NSH59" s="145"/>
      <c r="NSI59" s="145"/>
      <c r="NSJ59" s="145"/>
      <c r="NSK59" s="145"/>
      <c r="NSL59" s="145"/>
      <c r="NSM59" s="145"/>
      <c r="NSN59" s="145"/>
      <c r="NSO59" s="145"/>
      <c r="NSP59" s="145"/>
      <c r="NSQ59" s="145"/>
      <c r="NSR59" s="145"/>
      <c r="NSS59" s="145"/>
      <c r="NST59" s="145"/>
      <c r="NSU59" s="145"/>
      <c r="NSV59" s="145"/>
      <c r="NSW59" s="145"/>
      <c r="NSX59" s="145"/>
      <c r="NSY59" s="145"/>
      <c r="NSZ59" s="145"/>
      <c r="NTA59" s="145"/>
      <c r="NTB59" s="145"/>
      <c r="NTC59" s="145"/>
      <c r="NTD59" s="145"/>
      <c r="NTE59" s="145"/>
      <c r="NTF59" s="145"/>
      <c r="NTG59" s="145"/>
      <c r="NTH59" s="145"/>
      <c r="NTI59" s="145"/>
      <c r="NTJ59" s="145"/>
      <c r="NTK59" s="145"/>
      <c r="NTL59" s="145"/>
      <c r="NTM59" s="145"/>
      <c r="NTN59" s="145"/>
      <c r="NTO59" s="145"/>
      <c r="NTP59" s="145"/>
      <c r="NTQ59" s="145"/>
      <c r="NTR59" s="145"/>
      <c r="NTS59" s="145"/>
      <c r="NTT59" s="145"/>
      <c r="NTU59" s="145"/>
      <c r="NTV59" s="145"/>
      <c r="NTW59" s="145"/>
      <c r="NTX59" s="145"/>
      <c r="NTY59" s="145"/>
      <c r="NTZ59" s="145"/>
      <c r="NUA59" s="145"/>
      <c r="NUB59" s="145"/>
      <c r="NUC59" s="145"/>
      <c r="NUD59" s="145"/>
      <c r="NUE59" s="145"/>
      <c r="NUF59" s="145"/>
      <c r="NUG59" s="145"/>
      <c r="NUH59" s="145"/>
      <c r="NUI59" s="145"/>
      <c r="NUJ59" s="145"/>
      <c r="NUK59" s="145"/>
      <c r="NUL59" s="145"/>
      <c r="NUM59" s="145"/>
      <c r="NUN59" s="145"/>
      <c r="NUO59" s="145"/>
      <c r="NUP59" s="145"/>
      <c r="NUQ59" s="145"/>
      <c r="NUR59" s="145"/>
      <c r="NUS59" s="145"/>
      <c r="NUT59" s="145"/>
      <c r="NUU59" s="145"/>
      <c r="NUV59" s="145"/>
      <c r="NUW59" s="145"/>
      <c r="NUX59" s="145"/>
      <c r="NUY59" s="145"/>
      <c r="NUZ59" s="145"/>
      <c r="NVA59" s="145"/>
      <c r="NVB59" s="145"/>
      <c r="NVC59" s="145"/>
      <c r="NVD59" s="145"/>
      <c r="NVE59" s="145"/>
      <c r="NVF59" s="145"/>
      <c r="NVG59" s="145"/>
      <c r="NVH59" s="145"/>
      <c r="NVI59" s="145"/>
      <c r="NVJ59" s="145"/>
      <c r="NVK59" s="145"/>
      <c r="NVL59" s="145"/>
      <c r="NVM59" s="145"/>
      <c r="NVN59" s="145"/>
      <c r="NVO59" s="145"/>
      <c r="NVP59" s="145"/>
      <c r="NVQ59" s="145"/>
      <c r="NVR59" s="145"/>
      <c r="NVS59" s="145"/>
      <c r="NVT59" s="145"/>
      <c r="NVU59" s="145"/>
      <c r="NVV59" s="145"/>
      <c r="NVW59" s="145"/>
      <c r="NVX59" s="145"/>
      <c r="NVY59" s="145"/>
      <c r="NVZ59" s="145"/>
      <c r="NWA59" s="145"/>
      <c r="NWB59" s="145"/>
      <c r="NWC59" s="145"/>
      <c r="NWD59" s="145"/>
      <c r="NWE59" s="145"/>
      <c r="NWF59" s="145"/>
      <c r="NWG59" s="145"/>
      <c r="NWH59" s="145"/>
      <c r="NWI59" s="145"/>
      <c r="NWJ59" s="145"/>
      <c r="NWK59" s="145"/>
      <c r="NWL59" s="145"/>
      <c r="NWM59" s="145"/>
      <c r="NWN59" s="145"/>
      <c r="NWO59" s="145"/>
      <c r="NWP59" s="145"/>
      <c r="NWQ59" s="145"/>
      <c r="NWR59" s="145"/>
      <c r="NWS59" s="145"/>
      <c r="NWT59" s="145"/>
      <c r="NWU59" s="145"/>
      <c r="NWV59" s="145"/>
      <c r="NWW59" s="145"/>
      <c r="NWX59" s="145"/>
      <c r="NWY59" s="145"/>
      <c r="NWZ59" s="145"/>
      <c r="NXA59" s="145"/>
      <c r="NXB59" s="145"/>
      <c r="NXC59" s="145"/>
      <c r="NXD59" s="145"/>
      <c r="NXE59" s="145"/>
      <c r="NXF59" s="145"/>
      <c r="NXG59" s="145"/>
      <c r="NXH59" s="145"/>
      <c r="NXI59" s="145"/>
      <c r="NXJ59" s="145"/>
      <c r="NXK59" s="145"/>
      <c r="NXL59" s="145"/>
      <c r="NXM59" s="145"/>
      <c r="NXN59" s="145"/>
      <c r="NXO59" s="145"/>
      <c r="NXP59" s="145"/>
      <c r="NXQ59" s="145"/>
      <c r="NXR59" s="145"/>
      <c r="NXS59" s="145"/>
      <c r="NXT59" s="145"/>
      <c r="NXU59" s="145"/>
      <c r="NXV59" s="145"/>
      <c r="NXW59" s="145"/>
      <c r="NXX59" s="145"/>
      <c r="NXY59" s="145"/>
      <c r="NXZ59" s="145"/>
      <c r="NYA59" s="145"/>
      <c r="NYB59" s="145"/>
      <c r="NYC59" s="145"/>
      <c r="NYD59" s="145"/>
      <c r="NYE59" s="145"/>
      <c r="NYF59" s="145"/>
      <c r="NYG59" s="145"/>
      <c r="NYH59" s="145"/>
      <c r="NYI59" s="145"/>
      <c r="NYJ59" s="145"/>
      <c r="NYK59" s="145"/>
      <c r="NYL59" s="145"/>
      <c r="NYM59" s="145"/>
      <c r="NYN59" s="145"/>
      <c r="NYO59" s="145"/>
      <c r="NYP59" s="145"/>
      <c r="NYQ59" s="145"/>
      <c r="NYR59" s="145"/>
      <c r="NYS59" s="145"/>
      <c r="NYT59" s="145"/>
      <c r="NYU59" s="145"/>
      <c r="NYV59" s="145"/>
      <c r="NYW59" s="145"/>
      <c r="NYX59" s="145"/>
      <c r="NYY59" s="145"/>
      <c r="NYZ59" s="145"/>
      <c r="NZA59" s="145"/>
      <c r="NZB59" s="145"/>
      <c r="NZC59" s="145"/>
      <c r="NZD59" s="145"/>
      <c r="NZE59" s="145"/>
      <c r="NZF59" s="145"/>
      <c r="NZG59" s="145"/>
      <c r="NZH59" s="145"/>
      <c r="NZI59" s="145"/>
      <c r="NZJ59" s="145"/>
      <c r="NZK59" s="145"/>
      <c r="NZL59" s="145"/>
      <c r="NZM59" s="145"/>
      <c r="NZN59" s="145"/>
      <c r="NZO59" s="145"/>
      <c r="NZP59" s="145"/>
      <c r="NZQ59" s="145"/>
      <c r="NZR59" s="145"/>
      <c r="NZS59" s="145"/>
      <c r="NZT59" s="145"/>
      <c r="NZU59" s="145"/>
      <c r="NZV59" s="145"/>
      <c r="NZW59" s="145"/>
      <c r="NZX59" s="145"/>
      <c r="NZY59" s="145"/>
      <c r="NZZ59" s="145"/>
      <c r="OAA59" s="145"/>
      <c r="OAB59" s="145"/>
      <c r="OAC59" s="145"/>
      <c r="OAD59" s="145"/>
      <c r="OAE59" s="145"/>
      <c r="OAF59" s="145"/>
      <c r="OAG59" s="145"/>
      <c r="OAH59" s="145"/>
      <c r="OAI59" s="145"/>
      <c r="OAJ59" s="145"/>
      <c r="OAK59" s="145"/>
      <c r="OAL59" s="145"/>
      <c r="OAM59" s="145"/>
      <c r="OAN59" s="145"/>
      <c r="OAO59" s="145"/>
      <c r="OAP59" s="145"/>
      <c r="OAQ59" s="145"/>
      <c r="OAR59" s="145"/>
      <c r="OAS59" s="145"/>
      <c r="OAT59" s="145"/>
      <c r="OAU59" s="145"/>
      <c r="OAV59" s="145"/>
      <c r="OAW59" s="145"/>
      <c r="OAX59" s="145"/>
      <c r="OAY59" s="145"/>
      <c r="OAZ59" s="145"/>
      <c r="OBA59" s="145"/>
      <c r="OBB59" s="145"/>
      <c r="OBC59" s="145"/>
      <c r="OBD59" s="145"/>
      <c r="OBE59" s="145"/>
      <c r="OBF59" s="145"/>
      <c r="OBG59" s="145"/>
      <c r="OBH59" s="145"/>
      <c r="OBI59" s="145"/>
      <c r="OBJ59" s="145"/>
      <c r="OBK59" s="145"/>
      <c r="OBL59" s="145"/>
      <c r="OBM59" s="145"/>
      <c r="OBN59" s="145"/>
      <c r="OBO59" s="145"/>
      <c r="OBP59" s="145"/>
      <c r="OBQ59" s="145"/>
      <c r="OBR59" s="145"/>
      <c r="OBS59" s="145"/>
      <c r="OBT59" s="145"/>
      <c r="OBU59" s="145"/>
      <c r="OBV59" s="145"/>
      <c r="OBW59" s="145"/>
      <c r="OBX59" s="145"/>
      <c r="OBY59" s="145"/>
      <c r="OBZ59" s="145"/>
      <c r="OCA59" s="145"/>
      <c r="OCB59" s="145"/>
      <c r="OCC59" s="145"/>
      <c r="OCD59" s="145"/>
      <c r="OCE59" s="145"/>
      <c r="OCF59" s="145"/>
      <c r="OCG59" s="145"/>
      <c r="OCH59" s="145"/>
      <c r="OCI59" s="145"/>
      <c r="OCJ59" s="145"/>
      <c r="OCK59" s="145"/>
      <c r="OCL59" s="145"/>
      <c r="OCM59" s="145"/>
      <c r="OCN59" s="145"/>
      <c r="OCO59" s="145"/>
      <c r="OCP59" s="145"/>
      <c r="OCQ59" s="145"/>
      <c r="OCR59" s="145"/>
      <c r="OCS59" s="145"/>
      <c r="OCT59" s="145"/>
      <c r="OCU59" s="145"/>
      <c r="OCV59" s="145"/>
      <c r="OCW59" s="145"/>
      <c r="OCX59" s="145"/>
      <c r="OCY59" s="145"/>
      <c r="OCZ59" s="145"/>
      <c r="ODA59" s="145"/>
      <c r="ODB59" s="145"/>
      <c r="ODC59" s="145"/>
      <c r="ODD59" s="145"/>
      <c r="ODE59" s="145"/>
      <c r="ODF59" s="145"/>
      <c r="ODG59" s="145"/>
      <c r="ODH59" s="145"/>
      <c r="ODI59" s="145"/>
      <c r="ODJ59" s="145"/>
      <c r="ODK59" s="145"/>
      <c r="ODL59" s="145"/>
      <c r="ODM59" s="145"/>
      <c r="ODN59" s="145"/>
      <c r="ODO59" s="145"/>
      <c r="ODP59" s="145"/>
      <c r="ODQ59" s="145"/>
      <c r="ODR59" s="145"/>
      <c r="ODS59" s="145"/>
      <c r="ODT59" s="145"/>
      <c r="ODU59" s="145"/>
      <c r="ODV59" s="145"/>
      <c r="ODW59" s="145"/>
      <c r="ODX59" s="145"/>
      <c r="ODY59" s="145"/>
      <c r="ODZ59" s="145"/>
      <c r="OEA59" s="145"/>
      <c r="OEB59" s="145"/>
      <c r="OEC59" s="145"/>
      <c r="OED59" s="145"/>
      <c r="OEE59" s="145"/>
      <c r="OEF59" s="145"/>
      <c r="OEG59" s="145"/>
      <c r="OEH59" s="145"/>
      <c r="OEI59" s="145"/>
      <c r="OEJ59" s="145"/>
      <c r="OEK59" s="145"/>
      <c r="OEL59" s="145"/>
      <c r="OEM59" s="145"/>
      <c r="OEN59" s="145"/>
      <c r="OEO59" s="145"/>
      <c r="OEP59" s="145"/>
      <c r="OEQ59" s="145"/>
      <c r="OER59" s="145"/>
      <c r="OES59" s="145"/>
      <c r="OET59" s="145"/>
      <c r="OEU59" s="145"/>
      <c r="OEV59" s="145"/>
      <c r="OEW59" s="145"/>
      <c r="OEX59" s="145"/>
      <c r="OEY59" s="145"/>
      <c r="OEZ59" s="145"/>
      <c r="OFA59" s="145"/>
      <c r="OFB59" s="145"/>
      <c r="OFC59" s="145"/>
      <c r="OFD59" s="145"/>
      <c r="OFE59" s="145"/>
      <c r="OFF59" s="145"/>
      <c r="OFG59" s="145"/>
      <c r="OFH59" s="145"/>
      <c r="OFI59" s="145"/>
      <c r="OFJ59" s="145"/>
      <c r="OFK59" s="145"/>
      <c r="OFL59" s="145"/>
      <c r="OFM59" s="145"/>
      <c r="OFN59" s="145"/>
      <c r="OFO59" s="145"/>
      <c r="OFP59" s="145"/>
      <c r="OFQ59" s="145"/>
      <c r="OFR59" s="145"/>
      <c r="OFS59" s="145"/>
      <c r="OFT59" s="145"/>
      <c r="OFU59" s="145"/>
      <c r="OFV59" s="145"/>
      <c r="OFW59" s="145"/>
      <c r="OFX59" s="145"/>
      <c r="OFY59" s="145"/>
      <c r="OFZ59" s="145"/>
      <c r="OGA59" s="145"/>
      <c r="OGB59" s="145"/>
      <c r="OGC59" s="145"/>
      <c r="OGD59" s="145"/>
      <c r="OGE59" s="145"/>
      <c r="OGF59" s="145"/>
      <c r="OGG59" s="145"/>
      <c r="OGH59" s="145"/>
      <c r="OGI59" s="145"/>
      <c r="OGJ59" s="145"/>
      <c r="OGK59" s="145"/>
      <c r="OGL59" s="145"/>
      <c r="OGM59" s="145"/>
      <c r="OGN59" s="145"/>
      <c r="OGO59" s="145"/>
      <c r="OGP59" s="145"/>
      <c r="OGQ59" s="145"/>
      <c r="OGR59" s="145"/>
      <c r="OGS59" s="145"/>
      <c r="OGT59" s="145"/>
      <c r="OGU59" s="145"/>
      <c r="OGV59" s="145"/>
      <c r="OGW59" s="145"/>
      <c r="OGX59" s="145"/>
      <c r="OGY59" s="145"/>
      <c r="OGZ59" s="145"/>
      <c r="OHA59" s="145"/>
      <c r="OHB59" s="145"/>
      <c r="OHC59" s="145"/>
      <c r="OHD59" s="145"/>
      <c r="OHE59" s="145"/>
      <c r="OHF59" s="145"/>
      <c r="OHG59" s="145"/>
      <c r="OHH59" s="145"/>
      <c r="OHI59" s="145"/>
      <c r="OHJ59" s="145"/>
      <c r="OHK59" s="145"/>
      <c r="OHL59" s="145"/>
      <c r="OHM59" s="145"/>
      <c r="OHN59" s="145"/>
      <c r="OHO59" s="145"/>
      <c r="OHP59" s="145"/>
      <c r="OHQ59" s="145"/>
      <c r="OHR59" s="145"/>
      <c r="OHS59" s="145"/>
      <c r="OHT59" s="145"/>
      <c r="OHU59" s="145"/>
      <c r="OHV59" s="145"/>
      <c r="OHW59" s="145"/>
      <c r="OHX59" s="145"/>
      <c r="OHY59" s="145"/>
      <c r="OHZ59" s="145"/>
      <c r="OIA59" s="145"/>
      <c r="OIB59" s="145"/>
      <c r="OIC59" s="145"/>
      <c r="OID59" s="145"/>
      <c r="OIE59" s="145"/>
      <c r="OIF59" s="145"/>
      <c r="OIG59" s="145"/>
      <c r="OIH59" s="145"/>
      <c r="OII59" s="145"/>
      <c r="OIJ59" s="145"/>
      <c r="OIK59" s="145"/>
      <c r="OIL59" s="145"/>
      <c r="OIM59" s="145"/>
      <c r="OIN59" s="145"/>
      <c r="OIO59" s="145"/>
      <c r="OIP59" s="145"/>
      <c r="OIQ59" s="145"/>
      <c r="OIR59" s="145"/>
      <c r="OIS59" s="145"/>
      <c r="OIT59" s="145"/>
      <c r="OIU59" s="145"/>
      <c r="OIV59" s="145"/>
      <c r="OIW59" s="145"/>
      <c r="OIX59" s="145"/>
      <c r="OIY59" s="145"/>
      <c r="OIZ59" s="145"/>
      <c r="OJA59" s="145"/>
      <c r="OJB59" s="145"/>
      <c r="OJC59" s="145"/>
      <c r="OJD59" s="145"/>
      <c r="OJE59" s="145"/>
      <c r="OJF59" s="145"/>
      <c r="OJG59" s="145"/>
      <c r="OJH59" s="145"/>
      <c r="OJI59" s="145"/>
      <c r="OJJ59" s="145"/>
      <c r="OJK59" s="145"/>
      <c r="OJL59" s="145"/>
      <c r="OJM59" s="145"/>
      <c r="OJN59" s="145"/>
      <c r="OJO59" s="145"/>
      <c r="OJP59" s="145"/>
      <c r="OJQ59" s="145"/>
      <c r="OJR59" s="145"/>
      <c r="OJS59" s="145"/>
      <c r="OJT59" s="145"/>
      <c r="OJU59" s="145"/>
      <c r="OJV59" s="145"/>
      <c r="OJW59" s="145"/>
      <c r="OJX59" s="145"/>
      <c r="OJY59" s="145"/>
      <c r="OJZ59" s="145"/>
      <c r="OKA59" s="145"/>
      <c r="OKB59" s="145"/>
      <c r="OKC59" s="145"/>
      <c r="OKD59" s="145"/>
      <c r="OKE59" s="145"/>
      <c r="OKF59" s="145"/>
      <c r="OKG59" s="145"/>
      <c r="OKH59" s="145"/>
      <c r="OKI59" s="145"/>
      <c r="OKJ59" s="145"/>
      <c r="OKK59" s="145"/>
      <c r="OKL59" s="145"/>
      <c r="OKM59" s="145"/>
      <c r="OKN59" s="145"/>
      <c r="OKO59" s="145"/>
      <c r="OKP59" s="145"/>
      <c r="OKQ59" s="145"/>
      <c r="OKR59" s="145"/>
      <c r="OKS59" s="145"/>
      <c r="OKT59" s="145"/>
      <c r="OKU59" s="145"/>
      <c r="OKV59" s="145"/>
      <c r="OKW59" s="145"/>
      <c r="OKX59" s="145"/>
      <c r="OKY59" s="145"/>
      <c r="OKZ59" s="145"/>
      <c r="OLA59" s="145"/>
      <c r="OLB59" s="145"/>
      <c r="OLC59" s="145"/>
      <c r="OLD59" s="145"/>
      <c r="OLE59" s="145"/>
      <c r="OLF59" s="145"/>
      <c r="OLG59" s="145"/>
      <c r="OLH59" s="145"/>
      <c r="OLI59" s="145"/>
      <c r="OLJ59" s="145"/>
      <c r="OLK59" s="145"/>
      <c r="OLL59" s="145"/>
      <c r="OLM59" s="145"/>
      <c r="OLN59" s="145"/>
      <c r="OLO59" s="145"/>
      <c r="OLP59" s="145"/>
      <c r="OLQ59" s="145"/>
      <c r="OLR59" s="145"/>
      <c r="OLS59" s="145"/>
      <c r="OLT59" s="145"/>
      <c r="OLU59" s="145"/>
      <c r="OLV59" s="145"/>
      <c r="OLW59" s="145"/>
      <c r="OLX59" s="145"/>
      <c r="OLY59" s="145"/>
      <c r="OLZ59" s="145"/>
      <c r="OMA59" s="145"/>
      <c r="OMB59" s="145"/>
      <c r="OMC59" s="145"/>
      <c r="OMD59" s="145"/>
      <c r="OME59" s="145"/>
      <c r="OMF59" s="145"/>
      <c r="OMG59" s="145"/>
      <c r="OMH59" s="145"/>
      <c r="OMI59" s="145"/>
      <c r="OMJ59" s="145"/>
      <c r="OMK59" s="145"/>
      <c r="OML59" s="145"/>
      <c r="OMM59" s="145"/>
      <c r="OMN59" s="145"/>
      <c r="OMO59" s="145"/>
      <c r="OMP59" s="145"/>
      <c r="OMQ59" s="145"/>
      <c r="OMR59" s="145"/>
      <c r="OMS59" s="145"/>
      <c r="OMT59" s="145"/>
      <c r="OMU59" s="145"/>
      <c r="OMV59" s="145"/>
      <c r="OMW59" s="145"/>
      <c r="OMX59" s="145"/>
      <c r="OMY59" s="145"/>
      <c r="OMZ59" s="145"/>
      <c r="ONA59" s="145"/>
      <c r="ONB59" s="145"/>
      <c r="ONC59" s="145"/>
      <c r="OND59" s="145"/>
      <c r="ONE59" s="145"/>
      <c r="ONF59" s="145"/>
      <c r="ONG59" s="145"/>
      <c r="ONH59" s="145"/>
      <c r="ONI59" s="145"/>
      <c r="ONJ59" s="145"/>
      <c r="ONK59" s="145"/>
      <c r="ONL59" s="145"/>
      <c r="ONM59" s="145"/>
      <c r="ONN59" s="145"/>
      <c r="ONO59" s="145"/>
      <c r="ONP59" s="145"/>
      <c r="ONQ59" s="145"/>
      <c r="ONR59" s="145"/>
      <c r="ONS59" s="145"/>
      <c r="ONT59" s="145"/>
      <c r="ONU59" s="145"/>
      <c r="ONV59" s="145"/>
      <c r="ONW59" s="145"/>
      <c r="ONX59" s="145"/>
      <c r="ONY59" s="145"/>
      <c r="ONZ59" s="145"/>
      <c r="OOA59" s="145"/>
      <c r="OOB59" s="145"/>
      <c r="OOC59" s="145"/>
      <c r="OOD59" s="145"/>
      <c r="OOE59" s="145"/>
      <c r="OOF59" s="145"/>
      <c r="OOG59" s="145"/>
      <c r="OOH59" s="145"/>
      <c r="OOI59" s="145"/>
      <c r="OOJ59" s="145"/>
      <c r="OOK59" s="145"/>
      <c r="OOL59" s="145"/>
      <c r="OOM59" s="145"/>
      <c r="OON59" s="145"/>
      <c r="OOO59" s="145"/>
      <c r="OOP59" s="145"/>
      <c r="OOQ59" s="145"/>
      <c r="OOR59" s="145"/>
      <c r="OOS59" s="145"/>
      <c r="OOT59" s="145"/>
      <c r="OOU59" s="145"/>
      <c r="OOV59" s="145"/>
      <c r="OOW59" s="145"/>
      <c r="OOX59" s="145"/>
      <c r="OOY59" s="145"/>
      <c r="OOZ59" s="145"/>
      <c r="OPA59" s="145"/>
      <c r="OPB59" s="145"/>
      <c r="OPC59" s="145"/>
      <c r="OPD59" s="145"/>
      <c r="OPE59" s="145"/>
      <c r="OPF59" s="145"/>
      <c r="OPG59" s="145"/>
      <c r="OPH59" s="145"/>
      <c r="OPI59" s="145"/>
      <c r="OPJ59" s="145"/>
      <c r="OPK59" s="145"/>
      <c r="OPL59" s="145"/>
      <c r="OPM59" s="145"/>
      <c r="OPN59" s="145"/>
      <c r="OPO59" s="145"/>
      <c r="OPP59" s="145"/>
      <c r="OPQ59" s="145"/>
      <c r="OPR59" s="145"/>
      <c r="OPS59" s="145"/>
      <c r="OPT59" s="145"/>
      <c r="OPU59" s="145"/>
      <c r="OPV59" s="145"/>
      <c r="OPW59" s="145"/>
      <c r="OPX59" s="145"/>
      <c r="OPY59" s="145"/>
      <c r="OPZ59" s="145"/>
      <c r="OQA59" s="145"/>
      <c r="OQB59" s="145"/>
      <c r="OQC59" s="145"/>
      <c r="OQD59" s="145"/>
      <c r="OQE59" s="145"/>
      <c r="OQF59" s="145"/>
      <c r="OQG59" s="145"/>
      <c r="OQH59" s="145"/>
      <c r="OQI59" s="145"/>
      <c r="OQJ59" s="145"/>
      <c r="OQK59" s="145"/>
      <c r="OQL59" s="145"/>
      <c r="OQM59" s="145"/>
      <c r="OQN59" s="145"/>
      <c r="OQO59" s="145"/>
      <c r="OQP59" s="145"/>
      <c r="OQQ59" s="145"/>
      <c r="OQR59" s="145"/>
      <c r="OQS59" s="145"/>
      <c r="OQT59" s="145"/>
      <c r="OQU59" s="145"/>
      <c r="OQV59" s="145"/>
      <c r="OQW59" s="145"/>
      <c r="OQX59" s="145"/>
      <c r="OQY59" s="145"/>
      <c r="OQZ59" s="145"/>
      <c r="ORA59" s="145"/>
      <c r="ORB59" s="145"/>
      <c r="ORC59" s="145"/>
      <c r="ORD59" s="145"/>
      <c r="ORE59" s="145"/>
      <c r="ORF59" s="145"/>
      <c r="ORG59" s="145"/>
      <c r="ORH59" s="145"/>
      <c r="ORI59" s="145"/>
      <c r="ORJ59" s="145"/>
      <c r="ORK59" s="145"/>
      <c r="ORL59" s="145"/>
      <c r="ORM59" s="145"/>
      <c r="ORN59" s="145"/>
      <c r="ORO59" s="145"/>
      <c r="ORP59" s="145"/>
      <c r="ORQ59" s="145"/>
      <c r="ORR59" s="145"/>
      <c r="ORS59" s="145"/>
      <c r="ORT59" s="145"/>
      <c r="ORU59" s="145"/>
      <c r="ORV59" s="145"/>
      <c r="ORW59" s="145"/>
      <c r="ORX59" s="145"/>
      <c r="ORY59" s="145"/>
      <c r="ORZ59" s="145"/>
      <c r="OSA59" s="145"/>
      <c r="OSB59" s="145"/>
      <c r="OSC59" s="145"/>
      <c r="OSD59" s="145"/>
      <c r="OSE59" s="145"/>
      <c r="OSF59" s="145"/>
      <c r="OSG59" s="145"/>
      <c r="OSH59" s="145"/>
      <c r="OSI59" s="145"/>
      <c r="OSJ59" s="145"/>
      <c r="OSK59" s="145"/>
      <c r="OSL59" s="145"/>
      <c r="OSM59" s="145"/>
      <c r="OSN59" s="145"/>
      <c r="OSO59" s="145"/>
      <c r="OSP59" s="145"/>
      <c r="OSQ59" s="145"/>
      <c r="OSR59" s="145"/>
      <c r="OSS59" s="145"/>
      <c r="OST59" s="145"/>
      <c r="OSU59" s="145"/>
      <c r="OSV59" s="145"/>
      <c r="OSW59" s="145"/>
      <c r="OSX59" s="145"/>
      <c r="OSY59" s="145"/>
      <c r="OSZ59" s="145"/>
      <c r="OTA59" s="145"/>
      <c r="OTB59" s="145"/>
      <c r="OTC59" s="145"/>
      <c r="OTD59" s="145"/>
      <c r="OTE59" s="145"/>
      <c r="OTF59" s="145"/>
      <c r="OTG59" s="145"/>
      <c r="OTH59" s="145"/>
      <c r="OTI59" s="145"/>
      <c r="OTJ59" s="145"/>
      <c r="OTK59" s="145"/>
      <c r="OTL59" s="145"/>
      <c r="OTM59" s="145"/>
      <c r="OTN59" s="145"/>
      <c r="OTO59" s="145"/>
      <c r="OTP59" s="145"/>
      <c r="OTQ59" s="145"/>
      <c r="OTR59" s="145"/>
      <c r="OTS59" s="145"/>
      <c r="OTT59" s="145"/>
      <c r="OTU59" s="145"/>
      <c r="OTV59" s="145"/>
      <c r="OTW59" s="145"/>
      <c r="OTX59" s="145"/>
      <c r="OTY59" s="145"/>
      <c r="OTZ59" s="145"/>
      <c r="OUA59" s="145"/>
      <c r="OUB59" s="145"/>
      <c r="OUC59" s="145"/>
      <c r="OUD59" s="145"/>
      <c r="OUE59" s="145"/>
      <c r="OUF59" s="145"/>
      <c r="OUG59" s="145"/>
      <c r="OUH59" s="145"/>
      <c r="OUI59" s="145"/>
      <c r="OUJ59" s="145"/>
      <c r="OUK59" s="145"/>
      <c r="OUL59" s="145"/>
      <c r="OUM59" s="145"/>
      <c r="OUN59" s="145"/>
      <c r="OUO59" s="145"/>
      <c r="OUP59" s="145"/>
      <c r="OUQ59" s="145"/>
      <c r="OUR59" s="145"/>
      <c r="OUS59" s="145"/>
      <c r="OUT59" s="145"/>
      <c r="OUU59" s="145"/>
      <c r="OUV59" s="145"/>
      <c r="OUW59" s="145"/>
      <c r="OUX59" s="145"/>
      <c r="OUY59" s="145"/>
      <c r="OUZ59" s="145"/>
      <c r="OVA59" s="145"/>
      <c r="OVB59" s="145"/>
      <c r="OVC59" s="145"/>
      <c r="OVD59" s="145"/>
      <c r="OVE59" s="145"/>
      <c r="OVF59" s="145"/>
      <c r="OVG59" s="145"/>
      <c r="OVH59" s="145"/>
      <c r="OVI59" s="145"/>
      <c r="OVJ59" s="145"/>
      <c r="OVK59" s="145"/>
      <c r="OVL59" s="145"/>
      <c r="OVM59" s="145"/>
      <c r="OVN59" s="145"/>
      <c r="OVO59" s="145"/>
      <c r="OVP59" s="145"/>
      <c r="OVQ59" s="145"/>
      <c r="OVR59" s="145"/>
      <c r="OVS59" s="145"/>
      <c r="OVT59" s="145"/>
      <c r="OVU59" s="145"/>
      <c r="OVV59" s="145"/>
      <c r="OVW59" s="145"/>
      <c r="OVX59" s="145"/>
      <c r="OVY59" s="145"/>
      <c r="OVZ59" s="145"/>
      <c r="OWA59" s="145"/>
      <c r="OWB59" s="145"/>
      <c r="OWC59" s="145"/>
      <c r="OWD59" s="145"/>
      <c r="OWE59" s="145"/>
      <c r="OWF59" s="145"/>
      <c r="OWG59" s="145"/>
      <c r="OWH59" s="145"/>
      <c r="OWI59" s="145"/>
      <c r="OWJ59" s="145"/>
      <c r="OWK59" s="145"/>
      <c r="OWL59" s="145"/>
      <c r="OWM59" s="145"/>
      <c r="OWN59" s="145"/>
      <c r="OWO59" s="145"/>
      <c r="OWP59" s="145"/>
      <c r="OWQ59" s="145"/>
      <c r="OWR59" s="145"/>
      <c r="OWS59" s="145"/>
      <c r="OWT59" s="145"/>
      <c r="OWU59" s="145"/>
      <c r="OWV59" s="145"/>
      <c r="OWW59" s="145"/>
      <c r="OWX59" s="145"/>
      <c r="OWY59" s="145"/>
      <c r="OWZ59" s="145"/>
      <c r="OXA59" s="145"/>
      <c r="OXB59" s="145"/>
      <c r="OXC59" s="145"/>
      <c r="OXD59" s="145"/>
      <c r="OXE59" s="145"/>
      <c r="OXF59" s="145"/>
      <c r="OXG59" s="145"/>
      <c r="OXH59" s="145"/>
      <c r="OXI59" s="145"/>
      <c r="OXJ59" s="145"/>
      <c r="OXK59" s="145"/>
      <c r="OXL59" s="145"/>
      <c r="OXM59" s="145"/>
      <c r="OXN59" s="145"/>
      <c r="OXO59" s="145"/>
      <c r="OXP59" s="145"/>
      <c r="OXQ59" s="145"/>
      <c r="OXR59" s="145"/>
      <c r="OXS59" s="145"/>
      <c r="OXT59" s="145"/>
      <c r="OXU59" s="145"/>
      <c r="OXV59" s="145"/>
      <c r="OXW59" s="145"/>
      <c r="OXX59" s="145"/>
      <c r="OXY59" s="145"/>
      <c r="OXZ59" s="145"/>
      <c r="OYA59" s="145"/>
      <c r="OYB59" s="145"/>
      <c r="OYC59" s="145"/>
      <c r="OYD59" s="145"/>
      <c r="OYE59" s="145"/>
      <c r="OYF59" s="145"/>
      <c r="OYG59" s="145"/>
      <c r="OYH59" s="145"/>
      <c r="OYI59" s="145"/>
      <c r="OYJ59" s="145"/>
      <c r="OYK59" s="145"/>
      <c r="OYL59" s="145"/>
      <c r="OYM59" s="145"/>
      <c r="OYN59" s="145"/>
      <c r="OYO59" s="145"/>
      <c r="OYP59" s="145"/>
      <c r="OYQ59" s="145"/>
      <c r="OYR59" s="145"/>
      <c r="OYS59" s="145"/>
      <c r="OYT59" s="145"/>
      <c r="OYU59" s="145"/>
      <c r="OYV59" s="145"/>
      <c r="OYW59" s="145"/>
      <c r="OYX59" s="145"/>
      <c r="OYY59" s="145"/>
      <c r="OYZ59" s="145"/>
      <c r="OZA59" s="145"/>
      <c r="OZB59" s="145"/>
      <c r="OZC59" s="145"/>
      <c r="OZD59" s="145"/>
      <c r="OZE59" s="145"/>
      <c r="OZF59" s="145"/>
      <c r="OZG59" s="145"/>
      <c r="OZH59" s="145"/>
      <c r="OZI59" s="145"/>
      <c r="OZJ59" s="145"/>
      <c r="OZK59" s="145"/>
      <c r="OZL59" s="145"/>
      <c r="OZM59" s="145"/>
      <c r="OZN59" s="145"/>
      <c r="OZO59" s="145"/>
      <c r="OZP59" s="145"/>
      <c r="OZQ59" s="145"/>
      <c r="OZR59" s="145"/>
      <c r="OZS59" s="145"/>
      <c r="OZT59" s="145"/>
      <c r="OZU59" s="145"/>
      <c r="OZV59" s="145"/>
      <c r="OZW59" s="145"/>
      <c r="OZX59" s="145"/>
      <c r="OZY59" s="145"/>
      <c r="OZZ59" s="145"/>
      <c r="PAA59" s="145"/>
      <c r="PAB59" s="145"/>
      <c r="PAC59" s="145"/>
      <c r="PAD59" s="145"/>
      <c r="PAE59" s="145"/>
      <c r="PAF59" s="145"/>
      <c r="PAG59" s="145"/>
      <c r="PAH59" s="145"/>
      <c r="PAI59" s="145"/>
      <c r="PAJ59" s="145"/>
      <c r="PAK59" s="145"/>
      <c r="PAL59" s="145"/>
      <c r="PAM59" s="145"/>
      <c r="PAN59" s="145"/>
      <c r="PAO59" s="145"/>
      <c r="PAP59" s="145"/>
      <c r="PAQ59" s="145"/>
      <c r="PAR59" s="145"/>
      <c r="PAS59" s="145"/>
      <c r="PAT59" s="145"/>
      <c r="PAU59" s="145"/>
      <c r="PAV59" s="145"/>
      <c r="PAW59" s="145"/>
      <c r="PAX59" s="145"/>
      <c r="PAY59" s="145"/>
      <c r="PAZ59" s="145"/>
      <c r="PBA59" s="145"/>
      <c r="PBB59" s="145"/>
      <c r="PBC59" s="145"/>
      <c r="PBD59" s="145"/>
      <c r="PBE59" s="145"/>
      <c r="PBF59" s="145"/>
      <c r="PBG59" s="145"/>
      <c r="PBH59" s="145"/>
      <c r="PBI59" s="145"/>
      <c r="PBJ59" s="145"/>
      <c r="PBK59" s="145"/>
      <c r="PBL59" s="145"/>
      <c r="PBM59" s="145"/>
      <c r="PBN59" s="145"/>
      <c r="PBO59" s="145"/>
      <c r="PBP59" s="145"/>
      <c r="PBQ59" s="145"/>
      <c r="PBR59" s="145"/>
      <c r="PBS59" s="145"/>
      <c r="PBT59" s="145"/>
      <c r="PBU59" s="145"/>
      <c r="PBV59" s="145"/>
      <c r="PBW59" s="145"/>
      <c r="PBX59" s="145"/>
      <c r="PBY59" s="145"/>
      <c r="PBZ59" s="145"/>
      <c r="PCA59" s="145"/>
      <c r="PCB59" s="145"/>
      <c r="PCC59" s="145"/>
      <c r="PCD59" s="145"/>
      <c r="PCE59" s="145"/>
      <c r="PCF59" s="145"/>
      <c r="PCG59" s="145"/>
      <c r="PCH59" s="145"/>
      <c r="PCI59" s="145"/>
      <c r="PCJ59" s="145"/>
      <c r="PCK59" s="145"/>
      <c r="PCL59" s="145"/>
      <c r="PCM59" s="145"/>
      <c r="PCN59" s="145"/>
      <c r="PCO59" s="145"/>
      <c r="PCP59" s="145"/>
      <c r="PCQ59" s="145"/>
      <c r="PCR59" s="145"/>
      <c r="PCS59" s="145"/>
      <c r="PCT59" s="145"/>
      <c r="PCU59" s="145"/>
      <c r="PCV59" s="145"/>
      <c r="PCW59" s="145"/>
      <c r="PCX59" s="145"/>
      <c r="PCY59" s="145"/>
      <c r="PCZ59" s="145"/>
      <c r="PDA59" s="145"/>
      <c r="PDB59" s="145"/>
      <c r="PDC59" s="145"/>
      <c r="PDD59" s="145"/>
      <c r="PDE59" s="145"/>
      <c r="PDF59" s="145"/>
      <c r="PDG59" s="145"/>
      <c r="PDH59" s="145"/>
      <c r="PDI59" s="145"/>
      <c r="PDJ59" s="145"/>
      <c r="PDK59" s="145"/>
      <c r="PDL59" s="145"/>
      <c r="PDM59" s="145"/>
      <c r="PDN59" s="145"/>
      <c r="PDO59" s="145"/>
      <c r="PDP59" s="145"/>
      <c r="PDQ59" s="145"/>
      <c r="PDR59" s="145"/>
      <c r="PDS59" s="145"/>
      <c r="PDT59" s="145"/>
      <c r="PDU59" s="145"/>
      <c r="PDV59" s="145"/>
      <c r="PDW59" s="145"/>
      <c r="PDX59" s="145"/>
      <c r="PDY59" s="145"/>
      <c r="PDZ59" s="145"/>
      <c r="PEA59" s="145"/>
      <c r="PEB59" s="145"/>
      <c r="PEC59" s="145"/>
      <c r="PED59" s="145"/>
      <c r="PEE59" s="145"/>
      <c r="PEF59" s="145"/>
      <c r="PEG59" s="145"/>
      <c r="PEH59" s="145"/>
      <c r="PEI59" s="145"/>
      <c r="PEJ59" s="145"/>
      <c r="PEK59" s="145"/>
      <c r="PEL59" s="145"/>
      <c r="PEM59" s="145"/>
      <c r="PEN59" s="145"/>
      <c r="PEO59" s="145"/>
      <c r="PEP59" s="145"/>
      <c r="PEQ59" s="145"/>
      <c r="PER59" s="145"/>
      <c r="PES59" s="145"/>
      <c r="PET59" s="145"/>
      <c r="PEU59" s="145"/>
      <c r="PEV59" s="145"/>
      <c r="PEW59" s="145"/>
      <c r="PEX59" s="145"/>
      <c r="PEY59" s="145"/>
      <c r="PEZ59" s="145"/>
      <c r="PFA59" s="145"/>
      <c r="PFB59" s="145"/>
      <c r="PFC59" s="145"/>
      <c r="PFD59" s="145"/>
      <c r="PFE59" s="145"/>
      <c r="PFF59" s="145"/>
      <c r="PFG59" s="145"/>
      <c r="PFH59" s="145"/>
      <c r="PFI59" s="145"/>
      <c r="PFJ59" s="145"/>
      <c r="PFK59" s="145"/>
      <c r="PFL59" s="145"/>
      <c r="PFM59" s="145"/>
      <c r="PFN59" s="145"/>
      <c r="PFO59" s="145"/>
      <c r="PFP59" s="145"/>
      <c r="PFQ59" s="145"/>
      <c r="PFR59" s="145"/>
      <c r="PFS59" s="145"/>
      <c r="PFT59" s="145"/>
      <c r="PFU59" s="145"/>
      <c r="PFV59" s="145"/>
      <c r="PFW59" s="145"/>
      <c r="PFX59" s="145"/>
      <c r="PFY59" s="145"/>
      <c r="PFZ59" s="145"/>
      <c r="PGA59" s="145"/>
      <c r="PGB59" s="145"/>
      <c r="PGC59" s="145"/>
      <c r="PGD59" s="145"/>
      <c r="PGE59" s="145"/>
      <c r="PGF59" s="145"/>
      <c r="PGG59" s="145"/>
      <c r="PGH59" s="145"/>
      <c r="PGI59" s="145"/>
      <c r="PGJ59" s="145"/>
      <c r="PGK59" s="145"/>
      <c r="PGL59" s="145"/>
      <c r="PGM59" s="145"/>
      <c r="PGN59" s="145"/>
      <c r="PGO59" s="145"/>
      <c r="PGP59" s="145"/>
      <c r="PGQ59" s="145"/>
      <c r="PGR59" s="145"/>
      <c r="PGS59" s="145"/>
      <c r="PGT59" s="145"/>
      <c r="PGU59" s="145"/>
      <c r="PGV59" s="145"/>
      <c r="PGW59" s="145"/>
      <c r="PGX59" s="145"/>
      <c r="PGY59" s="145"/>
      <c r="PGZ59" s="145"/>
      <c r="PHA59" s="145"/>
      <c r="PHB59" s="145"/>
      <c r="PHC59" s="145"/>
      <c r="PHD59" s="145"/>
      <c r="PHE59" s="145"/>
      <c r="PHF59" s="145"/>
      <c r="PHG59" s="145"/>
      <c r="PHH59" s="145"/>
      <c r="PHI59" s="145"/>
      <c r="PHJ59" s="145"/>
      <c r="PHK59" s="145"/>
      <c r="PHL59" s="145"/>
      <c r="PHM59" s="145"/>
      <c r="PHN59" s="145"/>
      <c r="PHO59" s="145"/>
      <c r="PHP59" s="145"/>
      <c r="PHQ59" s="145"/>
      <c r="PHR59" s="145"/>
      <c r="PHS59" s="145"/>
      <c r="PHT59" s="145"/>
      <c r="PHU59" s="145"/>
      <c r="PHV59" s="145"/>
      <c r="PHW59" s="145"/>
      <c r="PHX59" s="145"/>
      <c r="PHY59" s="145"/>
      <c r="PHZ59" s="145"/>
      <c r="PIA59" s="145"/>
      <c r="PIB59" s="145"/>
      <c r="PIC59" s="145"/>
      <c r="PID59" s="145"/>
      <c r="PIE59" s="145"/>
      <c r="PIF59" s="145"/>
      <c r="PIG59" s="145"/>
      <c r="PIH59" s="145"/>
      <c r="PII59" s="145"/>
      <c r="PIJ59" s="145"/>
      <c r="PIK59" s="145"/>
      <c r="PIL59" s="145"/>
      <c r="PIM59" s="145"/>
      <c r="PIN59" s="145"/>
      <c r="PIO59" s="145"/>
      <c r="PIP59" s="145"/>
      <c r="PIQ59" s="145"/>
      <c r="PIR59" s="145"/>
      <c r="PIS59" s="145"/>
      <c r="PIT59" s="145"/>
      <c r="PIU59" s="145"/>
      <c r="PIV59" s="145"/>
      <c r="PIW59" s="145"/>
      <c r="PIX59" s="145"/>
      <c r="PIY59" s="145"/>
      <c r="PIZ59" s="145"/>
      <c r="PJA59" s="145"/>
      <c r="PJB59" s="145"/>
      <c r="PJC59" s="145"/>
      <c r="PJD59" s="145"/>
      <c r="PJE59" s="145"/>
      <c r="PJF59" s="145"/>
      <c r="PJG59" s="145"/>
      <c r="PJH59" s="145"/>
      <c r="PJI59" s="145"/>
      <c r="PJJ59" s="145"/>
      <c r="PJK59" s="145"/>
      <c r="PJL59" s="145"/>
      <c r="PJM59" s="145"/>
      <c r="PJN59" s="145"/>
      <c r="PJO59" s="145"/>
      <c r="PJP59" s="145"/>
      <c r="PJQ59" s="145"/>
      <c r="PJR59" s="145"/>
      <c r="PJS59" s="145"/>
      <c r="PJT59" s="145"/>
      <c r="PJU59" s="145"/>
      <c r="PJV59" s="145"/>
      <c r="PJW59" s="145"/>
      <c r="PJX59" s="145"/>
      <c r="PJY59" s="145"/>
      <c r="PJZ59" s="145"/>
      <c r="PKA59" s="145"/>
      <c r="PKB59" s="145"/>
      <c r="PKC59" s="145"/>
      <c r="PKD59" s="145"/>
      <c r="PKE59" s="145"/>
      <c r="PKF59" s="145"/>
      <c r="PKG59" s="145"/>
      <c r="PKH59" s="145"/>
      <c r="PKI59" s="145"/>
      <c r="PKJ59" s="145"/>
      <c r="PKK59" s="145"/>
      <c r="PKL59" s="145"/>
      <c r="PKM59" s="145"/>
      <c r="PKN59" s="145"/>
      <c r="PKO59" s="145"/>
      <c r="PKP59" s="145"/>
      <c r="PKQ59" s="145"/>
      <c r="PKR59" s="145"/>
      <c r="PKS59" s="145"/>
      <c r="PKT59" s="145"/>
      <c r="PKU59" s="145"/>
      <c r="PKV59" s="145"/>
      <c r="PKW59" s="145"/>
      <c r="PKX59" s="145"/>
      <c r="PKY59" s="145"/>
      <c r="PKZ59" s="145"/>
      <c r="PLA59" s="145"/>
      <c r="PLB59" s="145"/>
      <c r="PLC59" s="145"/>
      <c r="PLD59" s="145"/>
      <c r="PLE59" s="145"/>
      <c r="PLF59" s="145"/>
      <c r="PLG59" s="145"/>
      <c r="PLH59" s="145"/>
      <c r="PLI59" s="145"/>
      <c r="PLJ59" s="145"/>
      <c r="PLK59" s="145"/>
      <c r="PLL59" s="145"/>
      <c r="PLM59" s="145"/>
      <c r="PLN59" s="145"/>
      <c r="PLO59" s="145"/>
      <c r="PLP59" s="145"/>
      <c r="PLQ59" s="145"/>
      <c r="PLR59" s="145"/>
      <c r="PLS59" s="145"/>
      <c r="PLT59" s="145"/>
      <c r="PLU59" s="145"/>
      <c r="PLV59" s="145"/>
      <c r="PLW59" s="145"/>
      <c r="PLX59" s="145"/>
      <c r="PLY59" s="145"/>
      <c r="PLZ59" s="145"/>
      <c r="PMA59" s="145"/>
      <c r="PMB59" s="145"/>
      <c r="PMC59" s="145"/>
      <c r="PMD59" s="145"/>
      <c r="PME59" s="145"/>
      <c r="PMF59" s="145"/>
      <c r="PMG59" s="145"/>
      <c r="PMH59" s="145"/>
      <c r="PMI59" s="145"/>
      <c r="PMJ59" s="145"/>
      <c r="PMK59" s="145"/>
      <c r="PML59" s="145"/>
      <c r="PMM59" s="145"/>
      <c r="PMN59" s="145"/>
      <c r="PMO59" s="145"/>
      <c r="PMP59" s="145"/>
      <c r="PMQ59" s="145"/>
      <c r="PMR59" s="145"/>
      <c r="PMS59" s="145"/>
      <c r="PMT59" s="145"/>
      <c r="PMU59" s="145"/>
      <c r="PMV59" s="145"/>
      <c r="PMW59" s="145"/>
      <c r="PMX59" s="145"/>
      <c r="PMY59" s="145"/>
      <c r="PMZ59" s="145"/>
      <c r="PNA59" s="145"/>
      <c r="PNB59" s="145"/>
      <c r="PNC59" s="145"/>
      <c r="PND59" s="145"/>
      <c r="PNE59" s="145"/>
      <c r="PNF59" s="145"/>
      <c r="PNG59" s="145"/>
      <c r="PNH59" s="145"/>
      <c r="PNI59" s="145"/>
      <c r="PNJ59" s="145"/>
      <c r="PNK59" s="145"/>
      <c r="PNL59" s="145"/>
      <c r="PNM59" s="145"/>
      <c r="PNN59" s="145"/>
      <c r="PNO59" s="145"/>
      <c r="PNP59" s="145"/>
      <c r="PNQ59" s="145"/>
      <c r="PNR59" s="145"/>
      <c r="PNS59" s="145"/>
      <c r="PNT59" s="145"/>
      <c r="PNU59" s="145"/>
      <c r="PNV59" s="145"/>
      <c r="PNW59" s="145"/>
      <c r="PNX59" s="145"/>
      <c r="PNY59" s="145"/>
      <c r="PNZ59" s="145"/>
      <c r="POA59" s="145"/>
      <c r="POB59" s="145"/>
      <c r="POC59" s="145"/>
      <c r="POD59" s="145"/>
      <c r="POE59" s="145"/>
      <c r="POF59" s="145"/>
      <c r="POG59" s="145"/>
      <c r="POH59" s="145"/>
      <c r="POI59" s="145"/>
      <c r="POJ59" s="145"/>
      <c r="POK59" s="145"/>
      <c r="POL59" s="145"/>
      <c r="POM59" s="145"/>
      <c r="PON59" s="145"/>
      <c r="POO59" s="145"/>
      <c r="POP59" s="145"/>
      <c r="POQ59" s="145"/>
      <c r="POR59" s="145"/>
      <c r="POS59" s="145"/>
      <c r="POT59" s="145"/>
      <c r="POU59" s="145"/>
      <c r="POV59" s="145"/>
      <c r="POW59" s="145"/>
      <c r="POX59" s="145"/>
      <c r="POY59" s="145"/>
      <c r="POZ59" s="145"/>
      <c r="PPA59" s="145"/>
      <c r="PPB59" s="145"/>
      <c r="PPC59" s="145"/>
      <c r="PPD59" s="145"/>
      <c r="PPE59" s="145"/>
      <c r="PPF59" s="145"/>
      <c r="PPG59" s="145"/>
      <c r="PPH59" s="145"/>
      <c r="PPI59" s="145"/>
      <c r="PPJ59" s="145"/>
      <c r="PPK59" s="145"/>
      <c r="PPL59" s="145"/>
      <c r="PPM59" s="145"/>
      <c r="PPN59" s="145"/>
      <c r="PPO59" s="145"/>
      <c r="PPP59" s="145"/>
      <c r="PPQ59" s="145"/>
      <c r="PPR59" s="145"/>
      <c r="PPS59" s="145"/>
      <c r="PPT59" s="145"/>
      <c r="PPU59" s="145"/>
      <c r="PPV59" s="145"/>
      <c r="PPW59" s="145"/>
      <c r="PPX59" s="145"/>
      <c r="PPY59" s="145"/>
      <c r="PPZ59" s="145"/>
      <c r="PQA59" s="145"/>
      <c r="PQB59" s="145"/>
      <c r="PQC59" s="145"/>
      <c r="PQD59" s="145"/>
      <c r="PQE59" s="145"/>
      <c r="PQF59" s="145"/>
      <c r="PQG59" s="145"/>
      <c r="PQH59" s="145"/>
      <c r="PQI59" s="145"/>
      <c r="PQJ59" s="145"/>
      <c r="PQK59" s="145"/>
      <c r="PQL59" s="145"/>
      <c r="PQM59" s="145"/>
      <c r="PQN59" s="145"/>
      <c r="PQO59" s="145"/>
      <c r="PQP59" s="145"/>
      <c r="PQQ59" s="145"/>
      <c r="PQR59" s="145"/>
      <c r="PQS59" s="145"/>
      <c r="PQT59" s="145"/>
      <c r="PQU59" s="145"/>
      <c r="PQV59" s="145"/>
      <c r="PQW59" s="145"/>
      <c r="PQX59" s="145"/>
      <c r="PQY59" s="145"/>
      <c r="PQZ59" s="145"/>
      <c r="PRA59" s="145"/>
      <c r="PRB59" s="145"/>
      <c r="PRC59" s="145"/>
      <c r="PRD59" s="145"/>
      <c r="PRE59" s="145"/>
      <c r="PRF59" s="145"/>
      <c r="PRG59" s="145"/>
      <c r="PRH59" s="145"/>
      <c r="PRI59" s="145"/>
      <c r="PRJ59" s="145"/>
      <c r="PRK59" s="145"/>
      <c r="PRL59" s="145"/>
      <c r="PRM59" s="145"/>
      <c r="PRN59" s="145"/>
      <c r="PRO59" s="145"/>
      <c r="PRP59" s="145"/>
      <c r="PRQ59" s="145"/>
      <c r="PRR59" s="145"/>
      <c r="PRS59" s="145"/>
      <c r="PRT59" s="145"/>
      <c r="PRU59" s="145"/>
      <c r="PRV59" s="145"/>
      <c r="PRW59" s="145"/>
      <c r="PRX59" s="145"/>
      <c r="PRY59" s="145"/>
      <c r="PRZ59" s="145"/>
      <c r="PSA59" s="145"/>
      <c r="PSB59" s="145"/>
      <c r="PSC59" s="145"/>
      <c r="PSD59" s="145"/>
      <c r="PSE59" s="145"/>
      <c r="PSF59" s="145"/>
      <c r="PSG59" s="145"/>
      <c r="PSH59" s="145"/>
      <c r="PSI59" s="145"/>
      <c r="PSJ59" s="145"/>
      <c r="PSK59" s="145"/>
      <c r="PSL59" s="145"/>
      <c r="PSM59" s="145"/>
      <c r="PSN59" s="145"/>
      <c r="PSO59" s="145"/>
      <c r="PSP59" s="145"/>
      <c r="PSQ59" s="145"/>
      <c r="PSR59" s="145"/>
      <c r="PSS59" s="145"/>
      <c r="PST59" s="145"/>
      <c r="PSU59" s="145"/>
      <c r="PSV59" s="145"/>
      <c r="PSW59" s="145"/>
      <c r="PSX59" s="145"/>
      <c r="PSY59" s="145"/>
      <c r="PSZ59" s="145"/>
      <c r="PTA59" s="145"/>
      <c r="PTB59" s="145"/>
      <c r="PTC59" s="145"/>
      <c r="PTD59" s="145"/>
      <c r="PTE59" s="145"/>
      <c r="PTF59" s="145"/>
      <c r="PTG59" s="145"/>
      <c r="PTH59" s="145"/>
      <c r="PTI59" s="145"/>
      <c r="PTJ59" s="145"/>
      <c r="PTK59" s="145"/>
      <c r="PTL59" s="145"/>
      <c r="PTM59" s="145"/>
      <c r="PTN59" s="145"/>
      <c r="PTO59" s="145"/>
      <c r="PTP59" s="145"/>
      <c r="PTQ59" s="145"/>
      <c r="PTR59" s="145"/>
      <c r="PTS59" s="145"/>
      <c r="PTT59" s="145"/>
      <c r="PTU59" s="145"/>
      <c r="PTV59" s="145"/>
      <c r="PTW59" s="145"/>
      <c r="PTX59" s="145"/>
      <c r="PTY59" s="145"/>
      <c r="PTZ59" s="145"/>
      <c r="PUA59" s="145"/>
      <c r="PUB59" s="145"/>
      <c r="PUC59" s="145"/>
      <c r="PUD59" s="145"/>
      <c r="PUE59" s="145"/>
      <c r="PUF59" s="145"/>
      <c r="PUG59" s="145"/>
      <c r="PUH59" s="145"/>
      <c r="PUI59" s="145"/>
      <c r="PUJ59" s="145"/>
      <c r="PUK59" s="145"/>
      <c r="PUL59" s="145"/>
      <c r="PUM59" s="145"/>
      <c r="PUN59" s="145"/>
      <c r="PUO59" s="145"/>
      <c r="PUP59" s="145"/>
      <c r="PUQ59" s="145"/>
      <c r="PUR59" s="145"/>
      <c r="PUS59" s="145"/>
      <c r="PUT59" s="145"/>
      <c r="PUU59" s="145"/>
      <c r="PUV59" s="145"/>
      <c r="PUW59" s="145"/>
      <c r="PUX59" s="145"/>
      <c r="PUY59" s="145"/>
      <c r="PUZ59" s="145"/>
      <c r="PVA59" s="145"/>
      <c r="PVB59" s="145"/>
      <c r="PVC59" s="145"/>
      <c r="PVD59" s="145"/>
      <c r="PVE59" s="145"/>
      <c r="PVF59" s="145"/>
      <c r="PVG59" s="145"/>
      <c r="PVH59" s="145"/>
      <c r="PVI59" s="145"/>
      <c r="PVJ59" s="145"/>
      <c r="PVK59" s="145"/>
      <c r="PVL59" s="145"/>
      <c r="PVM59" s="145"/>
      <c r="PVN59" s="145"/>
      <c r="PVO59" s="145"/>
      <c r="PVP59" s="145"/>
      <c r="PVQ59" s="145"/>
      <c r="PVR59" s="145"/>
      <c r="PVS59" s="145"/>
      <c r="PVT59" s="145"/>
      <c r="PVU59" s="145"/>
      <c r="PVV59" s="145"/>
      <c r="PVW59" s="145"/>
      <c r="PVX59" s="145"/>
      <c r="PVY59" s="145"/>
      <c r="PVZ59" s="145"/>
      <c r="PWA59" s="145"/>
      <c r="PWB59" s="145"/>
      <c r="PWC59" s="145"/>
      <c r="PWD59" s="145"/>
      <c r="PWE59" s="145"/>
      <c r="PWF59" s="145"/>
      <c r="PWG59" s="145"/>
      <c r="PWH59" s="145"/>
      <c r="PWI59" s="145"/>
      <c r="PWJ59" s="145"/>
      <c r="PWK59" s="145"/>
      <c r="PWL59" s="145"/>
      <c r="PWM59" s="145"/>
      <c r="PWN59" s="145"/>
      <c r="PWO59" s="145"/>
      <c r="PWP59" s="145"/>
      <c r="PWQ59" s="145"/>
      <c r="PWR59" s="145"/>
      <c r="PWS59" s="145"/>
      <c r="PWT59" s="145"/>
      <c r="PWU59" s="145"/>
      <c r="PWV59" s="145"/>
      <c r="PWW59" s="145"/>
      <c r="PWX59" s="145"/>
      <c r="PWY59" s="145"/>
      <c r="PWZ59" s="145"/>
      <c r="PXA59" s="145"/>
      <c r="PXB59" s="145"/>
      <c r="PXC59" s="145"/>
      <c r="PXD59" s="145"/>
      <c r="PXE59" s="145"/>
      <c r="PXF59" s="145"/>
      <c r="PXG59" s="145"/>
      <c r="PXH59" s="145"/>
      <c r="PXI59" s="145"/>
      <c r="PXJ59" s="145"/>
      <c r="PXK59" s="145"/>
      <c r="PXL59" s="145"/>
      <c r="PXM59" s="145"/>
      <c r="PXN59" s="145"/>
      <c r="PXO59" s="145"/>
      <c r="PXP59" s="145"/>
      <c r="PXQ59" s="145"/>
      <c r="PXR59" s="145"/>
      <c r="PXS59" s="145"/>
      <c r="PXT59" s="145"/>
      <c r="PXU59" s="145"/>
      <c r="PXV59" s="145"/>
      <c r="PXW59" s="145"/>
      <c r="PXX59" s="145"/>
      <c r="PXY59" s="145"/>
      <c r="PXZ59" s="145"/>
      <c r="PYA59" s="145"/>
      <c r="PYB59" s="145"/>
      <c r="PYC59" s="145"/>
      <c r="PYD59" s="145"/>
      <c r="PYE59" s="145"/>
      <c r="PYF59" s="145"/>
      <c r="PYG59" s="145"/>
      <c r="PYH59" s="145"/>
      <c r="PYI59" s="145"/>
      <c r="PYJ59" s="145"/>
      <c r="PYK59" s="145"/>
      <c r="PYL59" s="145"/>
      <c r="PYM59" s="145"/>
      <c r="PYN59" s="145"/>
      <c r="PYO59" s="145"/>
      <c r="PYP59" s="145"/>
      <c r="PYQ59" s="145"/>
      <c r="PYR59" s="145"/>
      <c r="PYS59" s="145"/>
      <c r="PYT59" s="145"/>
      <c r="PYU59" s="145"/>
      <c r="PYV59" s="145"/>
      <c r="PYW59" s="145"/>
      <c r="PYX59" s="145"/>
      <c r="PYY59" s="145"/>
      <c r="PYZ59" s="145"/>
      <c r="PZA59" s="145"/>
      <c r="PZB59" s="145"/>
      <c r="PZC59" s="145"/>
      <c r="PZD59" s="145"/>
      <c r="PZE59" s="145"/>
      <c r="PZF59" s="145"/>
      <c r="PZG59" s="145"/>
      <c r="PZH59" s="145"/>
      <c r="PZI59" s="145"/>
      <c r="PZJ59" s="145"/>
      <c r="PZK59" s="145"/>
      <c r="PZL59" s="145"/>
      <c r="PZM59" s="145"/>
      <c r="PZN59" s="145"/>
      <c r="PZO59" s="145"/>
      <c r="PZP59" s="145"/>
      <c r="PZQ59" s="145"/>
      <c r="PZR59" s="145"/>
      <c r="PZS59" s="145"/>
      <c r="PZT59" s="145"/>
      <c r="PZU59" s="145"/>
      <c r="PZV59" s="145"/>
      <c r="PZW59" s="145"/>
      <c r="PZX59" s="145"/>
      <c r="PZY59" s="145"/>
      <c r="PZZ59" s="145"/>
      <c r="QAA59" s="145"/>
      <c r="QAB59" s="145"/>
      <c r="QAC59" s="145"/>
      <c r="QAD59" s="145"/>
      <c r="QAE59" s="145"/>
      <c r="QAF59" s="145"/>
      <c r="QAG59" s="145"/>
      <c r="QAH59" s="145"/>
      <c r="QAI59" s="145"/>
      <c r="QAJ59" s="145"/>
      <c r="QAK59" s="145"/>
      <c r="QAL59" s="145"/>
      <c r="QAM59" s="145"/>
      <c r="QAN59" s="145"/>
      <c r="QAO59" s="145"/>
      <c r="QAP59" s="145"/>
      <c r="QAQ59" s="145"/>
      <c r="QAR59" s="145"/>
      <c r="QAS59" s="145"/>
      <c r="QAT59" s="145"/>
      <c r="QAU59" s="145"/>
      <c r="QAV59" s="145"/>
      <c r="QAW59" s="145"/>
      <c r="QAX59" s="145"/>
      <c r="QAY59" s="145"/>
      <c r="QAZ59" s="145"/>
      <c r="QBA59" s="145"/>
      <c r="QBB59" s="145"/>
      <c r="QBC59" s="145"/>
      <c r="QBD59" s="145"/>
      <c r="QBE59" s="145"/>
      <c r="QBF59" s="145"/>
      <c r="QBG59" s="145"/>
      <c r="QBH59" s="145"/>
      <c r="QBI59" s="145"/>
      <c r="QBJ59" s="145"/>
      <c r="QBK59" s="145"/>
      <c r="QBL59" s="145"/>
      <c r="QBM59" s="145"/>
      <c r="QBN59" s="145"/>
      <c r="QBO59" s="145"/>
      <c r="QBP59" s="145"/>
      <c r="QBQ59" s="145"/>
      <c r="QBR59" s="145"/>
      <c r="QBS59" s="145"/>
      <c r="QBT59" s="145"/>
      <c r="QBU59" s="145"/>
      <c r="QBV59" s="145"/>
      <c r="QBW59" s="145"/>
      <c r="QBX59" s="145"/>
      <c r="QBY59" s="145"/>
      <c r="QBZ59" s="145"/>
      <c r="QCA59" s="145"/>
      <c r="QCB59" s="145"/>
      <c r="QCC59" s="145"/>
      <c r="QCD59" s="145"/>
      <c r="QCE59" s="145"/>
      <c r="QCF59" s="145"/>
      <c r="QCG59" s="145"/>
      <c r="QCH59" s="145"/>
      <c r="QCI59" s="145"/>
      <c r="QCJ59" s="145"/>
      <c r="QCK59" s="145"/>
      <c r="QCL59" s="145"/>
      <c r="QCM59" s="145"/>
      <c r="QCN59" s="145"/>
      <c r="QCO59" s="145"/>
      <c r="QCP59" s="145"/>
      <c r="QCQ59" s="145"/>
      <c r="QCR59" s="145"/>
      <c r="QCS59" s="145"/>
      <c r="QCT59" s="145"/>
      <c r="QCU59" s="145"/>
      <c r="QCV59" s="145"/>
      <c r="QCW59" s="145"/>
      <c r="QCX59" s="145"/>
      <c r="QCY59" s="145"/>
      <c r="QCZ59" s="145"/>
      <c r="QDA59" s="145"/>
      <c r="QDB59" s="145"/>
      <c r="QDC59" s="145"/>
      <c r="QDD59" s="145"/>
      <c r="QDE59" s="145"/>
      <c r="QDF59" s="145"/>
      <c r="QDG59" s="145"/>
      <c r="QDH59" s="145"/>
      <c r="QDI59" s="145"/>
      <c r="QDJ59" s="145"/>
      <c r="QDK59" s="145"/>
      <c r="QDL59" s="145"/>
      <c r="QDM59" s="145"/>
      <c r="QDN59" s="145"/>
      <c r="QDO59" s="145"/>
      <c r="QDP59" s="145"/>
      <c r="QDQ59" s="145"/>
      <c r="QDR59" s="145"/>
      <c r="QDS59" s="145"/>
      <c r="QDT59" s="145"/>
      <c r="QDU59" s="145"/>
      <c r="QDV59" s="145"/>
      <c r="QDW59" s="145"/>
      <c r="QDX59" s="145"/>
      <c r="QDY59" s="145"/>
      <c r="QDZ59" s="145"/>
      <c r="QEA59" s="145"/>
      <c r="QEB59" s="145"/>
      <c r="QEC59" s="145"/>
      <c r="QED59" s="145"/>
      <c r="QEE59" s="145"/>
      <c r="QEF59" s="145"/>
      <c r="QEG59" s="145"/>
      <c r="QEH59" s="145"/>
      <c r="QEI59" s="145"/>
      <c r="QEJ59" s="145"/>
      <c r="QEK59" s="145"/>
      <c r="QEL59" s="145"/>
      <c r="QEM59" s="145"/>
      <c r="QEN59" s="145"/>
      <c r="QEO59" s="145"/>
      <c r="QEP59" s="145"/>
      <c r="QEQ59" s="145"/>
      <c r="QER59" s="145"/>
      <c r="QES59" s="145"/>
      <c r="QET59" s="145"/>
      <c r="QEU59" s="145"/>
      <c r="QEV59" s="145"/>
      <c r="QEW59" s="145"/>
      <c r="QEX59" s="145"/>
      <c r="QEY59" s="145"/>
      <c r="QEZ59" s="145"/>
      <c r="QFA59" s="145"/>
      <c r="QFB59" s="145"/>
      <c r="QFC59" s="145"/>
      <c r="QFD59" s="145"/>
      <c r="QFE59" s="145"/>
      <c r="QFF59" s="145"/>
      <c r="QFG59" s="145"/>
      <c r="QFH59" s="145"/>
      <c r="QFI59" s="145"/>
      <c r="QFJ59" s="145"/>
      <c r="QFK59" s="145"/>
      <c r="QFL59" s="145"/>
      <c r="QFM59" s="145"/>
      <c r="QFN59" s="145"/>
      <c r="QFO59" s="145"/>
      <c r="QFP59" s="145"/>
      <c r="QFQ59" s="145"/>
      <c r="QFR59" s="145"/>
      <c r="QFS59" s="145"/>
      <c r="QFT59" s="145"/>
      <c r="QFU59" s="145"/>
      <c r="QFV59" s="145"/>
      <c r="QFW59" s="145"/>
      <c r="QFX59" s="145"/>
      <c r="QFY59" s="145"/>
      <c r="QFZ59" s="145"/>
      <c r="QGA59" s="145"/>
      <c r="QGB59" s="145"/>
      <c r="QGC59" s="145"/>
      <c r="QGD59" s="145"/>
      <c r="QGE59" s="145"/>
      <c r="QGF59" s="145"/>
      <c r="QGG59" s="145"/>
      <c r="QGH59" s="145"/>
      <c r="QGI59" s="145"/>
      <c r="QGJ59" s="145"/>
      <c r="QGK59" s="145"/>
      <c r="QGL59" s="145"/>
      <c r="QGM59" s="145"/>
      <c r="QGN59" s="145"/>
      <c r="QGO59" s="145"/>
      <c r="QGP59" s="145"/>
      <c r="QGQ59" s="145"/>
      <c r="QGR59" s="145"/>
      <c r="QGS59" s="145"/>
      <c r="QGT59" s="145"/>
      <c r="QGU59" s="145"/>
      <c r="QGV59" s="145"/>
      <c r="QGW59" s="145"/>
      <c r="QGX59" s="145"/>
      <c r="QGY59" s="145"/>
      <c r="QGZ59" s="145"/>
      <c r="QHA59" s="145"/>
      <c r="QHB59" s="145"/>
      <c r="QHC59" s="145"/>
      <c r="QHD59" s="145"/>
      <c r="QHE59" s="145"/>
      <c r="QHF59" s="145"/>
      <c r="QHG59" s="145"/>
      <c r="QHH59" s="145"/>
      <c r="QHI59" s="145"/>
      <c r="QHJ59" s="145"/>
      <c r="QHK59" s="145"/>
      <c r="QHL59" s="145"/>
      <c r="QHM59" s="145"/>
      <c r="QHN59" s="145"/>
      <c r="QHO59" s="145"/>
      <c r="QHP59" s="145"/>
      <c r="QHQ59" s="145"/>
      <c r="QHR59" s="145"/>
      <c r="QHS59" s="145"/>
      <c r="QHT59" s="145"/>
      <c r="QHU59" s="145"/>
      <c r="QHV59" s="145"/>
      <c r="QHW59" s="145"/>
      <c r="QHX59" s="145"/>
      <c r="QHY59" s="145"/>
      <c r="QHZ59" s="145"/>
      <c r="QIA59" s="145"/>
      <c r="QIB59" s="145"/>
      <c r="QIC59" s="145"/>
      <c r="QID59" s="145"/>
      <c r="QIE59" s="145"/>
      <c r="QIF59" s="145"/>
      <c r="QIG59" s="145"/>
      <c r="QIH59" s="145"/>
      <c r="QII59" s="145"/>
      <c r="QIJ59" s="145"/>
      <c r="QIK59" s="145"/>
      <c r="QIL59" s="145"/>
      <c r="QIM59" s="145"/>
      <c r="QIN59" s="145"/>
      <c r="QIO59" s="145"/>
      <c r="QIP59" s="145"/>
      <c r="QIQ59" s="145"/>
      <c r="QIR59" s="145"/>
      <c r="QIS59" s="145"/>
      <c r="QIT59" s="145"/>
      <c r="QIU59" s="145"/>
      <c r="QIV59" s="145"/>
      <c r="QIW59" s="145"/>
      <c r="QIX59" s="145"/>
      <c r="QIY59" s="145"/>
      <c r="QIZ59" s="145"/>
      <c r="QJA59" s="145"/>
      <c r="QJB59" s="145"/>
      <c r="QJC59" s="145"/>
      <c r="QJD59" s="145"/>
      <c r="QJE59" s="145"/>
      <c r="QJF59" s="145"/>
      <c r="QJG59" s="145"/>
      <c r="QJH59" s="145"/>
      <c r="QJI59" s="145"/>
      <c r="QJJ59" s="145"/>
      <c r="QJK59" s="145"/>
      <c r="QJL59" s="145"/>
      <c r="QJM59" s="145"/>
      <c r="QJN59" s="145"/>
      <c r="QJO59" s="145"/>
      <c r="QJP59" s="145"/>
      <c r="QJQ59" s="145"/>
      <c r="QJR59" s="145"/>
      <c r="QJS59" s="145"/>
      <c r="QJT59" s="145"/>
      <c r="QJU59" s="145"/>
      <c r="QJV59" s="145"/>
      <c r="QJW59" s="145"/>
      <c r="QJX59" s="145"/>
      <c r="QJY59" s="145"/>
      <c r="QJZ59" s="145"/>
      <c r="QKA59" s="145"/>
      <c r="QKB59" s="145"/>
      <c r="QKC59" s="145"/>
      <c r="QKD59" s="145"/>
      <c r="QKE59" s="145"/>
      <c r="QKF59" s="145"/>
      <c r="QKG59" s="145"/>
      <c r="QKH59" s="145"/>
      <c r="QKI59" s="145"/>
      <c r="QKJ59" s="145"/>
      <c r="QKK59" s="145"/>
      <c r="QKL59" s="145"/>
      <c r="QKM59" s="145"/>
      <c r="QKN59" s="145"/>
      <c r="QKO59" s="145"/>
      <c r="QKP59" s="145"/>
      <c r="QKQ59" s="145"/>
      <c r="QKR59" s="145"/>
      <c r="QKS59" s="145"/>
      <c r="QKT59" s="145"/>
      <c r="QKU59" s="145"/>
      <c r="QKV59" s="145"/>
      <c r="QKW59" s="145"/>
      <c r="QKX59" s="145"/>
      <c r="QKY59" s="145"/>
      <c r="QKZ59" s="145"/>
      <c r="QLA59" s="145"/>
      <c r="QLB59" s="145"/>
      <c r="QLC59" s="145"/>
      <c r="QLD59" s="145"/>
      <c r="QLE59" s="145"/>
      <c r="QLF59" s="145"/>
      <c r="QLG59" s="145"/>
      <c r="QLH59" s="145"/>
      <c r="QLI59" s="145"/>
      <c r="QLJ59" s="145"/>
      <c r="QLK59" s="145"/>
      <c r="QLL59" s="145"/>
      <c r="QLM59" s="145"/>
      <c r="QLN59" s="145"/>
      <c r="QLO59" s="145"/>
      <c r="QLP59" s="145"/>
      <c r="QLQ59" s="145"/>
      <c r="QLR59" s="145"/>
      <c r="QLS59" s="145"/>
      <c r="QLT59" s="145"/>
      <c r="QLU59" s="145"/>
      <c r="QLV59" s="145"/>
      <c r="QLW59" s="145"/>
      <c r="QLX59" s="145"/>
      <c r="QLY59" s="145"/>
      <c r="QLZ59" s="145"/>
      <c r="QMA59" s="145"/>
      <c r="QMB59" s="145"/>
      <c r="QMC59" s="145"/>
      <c r="QMD59" s="145"/>
      <c r="QME59" s="145"/>
      <c r="QMF59" s="145"/>
      <c r="QMG59" s="145"/>
      <c r="QMH59" s="145"/>
      <c r="QMI59" s="145"/>
      <c r="QMJ59" s="145"/>
      <c r="QMK59" s="145"/>
      <c r="QML59" s="145"/>
      <c r="QMM59" s="145"/>
      <c r="QMN59" s="145"/>
      <c r="QMO59" s="145"/>
      <c r="QMP59" s="145"/>
      <c r="QMQ59" s="145"/>
      <c r="QMR59" s="145"/>
      <c r="QMS59" s="145"/>
      <c r="QMT59" s="145"/>
      <c r="QMU59" s="145"/>
      <c r="QMV59" s="145"/>
      <c r="QMW59" s="145"/>
      <c r="QMX59" s="145"/>
      <c r="QMY59" s="145"/>
      <c r="QMZ59" s="145"/>
      <c r="QNA59" s="145"/>
      <c r="QNB59" s="145"/>
      <c r="QNC59" s="145"/>
      <c r="QND59" s="145"/>
      <c r="QNE59" s="145"/>
      <c r="QNF59" s="145"/>
      <c r="QNG59" s="145"/>
      <c r="QNH59" s="145"/>
      <c r="QNI59" s="145"/>
      <c r="QNJ59" s="145"/>
      <c r="QNK59" s="145"/>
      <c r="QNL59" s="145"/>
      <c r="QNM59" s="145"/>
      <c r="QNN59" s="145"/>
      <c r="QNO59" s="145"/>
      <c r="QNP59" s="145"/>
      <c r="QNQ59" s="145"/>
      <c r="QNR59" s="145"/>
      <c r="QNS59" s="145"/>
      <c r="QNT59" s="145"/>
      <c r="QNU59" s="145"/>
      <c r="QNV59" s="145"/>
      <c r="QNW59" s="145"/>
      <c r="QNX59" s="145"/>
      <c r="QNY59" s="145"/>
      <c r="QNZ59" s="145"/>
      <c r="QOA59" s="145"/>
      <c r="QOB59" s="145"/>
      <c r="QOC59" s="145"/>
      <c r="QOD59" s="145"/>
      <c r="QOE59" s="145"/>
      <c r="QOF59" s="145"/>
      <c r="QOG59" s="145"/>
      <c r="QOH59" s="145"/>
      <c r="QOI59" s="145"/>
      <c r="QOJ59" s="145"/>
      <c r="QOK59" s="145"/>
      <c r="QOL59" s="145"/>
      <c r="QOM59" s="145"/>
      <c r="QON59" s="145"/>
      <c r="QOO59" s="145"/>
      <c r="QOP59" s="145"/>
      <c r="QOQ59" s="145"/>
      <c r="QOR59" s="145"/>
      <c r="QOS59" s="145"/>
      <c r="QOT59" s="145"/>
      <c r="QOU59" s="145"/>
      <c r="QOV59" s="145"/>
      <c r="QOW59" s="145"/>
      <c r="QOX59" s="145"/>
      <c r="QOY59" s="145"/>
      <c r="QOZ59" s="145"/>
      <c r="QPA59" s="145"/>
      <c r="QPB59" s="145"/>
      <c r="QPC59" s="145"/>
      <c r="QPD59" s="145"/>
      <c r="QPE59" s="145"/>
      <c r="QPF59" s="145"/>
      <c r="QPG59" s="145"/>
      <c r="QPH59" s="145"/>
      <c r="QPI59" s="145"/>
      <c r="QPJ59" s="145"/>
      <c r="QPK59" s="145"/>
      <c r="QPL59" s="145"/>
      <c r="QPM59" s="145"/>
      <c r="QPN59" s="145"/>
      <c r="QPO59" s="145"/>
      <c r="QPP59" s="145"/>
      <c r="QPQ59" s="145"/>
      <c r="QPR59" s="145"/>
      <c r="QPS59" s="145"/>
      <c r="QPT59" s="145"/>
      <c r="QPU59" s="145"/>
      <c r="QPV59" s="145"/>
      <c r="QPW59" s="145"/>
      <c r="QPX59" s="145"/>
      <c r="QPY59" s="145"/>
      <c r="QPZ59" s="145"/>
      <c r="QQA59" s="145"/>
      <c r="QQB59" s="145"/>
      <c r="QQC59" s="145"/>
      <c r="QQD59" s="145"/>
      <c r="QQE59" s="145"/>
      <c r="QQF59" s="145"/>
      <c r="QQG59" s="145"/>
      <c r="QQH59" s="145"/>
      <c r="QQI59" s="145"/>
      <c r="QQJ59" s="145"/>
      <c r="QQK59" s="145"/>
      <c r="QQL59" s="145"/>
      <c r="QQM59" s="145"/>
      <c r="QQN59" s="145"/>
      <c r="QQO59" s="145"/>
      <c r="QQP59" s="145"/>
      <c r="QQQ59" s="145"/>
      <c r="QQR59" s="145"/>
      <c r="QQS59" s="145"/>
      <c r="QQT59" s="145"/>
      <c r="QQU59" s="145"/>
      <c r="QQV59" s="145"/>
      <c r="QQW59" s="145"/>
      <c r="QQX59" s="145"/>
      <c r="QQY59" s="145"/>
      <c r="QQZ59" s="145"/>
      <c r="QRA59" s="145"/>
      <c r="QRB59" s="145"/>
      <c r="QRC59" s="145"/>
      <c r="QRD59" s="145"/>
      <c r="QRE59" s="145"/>
      <c r="QRF59" s="145"/>
      <c r="QRG59" s="145"/>
      <c r="QRH59" s="145"/>
      <c r="QRI59" s="145"/>
      <c r="QRJ59" s="145"/>
      <c r="QRK59" s="145"/>
      <c r="QRL59" s="145"/>
      <c r="QRM59" s="145"/>
      <c r="QRN59" s="145"/>
      <c r="QRO59" s="145"/>
      <c r="QRP59" s="145"/>
      <c r="QRQ59" s="145"/>
      <c r="QRR59" s="145"/>
      <c r="QRS59" s="145"/>
      <c r="QRT59" s="145"/>
      <c r="QRU59" s="145"/>
      <c r="QRV59" s="145"/>
      <c r="QRW59" s="145"/>
      <c r="QRX59" s="145"/>
      <c r="QRY59" s="145"/>
      <c r="QRZ59" s="145"/>
      <c r="QSA59" s="145"/>
      <c r="QSB59" s="145"/>
      <c r="QSC59" s="145"/>
      <c r="QSD59" s="145"/>
      <c r="QSE59" s="145"/>
      <c r="QSF59" s="145"/>
      <c r="QSG59" s="145"/>
      <c r="QSH59" s="145"/>
      <c r="QSI59" s="145"/>
      <c r="QSJ59" s="145"/>
      <c r="QSK59" s="145"/>
      <c r="QSL59" s="145"/>
      <c r="QSM59" s="145"/>
      <c r="QSN59" s="145"/>
      <c r="QSO59" s="145"/>
      <c r="QSP59" s="145"/>
      <c r="QSQ59" s="145"/>
      <c r="QSR59" s="145"/>
      <c r="QSS59" s="145"/>
      <c r="QST59" s="145"/>
      <c r="QSU59" s="145"/>
      <c r="QSV59" s="145"/>
      <c r="QSW59" s="145"/>
      <c r="QSX59" s="145"/>
      <c r="QSY59" s="145"/>
      <c r="QSZ59" s="145"/>
      <c r="QTA59" s="145"/>
      <c r="QTB59" s="145"/>
      <c r="QTC59" s="145"/>
      <c r="QTD59" s="145"/>
      <c r="QTE59" s="145"/>
      <c r="QTF59" s="145"/>
      <c r="QTG59" s="145"/>
      <c r="QTH59" s="145"/>
      <c r="QTI59" s="145"/>
      <c r="QTJ59" s="145"/>
      <c r="QTK59" s="145"/>
      <c r="QTL59" s="145"/>
      <c r="QTM59" s="145"/>
      <c r="QTN59" s="145"/>
      <c r="QTO59" s="145"/>
      <c r="QTP59" s="145"/>
      <c r="QTQ59" s="145"/>
      <c r="QTR59" s="145"/>
      <c r="QTS59" s="145"/>
      <c r="QTT59" s="145"/>
      <c r="QTU59" s="145"/>
      <c r="QTV59" s="145"/>
      <c r="QTW59" s="145"/>
      <c r="QTX59" s="145"/>
      <c r="QTY59" s="145"/>
      <c r="QTZ59" s="145"/>
      <c r="QUA59" s="145"/>
      <c r="QUB59" s="145"/>
      <c r="QUC59" s="145"/>
      <c r="QUD59" s="145"/>
      <c r="QUE59" s="145"/>
      <c r="QUF59" s="145"/>
      <c r="QUG59" s="145"/>
      <c r="QUH59" s="145"/>
      <c r="QUI59" s="145"/>
      <c r="QUJ59" s="145"/>
      <c r="QUK59" s="145"/>
      <c r="QUL59" s="145"/>
      <c r="QUM59" s="145"/>
      <c r="QUN59" s="145"/>
      <c r="QUO59" s="145"/>
      <c r="QUP59" s="145"/>
      <c r="QUQ59" s="145"/>
      <c r="QUR59" s="145"/>
      <c r="QUS59" s="145"/>
      <c r="QUT59" s="145"/>
      <c r="QUU59" s="145"/>
      <c r="QUV59" s="145"/>
      <c r="QUW59" s="145"/>
      <c r="QUX59" s="145"/>
      <c r="QUY59" s="145"/>
      <c r="QUZ59" s="145"/>
      <c r="QVA59" s="145"/>
      <c r="QVB59" s="145"/>
      <c r="QVC59" s="145"/>
      <c r="QVD59" s="145"/>
      <c r="QVE59" s="145"/>
      <c r="QVF59" s="145"/>
      <c r="QVG59" s="145"/>
      <c r="QVH59" s="145"/>
      <c r="QVI59" s="145"/>
      <c r="QVJ59" s="145"/>
      <c r="QVK59" s="145"/>
      <c r="QVL59" s="145"/>
      <c r="QVM59" s="145"/>
      <c r="QVN59" s="145"/>
      <c r="QVO59" s="145"/>
      <c r="QVP59" s="145"/>
      <c r="QVQ59" s="145"/>
      <c r="QVR59" s="145"/>
      <c r="QVS59" s="145"/>
      <c r="QVT59" s="145"/>
      <c r="QVU59" s="145"/>
      <c r="QVV59" s="145"/>
      <c r="QVW59" s="145"/>
      <c r="QVX59" s="145"/>
      <c r="QVY59" s="145"/>
      <c r="QVZ59" s="145"/>
      <c r="QWA59" s="145"/>
      <c r="QWB59" s="145"/>
      <c r="QWC59" s="145"/>
      <c r="QWD59" s="145"/>
      <c r="QWE59" s="145"/>
      <c r="QWF59" s="145"/>
      <c r="QWG59" s="145"/>
      <c r="QWH59" s="145"/>
      <c r="QWI59" s="145"/>
      <c r="QWJ59" s="145"/>
      <c r="QWK59" s="145"/>
      <c r="QWL59" s="145"/>
      <c r="QWM59" s="145"/>
      <c r="QWN59" s="145"/>
      <c r="QWO59" s="145"/>
      <c r="QWP59" s="145"/>
      <c r="QWQ59" s="145"/>
      <c r="QWR59" s="145"/>
      <c r="QWS59" s="145"/>
      <c r="QWT59" s="145"/>
      <c r="QWU59" s="145"/>
      <c r="QWV59" s="145"/>
      <c r="QWW59" s="145"/>
      <c r="QWX59" s="145"/>
      <c r="QWY59" s="145"/>
      <c r="QWZ59" s="145"/>
      <c r="QXA59" s="145"/>
      <c r="QXB59" s="145"/>
      <c r="QXC59" s="145"/>
      <c r="QXD59" s="145"/>
      <c r="QXE59" s="145"/>
      <c r="QXF59" s="145"/>
      <c r="QXG59" s="145"/>
      <c r="QXH59" s="145"/>
      <c r="QXI59" s="145"/>
      <c r="QXJ59" s="145"/>
      <c r="QXK59" s="145"/>
      <c r="QXL59" s="145"/>
      <c r="QXM59" s="145"/>
      <c r="QXN59" s="145"/>
      <c r="QXO59" s="145"/>
      <c r="QXP59" s="145"/>
      <c r="QXQ59" s="145"/>
      <c r="QXR59" s="145"/>
      <c r="QXS59" s="145"/>
      <c r="QXT59" s="145"/>
      <c r="QXU59" s="145"/>
      <c r="QXV59" s="145"/>
      <c r="QXW59" s="145"/>
      <c r="QXX59" s="145"/>
      <c r="QXY59" s="145"/>
      <c r="QXZ59" s="145"/>
      <c r="QYA59" s="145"/>
      <c r="QYB59" s="145"/>
      <c r="QYC59" s="145"/>
      <c r="QYD59" s="145"/>
      <c r="QYE59" s="145"/>
      <c r="QYF59" s="145"/>
      <c r="QYG59" s="145"/>
      <c r="QYH59" s="145"/>
      <c r="QYI59" s="145"/>
      <c r="QYJ59" s="145"/>
      <c r="QYK59" s="145"/>
      <c r="QYL59" s="145"/>
      <c r="QYM59" s="145"/>
      <c r="QYN59" s="145"/>
      <c r="QYO59" s="145"/>
      <c r="QYP59" s="145"/>
      <c r="QYQ59" s="145"/>
      <c r="QYR59" s="145"/>
      <c r="QYS59" s="145"/>
      <c r="QYT59" s="145"/>
      <c r="QYU59" s="145"/>
      <c r="QYV59" s="145"/>
      <c r="QYW59" s="145"/>
      <c r="QYX59" s="145"/>
      <c r="QYY59" s="145"/>
      <c r="QYZ59" s="145"/>
      <c r="QZA59" s="145"/>
      <c r="QZB59" s="145"/>
      <c r="QZC59" s="145"/>
      <c r="QZD59" s="145"/>
      <c r="QZE59" s="145"/>
      <c r="QZF59" s="145"/>
      <c r="QZG59" s="145"/>
      <c r="QZH59" s="145"/>
      <c r="QZI59" s="145"/>
      <c r="QZJ59" s="145"/>
      <c r="QZK59" s="145"/>
      <c r="QZL59" s="145"/>
      <c r="QZM59" s="145"/>
      <c r="QZN59" s="145"/>
      <c r="QZO59" s="145"/>
      <c r="QZP59" s="145"/>
      <c r="QZQ59" s="145"/>
      <c r="QZR59" s="145"/>
      <c r="QZS59" s="145"/>
      <c r="QZT59" s="145"/>
      <c r="QZU59" s="145"/>
      <c r="QZV59" s="145"/>
      <c r="QZW59" s="145"/>
      <c r="QZX59" s="145"/>
      <c r="QZY59" s="145"/>
      <c r="QZZ59" s="145"/>
      <c r="RAA59" s="145"/>
      <c r="RAB59" s="145"/>
      <c r="RAC59" s="145"/>
      <c r="RAD59" s="145"/>
      <c r="RAE59" s="145"/>
      <c r="RAF59" s="145"/>
      <c r="RAG59" s="145"/>
      <c r="RAH59" s="145"/>
      <c r="RAI59" s="145"/>
      <c r="RAJ59" s="145"/>
      <c r="RAK59" s="145"/>
      <c r="RAL59" s="145"/>
      <c r="RAM59" s="145"/>
      <c r="RAN59" s="145"/>
      <c r="RAO59" s="145"/>
      <c r="RAP59" s="145"/>
      <c r="RAQ59" s="145"/>
      <c r="RAR59" s="145"/>
      <c r="RAS59" s="145"/>
      <c r="RAT59" s="145"/>
      <c r="RAU59" s="145"/>
      <c r="RAV59" s="145"/>
      <c r="RAW59" s="145"/>
      <c r="RAX59" s="145"/>
      <c r="RAY59" s="145"/>
      <c r="RAZ59" s="145"/>
      <c r="RBA59" s="145"/>
      <c r="RBB59" s="145"/>
      <c r="RBC59" s="145"/>
      <c r="RBD59" s="145"/>
      <c r="RBE59" s="145"/>
      <c r="RBF59" s="145"/>
      <c r="RBG59" s="145"/>
      <c r="RBH59" s="145"/>
      <c r="RBI59" s="145"/>
      <c r="RBJ59" s="145"/>
      <c r="RBK59" s="145"/>
      <c r="RBL59" s="145"/>
      <c r="RBM59" s="145"/>
      <c r="RBN59" s="145"/>
      <c r="RBO59" s="145"/>
      <c r="RBP59" s="145"/>
      <c r="RBQ59" s="145"/>
      <c r="RBR59" s="145"/>
      <c r="RBS59" s="145"/>
      <c r="RBT59" s="145"/>
      <c r="RBU59" s="145"/>
      <c r="RBV59" s="145"/>
      <c r="RBW59" s="145"/>
      <c r="RBX59" s="145"/>
      <c r="RBY59" s="145"/>
      <c r="RBZ59" s="145"/>
      <c r="RCA59" s="145"/>
      <c r="RCB59" s="145"/>
      <c r="RCC59" s="145"/>
      <c r="RCD59" s="145"/>
      <c r="RCE59" s="145"/>
      <c r="RCF59" s="145"/>
      <c r="RCG59" s="145"/>
      <c r="RCH59" s="145"/>
      <c r="RCI59" s="145"/>
      <c r="RCJ59" s="145"/>
      <c r="RCK59" s="145"/>
      <c r="RCL59" s="145"/>
      <c r="RCM59" s="145"/>
      <c r="RCN59" s="145"/>
      <c r="RCO59" s="145"/>
      <c r="RCP59" s="145"/>
      <c r="RCQ59" s="145"/>
      <c r="RCR59" s="145"/>
      <c r="RCS59" s="145"/>
      <c r="RCT59" s="145"/>
      <c r="RCU59" s="145"/>
      <c r="RCV59" s="145"/>
      <c r="RCW59" s="145"/>
      <c r="RCX59" s="145"/>
      <c r="RCY59" s="145"/>
      <c r="RCZ59" s="145"/>
      <c r="RDA59" s="145"/>
      <c r="RDB59" s="145"/>
      <c r="RDC59" s="145"/>
      <c r="RDD59" s="145"/>
      <c r="RDE59" s="145"/>
      <c r="RDF59" s="145"/>
      <c r="RDG59" s="145"/>
      <c r="RDH59" s="145"/>
      <c r="RDI59" s="145"/>
      <c r="RDJ59" s="145"/>
      <c r="RDK59" s="145"/>
      <c r="RDL59" s="145"/>
      <c r="RDM59" s="145"/>
      <c r="RDN59" s="145"/>
      <c r="RDO59" s="145"/>
      <c r="RDP59" s="145"/>
      <c r="RDQ59" s="145"/>
      <c r="RDR59" s="145"/>
      <c r="RDS59" s="145"/>
      <c r="RDT59" s="145"/>
      <c r="RDU59" s="145"/>
      <c r="RDV59" s="145"/>
      <c r="RDW59" s="145"/>
      <c r="RDX59" s="145"/>
      <c r="RDY59" s="145"/>
      <c r="RDZ59" s="145"/>
      <c r="REA59" s="145"/>
      <c r="REB59" s="145"/>
      <c r="REC59" s="145"/>
      <c r="RED59" s="145"/>
      <c r="REE59" s="145"/>
      <c r="REF59" s="145"/>
      <c r="REG59" s="145"/>
      <c r="REH59" s="145"/>
      <c r="REI59" s="145"/>
      <c r="REJ59" s="145"/>
      <c r="REK59" s="145"/>
      <c r="REL59" s="145"/>
      <c r="REM59" s="145"/>
      <c r="REN59" s="145"/>
      <c r="REO59" s="145"/>
      <c r="REP59" s="145"/>
      <c r="REQ59" s="145"/>
      <c r="RER59" s="145"/>
      <c r="RES59" s="145"/>
      <c r="RET59" s="145"/>
      <c r="REU59" s="145"/>
      <c r="REV59" s="145"/>
      <c r="REW59" s="145"/>
      <c r="REX59" s="145"/>
      <c r="REY59" s="145"/>
      <c r="REZ59" s="145"/>
      <c r="RFA59" s="145"/>
      <c r="RFB59" s="145"/>
      <c r="RFC59" s="145"/>
      <c r="RFD59" s="145"/>
      <c r="RFE59" s="145"/>
      <c r="RFF59" s="145"/>
      <c r="RFG59" s="145"/>
      <c r="RFH59" s="145"/>
      <c r="RFI59" s="145"/>
      <c r="RFJ59" s="145"/>
      <c r="RFK59" s="145"/>
      <c r="RFL59" s="145"/>
      <c r="RFM59" s="145"/>
      <c r="RFN59" s="145"/>
      <c r="RFO59" s="145"/>
      <c r="RFP59" s="145"/>
      <c r="RFQ59" s="145"/>
      <c r="RFR59" s="145"/>
      <c r="RFS59" s="145"/>
      <c r="RFT59" s="145"/>
      <c r="RFU59" s="145"/>
      <c r="RFV59" s="145"/>
      <c r="RFW59" s="145"/>
      <c r="RFX59" s="145"/>
      <c r="RFY59" s="145"/>
      <c r="RFZ59" s="145"/>
      <c r="RGA59" s="145"/>
      <c r="RGB59" s="145"/>
      <c r="RGC59" s="145"/>
      <c r="RGD59" s="145"/>
      <c r="RGE59" s="145"/>
      <c r="RGF59" s="145"/>
      <c r="RGG59" s="145"/>
      <c r="RGH59" s="145"/>
      <c r="RGI59" s="145"/>
      <c r="RGJ59" s="145"/>
      <c r="RGK59" s="145"/>
      <c r="RGL59" s="145"/>
      <c r="RGM59" s="145"/>
      <c r="RGN59" s="145"/>
      <c r="RGO59" s="145"/>
      <c r="RGP59" s="145"/>
      <c r="RGQ59" s="145"/>
      <c r="RGR59" s="145"/>
      <c r="RGS59" s="145"/>
      <c r="RGT59" s="145"/>
      <c r="RGU59" s="145"/>
      <c r="RGV59" s="145"/>
      <c r="RGW59" s="145"/>
      <c r="RGX59" s="145"/>
      <c r="RGY59" s="145"/>
      <c r="RGZ59" s="145"/>
      <c r="RHA59" s="145"/>
      <c r="RHB59" s="145"/>
      <c r="RHC59" s="145"/>
      <c r="RHD59" s="145"/>
      <c r="RHE59" s="145"/>
      <c r="RHF59" s="145"/>
      <c r="RHG59" s="145"/>
      <c r="RHH59" s="145"/>
      <c r="RHI59" s="145"/>
      <c r="RHJ59" s="145"/>
      <c r="RHK59" s="145"/>
      <c r="RHL59" s="145"/>
      <c r="RHM59" s="145"/>
      <c r="RHN59" s="145"/>
      <c r="RHO59" s="145"/>
      <c r="RHP59" s="145"/>
      <c r="RHQ59" s="145"/>
      <c r="RHR59" s="145"/>
      <c r="RHS59" s="145"/>
      <c r="RHT59" s="145"/>
      <c r="RHU59" s="145"/>
      <c r="RHV59" s="145"/>
      <c r="RHW59" s="145"/>
      <c r="RHX59" s="145"/>
      <c r="RHY59" s="145"/>
      <c r="RHZ59" s="145"/>
      <c r="RIA59" s="145"/>
      <c r="RIB59" s="145"/>
      <c r="RIC59" s="145"/>
      <c r="RID59" s="145"/>
      <c r="RIE59" s="145"/>
      <c r="RIF59" s="145"/>
      <c r="RIG59" s="145"/>
      <c r="RIH59" s="145"/>
      <c r="RII59" s="145"/>
      <c r="RIJ59" s="145"/>
      <c r="RIK59" s="145"/>
      <c r="RIL59" s="145"/>
      <c r="RIM59" s="145"/>
      <c r="RIN59" s="145"/>
      <c r="RIO59" s="145"/>
      <c r="RIP59" s="145"/>
      <c r="RIQ59" s="145"/>
      <c r="RIR59" s="145"/>
      <c r="RIS59" s="145"/>
      <c r="RIT59" s="145"/>
      <c r="RIU59" s="145"/>
      <c r="RIV59" s="145"/>
      <c r="RIW59" s="145"/>
      <c r="RIX59" s="145"/>
      <c r="RIY59" s="145"/>
      <c r="RIZ59" s="145"/>
      <c r="RJA59" s="145"/>
      <c r="RJB59" s="145"/>
      <c r="RJC59" s="145"/>
      <c r="RJD59" s="145"/>
      <c r="RJE59" s="145"/>
      <c r="RJF59" s="145"/>
      <c r="RJG59" s="145"/>
      <c r="RJH59" s="145"/>
      <c r="RJI59" s="145"/>
      <c r="RJJ59" s="145"/>
      <c r="RJK59" s="145"/>
      <c r="RJL59" s="145"/>
      <c r="RJM59" s="145"/>
      <c r="RJN59" s="145"/>
      <c r="RJO59" s="145"/>
      <c r="RJP59" s="145"/>
      <c r="RJQ59" s="145"/>
      <c r="RJR59" s="145"/>
      <c r="RJS59" s="145"/>
      <c r="RJT59" s="145"/>
      <c r="RJU59" s="145"/>
      <c r="RJV59" s="145"/>
      <c r="RJW59" s="145"/>
      <c r="RJX59" s="145"/>
      <c r="RJY59" s="145"/>
      <c r="RJZ59" s="145"/>
      <c r="RKA59" s="145"/>
      <c r="RKB59" s="145"/>
      <c r="RKC59" s="145"/>
      <c r="RKD59" s="145"/>
      <c r="RKE59" s="145"/>
      <c r="RKF59" s="145"/>
      <c r="RKG59" s="145"/>
      <c r="RKH59" s="145"/>
      <c r="RKI59" s="145"/>
      <c r="RKJ59" s="145"/>
      <c r="RKK59" s="145"/>
      <c r="RKL59" s="145"/>
      <c r="RKM59" s="145"/>
      <c r="RKN59" s="145"/>
      <c r="RKO59" s="145"/>
      <c r="RKP59" s="145"/>
      <c r="RKQ59" s="145"/>
      <c r="RKR59" s="145"/>
      <c r="RKS59" s="145"/>
      <c r="RKT59" s="145"/>
      <c r="RKU59" s="145"/>
      <c r="RKV59" s="145"/>
      <c r="RKW59" s="145"/>
      <c r="RKX59" s="145"/>
      <c r="RKY59" s="145"/>
      <c r="RKZ59" s="145"/>
      <c r="RLA59" s="145"/>
      <c r="RLB59" s="145"/>
      <c r="RLC59" s="145"/>
      <c r="RLD59" s="145"/>
      <c r="RLE59" s="145"/>
      <c r="RLF59" s="145"/>
      <c r="RLG59" s="145"/>
      <c r="RLH59" s="145"/>
      <c r="RLI59" s="145"/>
      <c r="RLJ59" s="145"/>
      <c r="RLK59" s="145"/>
      <c r="RLL59" s="145"/>
      <c r="RLM59" s="145"/>
      <c r="RLN59" s="145"/>
      <c r="RLO59" s="145"/>
      <c r="RLP59" s="145"/>
      <c r="RLQ59" s="145"/>
      <c r="RLR59" s="145"/>
      <c r="RLS59" s="145"/>
      <c r="RLT59" s="145"/>
      <c r="RLU59" s="145"/>
      <c r="RLV59" s="145"/>
      <c r="RLW59" s="145"/>
      <c r="RLX59" s="145"/>
      <c r="RLY59" s="145"/>
      <c r="RLZ59" s="145"/>
      <c r="RMA59" s="145"/>
      <c r="RMB59" s="145"/>
      <c r="RMC59" s="145"/>
      <c r="RMD59" s="145"/>
      <c r="RME59" s="145"/>
      <c r="RMF59" s="145"/>
      <c r="RMG59" s="145"/>
      <c r="RMH59" s="145"/>
      <c r="RMI59" s="145"/>
      <c r="RMJ59" s="145"/>
      <c r="RMK59" s="145"/>
      <c r="RML59" s="145"/>
      <c r="RMM59" s="145"/>
      <c r="RMN59" s="145"/>
      <c r="RMO59" s="145"/>
      <c r="RMP59" s="145"/>
      <c r="RMQ59" s="145"/>
      <c r="RMR59" s="145"/>
      <c r="RMS59" s="145"/>
      <c r="RMT59" s="145"/>
      <c r="RMU59" s="145"/>
      <c r="RMV59" s="145"/>
      <c r="RMW59" s="145"/>
      <c r="RMX59" s="145"/>
      <c r="RMY59" s="145"/>
      <c r="RMZ59" s="145"/>
      <c r="RNA59" s="145"/>
      <c r="RNB59" s="145"/>
      <c r="RNC59" s="145"/>
      <c r="RND59" s="145"/>
      <c r="RNE59" s="145"/>
      <c r="RNF59" s="145"/>
      <c r="RNG59" s="145"/>
      <c r="RNH59" s="145"/>
      <c r="RNI59" s="145"/>
      <c r="RNJ59" s="145"/>
      <c r="RNK59" s="145"/>
      <c r="RNL59" s="145"/>
      <c r="RNM59" s="145"/>
      <c r="RNN59" s="145"/>
      <c r="RNO59" s="145"/>
      <c r="RNP59" s="145"/>
      <c r="RNQ59" s="145"/>
      <c r="RNR59" s="145"/>
      <c r="RNS59" s="145"/>
      <c r="RNT59" s="145"/>
      <c r="RNU59" s="145"/>
      <c r="RNV59" s="145"/>
      <c r="RNW59" s="145"/>
      <c r="RNX59" s="145"/>
      <c r="RNY59" s="145"/>
      <c r="RNZ59" s="145"/>
      <c r="ROA59" s="145"/>
      <c r="ROB59" s="145"/>
      <c r="ROC59" s="145"/>
      <c r="ROD59" s="145"/>
      <c r="ROE59" s="145"/>
      <c r="ROF59" s="145"/>
      <c r="ROG59" s="145"/>
      <c r="ROH59" s="145"/>
      <c r="ROI59" s="145"/>
      <c r="ROJ59" s="145"/>
      <c r="ROK59" s="145"/>
      <c r="ROL59" s="145"/>
      <c r="ROM59" s="145"/>
      <c r="RON59" s="145"/>
      <c r="ROO59" s="145"/>
      <c r="ROP59" s="145"/>
      <c r="ROQ59" s="145"/>
      <c r="ROR59" s="145"/>
      <c r="ROS59" s="145"/>
      <c r="ROT59" s="145"/>
      <c r="ROU59" s="145"/>
      <c r="ROV59" s="145"/>
      <c r="ROW59" s="145"/>
      <c r="ROX59" s="145"/>
      <c r="ROY59" s="145"/>
      <c r="ROZ59" s="145"/>
      <c r="RPA59" s="145"/>
      <c r="RPB59" s="145"/>
      <c r="RPC59" s="145"/>
      <c r="RPD59" s="145"/>
      <c r="RPE59" s="145"/>
      <c r="RPF59" s="145"/>
      <c r="RPG59" s="145"/>
      <c r="RPH59" s="145"/>
      <c r="RPI59" s="145"/>
      <c r="RPJ59" s="145"/>
      <c r="RPK59" s="145"/>
      <c r="RPL59" s="145"/>
      <c r="RPM59" s="145"/>
      <c r="RPN59" s="145"/>
      <c r="RPO59" s="145"/>
      <c r="RPP59" s="145"/>
      <c r="RPQ59" s="145"/>
      <c r="RPR59" s="145"/>
      <c r="RPS59" s="145"/>
      <c r="RPT59" s="145"/>
      <c r="RPU59" s="145"/>
      <c r="RPV59" s="145"/>
      <c r="RPW59" s="145"/>
      <c r="RPX59" s="145"/>
      <c r="RPY59" s="145"/>
      <c r="RPZ59" s="145"/>
      <c r="RQA59" s="145"/>
      <c r="RQB59" s="145"/>
      <c r="RQC59" s="145"/>
      <c r="RQD59" s="145"/>
      <c r="RQE59" s="145"/>
      <c r="RQF59" s="145"/>
      <c r="RQG59" s="145"/>
      <c r="RQH59" s="145"/>
      <c r="RQI59" s="145"/>
      <c r="RQJ59" s="145"/>
      <c r="RQK59" s="145"/>
      <c r="RQL59" s="145"/>
      <c r="RQM59" s="145"/>
      <c r="RQN59" s="145"/>
      <c r="RQO59" s="145"/>
      <c r="RQP59" s="145"/>
      <c r="RQQ59" s="145"/>
      <c r="RQR59" s="145"/>
      <c r="RQS59" s="145"/>
      <c r="RQT59" s="145"/>
      <c r="RQU59" s="145"/>
      <c r="RQV59" s="145"/>
      <c r="RQW59" s="145"/>
      <c r="RQX59" s="145"/>
      <c r="RQY59" s="145"/>
      <c r="RQZ59" s="145"/>
      <c r="RRA59" s="145"/>
      <c r="RRB59" s="145"/>
      <c r="RRC59" s="145"/>
      <c r="RRD59" s="145"/>
      <c r="RRE59" s="145"/>
      <c r="RRF59" s="145"/>
      <c r="RRG59" s="145"/>
      <c r="RRH59" s="145"/>
      <c r="RRI59" s="145"/>
      <c r="RRJ59" s="145"/>
      <c r="RRK59" s="145"/>
      <c r="RRL59" s="145"/>
      <c r="RRM59" s="145"/>
      <c r="RRN59" s="145"/>
      <c r="RRO59" s="145"/>
      <c r="RRP59" s="145"/>
      <c r="RRQ59" s="145"/>
      <c r="RRR59" s="145"/>
      <c r="RRS59" s="145"/>
      <c r="RRT59" s="145"/>
      <c r="RRU59" s="145"/>
      <c r="RRV59" s="145"/>
      <c r="RRW59" s="145"/>
      <c r="RRX59" s="145"/>
      <c r="RRY59" s="145"/>
      <c r="RRZ59" s="145"/>
      <c r="RSA59" s="145"/>
      <c r="RSB59" s="145"/>
      <c r="RSC59" s="145"/>
      <c r="RSD59" s="145"/>
      <c r="RSE59" s="145"/>
      <c r="RSF59" s="145"/>
      <c r="RSG59" s="145"/>
      <c r="RSH59" s="145"/>
      <c r="RSI59" s="145"/>
      <c r="RSJ59" s="145"/>
      <c r="RSK59" s="145"/>
      <c r="RSL59" s="145"/>
      <c r="RSM59" s="145"/>
      <c r="RSN59" s="145"/>
      <c r="RSO59" s="145"/>
      <c r="RSP59" s="145"/>
      <c r="RSQ59" s="145"/>
      <c r="RSR59" s="145"/>
      <c r="RSS59" s="145"/>
      <c r="RST59" s="145"/>
      <c r="RSU59" s="145"/>
      <c r="RSV59" s="145"/>
      <c r="RSW59" s="145"/>
      <c r="RSX59" s="145"/>
      <c r="RSY59" s="145"/>
      <c r="RSZ59" s="145"/>
      <c r="RTA59" s="145"/>
      <c r="RTB59" s="145"/>
      <c r="RTC59" s="145"/>
      <c r="RTD59" s="145"/>
      <c r="RTE59" s="145"/>
      <c r="RTF59" s="145"/>
      <c r="RTG59" s="145"/>
      <c r="RTH59" s="145"/>
      <c r="RTI59" s="145"/>
      <c r="RTJ59" s="145"/>
      <c r="RTK59" s="145"/>
      <c r="RTL59" s="145"/>
      <c r="RTM59" s="145"/>
      <c r="RTN59" s="145"/>
      <c r="RTO59" s="145"/>
      <c r="RTP59" s="145"/>
      <c r="RTQ59" s="145"/>
      <c r="RTR59" s="145"/>
      <c r="RTS59" s="145"/>
      <c r="RTT59" s="145"/>
      <c r="RTU59" s="145"/>
      <c r="RTV59" s="145"/>
      <c r="RTW59" s="145"/>
      <c r="RTX59" s="145"/>
      <c r="RTY59" s="145"/>
      <c r="RTZ59" s="145"/>
      <c r="RUA59" s="145"/>
      <c r="RUB59" s="145"/>
      <c r="RUC59" s="145"/>
      <c r="RUD59" s="145"/>
      <c r="RUE59" s="145"/>
      <c r="RUF59" s="145"/>
      <c r="RUG59" s="145"/>
      <c r="RUH59" s="145"/>
      <c r="RUI59" s="145"/>
      <c r="RUJ59" s="145"/>
      <c r="RUK59" s="145"/>
      <c r="RUL59" s="145"/>
      <c r="RUM59" s="145"/>
      <c r="RUN59" s="145"/>
      <c r="RUO59" s="145"/>
      <c r="RUP59" s="145"/>
      <c r="RUQ59" s="145"/>
      <c r="RUR59" s="145"/>
      <c r="RUS59" s="145"/>
      <c r="RUT59" s="145"/>
      <c r="RUU59" s="145"/>
      <c r="RUV59" s="145"/>
      <c r="RUW59" s="145"/>
      <c r="RUX59" s="145"/>
      <c r="RUY59" s="145"/>
      <c r="RUZ59" s="145"/>
      <c r="RVA59" s="145"/>
      <c r="RVB59" s="145"/>
      <c r="RVC59" s="145"/>
      <c r="RVD59" s="145"/>
      <c r="RVE59" s="145"/>
      <c r="RVF59" s="145"/>
      <c r="RVG59" s="145"/>
      <c r="RVH59" s="145"/>
      <c r="RVI59" s="145"/>
      <c r="RVJ59" s="145"/>
      <c r="RVK59" s="145"/>
      <c r="RVL59" s="145"/>
      <c r="RVM59" s="145"/>
      <c r="RVN59" s="145"/>
      <c r="RVO59" s="145"/>
      <c r="RVP59" s="145"/>
      <c r="RVQ59" s="145"/>
      <c r="RVR59" s="145"/>
      <c r="RVS59" s="145"/>
      <c r="RVT59" s="145"/>
      <c r="RVU59" s="145"/>
      <c r="RVV59" s="145"/>
      <c r="RVW59" s="145"/>
      <c r="RVX59" s="145"/>
      <c r="RVY59" s="145"/>
      <c r="RVZ59" s="145"/>
      <c r="RWA59" s="145"/>
      <c r="RWB59" s="145"/>
      <c r="RWC59" s="145"/>
      <c r="RWD59" s="145"/>
      <c r="RWE59" s="145"/>
      <c r="RWF59" s="145"/>
      <c r="RWG59" s="145"/>
      <c r="RWH59" s="145"/>
      <c r="RWI59" s="145"/>
      <c r="RWJ59" s="145"/>
      <c r="RWK59" s="145"/>
      <c r="RWL59" s="145"/>
      <c r="RWM59" s="145"/>
      <c r="RWN59" s="145"/>
      <c r="RWO59" s="145"/>
      <c r="RWP59" s="145"/>
      <c r="RWQ59" s="145"/>
      <c r="RWR59" s="145"/>
      <c r="RWS59" s="145"/>
      <c r="RWT59" s="145"/>
      <c r="RWU59" s="145"/>
      <c r="RWV59" s="145"/>
      <c r="RWW59" s="145"/>
      <c r="RWX59" s="145"/>
      <c r="RWY59" s="145"/>
      <c r="RWZ59" s="145"/>
      <c r="RXA59" s="145"/>
      <c r="RXB59" s="145"/>
      <c r="RXC59" s="145"/>
      <c r="RXD59" s="145"/>
      <c r="RXE59" s="145"/>
      <c r="RXF59" s="145"/>
      <c r="RXG59" s="145"/>
      <c r="RXH59" s="145"/>
      <c r="RXI59" s="145"/>
      <c r="RXJ59" s="145"/>
      <c r="RXK59" s="145"/>
      <c r="RXL59" s="145"/>
      <c r="RXM59" s="145"/>
      <c r="RXN59" s="145"/>
      <c r="RXO59" s="145"/>
      <c r="RXP59" s="145"/>
      <c r="RXQ59" s="145"/>
      <c r="RXR59" s="145"/>
      <c r="RXS59" s="145"/>
      <c r="RXT59" s="145"/>
      <c r="RXU59" s="145"/>
      <c r="RXV59" s="145"/>
      <c r="RXW59" s="145"/>
      <c r="RXX59" s="145"/>
      <c r="RXY59" s="145"/>
      <c r="RXZ59" s="145"/>
      <c r="RYA59" s="145"/>
      <c r="RYB59" s="145"/>
      <c r="RYC59" s="145"/>
      <c r="RYD59" s="145"/>
      <c r="RYE59" s="145"/>
      <c r="RYF59" s="145"/>
      <c r="RYG59" s="145"/>
      <c r="RYH59" s="145"/>
      <c r="RYI59" s="145"/>
      <c r="RYJ59" s="145"/>
      <c r="RYK59" s="145"/>
      <c r="RYL59" s="145"/>
      <c r="RYM59" s="145"/>
      <c r="RYN59" s="145"/>
      <c r="RYO59" s="145"/>
      <c r="RYP59" s="145"/>
      <c r="RYQ59" s="145"/>
      <c r="RYR59" s="145"/>
      <c r="RYS59" s="145"/>
      <c r="RYT59" s="145"/>
      <c r="RYU59" s="145"/>
      <c r="RYV59" s="145"/>
      <c r="RYW59" s="145"/>
      <c r="RYX59" s="145"/>
      <c r="RYY59" s="145"/>
      <c r="RYZ59" s="145"/>
      <c r="RZA59" s="145"/>
      <c r="RZB59" s="145"/>
      <c r="RZC59" s="145"/>
      <c r="RZD59" s="145"/>
      <c r="RZE59" s="145"/>
      <c r="RZF59" s="145"/>
      <c r="RZG59" s="145"/>
      <c r="RZH59" s="145"/>
      <c r="RZI59" s="145"/>
      <c r="RZJ59" s="145"/>
      <c r="RZK59" s="145"/>
      <c r="RZL59" s="145"/>
      <c r="RZM59" s="145"/>
      <c r="RZN59" s="145"/>
      <c r="RZO59" s="145"/>
      <c r="RZP59" s="145"/>
      <c r="RZQ59" s="145"/>
      <c r="RZR59" s="145"/>
      <c r="RZS59" s="145"/>
      <c r="RZT59" s="145"/>
      <c r="RZU59" s="145"/>
      <c r="RZV59" s="145"/>
      <c r="RZW59" s="145"/>
      <c r="RZX59" s="145"/>
      <c r="RZY59" s="145"/>
      <c r="RZZ59" s="145"/>
      <c r="SAA59" s="145"/>
      <c r="SAB59" s="145"/>
      <c r="SAC59" s="145"/>
      <c r="SAD59" s="145"/>
      <c r="SAE59" s="145"/>
      <c r="SAF59" s="145"/>
      <c r="SAG59" s="145"/>
      <c r="SAH59" s="145"/>
      <c r="SAI59" s="145"/>
      <c r="SAJ59" s="145"/>
      <c r="SAK59" s="145"/>
      <c r="SAL59" s="145"/>
      <c r="SAM59" s="145"/>
      <c r="SAN59" s="145"/>
      <c r="SAO59" s="145"/>
      <c r="SAP59" s="145"/>
      <c r="SAQ59" s="145"/>
      <c r="SAR59" s="145"/>
      <c r="SAS59" s="145"/>
      <c r="SAT59" s="145"/>
      <c r="SAU59" s="145"/>
      <c r="SAV59" s="145"/>
      <c r="SAW59" s="145"/>
      <c r="SAX59" s="145"/>
      <c r="SAY59" s="145"/>
      <c r="SAZ59" s="145"/>
      <c r="SBA59" s="145"/>
      <c r="SBB59" s="145"/>
      <c r="SBC59" s="145"/>
      <c r="SBD59" s="145"/>
      <c r="SBE59" s="145"/>
      <c r="SBF59" s="145"/>
      <c r="SBG59" s="145"/>
      <c r="SBH59" s="145"/>
      <c r="SBI59" s="145"/>
      <c r="SBJ59" s="145"/>
      <c r="SBK59" s="145"/>
      <c r="SBL59" s="145"/>
      <c r="SBM59" s="145"/>
      <c r="SBN59" s="145"/>
      <c r="SBO59" s="145"/>
      <c r="SBP59" s="145"/>
      <c r="SBQ59" s="145"/>
      <c r="SBR59" s="145"/>
      <c r="SBS59" s="145"/>
      <c r="SBT59" s="145"/>
      <c r="SBU59" s="145"/>
      <c r="SBV59" s="145"/>
      <c r="SBW59" s="145"/>
      <c r="SBX59" s="145"/>
      <c r="SBY59" s="145"/>
      <c r="SBZ59" s="145"/>
      <c r="SCA59" s="145"/>
      <c r="SCB59" s="145"/>
      <c r="SCC59" s="145"/>
      <c r="SCD59" s="145"/>
      <c r="SCE59" s="145"/>
      <c r="SCF59" s="145"/>
      <c r="SCG59" s="145"/>
      <c r="SCH59" s="145"/>
      <c r="SCI59" s="145"/>
      <c r="SCJ59" s="145"/>
      <c r="SCK59" s="145"/>
      <c r="SCL59" s="145"/>
      <c r="SCM59" s="145"/>
      <c r="SCN59" s="145"/>
      <c r="SCO59" s="145"/>
      <c r="SCP59" s="145"/>
      <c r="SCQ59" s="145"/>
      <c r="SCR59" s="145"/>
      <c r="SCS59" s="145"/>
      <c r="SCT59" s="145"/>
      <c r="SCU59" s="145"/>
      <c r="SCV59" s="145"/>
      <c r="SCW59" s="145"/>
      <c r="SCX59" s="145"/>
      <c r="SCY59" s="145"/>
      <c r="SCZ59" s="145"/>
      <c r="SDA59" s="145"/>
      <c r="SDB59" s="145"/>
      <c r="SDC59" s="145"/>
      <c r="SDD59" s="145"/>
      <c r="SDE59" s="145"/>
      <c r="SDF59" s="145"/>
      <c r="SDG59" s="145"/>
      <c r="SDH59" s="145"/>
      <c r="SDI59" s="145"/>
      <c r="SDJ59" s="145"/>
      <c r="SDK59" s="145"/>
      <c r="SDL59" s="145"/>
      <c r="SDM59" s="145"/>
      <c r="SDN59" s="145"/>
      <c r="SDO59" s="145"/>
      <c r="SDP59" s="145"/>
      <c r="SDQ59" s="145"/>
      <c r="SDR59" s="145"/>
      <c r="SDS59" s="145"/>
      <c r="SDT59" s="145"/>
      <c r="SDU59" s="145"/>
      <c r="SDV59" s="145"/>
      <c r="SDW59" s="145"/>
      <c r="SDX59" s="145"/>
      <c r="SDY59" s="145"/>
      <c r="SDZ59" s="145"/>
      <c r="SEA59" s="145"/>
      <c r="SEB59" s="145"/>
      <c r="SEC59" s="145"/>
      <c r="SED59" s="145"/>
      <c r="SEE59" s="145"/>
      <c r="SEF59" s="145"/>
      <c r="SEG59" s="145"/>
      <c r="SEH59" s="145"/>
      <c r="SEI59" s="145"/>
      <c r="SEJ59" s="145"/>
      <c r="SEK59" s="145"/>
      <c r="SEL59" s="145"/>
      <c r="SEM59" s="145"/>
      <c r="SEN59" s="145"/>
      <c r="SEO59" s="145"/>
      <c r="SEP59" s="145"/>
      <c r="SEQ59" s="145"/>
      <c r="SER59" s="145"/>
      <c r="SES59" s="145"/>
      <c r="SET59" s="145"/>
      <c r="SEU59" s="145"/>
      <c r="SEV59" s="145"/>
      <c r="SEW59" s="145"/>
      <c r="SEX59" s="145"/>
      <c r="SEY59" s="145"/>
      <c r="SEZ59" s="145"/>
      <c r="SFA59" s="145"/>
      <c r="SFB59" s="145"/>
      <c r="SFC59" s="145"/>
      <c r="SFD59" s="145"/>
      <c r="SFE59" s="145"/>
      <c r="SFF59" s="145"/>
      <c r="SFG59" s="145"/>
      <c r="SFH59" s="145"/>
      <c r="SFI59" s="145"/>
      <c r="SFJ59" s="145"/>
      <c r="SFK59" s="145"/>
      <c r="SFL59" s="145"/>
      <c r="SFM59" s="145"/>
      <c r="SFN59" s="145"/>
      <c r="SFO59" s="145"/>
      <c r="SFP59" s="145"/>
      <c r="SFQ59" s="145"/>
      <c r="SFR59" s="145"/>
      <c r="SFS59" s="145"/>
      <c r="SFT59" s="145"/>
      <c r="SFU59" s="145"/>
      <c r="SFV59" s="145"/>
      <c r="SFW59" s="145"/>
      <c r="SFX59" s="145"/>
      <c r="SFY59" s="145"/>
      <c r="SFZ59" s="145"/>
      <c r="SGA59" s="145"/>
      <c r="SGB59" s="145"/>
      <c r="SGC59" s="145"/>
      <c r="SGD59" s="145"/>
      <c r="SGE59" s="145"/>
      <c r="SGF59" s="145"/>
      <c r="SGG59" s="145"/>
      <c r="SGH59" s="145"/>
      <c r="SGI59" s="145"/>
      <c r="SGJ59" s="145"/>
      <c r="SGK59" s="145"/>
      <c r="SGL59" s="145"/>
      <c r="SGM59" s="145"/>
      <c r="SGN59" s="145"/>
      <c r="SGO59" s="145"/>
      <c r="SGP59" s="145"/>
      <c r="SGQ59" s="145"/>
      <c r="SGR59" s="145"/>
      <c r="SGS59" s="145"/>
      <c r="SGT59" s="145"/>
      <c r="SGU59" s="145"/>
      <c r="SGV59" s="145"/>
      <c r="SGW59" s="145"/>
      <c r="SGX59" s="145"/>
      <c r="SGY59" s="145"/>
      <c r="SGZ59" s="145"/>
      <c r="SHA59" s="145"/>
      <c r="SHB59" s="145"/>
      <c r="SHC59" s="145"/>
      <c r="SHD59" s="145"/>
      <c r="SHE59" s="145"/>
      <c r="SHF59" s="145"/>
      <c r="SHG59" s="145"/>
      <c r="SHH59" s="145"/>
      <c r="SHI59" s="145"/>
      <c r="SHJ59" s="145"/>
      <c r="SHK59" s="145"/>
      <c r="SHL59" s="145"/>
      <c r="SHM59" s="145"/>
      <c r="SHN59" s="145"/>
      <c r="SHO59" s="145"/>
      <c r="SHP59" s="145"/>
      <c r="SHQ59" s="145"/>
      <c r="SHR59" s="145"/>
      <c r="SHS59" s="145"/>
      <c r="SHT59" s="145"/>
      <c r="SHU59" s="145"/>
      <c r="SHV59" s="145"/>
      <c r="SHW59" s="145"/>
      <c r="SHX59" s="145"/>
      <c r="SHY59" s="145"/>
      <c r="SHZ59" s="145"/>
      <c r="SIA59" s="145"/>
      <c r="SIB59" s="145"/>
      <c r="SIC59" s="145"/>
      <c r="SID59" s="145"/>
      <c r="SIE59" s="145"/>
      <c r="SIF59" s="145"/>
      <c r="SIG59" s="145"/>
      <c r="SIH59" s="145"/>
      <c r="SII59" s="145"/>
      <c r="SIJ59" s="145"/>
      <c r="SIK59" s="145"/>
      <c r="SIL59" s="145"/>
      <c r="SIM59" s="145"/>
      <c r="SIN59" s="145"/>
      <c r="SIO59" s="145"/>
      <c r="SIP59" s="145"/>
      <c r="SIQ59" s="145"/>
      <c r="SIR59" s="145"/>
      <c r="SIS59" s="145"/>
      <c r="SIT59" s="145"/>
      <c r="SIU59" s="145"/>
      <c r="SIV59" s="145"/>
      <c r="SIW59" s="145"/>
      <c r="SIX59" s="145"/>
      <c r="SIY59" s="145"/>
      <c r="SIZ59" s="145"/>
      <c r="SJA59" s="145"/>
      <c r="SJB59" s="145"/>
      <c r="SJC59" s="145"/>
      <c r="SJD59" s="145"/>
      <c r="SJE59" s="145"/>
      <c r="SJF59" s="145"/>
      <c r="SJG59" s="145"/>
      <c r="SJH59" s="145"/>
      <c r="SJI59" s="145"/>
      <c r="SJJ59" s="145"/>
      <c r="SJK59" s="145"/>
      <c r="SJL59" s="145"/>
      <c r="SJM59" s="145"/>
      <c r="SJN59" s="145"/>
      <c r="SJO59" s="145"/>
      <c r="SJP59" s="145"/>
      <c r="SJQ59" s="145"/>
      <c r="SJR59" s="145"/>
      <c r="SJS59" s="145"/>
      <c r="SJT59" s="145"/>
      <c r="SJU59" s="145"/>
      <c r="SJV59" s="145"/>
      <c r="SJW59" s="145"/>
      <c r="SJX59" s="145"/>
      <c r="SJY59" s="145"/>
      <c r="SJZ59" s="145"/>
      <c r="SKA59" s="145"/>
      <c r="SKB59" s="145"/>
      <c r="SKC59" s="145"/>
      <c r="SKD59" s="145"/>
      <c r="SKE59" s="145"/>
      <c r="SKF59" s="145"/>
      <c r="SKG59" s="145"/>
      <c r="SKH59" s="145"/>
      <c r="SKI59" s="145"/>
      <c r="SKJ59" s="145"/>
      <c r="SKK59" s="145"/>
      <c r="SKL59" s="145"/>
      <c r="SKM59" s="145"/>
      <c r="SKN59" s="145"/>
      <c r="SKO59" s="145"/>
      <c r="SKP59" s="145"/>
      <c r="SKQ59" s="145"/>
      <c r="SKR59" s="145"/>
      <c r="SKS59" s="145"/>
      <c r="SKT59" s="145"/>
      <c r="SKU59" s="145"/>
      <c r="SKV59" s="145"/>
      <c r="SKW59" s="145"/>
      <c r="SKX59" s="145"/>
      <c r="SKY59" s="145"/>
      <c r="SKZ59" s="145"/>
      <c r="SLA59" s="145"/>
      <c r="SLB59" s="145"/>
      <c r="SLC59" s="145"/>
      <c r="SLD59" s="145"/>
      <c r="SLE59" s="145"/>
      <c r="SLF59" s="145"/>
      <c r="SLG59" s="145"/>
      <c r="SLH59" s="145"/>
      <c r="SLI59" s="145"/>
      <c r="SLJ59" s="145"/>
      <c r="SLK59" s="145"/>
      <c r="SLL59" s="145"/>
      <c r="SLM59" s="145"/>
      <c r="SLN59" s="145"/>
      <c r="SLO59" s="145"/>
      <c r="SLP59" s="145"/>
      <c r="SLQ59" s="145"/>
      <c r="SLR59" s="145"/>
      <c r="SLS59" s="145"/>
      <c r="SLT59" s="145"/>
      <c r="SLU59" s="145"/>
      <c r="SLV59" s="145"/>
      <c r="SLW59" s="145"/>
      <c r="SLX59" s="145"/>
      <c r="SLY59" s="145"/>
      <c r="SLZ59" s="145"/>
      <c r="SMA59" s="145"/>
      <c r="SMB59" s="145"/>
      <c r="SMC59" s="145"/>
      <c r="SMD59" s="145"/>
      <c r="SME59" s="145"/>
      <c r="SMF59" s="145"/>
      <c r="SMG59" s="145"/>
      <c r="SMH59" s="145"/>
      <c r="SMI59" s="145"/>
      <c r="SMJ59" s="145"/>
      <c r="SMK59" s="145"/>
      <c r="SML59" s="145"/>
      <c r="SMM59" s="145"/>
      <c r="SMN59" s="145"/>
      <c r="SMO59" s="145"/>
      <c r="SMP59" s="145"/>
      <c r="SMQ59" s="145"/>
      <c r="SMR59" s="145"/>
      <c r="SMS59" s="145"/>
      <c r="SMT59" s="145"/>
      <c r="SMU59" s="145"/>
      <c r="SMV59" s="145"/>
      <c r="SMW59" s="145"/>
      <c r="SMX59" s="145"/>
      <c r="SMY59" s="145"/>
      <c r="SMZ59" s="145"/>
      <c r="SNA59" s="145"/>
      <c r="SNB59" s="145"/>
      <c r="SNC59" s="145"/>
      <c r="SND59" s="145"/>
      <c r="SNE59" s="145"/>
      <c r="SNF59" s="145"/>
      <c r="SNG59" s="145"/>
      <c r="SNH59" s="145"/>
      <c r="SNI59" s="145"/>
      <c r="SNJ59" s="145"/>
      <c r="SNK59" s="145"/>
      <c r="SNL59" s="145"/>
      <c r="SNM59" s="145"/>
      <c r="SNN59" s="145"/>
      <c r="SNO59" s="145"/>
      <c r="SNP59" s="145"/>
      <c r="SNQ59" s="145"/>
      <c r="SNR59" s="145"/>
      <c r="SNS59" s="145"/>
      <c r="SNT59" s="145"/>
      <c r="SNU59" s="145"/>
      <c r="SNV59" s="145"/>
      <c r="SNW59" s="145"/>
      <c r="SNX59" s="145"/>
      <c r="SNY59" s="145"/>
      <c r="SNZ59" s="145"/>
      <c r="SOA59" s="145"/>
      <c r="SOB59" s="145"/>
      <c r="SOC59" s="145"/>
      <c r="SOD59" s="145"/>
      <c r="SOE59" s="145"/>
      <c r="SOF59" s="145"/>
      <c r="SOG59" s="145"/>
      <c r="SOH59" s="145"/>
      <c r="SOI59" s="145"/>
      <c r="SOJ59" s="145"/>
      <c r="SOK59" s="145"/>
      <c r="SOL59" s="145"/>
      <c r="SOM59" s="145"/>
      <c r="SON59" s="145"/>
      <c r="SOO59" s="145"/>
      <c r="SOP59" s="145"/>
      <c r="SOQ59" s="145"/>
      <c r="SOR59" s="145"/>
      <c r="SOS59" s="145"/>
      <c r="SOT59" s="145"/>
      <c r="SOU59" s="145"/>
      <c r="SOV59" s="145"/>
      <c r="SOW59" s="145"/>
      <c r="SOX59" s="145"/>
      <c r="SOY59" s="145"/>
      <c r="SOZ59" s="145"/>
      <c r="SPA59" s="145"/>
      <c r="SPB59" s="145"/>
      <c r="SPC59" s="145"/>
      <c r="SPD59" s="145"/>
      <c r="SPE59" s="145"/>
      <c r="SPF59" s="145"/>
      <c r="SPG59" s="145"/>
      <c r="SPH59" s="145"/>
      <c r="SPI59" s="145"/>
      <c r="SPJ59" s="145"/>
      <c r="SPK59" s="145"/>
      <c r="SPL59" s="145"/>
      <c r="SPM59" s="145"/>
      <c r="SPN59" s="145"/>
      <c r="SPO59" s="145"/>
      <c r="SPP59" s="145"/>
      <c r="SPQ59" s="145"/>
      <c r="SPR59" s="145"/>
      <c r="SPS59" s="145"/>
      <c r="SPT59" s="145"/>
      <c r="SPU59" s="145"/>
      <c r="SPV59" s="145"/>
      <c r="SPW59" s="145"/>
      <c r="SPX59" s="145"/>
      <c r="SPY59" s="145"/>
      <c r="SPZ59" s="145"/>
      <c r="SQA59" s="145"/>
      <c r="SQB59" s="145"/>
      <c r="SQC59" s="145"/>
      <c r="SQD59" s="145"/>
      <c r="SQE59" s="145"/>
      <c r="SQF59" s="145"/>
      <c r="SQG59" s="145"/>
      <c r="SQH59" s="145"/>
      <c r="SQI59" s="145"/>
      <c r="SQJ59" s="145"/>
      <c r="SQK59" s="145"/>
      <c r="SQL59" s="145"/>
      <c r="SQM59" s="145"/>
      <c r="SQN59" s="145"/>
      <c r="SQO59" s="145"/>
      <c r="SQP59" s="145"/>
      <c r="SQQ59" s="145"/>
      <c r="SQR59" s="145"/>
      <c r="SQS59" s="145"/>
      <c r="SQT59" s="145"/>
      <c r="SQU59" s="145"/>
      <c r="SQV59" s="145"/>
      <c r="SQW59" s="145"/>
      <c r="SQX59" s="145"/>
      <c r="SQY59" s="145"/>
      <c r="SQZ59" s="145"/>
      <c r="SRA59" s="145"/>
      <c r="SRB59" s="145"/>
      <c r="SRC59" s="145"/>
      <c r="SRD59" s="145"/>
      <c r="SRE59" s="145"/>
      <c r="SRF59" s="145"/>
      <c r="SRG59" s="145"/>
      <c r="SRH59" s="145"/>
      <c r="SRI59" s="145"/>
      <c r="SRJ59" s="145"/>
      <c r="SRK59" s="145"/>
      <c r="SRL59" s="145"/>
      <c r="SRM59" s="145"/>
      <c r="SRN59" s="145"/>
      <c r="SRO59" s="145"/>
      <c r="SRP59" s="145"/>
      <c r="SRQ59" s="145"/>
      <c r="SRR59" s="145"/>
      <c r="SRS59" s="145"/>
      <c r="SRT59" s="145"/>
      <c r="SRU59" s="145"/>
      <c r="SRV59" s="145"/>
      <c r="SRW59" s="145"/>
      <c r="SRX59" s="145"/>
      <c r="SRY59" s="145"/>
      <c r="SRZ59" s="145"/>
      <c r="SSA59" s="145"/>
      <c r="SSB59" s="145"/>
      <c r="SSC59" s="145"/>
      <c r="SSD59" s="145"/>
      <c r="SSE59" s="145"/>
      <c r="SSF59" s="145"/>
      <c r="SSG59" s="145"/>
      <c r="SSH59" s="145"/>
      <c r="SSI59" s="145"/>
      <c r="SSJ59" s="145"/>
      <c r="SSK59" s="145"/>
      <c r="SSL59" s="145"/>
      <c r="SSM59" s="145"/>
      <c r="SSN59" s="145"/>
      <c r="SSO59" s="145"/>
      <c r="SSP59" s="145"/>
      <c r="SSQ59" s="145"/>
      <c r="SSR59" s="145"/>
      <c r="SSS59" s="145"/>
      <c r="SST59" s="145"/>
      <c r="SSU59" s="145"/>
      <c r="SSV59" s="145"/>
      <c r="SSW59" s="145"/>
      <c r="SSX59" s="145"/>
      <c r="SSY59" s="145"/>
      <c r="SSZ59" s="145"/>
      <c r="STA59" s="145"/>
      <c r="STB59" s="145"/>
      <c r="STC59" s="145"/>
      <c r="STD59" s="145"/>
      <c r="STE59" s="145"/>
      <c r="STF59" s="145"/>
      <c r="STG59" s="145"/>
      <c r="STH59" s="145"/>
      <c r="STI59" s="145"/>
      <c r="STJ59" s="145"/>
      <c r="STK59" s="145"/>
      <c r="STL59" s="145"/>
      <c r="STM59" s="145"/>
      <c r="STN59" s="145"/>
      <c r="STO59" s="145"/>
      <c r="STP59" s="145"/>
      <c r="STQ59" s="145"/>
      <c r="STR59" s="145"/>
      <c r="STS59" s="145"/>
      <c r="STT59" s="145"/>
      <c r="STU59" s="145"/>
      <c r="STV59" s="145"/>
      <c r="STW59" s="145"/>
      <c r="STX59" s="145"/>
      <c r="STY59" s="145"/>
      <c r="STZ59" s="145"/>
      <c r="SUA59" s="145"/>
      <c r="SUB59" s="145"/>
      <c r="SUC59" s="145"/>
      <c r="SUD59" s="145"/>
      <c r="SUE59" s="145"/>
      <c r="SUF59" s="145"/>
      <c r="SUG59" s="145"/>
      <c r="SUH59" s="145"/>
      <c r="SUI59" s="145"/>
      <c r="SUJ59" s="145"/>
      <c r="SUK59" s="145"/>
      <c r="SUL59" s="145"/>
      <c r="SUM59" s="145"/>
      <c r="SUN59" s="145"/>
      <c r="SUO59" s="145"/>
      <c r="SUP59" s="145"/>
      <c r="SUQ59" s="145"/>
      <c r="SUR59" s="145"/>
      <c r="SUS59" s="145"/>
      <c r="SUT59" s="145"/>
      <c r="SUU59" s="145"/>
      <c r="SUV59" s="145"/>
      <c r="SUW59" s="145"/>
      <c r="SUX59" s="145"/>
      <c r="SUY59" s="145"/>
      <c r="SUZ59" s="145"/>
      <c r="SVA59" s="145"/>
      <c r="SVB59" s="145"/>
      <c r="SVC59" s="145"/>
      <c r="SVD59" s="145"/>
      <c r="SVE59" s="145"/>
      <c r="SVF59" s="145"/>
      <c r="SVG59" s="145"/>
      <c r="SVH59" s="145"/>
      <c r="SVI59" s="145"/>
      <c r="SVJ59" s="145"/>
      <c r="SVK59" s="145"/>
      <c r="SVL59" s="145"/>
      <c r="SVM59" s="145"/>
      <c r="SVN59" s="145"/>
      <c r="SVO59" s="145"/>
      <c r="SVP59" s="145"/>
      <c r="SVQ59" s="145"/>
      <c r="SVR59" s="145"/>
      <c r="SVS59" s="145"/>
      <c r="SVT59" s="145"/>
      <c r="SVU59" s="145"/>
      <c r="SVV59" s="145"/>
      <c r="SVW59" s="145"/>
      <c r="SVX59" s="145"/>
      <c r="SVY59" s="145"/>
      <c r="SVZ59" s="145"/>
      <c r="SWA59" s="145"/>
      <c r="SWB59" s="145"/>
      <c r="SWC59" s="145"/>
      <c r="SWD59" s="145"/>
      <c r="SWE59" s="145"/>
      <c r="SWF59" s="145"/>
      <c r="SWG59" s="145"/>
      <c r="SWH59" s="145"/>
      <c r="SWI59" s="145"/>
      <c r="SWJ59" s="145"/>
      <c r="SWK59" s="145"/>
      <c r="SWL59" s="145"/>
      <c r="SWM59" s="145"/>
      <c r="SWN59" s="145"/>
      <c r="SWO59" s="145"/>
      <c r="SWP59" s="145"/>
      <c r="SWQ59" s="145"/>
      <c r="SWR59" s="145"/>
      <c r="SWS59" s="145"/>
      <c r="SWT59" s="145"/>
      <c r="SWU59" s="145"/>
      <c r="SWV59" s="145"/>
      <c r="SWW59" s="145"/>
      <c r="SWX59" s="145"/>
      <c r="SWY59" s="145"/>
      <c r="SWZ59" s="145"/>
      <c r="SXA59" s="145"/>
      <c r="SXB59" s="145"/>
      <c r="SXC59" s="145"/>
      <c r="SXD59" s="145"/>
      <c r="SXE59" s="145"/>
      <c r="SXF59" s="145"/>
      <c r="SXG59" s="145"/>
      <c r="SXH59" s="145"/>
      <c r="SXI59" s="145"/>
      <c r="SXJ59" s="145"/>
      <c r="SXK59" s="145"/>
      <c r="SXL59" s="145"/>
      <c r="SXM59" s="145"/>
      <c r="SXN59" s="145"/>
      <c r="SXO59" s="145"/>
      <c r="SXP59" s="145"/>
      <c r="SXQ59" s="145"/>
      <c r="SXR59" s="145"/>
      <c r="SXS59" s="145"/>
      <c r="SXT59" s="145"/>
      <c r="SXU59" s="145"/>
      <c r="SXV59" s="145"/>
      <c r="SXW59" s="145"/>
      <c r="SXX59" s="145"/>
      <c r="SXY59" s="145"/>
      <c r="SXZ59" s="145"/>
      <c r="SYA59" s="145"/>
      <c r="SYB59" s="145"/>
      <c r="SYC59" s="145"/>
      <c r="SYD59" s="145"/>
      <c r="SYE59" s="145"/>
      <c r="SYF59" s="145"/>
      <c r="SYG59" s="145"/>
      <c r="SYH59" s="145"/>
      <c r="SYI59" s="145"/>
      <c r="SYJ59" s="145"/>
      <c r="SYK59" s="145"/>
      <c r="SYL59" s="145"/>
      <c r="SYM59" s="145"/>
      <c r="SYN59" s="145"/>
      <c r="SYO59" s="145"/>
      <c r="SYP59" s="145"/>
      <c r="SYQ59" s="145"/>
      <c r="SYR59" s="145"/>
      <c r="SYS59" s="145"/>
      <c r="SYT59" s="145"/>
      <c r="SYU59" s="145"/>
      <c r="SYV59" s="145"/>
      <c r="SYW59" s="145"/>
      <c r="SYX59" s="145"/>
      <c r="SYY59" s="145"/>
      <c r="SYZ59" s="145"/>
      <c r="SZA59" s="145"/>
      <c r="SZB59" s="145"/>
      <c r="SZC59" s="145"/>
      <c r="SZD59" s="145"/>
      <c r="SZE59" s="145"/>
      <c r="SZF59" s="145"/>
      <c r="SZG59" s="145"/>
      <c r="SZH59" s="145"/>
      <c r="SZI59" s="145"/>
      <c r="SZJ59" s="145"/>
      <c r="SZK59" s="145"/>
      <c r="SZL59" s="145"/>
      <c r="SZM59" s="145"/>
      <c r="SZN59" s="145"/>
      <c r="SZO59" s="145"/>
      <c r="SZP59" s="145"/>
      <c r="SZQ59" s="145"/>
      <c r="SZR59" s="145"/>
      <c r="SZS59" s="145"/>
      <c r="SZT59" s="145"/>
      <c r="SZU59" s="145"/>
      <c r="SZV59" s="145"/>
      <c r="SZW59" s="145"/>
      <c r="SZX59" s="145"/>
      <c r="SZY59" s="145"/>
      <c r="SZZ59" s="145"/>
      <c r="TAA59" s="145"/>
      <c r="TAB59" s="145"/>
      <c r="TAC59" s="145"/>
      <c r="TAD59" s="145"/>
      <c r="TAE59" s="145"/>
      <c r="TAF59" s="145"/>
      <c r="TAG59" s="145"/>
      <c r="TAH59" s="145"/>
      <c r="TAI59" s="145"/>
      <c r="TAJ59" s="145"/>
      <c r="TAK59" s="145"/>
      <c r="TAL59" s="145"/>
      <c r="TAM59" s="145"/>
      <c r="TAN59" s="145"/>
      <c r="TAO59" s="145"/>
      <c r="TAP59" s="145"/>
      <c r="TAQ59" s="145"/>
      <c r="TAR59" s="145"/>
      <c r="TAS59" s="145"/>
      <c r="TAT59" s="145"/>
      <c r="TAU59" s="145"/>
      <c r="TAV59" s="145"/>
      <c r="TAW59" s="145"/>
      <c r="TAX59" s="145"/>
      <c r="TAY59" s="145"/>
      <c r="TAZ59" s="145"/>
      <c r="TBA59" s="145"/>
      <c r="TBB59" s="145"/>
      <c r="TBC59" s="145"/>
      <c r="TBD59" s="145"/>
      <c r="TBE59" s="145"/>
      <c r="TBF59" s="145"/>
      <c r="TBG59" s="145"/>
      <c r="TBH59" s="145"/>
      <c r="TBI59" s="145"/>
      <c r="TBJ59" s="145"/>
      <c r="TBK59" s="145"/>
      <c r="TBL59" s="145"/>
      <c r="TBM59" s="145"/>
      <c r="TBN59" s="145"/>
      <c r="TBO59" s="145"/>
      <c r="TBP59" s="145"/>
      <c r="TBQ59" s="145"/>
      <c r="TBR59" s="145"/>
      <c r="TBS59" s="145"/>
      <c r="TBT59" s="145"/>
      <c r="TBU59" s="145"/>
      <c r="TBV59" s="145"/>
      <c r="TBW59" s="145"/>
      <c r="TBX59" s="145"/>
      <c r="TBY59" s="145"/>
      <c r="TBZ59" s="145"/>
      <c r="TCA59" s="145"/>
      <c r="TCB59" s="145"/>
      <c r="TCC59" s="145"/>
      <c r="TCD59" s="145"/>
      <c r="TCE59" s="145"/>
      <c r="TCF59" s="145"/>
      <c r="TCG59" s="145"/>
      <c r="TCH59" s="145"/>
      <c r="TCI59" s="145"/>
      <c r="TCJ59" s="145"/>
      <c r="TCK59" s="145"/>
      <c r="TCL59" s="145"/>
      <c r="TCM59" s="145"/>
      <c r="TCN59" s="145"/>
      <c r="TCO59" s="145"/>
      <c r="TCP59" s="145"/>
      <c r="TCQ59" s="145"/>
      <c r="TCR59" s="145"/>
      <c r="TCS59" s="145"/>
      <c r="TCT59" s="145"/>
      <c r="TCU59" s="145"/>
      <c r="TCV59" s="145"/>
      <c r="TCW59" s="145"/>
      <c r="TCX59" s="145"/>
      <c r="TCY59" s="145"/>
      <c r="TCZ59" s="145"/>
      <c r="TDA59" s="145"/>
      <c r="TDB59" s="145"/>
      <c r="TDC59" s="145"/>
      <c r="TDD59" s="145"/>
      <c r="TDE59" s="145"/>
      <c r="TDF59" s="145"/>
      <c r="TDG59" s="145"/>
      <c r="TDH59" s="145"/>
      <c r="TDI59" s="145"/>
      <c r="TDJ59" s="145"/>
      <c r="TDK59" s="145"/>
      <c r="TDL59" s="145"/>
      <c r="TDM59" s="145"/>
      <c r="TDN59" s="145"/>
      <c r="TDO59" s="145"/>
      <c r="TDP59" s="145"/>
      <c r="TDQ59" s="145"/>
      <c r="TDR59" s="145"/>
      <c r="TDS59" s="145"/>
      <c r="TDT59" s="145"/>
      <c r="TDU59" s="145"/>
      <c r="TDV59" s="145"/>
      <c r="TDW59" s="145"/>
      <c r="TDX59" s="145"/>
      <c r="TDY59" s="145"/>
      <c r="TDZ59" s="145"/>
      <c r="TEA59" s="145"/>
      <c r="TEB59" s="145"/>
      <c r="TEC59" s="145"/>
      <c r="TED59" s="145"/>
      <c r="TEE59" s="145"/>
      <c r="TEF59" s="145"/>
      <c r="TEG59" s="145"/>
      <c r="TEH59" s="145"/>
      <c r="TEI59" s="145"/>
      <c r="TEJ59" s="145"/>
      <c r="TEK59" s="145"/>
      <c r="TEL59" s="145"/>
      <c r="TEM59" s="145"/>
      <c r="TEN59" s="145"/>
      <c r="TEO59" s="145"/>
      <c r="TEP59" s="145"/>
      <c r="TEQ59" s="145"/>
      <c r="TER59" s="145"/>
      <c r="TES59" s="145"/>
      <c r="TET59" s="145"/>
      <c r="TEU59" s="145"/>
      <c r="TEV59" s="145"/>
      <c r="TEW59" s="145"/>
      <c r="TEX59" s="145"/>
      <c r="TEY59" s="145"/>
      <c r="TEZ59" s="145"/>
      <c r="TFA59" s="145"/>
      <c r="TFB59" s="145"/>
      <c r="TFC59" s="145"/>
      <c r="TFD59" s="145"/>
      <c r="TFE59" s="145"/>
      <c r="TFF59" s="145"/>
      <c r="TFG59" s="145"/>
      <c r="TFH59" s="145"/>
      <c r="TFI59" s="145"/>
      <c r="TFJ59" s="145"/>
      <c r="TFK59" s="145"/>
      <c r="TFL59" s="145"/>
      <c r="TFM59" s="145"/>
      <c r="TFN59" s="145"/>
      <c r="TFO59" s="145"/>
      <c r="TFP59" s="145"/>
      <c r="TFQ59" s="145"/>
      <c r="TFR59" s="145"/>
      <c r="TFS59" s="145"/>
      <c r="TFT59" s="145"/>
      <c r="TFU59" s="145"/>
      <c r="TFV59" s="145"/>
      <c r="TFW59" s="145"/>
      <c r="TFX59" s="145"/>
      <c r="TFY59" s="145"/>
      <c r="TFZ59" s="145"/>
      <c r="TGA59" s="145"/>
      <c r="TGB59" s="145"/>
      <c r="TGC59" s="145"/>
      <c r="TGD59" s="145"/>
      <c r="TGE59" s="145"/>
      <c r="TGF59" s="145"/>
      <c r="TGG59" s="145"/>
      <c r="TGH59" s="145"/>
      <c r="TGI59" s="145"/>
      <c r="TGJ59" s="145"/>
      <c r="TGK59" s="145"/>
      <c r="TGL59" s="145"/>
      <c r="TGM59" s="145"/>
      <c r="TGN59" s="145"/>
      <c r="TGO59" s="145"/>
      <c r="TGP59" s="145"/>
      <c r="TGQ59" s="145"/>
      <c r="TGR59" s="145"/>
      <c r="TGS59" s="145"/>
      <c r="TGT59" s="145"/>
      <c r="TGU59" s="145"/>
      <c r="TGV59" s="145"/>
      <c r="TGW59" s="145"/>
      <c r="TGX59" s="145"/>
      <c r="TGY59" s="145"/>
      <c r="TGZ59" s="145"/>
      <c r="THA59" s="145"/>
      <c r="THB59" s="145"/>
      <c r="THC59" s="145"/>
      <c r="THD59" s="145"/>
      <c r="THE59" s="145"/>
      <c r="THF59" s="145"/>
      <c r="THG59" s="145"/>
      <c r="THH59" s="145"/>
      <c r="THI59" s="145"/>
      <c r="THJ59" s="145"/>
      <c r="THK59" s="145"/>
      <c r="THL59" s="145"/>
      <c r="THM59" s="145"/>
      <c r="THN59" s="145"/>
      <c r="THO59" s="145"/>
      <c r="THP59" s="145"/>
      <c r="THQ59" s="145"/>
      <c r="THR59" s="145"/>
      <c r="THS59" s="145"/>
      <c r="THT59" s="145"/>
      <c r="THU59" s="145"/>
      <c r="THV59" s="145"/>
      <c r="THW59" s="145"/>
      <c r="THX59" s="145"/>
      <c r="THY59" s="145"/>
      <c r="THZ59" s="145"/>
      <c r="TIA59" s="145"/>
      <c r="TIB59" s="145"/>
      <c r="TIC59" s="145"/>
      <c r="TID59" s="145"/>
      <c r="TIE59" s="145"/>
      <c r="TIF59" s="145"/>
      <c r="TIG59" s="145"/>
      <c r="TIH59" s="145"/>
      <c r="TII59" s="145"/>
      <c r="TIJ59" s="145"/>
      <c r="TIK59" s="145"/>
      <c r="TIL59" s="145"/>
      <c r="TIM59" s="145"/>
      <c r="TIN59" s="145"/>
      <c r="TIO59" s="145"/>
      <c r="TIP59" s="145"/>
      <c r="TIQ59" s="145"/>
      <c r="TIR59" s="145"/>
      <c r="TIS59" s="145"/>
      <c r="TIT59" s="145"/>
      <c r="TIU59" s="145"/>
      <c r="TIV59" s="145"/>
      <c r="TIW59" s="145"/>
      <c r="TIX59" s="145"/>
      <c r="TIY59" s="145"/>
      <c r="TIZ59" s="145"/>
      <c r="TJA59" s="145"/>
      <c r="TJB59" s="145"/>
      <c r="TJC59" s="145"/>
      <c r="TJD59" s="145"/>
      <c r="TJE59" s="145"/>
      <c r="TJF59" s="145"/>
      <c r="TJG59" s="145"/>
      <c r="TJH59" s="145"/>
      <c r="TJI59" s="145"/>
      <c r="TJJ59" s="145"/>
      <c r="TJK59" s="145"/>
      <c r="TJL59" s="145"/>
      <c r="TJM59" s="145"/>
      <c r="TJN59" s="145"/>
      <c r="TJO59" s="145"/>
      <c r="TJP59" s="145"/>
      <c r="TJQ59" s="145"/>
      <c r="TJR59" s="145"/>
      <c r="TJS59" s="145"/>
      <c r="TJT59" s="145"/>
      <c r="TJU59" s="145"/>
      <c r="TJV59" s="145"/>
      <c r="TJW59" s="145"/>
      <c r="TJX59" s="145"/>
      <c r="TJY59" s="145"/>
      <c r="TJZ59" s="145"/>
      <c r="TKA59" s="145"/>
      <c r="TKB59" s="145"/>
      <c r="TKC59" s="145"/>
      <c r="TKD59" s="145"/>
      <c r="TKE59" s="145"/>
      <c r="TKF59" s="145"/>
      <c r="TKG59" s="145"/>
      <c r="TKH59" s="145"/>
      <c r="TKI59" s="145"/>
      <c r="TKJ59" s="145"/>
      <c r="TKK59" s="145"/>
      <c r="TKL59" s="145"/>
      <c r="TKM59" s="145"/>
      <c r="TKN59" s="145"/>
      <c r="TKO59" s="145"/>
      <c r="TKP59" s="145"/>
      <c r="TKQ59" s="145"/>
      <c r="TKR59" s="145"/>
      <c r="TKS59" s="145"/>
      <c r="TKT59" s="145"/>
      <c r="TKU59" s="145"/>
      <c r="TKV59" s="145"/>
      <c r="TKW59" s="145"/>
      <c r="TKX59" s="145"/>
      <c r="TKY59" s="145"/>
      <c r="TKZ59" s="145"/>
      <c r="TLA59" s="145"/>
      <c r="TLB59" s="145"/>
      <c r="TLC59" s="145"/>
      <c r="TLD59" s="145"/>
      <c r="TLE59" s="145"/>
      <c r="TLF59" s="145"/>
      <c r="TLG59" s="145"/>
      <c r="TLH59" s="145"/>
      <c r="TLI59" s="145"/>
      <c r="TLJ59" s="145"/>
      <c r="TLK59" s="145"/>
      <c r="TLL59" s="145"/>
      <c r="TLM59" s="145"/>
      <c r="TLN59" s="145"/>
      <c r="TLO59" s="145"/>
      <c r="TLP59" s="145"/>
      <c r="TLQ59" s="145"/>
      <c r="TLR59" s="145"/>
      <c r="TLS59" s="145"/>
      <c r="TLT59" s="145"/>
      <c r="TLU59" s="145"/>
      <c r="TLV59" s="145"/>
      <c r="TLW59" s="145"/>
      <c r="TLX59" s="145"/>
      <c r="TLY59" s="145"/>
      <c r="TLZ59" s="145"/>
      <c r="TMA59" s="145"/>
      <c r="TMB59" s="145"/>
      <c r="TMC59" s="145"/>
      <c r="TMD59" s="145"/>
      <c r="TME59" s="145"/>
      <c r="TMF59" s="145"/>
      <c r="TMG59" s="145"/>
      <c r="TMH59" s="145"/>
      <c r="TMI59" s="145"/>
      <c r="TMJ59" s="145"/>
      <c r="TMK59" s="145"/>
      <c r="TML59" s="145"/>
      <c r="TMM59" s="145"/>
      <c r="TMN59" s="145"/>
      <c r="TMO59" s="145"/>
      <c r="TMP59" s="145"/>
      <c r="TMQ59" s="145"/>
      <c r="TMR59" s="145"/>
      <c r="TMS59" s="145"/>
      <c r="TMT59" s="145"/>
      <c r="TMU59" s="145"/>
      <c r="TMV59" s="145"/>
      <c r="TMW59" s="145"/>
      <c r="TMX59" s="145"/>
      <c r="TMY59" s="145"/>
      <c r="TMZ59" s="145"/>
      <c r="TNA59" s="145"/>
      <c r="TNB59" s="145"/>
      <c r="TNC59" s="145"/>
      <c r="TND59" s="145"/>
      <c r="TNE59" s="145"/>
      <c r="TNF59" s="145"/>
      <c r="TNG59" s="145"/>
      <c r="TNH59" s="145"/>
      <c r="TNI59" s="145"/>
      <c r="TNJ59" s="145"/>
      <c r="TNK59" s="145"/>
      <c r="TNL59" s="145"/>
      <c r="TNM59" s="145"/>
      <c r="TNN59" s="145"/>
      <c r="TNO59" s="145"/>
      <c r="TNP59" s="145"/>
      <c r="TNQ59" s="145"/>
      <c r="TNR59" s="145"/>
      <c r="TNS59" s="145"/>
      <c r="TNT59" s="145"/>
      <c r="TNU59" s="145"/>
      <c r="TNV59" s="145"/>
      <c r="TNW59" s="145"/>
      <c r="TNX59" s="145"/>
      <c r="TNY59" s="145"/>
      <c r="TNZ59" s="145"/>
      <c r="TOA59" s="145"/>
      <c r="TOB59" s="145"/>
      <c r="TOC59" s="145"/>
      <c r="TOD59" s="145"/>
      <c r="TOE59" s="145"/>
      <c r="TOF59" s="145"/>
      <c r="TOG59" s="145"/>
      <c r="TOH59" s="145"/>
      <c r="TOI59" s="145"/>
      <c r="TOJ59" s="145"/>
      <c r="TOK59" s="145"/>
      <c r="TOL59" s="145"/>
      <c r="TOM59" s="145"/>
      <c r="TON59" s="145"/>
      <c r="TOO59" s="145"/>
      <c r="TOP59" s="145"/>
      <c r="TOQ59" s="145"/>
      <c r="TOR59" s="145"/>
      <c r="TOS59" s="145"/>
      <c r="TOT59" s="145"/>
      <c r="TOU59" s="145"/>
      <c r="TOV59" s="145"/>
      <c r="TOW59" s="145"/>
      <c r="TOX59" s="145"/>
      <c r="TOY59" s="145"/>
      <c r="TOZ59" s="145"/>
      <c r="TPA59" s="145"/>
      <c r="TPB59" s="145"/>
      <c r="TPC59" s="145"/>
      <c r="TPD59" s="145"/>
      <c r="TPE59" s="145"/>
      <c r="TPF59" s="145"/>
      <c r="TPG59" s="145"/>
      <c r="TPH59" s="145"/>
      <c r="TPI59" s="145"/>
      <c r="TPJ59" s="145"/>
      <c r="TPK59" s="145"/>
      <c r="TPL59" s="145"/>
      <c r="TPM59" s="145"/>
      <c r="TPN59" s="145"/>
      <c r="TPO59" s="145"/>
      <c r="TPP59" s="145"/>
      <c r="TPQ59" s="145"/>
      <c r="TPR59" s="145"/>
      <c r="TPS59" s="145"/>
      <c r="TPT59" s="145"/>
      <c r="TPU59" s="145"/>
      <c r="TPV59" s="145"/>
      <c r="TPW59" s="145"/>
      <c r="TPX59" s="145"/>
      <c r="TPY59" s="145"/>
      <c r="TPZ59" s="145"/>
      <c r="TQA59" s="145"/>
      <c r="TQB59" s="145"/>
      <c r="TQC59" s="145"/>
      <c r="TQD59" s="145"/>
      <c r="TQE59" s="145"/>
      <c r="TQF59" s="145"/>
      <c r="TQG59" s="145"/>
      <c r="TQH59" s="145"/>
      <c r="TQI59" s="145"/>
      <c r="TQJ59" s="145"/>
      <c r="TQK59" s="145"/>
      <c r="TQL59" s="145"/>
      <c r="TQM59" s="145"/>
      <c r="TQN59" s="145"/>
      <c r="TQO59" s="145"/>
      <c r="TQP59" s="145"/>
      <c r="TQQ59" s="145"/>
      <c r="TQR59" s="145"/>
      <c r="TQS59" s="145"/>
      <c r="TQT59" s="145"/>
      <c r="TQU59" s="145"/>
      <c r="TQV59" s="145"/>
      <c r="TQW59" s="145"/>
      <c r="TQX59" s="145"/>
      <c r="TQY59" s="145"/>
      <c r="TQZ59" s="145"/>
      <c r="TRA59" s="145"/>
      <c r="TRB59" s="145"/>
      <c r="TRC59" s="145"/>
      <c r="TRD59" s="145"/>
      <c r="TRE59" s="145"/>
      <c r="TRF59" s="145"/>
      <c r="TRG59" s="145"/>
      <c r="TRH59" s="145"/>
      <c r="TRI59" s="145"/>
      <c r="TRJ59" s="145"/>
      <c r="TRK59" s="145"/>
      <c r="TRL59" s="145"/>
      <c r="TRM59" s="145"/>
      <c r="TRN59" s="145"/>
      <c r="TRO59" s="145"/>
      <c r="TRP59" s="145"/>
      <c r="TRQ59" s="145"/>
      <c r="TRR59" s="145"/>
      <c r="TRS59" s="145"/>
      <c r="TRT59" s="145"/>
      <c r="TRU59" s="145"/>
      <c r="TRV59" s="145"/>
      <c r="TRW59" s="145"/>
      <c r="TRX59" s="145"/>
      <c r="TRY59" s="145"/>
      <c r="TRZ59" s="145"/>
      <c r="TSA59" s="145"/>
      <c r="TSB59" s="145"/>
      <c r="TSC59" s="145"/>
      <c r="TSD59" s="145"/>
      <c r="TSE59" s="145"/>
      <c r="TSF59" s="145"/>
      <c r="TSG59" s="145"/>
      <c r="TSH59" s="145"/>
      <c r="TSI59" s="145"/>
      <c r="TSJ59" s="145"/>
      <c r="TSK59" s="145"/>
      <c r="TSL59" s="145"/>
      <c r="TSM59" s="145"/>
      <c r="TSN59" s="145"/>
      <c r="TSO59" s="145"/>
      <c r="TSP59" s="145"/>
      <c r="TSQ59" s="145"/>
      <c r="TSR59" s="145"/>
      <c r="TSS59" s="145"/>
      <c r="TST59" s="145"/>
      <c r="TSU59" s="145"/>
      <c r="TSV59" s="145"/>
      <c r="TSW59" s="145"/>
      <c r="TSX59" s="145"/>
      <c r="TSY59" s="145"/>
      <c r="TSZ59" s="145"/>
      <c r="TTA59" s="145"/>
      <c r="TTB59" s="145"/>
      <c r="TTC59" s="145"/>
      <c r="TTD59" s="145"/>
      <c r="TTE59" s="145"/>
      <c r="TTF59" s="145"/>
      <c r="TTG59" s="145"/>
      <c r="TTH59" s="145"/>
      <c r="TTI59" s="145"/>
      <c r="TTJ59" s="145"/>
      <c r="TTK59" s="145"/>
      <c r="TTL59" s="145"/>
      <c r="TTM59" s="145"/>
      <c r="TTN59" s="145"/>
      <c r="TTO59" s="145"/>
      <c r="TTP59" s="145"/>
      <c r="TTQ59" s="145"/>
      <c r="TTR59" s="145"/>
      <c r="TTS59" s="145"/>
      <c r="TTT59" s="145"/>
      <c r="TTU59" s="145"/>
      <c r="TTV59" s="145"/>
      <c r="TTW59" s="145"/>
      <c r="TTX59" s="145"/>
      <c r="TTY59" s="145"/>
      <c r="TTZ59" s="145"/>
      <c r="TUA59" s="145"/>
      <c r="TUB59" s="145"/>
      <c r="TUC59" s="145"/>
      <c r="TUD59" s="145"/>
      <c r="TUE59" s="145"/>
      <c r="TUF59" s="145"/>
      <c r="TUG59" s="145"/>
      <c r="TUH59" s="145"/>
      <c r="TUI59" s="145"/>
      <c r="TUJ59" s="145"/>
      <c r="TUK59" s="145"/>
      <c r="TUL59" s="145"/>
      <c r="TUM59" s="145"/>
      <c r="TUN59" s="145"/>
      <c r="TUO59" s="145"/>
      <c r="TUP59" s="145"/>
      <c r="TUQ59" s="145"/>
      <c r="TUR59" s="145"/>
      <c r="TUS59" s="145"/>
      <c r="TUT59" s="145"/>
      <c r="TUU59" s="145"/>
      <c r="TUV59" s="145"/>
      <c r="TUW59" s="145"/>
      <c r="TUX59" s="145"/>
      <c r="TUY59" s="145"/>
      <c r="TUZ59" s="145"/>
      <c r="TVA59" s="145"/>
      <c r="TVB59" s="145"/>
      <c r="TVC59" s="145"/>
      <c r="TVD59" s="145"/>
      <c r="TVE59" s="145"/>
      <c r="TVF59" s="145"/>
      <c r="TVG59" s="145"/>
      <c r="TVH59" s="145"/>
      <c r="TVI59" s="145"/>
      <c r="TVJ59" s="145"/>
      <c r="TVK59" s="145"/>
      <c r="TVL59" s="145"/>
      <c r="TVM59" s="145"/>
      <c r="TVN59" s="145"/>
      <c r="TVO59" s="145"/>
      <c r="TVP59" s="145"/>
      <c r="TVQ59" s="145"/>
      <c r="TVR59" s="145"/>
      <c r="TVS59" s="145"/>
      <c r="TVT59" s="145"/>
      <c r="TVU59" s="145"/>
      <c r="TVV59" s="145"/>
      <c r="TVW59" s="145"/>
      <c r="TVX59" s="145"/>
      <c r="TVY59" s="145"/>
      <c r="TVZ59" s="145"/>
      <c r="TWA59" s="145"/>
      <c r="TWB59" s="145"/>
      <c r="TWC59" s="145"/>
      <c r="TWD59" s="145"/>
      <c r="TWE59" s="145"/>
      <c r="TWF59" s="145"/>
      <c r="TWG59" s="145"/>
      <c r="TWH59" s="145"/>
      <c r="TWI59" s="145"/>
      <c r="TWJ59" s="145"/>
      <c r="TWK59" s="145"/>
      <c r="TWL59" s="145"/>
      <c r="TWM59" s="145"/>
      <c r="TWN59" s="145"/>
      <c r="TWO59" s="145"/>
      <c r="TWP59" s="145"/>
      <c r="TWQ59" s="145"/>
      <c r="TWR59" s="145"/>
      <c r="TWS59" s="145"/>
      <c r="TWT59" s="145"/>
      <c r="TWU59" s="145"/>
      <c r="TWV59" s="145"/>
      <c r="TWW59" s="145"/>
      <c r="TWX59" s="145"/>
      <c r="TWY59" s="145"/>
      <c r="TWZ59" s="145"/>
      <c r="TXA59" s="145"/>
      <c r="TXB59" s="145"/>
      <c r="TXC59" s="145"/>
      <c r="TXD59" s="145"/>
      <c r="TXE59" s="145"/>
      <c r="TXF59" s="145"/>
      <c r="TXG59" s="145"/>
      <c r="TXH59" s="145"/>
      <c r="TXI59" s="145"/>
      <c r="TXJ59" s="145"/>
      <c r="TXK59" s="145"/>
      <c r="TXL59" s="145"/>
      <c r="TXM59" s="145"/>
      <c r="TXN59" s="145"/>
      <c r="TXO59" s="145"/>
      <c r="TXP59" s="145"/>
      <c r="TXQ59" s="145"/>
      <c r="TXR59" s="145"/>
      <c r="TXS59" s="145"/>
      <c r="TXT59" s="145"/>
      <c r="TXU59" s="145"/>
      <c r="TXV59" s="145"/>
      <c r="TXW59" s="145"/>
      <c r="TXX59" s="145"/>
      <c r="TXY59" s="145"/>
      <c r="TXZ59" s="145"/>
      <c r="TYA59" s="145"/>
      <c r="TYB59" s="145"/>
      <c r="TYC59" s="145"/>
      <c r="TYD59" s="145"/>
      <c r="TYE59" s="145"/>
      <c r="TYF59" s="145"/>
      <c r="TYG59" s="145"/>
      <c r="TYH59" s="145"/>
      <c r="TYI59" s="145"/>
      <c r="TYJ59" s="145"/>
      <c r="TYK59" s="145"/>
      <c r="TYL59" s="145"/>
      <c r="TYM59" s="145"/>
      <c r="TYN59" s="145"/>
      <c r="TYO59" s="145"/>
      <c r="TYP59" s="145"/>
      <c r="TYQ59" s="145"/>
      <c r="TYR59" s="145"/>
      <c r="TYS59" s="145"/>
      <c r="TYT59" s="145"/>
      <c r="TYU59" s="145"/>
      <c r="TYV59" s="145"/>
      <c r="TYW59" s="145"/>
      <c r="TYX59" s="145"/>
      <c r="TYY59" s="145"/>
      <c r="TYZ59" s="145"/>
      <c r="TZA59" s="145"/>
      <c r="TZB59" s="145"/>
      <c r="TZC59" s="145"/>
      <c r="TZD59" s="145"/>
      <c r="TZE59" s="145"/>
      <c r="TZF59" s="145"/>
      <c r="TZG59" s="145"/>
      <c r="TZH59" s="145"/>
      <c r="TZI59" s="145"/>
      <c r="TZJ59" s="145"/>
      <c r="TZK59" s="145"/>
      <c r="TZL59" s="145"/>
      <c r="TZM59" s="145"/>
      <c r="TZN59" s="145"/>
      <c r="TZO59" s="145"/>
      <c r="TZP59" s="145"/>
      <c r="TZQ59" s="145"/>
      <c r="TZR59" s="145"/>
      <c r="TZS59" s="145"/>
      <c r="TZT59" s="145"/>
      <c r="TZU59" s="145"/>
      <c r="TZV59" s="145"/>
      <c r="TZW59" s="145"/>
      <c r="TZX59" s="145"/>
      <c r="TZY59" s="145"/>
      <c r="TZZ59" s="145"/>
      <c r="UAA59" s="145"/>
      <c r="UAB59" s="145"/>
      <c r="UAC59" s="145"/>
      <c r="UAD59" s="145"/>
      <c r="UAE59" s="145"/>
      <c r="UAF59" s="145"/>
      <c r="UAG59" s="145"/>
      <c r="UAH59" s="145"/>
      <c r="UAI59" s="145"/>
      <c r="UAJ59" s="145"/>
      <c r="UAK59" s="145"/>
      <c r="UAL59" s="145"/>
      <c r="UAM59" s="145"/>
      <c r="UAN59" s="145"/>
      <c r="UAO59" s="145"/>
      <c r="UAP59" s="145"/>
      <c r="UAQ59" s="145"/>
      <c r="UAR59" s="145"/>
      <c r="UAS59" s="145"/>
      <c r="UAT59" s="145"/>
      <c r="UAU59" s="145"/>
      <c r="UAV59" s="145"/>
      <c r="UAW59" s="145"/>
      <c r="UAX59" s="145"/>
      <c r="UAY59" s="145"/>
      <c r="UAZ59" s="145"/>
      <c r="UBA59" s="145"/>
      <c r="UBB59" s="145"/>
      <c r="UBC59" s="145"/>
      <c r="UBD59" s="145"/>
      <c r="UBE59" s="145"/>
      <c r="UBF59" s="145"/>
      <c r="UBG59" s="145"/>
      <c r="UBH59" s="145"/>
      <c r="UBI59" s="145"/>
      <c r="UBJ59" s="145"/>
      <c r="UBK59" s="145"/>
      <c r="UBL59" s="145"/>
      <c r="UBM59" s="145"/>
      <c r="UBN59" s="145"/>
      <c r="UBO59" s="145"/>
      <c r="UBP59" s="145"/>
      <c r="UBQ59" s="145"/>
      <c r="UBR59" s="145"/>
      <c r="UBS59" s="145"/>
      <c r="UBT59" s="145"/>
      <c r="UBU59" s="145"/>
      <c r="UBV59" s="145"/>
      <c r="UBW59" s="145"/>
      <c r="UBX59" s="145"/>
      <c r="UBY59" s="145"/>
      <c r="UBZ59" s="145"/>
      <c r="UCA59" s="145"/>
      <c r="UCB59" s="145"/>
      <c r="UCC59" s="145"/>
      <c r="UCD59" s="145"/>
      <c r="UCE59" s="145"/>
      <c r="UCF59" s="145"/>
      <c r="UCG59" s="145"/>
      <c r="UCH59" s="145"/>
      <c r="UCI59" s="145"/>
      <c r="UCJ59" s="145"/>
      <c r="UCK59" s="145"/>
      <c r="UCL59" s="145"/>
      <c r="UCM59" s="145"/>
      <c r="UCN59" s="145"/>
      <c r="UCO59" s="145"/>
      <c r="UCP59" s="145"/>
      <c r="UCQ59" s="145"/>
      <c r="UCR59" s="145"/>
      <c r="UCS59" s="145"/>
      <c r="UCT59" s="145"/>
      <c r="UCU59" s="145"/>
      <c r="UCV59" s="145"/>
      <c r="UCW59" s="145"/>
      <c r="UCX59" s="145"/>
      <c r="UCY59" s="145"/>
      <c r="UCZ59" s="145"/>
      <c r="UDA59" s="145"/>
      <c r="UDB59" s="145"/>
      <c r="UDC59" s="145"/>
      <c r="UDD59" s="145"/>
      <c r="UDE59" s="145"/>
      <c r="UDF59" s="145"/>
      <c r="UDG59" s="145"/>
      <c r="UDH59" s="145"/>
      <c r="UDI59" s="145"/>
      <c r="UDJ59" s="145"/>
      <c r="UDK59" s="145"/>
      <c r="UDL59" s="145"/>
      <c r="UDM59" s="145"/>
      <c r="UDN59" s="145"/>
      <c r="UDO59" s="145"/>
      <c r="UDP59" s="145"/>
      <c r="UDQ59" s="145"/>
      <c r="UDR59" s="145"/>
      <c r="UDS59" s="145"/>
      <c r="UDT59" s="145"/>
      <c r="UDU59" s="145"/>
      <c r="UDV59" s="145"/>
      <c r="UDW59" s="145"/>
      <c r="UDX59" s="145"/>
      <c r="UDY59" s="145"/>
      <c r="UDZ59" s="145"/>
      <c r="UEA59" s="145"/>
      <c r="UEB59" s="145"/>
      <c r="UEC59" s="145"/>
      <c r="UED59" s="145"/>
      <c r="UEE59" s="145"/>
      <c r="UEF59" s="145"/>
      <c r="UEG59" s="145"/>
      <c r="UEH59" s="145"/>
      <c r="UEI59" s="145"/>
      <c r="UEJ59" s="145"/>
      <c r="UEK59" s="145"/>
      <c r="UEL59" s="145"/>
      <c r="UEM59" s="145"/>
      <c r="UEN59" s="145"/>
      <c r="UEO59" s="145"/>
      <c r="UEP59" s="145"/>
      <c r="UEQ59" s="145"/>
      <c r="UER59" s="145"/>
      <c r="UES59" s="145"/>
      <c r="UET59" s="145"/>
      <c r="UEU59" s="145"/>
      <c r="UEV59" s="145"/>
      <c r="UEW59" s="145"/>
      <c r="UEX59" s="145"/>
      <c r="UEY59" s="145"/>
      <c r="UEZ59" s="145"/>
      <c r="UFA59" s="145"/>
      <c r="UFB59" s="145"/>
      <c r="UFC59" s="145"/>
      <c r="UFD59" s="145"/>
      <c r="UFE59" s="145"/>
      <c r="UFF59" s="145"/>
      <c r="UFG59" s="145"/>
      <c r="UFH59" s="145"/>
      <c r="UFI59" s="145"/>
      <c r="UFJ59" s="145"/>
      <c r="UFK59" s="145"/>
      <c r="UFL59" s="145"/>
      <c r="UFM59" s="145"/>
      <c r="UFN59" s="145"/>
      <c r="UFO59" s="145"/>
      <c r="UFP59" s="145"/>
      <c r="UFQ59" s="145"/>
      <c r="UFR59" s="145"/>
      <c r="UFS59" s="145"/>
      <c r="UFT59" s="145"/>
      <c r="UFU59" s="145"/>
      <c r="UFV59" s="145"/>
      <c r="UFW59" s="145"/>
      <c r="UFX59" s="145"/>
      <c r="UFY59" s="145"/>
      <c r="UFZ59" s="145"/>
      <c r="UGA59" s="145"/>
      <c r="UGB59" s="145"/>
      <c r="UGC59" s="145"/>
      <c r="UGD59" s="145"/>
      <c r="UGE59" s="145"/>
      <c r="UGF59" s="145"/>
      <c r="UGG59" s="145"/>
      <c r="UGH59" s="145"/>
      <c r="UGI59" s="145"/>
      <c r="UGJ59" s="145"/>
      <c r="UGK59" s="145"/>
      <c r="UGL59" s="145"/>
      <c r="UGM59" s="145"/>
      <c r="UGN59" s="145"/>
      <c r="UGO59" s="145"/>
      <c r="UGP59" s="145"/>
      <c r="UGQ59" s="145"/>
      <c r="UGR59" s="145"/>
      <c r="UGS59" s="145"/>
      <c r="UGT59" s="145"/>
      <c r="UGU59" s="145"/>
      <c r="UGV59" s="145"/>
      <c r="UGW59" s="145"/>
      <c r="UGX59" s="145"/>
      <c r="UGY59" s="145"/>
      <c r="UGZ59" s="145"/>
      <c r="UHA59" s="145"/>
      <c r="UHB59" s="145"/>
      <c r="UHC59" s="145"/>
      <c r="UHD59" s="145"/>
      <c r="UHE59" s="145"/>
      <c r="UHF59" s="145"/>
      <c r="UHG59" s="145"/>
      <c r="UHH59" s="145"/>
      <c r="UHI59" s="145"/>
      <c r="UHJ59" s="145"/>
      <c r="UHK59" s="145"/>
      <c r="UHL59" s="145"/>
      <c r="UHM59" s="145"/>
      <c r="UHN59" s="145"/>
      <c r="UHO59" s="145"/>
      <c r="UHP59" s="145"/>
      <c r="UHQ59" s="145"/>
      <c r="UHR59" s="145"/>
      <c r="UHS59" s="145"/>
      <c r="UHT59" s="145"/>
      <c r="UHU59" s="145"/>
      <c r="UHV59" s="145"/>
      <c r="UHW59" s="145"/>
      <c r="UHX59" s="145"/>
      <c r="UHY59" s="145"/>
      <c r="UHZ59" s="145"/>
      <c r="UIA59" s="145"/>
      <c r="UIB59" s="145"/>
      <c r="UIC59" s="145"/>
      <c r="UID59" s="145"/>
      <c r="UIE59" s="145"/>
      <c r="UIF59" s="145"/>
      <c r="UIG59" s="145"/>
      <c r="UIH59" s="145"/>
      <c r="UII59" s="145"/>
      <c r="UIJ59" s="145"/>
      <c r="UIK59" s="145"/>
      <c r="UIL59" s="145"/>
      <c r="UIM59" s="145"/>
      <c r="UIN59" s="145"/>
      <c r="UIO59" s="145"/>
      <c r="UIP59" s="145"/>
      <c r="UIQ59" s="145"/>
      <c r="UIR59" s="145"/>
      <c r="UIS59" s="145"/>
      <c r="UIT59" s="145"/>
      <c r="UIU59" s="145"/>
      <c r="UIV59" s="145"/>
      <c r="UIW59" s="145"/>
      <c r="UIX59" s="145"/>
      <c r="UIY59" s="145"/>
      <c r="UIZ59" s="145"/>
      <c r="UJA59" s="145"/>
      <c r="UJB59" s="145"/>
      <c r="UJC59" s="145"/>
      <c r="UJD59" s="145"/>
      <c r="UJE59" s="145"/>
      <c r="UJF59" s="145"/>
      <c r="UJG59" s="145"/>
      <c r="UJH59" s="145"/>
      <c r="UJI59" s="145"/>
      <c r="UJJ59" s="145"/>
      <c r="UJK59" s="145"/>
      <c r="UJL59" s="145"/>
      <c r="UJM59" s="145"/>
      <c r="UJN59" s="145"/>
      <c r="UJO59" s="145"/>
      <c r="UJP59" s="145"/>
      <c r="UJQ59" s="145"/>
      <c r="UJR59" s="145"/>
      <c r="UJS59" s="145"/>
      <c r="UJT59" s="145"/>
      <c r="UJU59" s="145"/>
      <c r="UJV59" s="145"/>
      <c r="UJW59" s="145"/>
      <c r="UJX59" s="145"/>
      <c r="UJY59" s="145"/>
      <c r="UJZ59" s="145"/>
      <c r="UKA59" s="145"/>
      <c r="UKB59" s="145"/>
      <c r="UKC59" s="145"/>
      <c r="UKD59" s="145"/>
      <c r="UKE59" s="145"/>
      <c r="UKF59" s="145"/>
      <c r="UKG59" s="145"/>
      <c r="UKH59" s="145"/>
      <c r="UKI59" s="145"/>
      <c r="UKJ59" s="145"/>
      <c r="UKK59" s="145"/>
      <c r="UKL59" s="145"/>
      <c r="UKM59" s="145"/>
      <c r="UKN59" s="145"/>
      <c r="UKO59" s="145"/>
      <c r="UKP59" s="145"/>
      <c r="UKQ59" s="145"/>
      <c r="UKR59" s="145"/>
      <c r="UKS59" s="145"/>
      <c r="UKT59" s="145"/>
      <c r="UKU59" s="145"/>
      <c r="UKV59" s="145"/>
      <c r="UKW59" s="145"/>
      <c r="UKX59" s="145"/>
      <c r="UKY59" s="145"/>
      <c r="UKZ59" s="145"/>
      <c r="ULA59" s="145"/>
      <c r="ULB59" s="145"/>
      <c r="ULC59" s="145"/>
      <c r="ULD59" s="145"/>
      <c r="ULE59" s="145"/>
      <c r="ULF59" s="145"/>
      <c r="ULG59" s="145"/>
      <c r="ULH59" s="145"/>
      <c r="ULI59" s="145"/>
      <c r="ULJ59" s="145"/>
      <c r="ULK59" s="145"/>
      <c r="ULL59" s="145"/>
      <c r="ULM59" s="145"/>
      <c r="ULN59" s="145"/>
      <c r="ULO59" s="145"/>
      <c r="ULP59" s="145"/>
      <c r="ULQ59" s="145"/>
      <c r="ULR59" s="145"/>
      <c r="ULS59" s="145"/>
      <c r="ULT59" s="145"/>
      <c r="ULU59" s="145"/>
      <c r="ULV59" s="145"/>
      <c r="ULW59" s="145"/>
      <c r="ULX59" s="145"/>
      <c r="ULY59" s="145"/>
      <c r="ULZ59" s="145"/>
      <c r="UMA59" s="145"/>
      <c r="UMB59" s="145"/>
      <c r="UMC59" s="145"/>
      <c r="UMD59" s="145"/>
      <c r="UME59" s="145"/>
      <c r="UMF59" s="145"/>
      <c r="UMG59" s="145"/>
      <c r="UMH59" s="145"/>
      <c r="UMI59" s="145"/>
      <c r="UMJ59" s="145"/>
      <c r="UMK59" s="145"/>
      <c r="UML59" s="145"/>
      <c r="UMM59" s="145"/>
      <c r="UMN59" s="145"/>
      <c r="UMO59" s="145"/>
      <c r="UMP59" s="145"/>
      <c r="UMQ59" s="145"/>
      <c r="UMR59" s="145"/>
      <c r="UMS59" s="145"/>
      <c r="UMT59" s="145"/>
      <c r="UMU59" s="145"/>
      <c r="UMV59" s="145"/>
      <c r="UMW59" s="145"/>
      <c r="UMX59" s="145"/>
      <c r="UMY59" s="145"/>
      <c r="UMZ59" s="145"/>
      <c r="UNA59" s="145"/>
      <c r="UNB59" s="145"/>
      <c r="UNC59" s="145"/>
      <c r="UND59" s="145"/>
      <c r="UNE59" s="145"/>
      <c r="UNF59" s="145"/>
      <c r="UNG59" s="145"/>
      <c r="UNH59" s="145"/>
      <c r="UNI59" s="145"/>
      <c r="UNJ59" s="145"/>
      <c r="UNK59" s="145"/>
      <c r="UNL59" s="145"/>
      <c r="UNM59" s="145"/>
      <c r="UNN59" s="145"/>
      <c r="UNO59" s="145"/>
      <c r="UNP59" s="145"/>
      <c r="UNQ59" s="145"/>
      <c r="UNR59" s="145"/>
      <c r="UNS59" s="145"/>
      <c r="UNT59" s="145"/>
      <c r="UNU59" s="145"/>
      <c r="UNV59" s="145"/>
      <c r="UNW59" s="145"/>
      <c r="UNX59" s="145"/>
      <c r="UNY59" s="145"/>
      <c r="UNZ59" s="145"/>
      <c r="UOA59" s="145"/>
      <c r="UOB59" s="145"/>
      <c r="UOC59" s="145"/>
      <c r="UOD59" s="145"/>
      <c r="UOE59" s="145"/>
      <c r="UOF59" s="145"/>
      <c r="UOG59" s="145"/>
      <c r="UOH59" s="145"/>
      <c r="UOI59" s="145"/>
      <c r="UOJ59" s="145"/>
      <c r="UOK59" s="145"/>
      <c r="UOL59" s="145"/>
      <c r="UOM59" s="145"/>
      <c r="UON59" s="145"/>
      <c r="UOO59" s="145"/>
      <c r="UOP59" s="145"/>
      <c r="UOQ59" s="145"/>
      <c r="UOR59" s="145"/>
      <c r="UOS59" s="145"/>
      <c r="UOT59" s="145"/>
      <c r="UOU59" s="145"/>
      <c r="UOV59" s="145"/>
      <c r="UOW59" s="145"/>
      <c r="UOX59" s="145"/>
      <c r="UOY59" s="145"/>
      <c r="UOZ59" s="145"/>
      <c r="UPA59" s="145"/>
      <c r="UPB59" s="145"/>
      <c r="UPC59" s="145"/>
      <c r="UPD59" s="145"/>
      <c r="UPE59" s="145"/>
      <c r="UPF59" s="145"/>
      <c r="UPG59" s="145"/>
      <c r="UPH59" s="145"/>
      <c r="UPI59" s="145"/>
      <c r="UPJ59" s="145"/>
      <c r="UPK59" s="145"/>
      <c r="UPL59" s="145"/>
      <c r="UPM59" s="145"/>
      <c r="UPN59" s="145"/>
      <c r="UPO59" s="145"/>
      <c r="UPP59" s="145"/>
      <c r="UPQ59" s="145"/>
      <c r="UPR59" s="145"/>
      <c r="UPS59" s="145"/>
      <c r="UPT59" s="145"/>
      <c r="UPU59" s="145"/>
      <c r="UPV59" s="145"/>
      <c r="UPW59" s="145"/>
      <c r="UPX59" s="145"/>
      <c r="UPY59" s="145"/>
      <c r="UPZ59" s="145"/>
      <c r="UQA59" s="145"/>
      <c r="UQB59" s="145"/>
      <c r="UQC59" s="145"/>
      <c r="UQD59" s="145"/>
      <c r="UQE59" s="145"/>
      <c r="UQF59" s="145"/>
      <c r="UQG59" s="145"/>
      <c r="UQH59" s="145"/>
      <c r="UQI59" s="145"/>
      <c r="UQJ59" s="145"/>
      <c r="UQK59" s="145"/>
      <c r="UQL59" s="145"/>
      <c r="UQM59" s="145"/>
      <c r="UQN59" s="145"/>
      <c r="UQO59" s="145"/>
      <c r="UQP59" s="145"/>
      <c r="UQQ59" s="145"/>
      <c r="UQR59" s="145"/>
      <c r="UQS59" s="145"/>
      <c r="UQT59" s="145"/>
      <c r="UQU59" s="145"/>
      <c r="UQV59" s="145"/>
      <c r="UQW59" s="145"/>
      <c r="UQX59" s="145"/>
      <c r="UQY59" s="145"/>
      <c r="UQZ59" s="145"/>
      <c r="URA59" s="145"/>
      <c r="URB59" s="145"/>
      <c r="URC59" s="145"/>
      <c r="URD59" s="145"/>
      <c r="URE59" s="145"/>
      <c r="URF59" s="145"/>
      <c r="URG59" s="145"/>
      <c r="URH59" s="145"/>
      <c r="URI59" s="145"/>
      <c r="URJ59" s="145"/>
      <c r="URK59" s="145"/>
      <c r="URL59" s="145"/>
      <c r="URM59" s="145"/>
      <c r="URN59" s="145"/>
      <c r="URO59" s="145"/>
      <c r="URP59" s="145"/>
      <c r="URQ59" s="145"/>
      <c r="URR59" s="145"/>
      <c r="URS59" s="145"/>
      <c r="URT59" s="145"/>
      <c r="URU59" s="145"/>
      <c r="URV59" s="145"/>
      <c r="URW59" s="145"/>
      <c r="URX59" s="145"/>
      <c r="URY59" s="145"/>
      <c r="URZ59" s="145"/>
      <c r="USA59" s="145"/>
      <c r="USB59" s="145"/>
      <c r="USC59" s="145"/>
      <c r="USD59" s="145"/>
      <c r="USE59" s="145"/>
      <c r="USF59" s="145"/>
      <c r="USG59" s="145"/>
      <c r="USH59" s="145"/>
      <c r="USI59" s="145"/>
      <c r="USJ59" s="145"/>
      <c r="USK59" s="145"/>
      <c r="USL59" s="145"/>
      <c r="USM59" s="145"/>
      <c r="USN59" s="145"/>
      <c r="USO59" s="145"/>
      <c r="USP59" s="145"/>
      <c r="USQ59" s="145"/>
      <c r="USR59" s="145"/>
      <c r="USS59" s="145"/>
      <c r="UST59" s="145"/>
      <c r="USU59" s="145"/>
      <c r="USV59" s="145"/>
      <c r="USW59" s="145"/>
      <c r="USX59" s="145"/>
      <c r="USY59" s="145"/>
      <c r="USZ59" s="145"/>
      <c r="UTA59" s="145"/>
      <c r="UTB59" s="145"/>
      <c r="UTC59" s="145"/>
      <c r="UTD59" s="145"/>
      <c r="UTE59" s="145"/>
      <c r="UTF59" s="145"/>
      <c r="UTG59" s="145"/>
      <c r="UTH59" s="145"/>
      <c r="UTI59" s="145"/>
      <c r="UTJ59" s="145"/>
      <c r="UTK59" s="145"/>
      <c r="UTL59" s="145"/>
      <c r="UTM59" s="145"/>
      <c r="UTN59" s="145"/>
      <c r="UTO59" s="145"/>
      <c r="UTP59" s="145"/>
      <c r="UTQ59" s="145"/>
      <c r="UTR59" s="145"/>
      <c r="UTS59" s="145"/>
      <c r="UTT59" s="145"/>
      <c r="UTU59" s="145"/>
      <c r="UTV59" s="145"/>
      <c r="UTW59" s="145"/>
      <c r="UTX59" s="145"/>
      <c r="UTY59" s="145"/>
      <c r="UTZ59" s="145"/>
      <c r="UUA59" s="145"/>
      <c r="UUB59" s="145"/>
      <c r="UUC59" s="145"/>
      <c r="UUD59" s="145"/>
      <c r="UUE59" s="145"/>
      <c r="UUF59" s="145"/>
      <c r="UUG59" s="145"/>
      <c r="UUH59" s="145"/>
      <c r="UUI59" s="145"/>
      <c r="UUJ59" s="145"/>
      <c r="UUK59" s="145"/>
      <c r="UUL59" s="145"/>
      <c r="UUM59" s="145"/>
      <c r="UUN59" s="145"/>
      <c r="UUO59" s="145"/>
      <c r="UUP59" s="145"/>
      <c r="UUQ59" s="145"/>
      <c r="UUR59" s="145"/>
      <c r="UUS59" s="145"/>
      <c r="UUT59" s="145"/>
      <c r="UUU59" s="145"/>
      <c r="UUV59" s="145"/>
      <c r="UUW59" s="145"/>
      <c r="UUX59" s="145"/>
      <c r="UUY59" s="145"/>
      <c r="UUZ59" s="145"/>
      <c r="UVA59" s="145"/>
      <c r="UVB59" s="145"/>
      <c r="UVC59" s="145"/>
      <c r="UVD59" s="145"/>
      <c r="UVE59" s="145"/>
      <c r="UVF59" s="145"/>
      <c r="UVG59" s="145"/>
      <c r="UVH59" s="145"/>
      <c r="UVI59" s="145"/>
      <c r="UVJ59" s="145"/>
      <c r="UVK59" s="145"/>
      <c r="UVL59" s="145"/>
      <c r="UVM59" s="145"/>
      <c r="UVN59" s="145"/>
      <c r="UVO59" s="145"/>
      <c r="UVP59" s="145"/>
      <c r="UVQ59" s="145"/>
      <c r="UVR59" s="145"/>
      <c r="UVS59" s="145"/>
      <c r="UVT59" s="145"/>
      <c r="UVU59" s="145"/>
      <c r="UVV59" s="145"/>
      <c r="UVW59" s="145"/>
      <c r="UVX59" s="145"/>
      <c r="UVY59" s="145"/>
      <c r="UVZ59" s="145"/>
      <c r="UWA59" s="145"/>
      <c r="UWB59" s="145"/>
      <c r="UWC59" s="145"/>
      <c r="UWD59" s="145"/>
      <c r="UWE59" s="145"/>
      <c r="UWF59" s="145"/>
      <c r="UWG59" s="145"/>
      <c r="UWH59" s="145"/>
      <c r="UWI59" s="145"/>
      <c r="UWJ59" s="145"/>
      <c r="UWK59" s="145"/>
      <c r="UWL59" s="145"/>
      <c r="UWM59" s="145"/>
      <c r="UWN59" s="145"/>
      <c r="UWO59" s="145"/>
      <c r="UWP59" s="145"/>
      <c r="UWQ59" s="145"/>
      <c r="UWR59" s="145"/>
      <c r="UWS59" s="145"/>
      <c r="UWT59" s="145"/>
      <c r="UWU59" s="145"/>
      <c r="UWV59" s="145"/>
      <c r="UWW59" s="145"/>
      <c r="UWX59" s="145"/>
      <c r="UWY59" s="145"/>
      <c r="UWZ59" s="145"/>
      <c r="UXA59" s="145"/>
      <c r="UXB59" s="145"/>
      <c r="UXC59" s="145"/>
      <c r="UXD59" s="145"/>
      <c r="UXE59" s="145"/>
      <c r="UXF59" s="145"/>
      <c r="UXG59" s="145"/>
      <c r="UXH59" s="145"/>
      <c r="UXI59" s="145"/>
      <c r="UXJ59" s="145"/>
      <c r="UXK59" s="145"/>
      <c r="UXL59" s="145"/>
      <c r="UXM59" s="145"/>
      <c r="UXN59" s="145"/>
      <c r="UXO59" s="145"/>
      <c r="UXP59" s="145"/>
      <c r="UXQ59" s="145"/>
      <c r="UXR59" s="145"/>
      <c r="UXS59" s="145"/>
      <c r="UXT59" s="145"/>
      <c r="UXU59" s="145"/>
      <c r="UXV59" s="145"/>
      <c r="UXW59" s="145"/>
      <c r="UXX59" s="145"/>
      <c r="UXY59" s="145"/>
      <c r="UXZ59" s="145"/>
      <c r="UYA59" s="145"/>
      <c r="UYB59" s="145"/>
      <c r="UYC59" s="145"/>
      <c r="UYD59" s="145"/>
      <c r="UYE59" s="145"/>
      <c r="UYF59" s="145"/>
      <c r="UYG59" s="145"/>
      <c r="UYH59" s="145"/>
      <c r="UYI59" s="145"/>
      <c r="UYJ59" s="145"/>
      <c r="UYK59" s="145"/>
      <c r="UYL59" s="145"/>
      <c r="UYM59" s="145"/>
      <c r="UYN59" s="145"/>
      <c r="UYO59" s="145"/>
      <c r="UYP59" s="145"/>
      <c r="UYQ59" s="145"/>
      <c r="UYR59" s="145"/>
      <c r="UYS59" s="145"/>
      <c r="UYT59" s="145"/>
      <c r="UYU59" s="145"/>
      <c r="UYV59" s="145"/>
      <c r="UYW59" s="145"/>
      <c r="UYX59" s="145"/>
      <c r="UYY59" s="145"/>
      <c r="UYZ59" s="145"/>
      <c r="UZA59" s="145"/>
      <c r="UZB59" s="145"/>
      <c r="UZC59" s="145"/>
      <c r="UZD59" s="145"/>
      <c r="UZE59" s="145"/>
      <c r="UZF59" s="145"/>
      <c r="UZG59" s="145"/>
      <c r="UZH59" s="145"/>
      <c r="UZI59" s="145"/>
      <c r="UZJ59" s="145"/>
      <c r="UZK59" s="145"/>
      <c r="UZL59" s="145"/>
      <c r="UZM59" s="145"/>
      <c r="UZN59" s="145"/>
      <c r="UZO59" s="145"/>
      <c r="UZP59" s="145"/>
      <c r="UZQ59" s="145"/>
      <c r="UZR59" s="145"/>
      <c r="UZS59" s="145"/>
      <c r="UZT59" s="145"/>
      <c r="UZU59" s="145"/>
      <c r="UZV59" s="145"/>
      <c r="UZW59" s="145"/>
      <c r="UZX59" s="145"/>
      <c r="UZY59" s="145"/>
      <c r="UZZ59" s="145"/>
      <c r="VAA59" s="145"/>
      <c r="VAB59" s="145"/>
      <c r="VAC59" s="145"/>
      <c r="VAD59" s="145"/>
      <c r="VAE59" s="145"/>
      <c r="VAF59" s="145"/>
      <c r="VAG59" s="145"/>
      <c r="VAH59" s="145"/>
      <c r="VAI59" s="145"/>
      <c r="VAJ59" s="145"/>
      <c r="VAK59" s="145"/>
      <c r="VAL59" s="145"/>
      <c r="VAM59" s="145"/>
      <c r="VAN59" s="145"/>
      <c r="VAO59" s="145"/>
      <c r="VAP59" s="145"/>
      <c r="VAQ59" s="145"/>
      <c r="VAR59" s="145"/>
      <c r="VAS59" s="145"/>
      <c r="VAT59" s="145"/>
      <c r="VAU59" s="145"/>
      <c r="VAV59" s="145"/>
      <c r="VAW59" s="145"/>
      <c r="VAX59" s="145"/>
      <c r="VAY59" s="145"/>
      <c r="VAZ59" s="145"/>
      <c r="VBA59" s="145"/>
      <c r="VBB59" s="145"/>
      <c r="VBC59" s="145"/>
      <c r="VBD59" s="145"/>
      <c r="VBE59" s="145"/>
      <c r="VBF59" s="145"/>
      <c r="VBG59" s="145"/>
      <c r="VBH59" s="145"/>
      <c r="VBI59" s="145"/>
      <c r="VBJ59" s="145"/>
      <c r="VBK59" s="145"/>
      <c r="VBL59" s="145"/>
      <c r="VBM59" s="145"/>
      <c r="VBN59" s="145"/>
      <c r="VBO59" s="145"/>
      <c r="VBP59" s="145"/>
      <c r="VBQ59" s="145"/>
      <c r="VBR59" s="145"/>
      <c r="VBS59" s="145"/>
      <c r="VBT59" s="145"/>
      <c r="VBU59" s="145"/>
      <c r="VBV59" s="145"/>
      <c r="VBW59" s="145"/>
      <c r="VBX59" s="145"/>
      <c r="VBY59" s="145"/>
      <c r="VBZ59" s="145"/>
      <c r="VCA59" s="145"/>
      <c r="VCB59" s="145"/>
      <c r="VCC59" s="145"/>
      <c r="VCD59" s="145"/>
      <c r="VCE59" s="145"/>
      <c r="VCF59" s="145"/>
      <c r="VCG59" s="145"/>
      <c r="VCH59" s="145"/>
      <c r="VCI59" s="145"/>
      <c r="VCJ59" s="145"/>
      <c r="VCK59" s="145"/>
      <c r="VCL59" s="145"/>
      <c r="VCM59" s="145"/>
      <c r="VCN59" s="145"/>
      <c r="VCO59" s="145"/>
      <c r="VCP59" s="145"/>
      <c r="VCQ59" s="145"/>
      <c r="VCR59" s="145"/>
      <c r="VCS59" s="145"/>
      <c r="VCT59" s="145"/>
      <c r="VCU59" s="145"/>
      <c r="VCV59" s="145"/>
      <c r="VCW59" s="145"/>
      <c r="VCX59" s="145"/>
      <c r="VCY59" s="145"/>
      <c r="VCZ59" s="145"/>
      <c r="VDA59" s="145"/>
      <c r="VDB59" s="145"/>
      <c r="VDC59" s="145"/>
      <c r="VDD59" s="145"/>
      <c r="VDE59" s="145"/>
      <c r="VDF59" s="145"/>
      <c r="VDG59" s="145"/>
      <c r="VDH59" s="145"/>
      <c r="VDI59" s="145"/>
      <c r="VDJ59" s="145"/>
      <c r="VDK59" s="145"/>
      <c r="VDL59" s="145"/>
      <c r="VDM59" s="145"/>
      <c r="VDN59" s="145"/>
      <c r="VDO59" s="145"/>
      <c r="VDP59" s="145"/>
      <c r="VDQ59" s="145"/>
      <c r="VDR59" s="145"/>
      <c r="VDS59" s="145"/>
      <c r="VDT59" s="145"/>
      <c r="VDU59" s="145"/>
      <c r="VDV59" s="145"/>
      <c r="VDW59" s="145"/>
      <c r="VDX59" s="145"/>
      <c r="VDY59" s="145"/>
      <c r="VDZ59" s="145"/>
      <c r="VEA59" s="145"/>
      <c r="VEB59" s="145"/>
      <c r="VEC59" s="145"/>
      <c r="VED59" s="145"/>
      <c r="VEE59" s="145"/>
      <c r="VEF59" s="145"/>
      <c r="VEG59" s="145"/>
      <c r="VEH59" s="145"/>
      <c r="VEI59" s="145"/>
      <c r="VEJ59" s="145"/>
      <c r="VEK59" s="145"/>
      <c r="VEL59" s="145"/>
      <c r="VEM59" s="145"/>
      <c r="VEN59" s="145"/>
      <c r="VEO59" s="145"/>
      <c r="VEP59" s="145"/>
      <c r="VEQ59" s="145"/>
      <c r="VER59" s="145"/>
      <c r="VES59" s="145"/>
      <c r="VET59" s="145"/>
      <c r="VEU59" s="145"/>
      <c r="VEV59" s="145"/>
      <c r="VEW59" s="145"/>
      <c r="VEX59" s="145"/>
      <c r="VEY59" s="145"/>
      <c r="VEZ59" s="145"/>
      <c r="VFA59" s="145"/>
      <c r="VFB59" s="145"/>
      <c r="VFC59" s="145"/>
      <c r="VFD59" s="145"/>
      <c r="VFE59" s="145"/>
      <c r="VFF59" s="145"/>
      <c r="VFG59" s="145"/>
      <c r="VFH59" s="145"/>
      <c r="VFI59" s="145"/>
      <c r="VFJ59" s="145"/>
      <c r="VFK59" s="145"/>
      <c r="VFL59" s="145"/>
      <c r="VFM59" s="145"/>
      <c r="VFN59" s="145"/>
      <c r="VFO59" s="145"/>
      <c r="VFP59" s="145"/>
      <c r="VFQ59" s="145"/>
      <c r="VFR59" s="145"/>
      <c r="VFS59" s="145"/>
      <c r="VFT59" s="145"/>
      <c r="VFU59" s="145"/>
      <c r="VFV59" s="145"/>
      <c r="VFW59" s="145"/>
      <c r="VFX59" s="145"/>
      <c r="VFY59" s="145"/>
      <c r="VFZ59" s="145"/>
      <c r="VGA59" s="145"/>
      <c r="VGB59" s="145"/>
      <c r="VGC59" s="145"/>
      <c r="VGD59" s="145"/>
      <c r="VGE59" s="145"/>
      <c r="VGF59" s="145"/>
      <c r="VGG59" s="145"/>
      <c r="VGH59" s="145"/>
      <c r="VGI59" s="145"/>
      <c r="VGJ59" s="145"/>
      <c r="VGK59" s="145"/>
      <c r="VGL59" s="145"/>
      <c r="VGM59" s="145"/>
      <c r="VGN59" s="145"/>
      <c r="VGO59" s="145"/>
      <c r="VGP59" s="145"/>
      <c r="VGQ59" s="145"/>
      <c r="VGR59" s="145"/>
      <c r="VGS59" s="145"/>
      <c r="VGT59" s="145"/>
      <c r="VGU59" s="145"/>
      <c r="VGV59" s="145"/>
      <c r="VGW59" s="145"/>
      <c r="VGX59" s="145"/>
      <c r="VGY59" s="145"/>
      <c r="VGZ59" s="145"/>
      <c r="VHA59" s="145"/>
      <c r="VHB59" s="145"/>
      <c r="VHC59" s="145"/>
      <c r="VHD59" s="145"/>
      <c r="VHE59" s="145"/>
      <c r="VHF59" s="145"/>
      <c r="VHG59" s="145"/>
      <c r="VHH59" s="145"/>
      <c r="VHI59" s="145"/>
      <c r="VHJ59" s="145"/>
      <c r="VHK59" s="145"/>
      <c r="VHL59" s="145"/>
      <c r="VHM59" s="145"/>
      <c r="VHN59" s="145"/>
      <c r="VHO59" s="145"/>
      <c r="VHP59" s="145"/>
      <c r="VHQ59" s="145"/>
      <c r="VHR59" s="145"/>
      <c r="VHS59" s="145"/>
      <c r="VHT59" s="145"/>
      <c r="VHU59" s="145"/>
      <c r="VHV59" s="145"/>
      <c r="VHW59" s="145"/>
      <c r="VHX59" s="145"/>
      <c r="VHY59" s="145"/>
      <c r="VHZ59" s="145"/>
      <c r="VIA59" s="145"/>
      <c r="VIB59" s="145"/>
      <c r="VIC59" s="145"/>
      <c r="VID59" s="145"/>
      <c r="VIE59" s="145"/>
      <c r="VIF59" s="145"/>
      <c r="VIG59" s="145"/>
      <c r="VIH59" s="145"/>
      <c r="VII59" s="145"/>
      <c r="VIJ59" s="145"/>
      <c r="VIK59" s="145"/>
      <c r="VIL59" s="145"/>
      <c r="VIM59" s="145"/>
      <c r="VIN59" s="145"/>
      <c r="VIO59" s="145"/>
      <c r="VIP59" s="145"/>
      <c r="VIQ59" s="145"/>
      <c r="VIR59" s="145"/>
      <c r="VIS59" s="145"/>
      <c r="VIT59" s="145"/>
      <c r="VIU59" s="145"/>
      <c r="VIV59" s="145"/>
      <c r="VIW59" s="145"/>
      <c r="VIX59" s="145"/>
      <c r="VIY59" s="145"/>
      <c r="VIZ59" s="145"/>
      <c r="VJA59" s="145"/>
      <c r="VJB59" s="145"/>
      <c r="VJC59" s="145"/>
      <c r="VJD59" s="145"/>
      <c r="VJE59" s="145"/>
      <c r="VJF59" s="145"/>
      <c r="VJG59" s="145"/>
      <c r="VJH59" s="145"/>
      <c r="VJI59" s="145"/>
      <c r="VJJ59" s="145"/>
      <c r="VJK59" s="145"/>
      <c r="VJL59" s="145"/>
      <c r="VJM59" s="145"/>
      <c r="VJN59" s="145"/>
      <c r="VJO59" s="145"/>
      <c r="VJP59" s="145"/>
      <c r="VJQ59" s="145"/>
      <c r="VJR59" s="145"/>
      <c r="VJS59" s="145"/>
      <c r="VJT59" s="145"/>
      <c r="VJU59" s="145"/>
      <c r="VJV59" s="145"/>
      <c r="VJW59" s="145"/>
      <c r="VJX59" s="145"/>
      <c r="VJY59" s="145"/>
      <c r="VJZ59" s="145"/>
      <c r="VKA59" s="145"/>
      <c r="VKB59" s="145"/>
      <c r="VKC59" s="145"/>
      <c r="VKD59" s="145"/>
      <c r="VKE59" s="145"/>
      <c r="VKF59" s="145"/>
      <c r="VKG59" s="145"/>
      <c r="VKH59" s="145"/>
      <c r="VKI59" s="145"/>
      <c r="VKJ59" s="145"/>
      <c r="VKK59" s="145"/>
      <c r="VKL59" s="145"/>
      <c r="VKM59" s="145"/>
      <c r="VKN59" s="145"/>
      <c r="VKO59" s="145"/>
      <c r="VKP59" s="145"/>
      <c r="VKQ59" s="145"/>
      <c r="VKR59" s="145"/>
      <c r="VKS59" s="145"/>
      <c r="VKT59" s="145"/>
      <c r="VKU59" s="145"/>
      <c r="VKV59" s="145"/>
      <c r="VKW59" s="145"/>
      <c r="VKX59" s="145"/>
      <c r="VKY59" s="145"/>
      <c r="VKZ59" s="145"/>
      <c r="VLA59" s="145"/>
      <c r="VLB59" s="145"/>
      <c r="VLC59" s="145"/>
      <c r="VLD59" s="145"/>
      <c r="VLE59" s="145"/>
      <c r="VLF59" s="145"/>
      <c r="VLG59" s="145"/>
      <c r="VLH59" s="145"/>
      <c r="VLI59" s="145"/>
      <c r="VLJ59" s="145"/>
      <c r="VLK59" s="145"/>
      <c r="VLL59" s="145"/>
      <c r="VLM59" s="145"/>
      <c r="VLN59" s="145"/>
      <c r="VLO59" s="145"/>
      <c r="VLP59" s="145"/>
      <c r="VLQ59" s="145"/>
      <c r="VLR59" s="145"/>
      <c r="VLS59" s="145"/>
      <c r="VLT59" s="145"/>
      <c r="VLU59" s="145"/>
      <c r="VLV59" s="145"/>
      <c r="VLW59" s="145"/>
      <c r="VLX59" s="145"/>
      <c r="VLY59" s="145"/>
      <c r="VLZ59" s="145"/>
      <c r="VMA59" s="145"/>
      <c r="VMB59" s="145"/>
      <c r="VMC59" s="145"/>
      <c r="VMD59" s="145"/>
      <c r="VME59" s="145"/>
      <c r="VMF59" s="145"/>
      <c r="VMG59" s="145"/>
      <c r="VMH59" s="145"/>
      <c r="VMI59" s="145"/>
      <c r="VMJ59" s="145"/>
      <c r="VMK59" s="145"/>
      <c r="VML59" s="145"/>
      <c r="VMM59" s="145"/>
      <c r="VMN59" s="145"/>
      <c r="VMO59" s="145"/>
      <c r="VMP59" s="145"/>
      <c r="VMQ59" s="145"/>
      <c r="VMR59" s="145"/>
      <c r="VMS59" s="145"/>
      <c r="VMT59" s="145"/>
      <c r="VMU59" s="145"/>
      <c r="VMV59" s="145"/>
      <c r="VMW59" s="145"/>
      <c r="VMX59" s="145"/>
      <c r="VMY59" s="145"/>
      <c r="VMZ59" s="145"/>
      <c r="VNA59" s="145"/>
      <c r="VNB59" s="145"/>
      <c r="VNC59" s="145"/>
      <c r="VND59" s="145"/>
      <c r="VNE59" s="145"/>
      <c r="VNF59" s="145"/>
      <c r="VNG59" s="145"/>
      <c r="VNH59" s="145"/>
      <c r="VNI59" s="145"/>
      <c r="VNJ59" s="145"/>
      <c r="VNK59" s="145"/>
      <c r="VNL59" s="145"/>
      <c r="VNM59" s="145"/>
      <c r="VNN59" s="145"/>
      <c r="VNO59" s="145"/>
      <c r="VNP59" s="145"/>
      <c r="VNQ59" s="145"/>
      <c r="VNR59" s="145"/>
      <c r="VNS59" s="145"/>
      <c r="VNT59" s="145"/>
      <c r="VNU59" s="145"/>
      <c r="VNV59" s="145"/>
      <c r="VNW59" s="145"/>
      <c r="VNX59" s="145"/>
      <c r="VNY59" s="145"/>
      <c r="VNZ59" s="145"/>
      <c r="VOA59" s="145"/>
      <c r="VOB59" s="145"/>
      <c r="VOC59" s="145"/>
      <c r="VOD59" s="145"/>
      <c r="VOE59" s="145"/>
      <c r="VOF59" s="145"/>
      <c r="VOG59" s="145"/>
      <c r="VOH59" s="145"/>
      <c r="VOI59" s="145"/>
      <c r="VOJ59" s="145"/>
      <c r="VOK59" s="145"/>
      <c r="VOL59" s="145"/>
      <c r="VOM59" s="145"/>
      <c r="VON59" s="145"/>
      <c r="VOO59" s="145"/>
      <c r="VOP59" s="145"/>
      <c r="VOQ59" s="145"/>
      <c r="VOR59" s="145"/>
      <c r="VOS59" s="145"/>
      <c r="VOT59" s="145"/>
      <c r="VOU59" s="145"/>
      <c r="VOV59" s="145"/>
      <c r="VOW59" s="145"/>
      <c r="VOX59" s="145"/>
      <c r="VOY59" s="145"/>
      <c r="VOZ59" s="145"/>
      <c r="VPA59" s="145"/>
      <c r="VPB59" s="145"/>
      <c r="VPC59" s="145"/>
      <c r="VPD59" s="145"/>
      <c r="VPE59" s="145"/>
      <c r="VPF59" s="145"/>
      <c r="VPG59" s="145"/>
      <c r="VPH59" s="145"/>
      <c r="VPI59" s="145"/>
      <c r="VPJ59" s="145"/>
      <c r="VPK59" s="145"/>
      <c r="VPL59" s="145"/>
      <c r="VPM59" s="145"/>
      <c r="VPN59" s="145"/>
      <c r="VPO59" s="145"/>
      <c r="VPP59" s="145"/>
      <c r="VPQ59" s="145"/>
      <c r="VPR59" s="145"/>
      <c r="VPS59" s="145"/>
      <c r="VPT59" s="145"/>
      <c r="VPU59" s="145"/>
      <c r="VPV59" s="145"/>
      <c r="VPW59" s="145"/>
      <c r="VPX59" s="145"/>
      <c r="VPY59" s="145"/>
      <c r="VPZ59" s="145"/>
      <c r="VQA59" s="145"/>
      <c r="VQB59" s="145"/>
      <c r="VQC59" s="145"/>
      <c r="VQD59" s="145"/>
      <c r="VQE59" s="145"/>
      <c r="VQF59" s="145"/>
      <c r="VQG59" s="145"/>
      <c r="VQH59" s="145"/>
      <c r="VQI59" s="145"/>
      <c r="VQJ59" s="145"/>
      <c r="VQK59" s="145"/>
      <c r="VQL59" s="145"/>
      <c r="VQM59" s="145"/>
      <c r="VQN59" s="145"/>
      <c r="VQO59" s="145"/>
      <c r="VQP59" s="145"/>
      <c r="VQQ59" s="145"/>
      <c r="VQR59" s="145"/>
      <c r="VQS59" s="145"/>
      <c r="VQT59" s="145"/>
      <c r="VQU59" s="145"/>
      <c r="VQV59" s="145"/>
      <c r="VQW59" s="145"/>
      <c r="VQX59" s="145"/>
      <c r="VQY59" s="145"/>
      <c r="VQZ59" s="145"/>
      <c r="VRA59" s="145"/>
      <c r="VRB59" s="145"/>
      <c r="VRC59" s="145"/>
      <c r="VRD59" s="145"/>
      <c r="VRE59" s="145"/>
      <c r="VRF59" s="145"/>
      <c r="VRG59" s="145"/>
      <c r="VRH59" s="145"/>
      <c r="VRI59" s="145"/>
      <c r="VRJ59" s="145"/>
      <c r="VRK59" s="145"/>
      <c r="VRL59" s="145"/>
      <c r="VRM59" s="145"/>
      <c r="VRN59" s="145"/>
      <c r="VRO59" s="145"/>
      <c r="VRP59" s="145"/>
      <c r="VRQ59" s="145"/>
      <c r="VRR59" s="145"/>
      <c r="VRS59" s="145"/>
      <c r="VRT59" s="145"/>
      <c r="VRU59" s="145"/>
      <c r="VRV59" s="145"/>
      <c r="VRW59" s="145"/>
      <c r="VRX59" s="145"/>
      <c r="VRY59" s="145"/>
      <c r="VRZ59" s="145"/>
      <c r="VSA59" s="145"/>
      <c r="VSB59" s="145"/>
      <c r="VSC59" s="145"/>
      <c r="VSD59" s="145"/>
      <c r="VSE59" s="145"/>
      <c r="VSF59" s="145"/>
      <c r="VSG59" s="145"/>
      <c r="VSH59" s="145"/>
      <c r="VSI59" s="145"/>
      <c r="VSJ59" s="145"/>
      <c r="VSK59" s="145"/>
      <c r="VSL59" s="145"/>
      <c r="VSM59" s="145"/>
      <c r="VSN59" s="145"/>
      <c r="VSO59" s="145"/>
      <c r="VSP59" s="145"/>
      <c r="VSQ59" s="145"/>
      <c r="VSR59" s="145"/>
      <c r="VSS59" s="145"/>
      <c r="VST59" s="145"/>
      <c r="VSU59" s="145"/>
      <c r="VSV59" s="145"/>
      <c r="VSW59" s="145"/>
      <c r="VSX59" s="145"/>
      <c r="VSY59" s="145"/>
      <c r="VSZ59" s="145"/>
      <c r="VTA59" s="145"/>
      <c r="VTB59" s="145"/>
      <c r="VTC59" s="145"/>
      <c r="VTD59" s="145"/>
      <c r="VTE59" s="145"/>
      <c r="VTF59" s="145"/>
      <c r="VTG59" s="145"/>
      <c r="VTH59" s="145"/>
      <c r="VTI59" s="145"/>
      <c r="VTJ59" s="145"/>
      <c r="VTK59" s="145"/>
      <c r="VTL59" s="145"/>
      <c r="VTM59" s="145"/>
      <c r="VTN59" s="145"/>
      <c r="VTO59" s="145"/>
      <c r="VTP59" s="145"/>
      <c r="VTQ59" s="145"/>
      <c r="VTR59" s="145"/>
      <c r="VTS59" s="145"/>
      <c r="VTT59" s="145"/>
      <c r="VTU59" s="145"/>
      <c r="VTV59" s="145"/>
      <c r="VTW59" s="145"/>
      <c r="VTX59" s="145"/>
      <c r="VTY59" s="145"/>
      <c r="VTZ59" s="145"/>
      <c r="VUA59" s="145"/>
      <c r="VUB59" s="145"/>
      <c r="VUC59" s="145"/>
      <c r="VUD59" s="145"/>
      <c r="VUE59" s="145"/>
      <c r="VUF59" s="145"/>
      <c r="VUG59" s="145"/>
      <c r="VUH59" s="145"/>
      <c r="VUI59" s="145"/>
      <c r="VUJ59" s="145"/>
      <c r="VUK59" s="145"/>
      <c r="VUL59" s="145"/>
      <c r="VUM59" s="145"/>
      <c r="VUN59" s="145"/>
      <c r="VUO59" s="145"/>
      <c r="VUP59" s="145"/>
      <c r="VUQ59" s="145"/>
      <c r="VUR59" s="145"/>
      <c r="VUS59" s="145"/>
      <c r="VUT59" s="145"/>
      <c r="VUU59" s="145"/>
      <c r="VUV59" s="145"/>
      <c r="VUW59" s="145"/>
      <c r="VUX59" s="145"/>
      <c r="VUY59" s="145"/>
      <c r="VUZ59" s="145"/>
      <c r="VVA59" s="145"/>
      <c r="VVB59" s="145"/>
      <c r="VVC59" s="145"/>
      <c r="VVD59" s="145"/>
      <c r="VVE59" s="145"/>
      <c r="VVF59" s="145"/>
      <c r="VVG59" s="145"/>
      <c r="VVH59" s="145"/>
      <c r="VVI59" s="145"/>
      <c r="VVJ59" s="145"/>
      <c r="VVK59" s="145"/>
      <c r="VVL59" s="145"/>
      <c r="VVM59" s="145"/>
      <c r="VVN59" s="145"/>
      <c r="VVO59" s="145"/>
      <c r="VVP59" s="145"/>
      <c r="VVQ59" s="145"/>
      <c r="VVR59" s="145"/>
      <c r="VVS59" s="145"/>
      <c r="VVT59" s="145"/>
      <c r="VVU59" s="145"/>
      <c r="VVV59" s="145"/>
      <c r="VVW59" s="145"/>
      <c r="VVX59" s="145"/>
      <c r="VVY59" s="145"/>
      <c r="VVZ59" s="145"/>
      <c r="VWA59" s="145"/>
      <c r="VWB59" s="145"/>
      <c r="VWC59" s="145"/>
      <c r="VWD59" s="145"/>
      <c r="VWE59" s="145"/>
      <c r="VWF59" s="145"/>
      <c r="VWG59" s="145"/>
      <c r="VWH59" s="145"/>
      <c r="VWI59" s="145"/>
      <c r="VWJ59" s="145"/>
      <c r="VWK59" s="145"/>
      <c r="VWL59" s="145"/>
      <c r="VWM59" s="145"/>
      <c r="VWN59" s="145"/>
      <c r="VWO59" s="145"/>
      <c r="VWP59" s="145"/>
      <c r="VWQ59" s="145"/>
      <c r="VWR59" s="145"/>
      <c r="VWS59" s="145"/>
      <c r="VWT59" s="145"/>
      <c r="VWU59" s="145"/>
      <c r="VWV59" s="145"/>
      <c r="VWW59" s="145"/>
      <c r="VWX59" s="145"/>
      <c r="VWY59" s="145"/>
      <c r="VWZ59" s="145"/>
      <c r="VXA59" s="145"/>
      <c r="VXB59" s="145"/>
      <c r="VXC59" s="145"/>
      <c r="VXD59" s="145"/>
      <c r="VXE59" s="145"/>
      <c r="VXF59" s="145"/>
      <c r="VXG59" s="145"/>
      <c r="VXH59" s="145"/>
      <c r="VXI59" s="145"/>
      <c r="VXJ59" s="145"/>
      <c r="VXK59" s="145"/>
      <c r="VXL59" s="145"/>
      <c r="VXM59" s="145"/>
      <c r="VXN59" s="145"/>
      <c r="VXO59" s="145"/>
      <c r="VXP59" s="145"/>
      <c r="VXQ59" s="145"/>
      <c r="VXR59" s="145"/>
      <c r="VXS59" s="145"/>
      <c r="VXT59" s="145"/>
      <c r="VXU59" s="145"/>
      <c r="VXV59" s="145"/>
      <c r="VXW59" s="145"/>
      <c r="VXX59" s="145"/>
      <c r="VXY59" s="145"/>
      <c r="VXZ59" s="145"/>
      <c r="VYA59" s="145"/>
      <c r="VYB59" s="145"/>
      <c r="VYC59" s="145"/>
      <c r="VYD59" s="145"/>
      <c r="VYE59" s="145"/>
      <c r="VYF59" s="145"/>
      <c r="VYG59" s="145"/>
      <c r="VYH59" s="145"/>
      <c r="VYI59" s="145"/>
      <c r="VYJ59" s="145"/>
      <c r="VYK59" s="145"/>
      <c r="VYL59" s="145"/>
      <c r="VYM59" s="145"/>
      <c r="VYN59" s="145"/>
      <c r="VYO59" s="145"/>
      <c r="VYP59" s="145"/>
      <c r="VYQ59" s="145"/>
      <c r="VYR59" s="145"/>
      <c r="VYS59" s="145"/>
      <c r="VYT59" s="145"/>
      <c r="VYU59" s="145"/>
      <c r="VYV59" s="145"/>
      <c r="VYW59" s="145"/>
      <c r="VYX59" s="145"/>
      <c r="VYY59" s="145"/>
      <c r="VYZ59" s="145"/>
      <c r="VZA59" s="145"/>
      <c r="VZB59" s="145"/>
      <c r="VZC59" s="145"/>
      <c r="VZD59" s="145"/>
      <c r="VZE59" s="145"/>
      <c r="VZF59" s="145"/>
      <c r="VZG59" s="145"/>
      <c r="VZH59" s="145"/>
      <c r="VZI59" s="145"/>
      <c r="VZJ59" s="145"/>
      <c r="VZK59" s="145"/>
      <c r="VZL59" s="145"/>
      <c r="VZM59" s="145"/>
      <c r="VZN59" s="145"/>
      <c r="VZO59" s="145"/>
      <c r="VZP59" s="145"/>
      <c r="VZQ59" s="145"/>
      <c r="VZR59" s="145"/>
      <c r="VZS59" s="145"/>
      <c r="VZT59" s="145"/>
      <c r="VZU59" s="145"/>
      <c r="VZV59" s="145"/>
      <c r="VZW59" s="145"/>
      <c r="VZX59" s="145"/>
      <c r="VZY59" s="145"/>
      <c r="VZZ59" s="145"/>
      <c r="WAA59" s="145"/>
      <c r="WAB59" s="145"/>
      <c r="WAC59" s="145"/>
      <c r="WAD59" s="145"/>
      <c r="WAE59" s="145"/>
      <c r="WAF59" s="145"/>
      <c r="WAG59" s="145"/>
      <c r="WAH59" s="145"/>
      <c r="WAI59" s="145"/>
      <c r="WAJ59" s="145"/>
      <c r="WAK59" s="145"/>
      <c r="WAL59" s="145"/>
      <c r="WAM59" s="145"/>
      <c r="WAN59" s="145"/>
      <c r="WAO59" s="145"/>
      <c r="WAP59" s="145"/>
      <c r="WAQ59" s="145"/>
      <c r="WAR59" s="145"/>
      <c r="WAS59" s="145"/>
      <c r="WAT59" s="145"/>
      <c r="WAU59" s="145"/>
      <c r="WAV59" s="145"/>
      <c r="WAW59" s="145"/>
      <c r="WAX59" s="145"/>
      <c r="WAY59" s="145"/>
      <c r="WAZ59" s="145"/>
      <c r="WBA59" s="145"/>
      <c r="WBB59" s="145"/>
      <c r="WBC59" s="145"/>
      <c r="WBD59" s="145"/>
      <c r="WBE59" s="145"/>
      <c r="WBF59" s="145"/>
      <c r="WBG59" s="145"/>
      <c r="WBH59" s="145"/>
      <c r="WBI59" s="145"/>
      <c r="WBJ59" s="145"/>
      <c r="WBK59" s="145"/>
      <c r="WBL59" s="145"/>
      <c r="WBM59" s="145"/>
      <c r="WBN59" s="145"/>
      <c r="WBO59" s="145"/>
      <c r="WBP59" s="145"/>
      <c r="WBQ59" s="145"/>
      <c r="WBR59" s="145"/>
      <c r="WBS59" s="145"/>
      <c r="WBT59" s="145"/>
      <c r="WBU59" s="145"/>
      <c r="WBV59" s="145"/>
      <c r="WBW59" s="145"/>
      <c r="WBX59" s="145"/>
      <c r="WBY59" s="145"/>
      <c r="WBZ59" s="145"/>
      <c r="WCA59" s="145"/>
      <c r="WCB59" s="145"/>
      <c r="WCC59" s="145"/>
      <c r="WCD59" s="145"/>
      <c r="WCE59" s="145"/>
      <c r="WCF59" s="145"/>
      <c r="WCG59" s="145"/>
      <c r="WCH59" s="145"/>
      <c r="WCI59" s="145"/>
      <c r="WCJ59" s="145"/>
      <c r="WCK59" s="145"/>
      <c r="WCL59" s="145"/>
      <c r="WCM59" s="145"/>
      <c r="WCN59" s="145"/>
      <c r="WCO59" s="145"/>
      <c r="WCP59" s="145"/>
      <c r="WCQ59" s="145"/>
      <c r="WCR59" s="145"/>
      <c r="WCS59" s="145"/>
      <c r="WCT59" s="145"/>
      <c r="WCU59" s="145"/>
      <c r="WCV59" s="145"/>
      <c r="WCW59" s="145"/>
      <c r="WCX59" s="145"/>
      <c r="WCY59" s="145"/>
      <c r="WCZ59" s="145"/>
      <c r="WDA59" s="145"/>
      <c r="WDB59" s="145"/>
      <c r="WDC59" s="145"/>
      <c r="WDD59" s="145"/>
      <c r="WDE59" s="145"/>
      <c r="WDF59" s="145"/>
      <c r="WDG59" s="145"/>
      <c r="WDH59" s="145"/>
      <c r="WDI59" s="145"/>
      <c r="WDJ59" s="145"/>
      <c r="WDK59" s="145"/>
      <c r="WDL59" s="145"/>
      <c r="WDM59" s="145"/>
      <c r="WDN59" s="145"/>
      <c r="WDO59" s="145"/>
      <c r="WDP59" s="145"/>
      <c r="WDQ59" s="145"/>
      <c r="WDR59" s="145"/>
      <c r="WDS59" s="145"/>
      <c r="WDT59" s="145"/>
      <c r="WDU59" s="145"/>
      <c r="WDV59" s="145"/>
      <c r="WDW59" s="145"/>
      <c r="WDX59" s="145"/>
      <c r="WDY59" s="145"/>
      <c r="WDZ59" s="145"/>
      <c r="WEA59" s="145"/>
      <c r="WEB59" s="145"/>
      <c r="WEC59" s="145"/>
      <c r="WED59" s="145"/>
      <c r="WEE59" s="145"/>
      <c r="WEF59" s="145"/>
      <c r="WEG59" s="145"/>
      <c r="WEH59" s="145"/>
      <c r="WEI59" s="145"/>
      <c r="WEJ59" s="145"/>
      <c r="WEK59" s="145"/>
      <c r="WEL59" s="145"/>
      <c r="WEM59" s="145"/>
      <c r="WEN59" s="145"/>
      <c r="WEO59" s="145"/>
      <c r="WEP59" s="145"/>
      <c r="WEQ59" s="145"/>
      <c r="WER59" s="145"/>
      <c r="WES59" s="145"/>
      <c r="WET59" s="145"/>
      <c r="WEU59" s="145"/>
      <c r="WEV59" s="145"/>
      <c r="WEW59" s="145"/>
      <c r="WEX59" s="145"/>
      <c r="WEY59" s="145"/>
      <c r="WEZ59" s="145"/>
      <c r="WFA59" s="145"/>
      <c r="WFB59" s="145"/>
      <c r="WFC59" s="145"/>
      <c r="WFD59" s="145"/>
      <c r="WFE59" s="145"/>
      <c r="WFF59" s="145"/>
      <c r="WFG59" s="145"/>
      <c r="WFH59" s="145"/>
      <c r="WFI59" s="145"/>
      <c r="WFJ59" s="145"/>
      <c r="WFK59" s="145"/>
      <c r="WFL59" s="145"/>
      <c r="WFM59" s="145"/>
      <c r="WFN59" s="145"/>
      <c r="WFO59" s="145"/>
      <c r="WFP59" s="145"/>
      <c r="WFQ59" s="145"/>
      <c r="WFR59" s="145"/>
      <c r="WFS59" s="145"/>
      <c r="WFT59" s="145"/>
      <c r="WFU59" s="145"/>
      <c r="WFV59" s="145"/>
      <c r="WFW59" s="145"/>
      <c r="WFX59" s="145"/>
      <c r="WFY59" s="145"/>
      <c r="WFZ59" s="145"/>
      <c r="WGA59" s="145"/>
      <c r="WGB59" s="145"/>
      <c r="WGC59" s="145"/>
      <c r="WGD59" s="145"/>
      <c r="WGE59" s="145"/>
      <c r="WGF59" s="145"/>
      <c r="WGG59" s="145"/>
      <c r="WGH59" s="145"/>
      <c r="WGI59" s="145"/>
      <c r="WGJ59" s="145"/>
      <c r="WGK59" s="145"/>
      <c r="WGL59" s="145"/>
      <c r="WGM59" s="145"/>
      <c r="WGN59" s="145"/>
      <c r="WGO59" s="145"/>
      <c r="WGP59" s="145"/>
      <c r="WGQ59" s="145"/>
      <c r="WGR59" s="145"/>
      <c r="WGS59" s="145"/>
      <c r="WGT59" s="145"/>
      <c r="WGU59" s="145"/>
      <c r="WGV59" s="145"/>
      <c r="WGW59" s="145"/>
      <c r="WGX59" s="145"/>
      <c r="WGY59" s="145"/>
      <c r="WGZ59" s="145"/>
      <c r="WHA59" s="145"/>
      <c r="WHB59" s="145"/>
      <c r="WHC59" s="145"/>
      <c r="WHD59" s="145"/>
      <c r="WHE59" s="145"/>
      <c r="WHF59" s="145"/>
      <c r="WHG59" s="145"/>
      <c r="WHH59" s="145"/>
      <c r="WHI59" s="145"/>
      <c r="WHJ59" s="145"/>
      <c r="WHK59" s="145"/>
      <c r="WHL59" s="145"/>
      <c r="WHM59" s="145"/>
      <c r="WHN59" s="145"/>
      <c r="WHO59" s="145"/>
      <c r="WHP59" s="145"/>
      <c r="WHQ59" s="145"/>
      <c r="WHR59" s="145"/>
      <c r="WHS59" s="145"/>
      <c r="WHT59" s="145"/>
      <c r="WHU59" s="145"/>
      <c r="WHV59" s="145"/>
      <c r="WHW59" s="145"/>
      <c r="WHX59" s="145"/>
      <c r="WHY59" s="145"/>
      <c r="WHZ59" s="145"/>
      <c r="WIA59" s="145"/>
      <c r="WIB59" s="145"/>
      <c r="WIC59" s="145"/>
      <c r="WID59" s="145"/>
      <c r="WIE59" s="145"/>
      <c r="WIF59" s="145"/>
      <c r="WIG59" s="145"/>
      <c r="WIH59" s="145"/>
      <c r="WII59" s="145"/>
      <c r="WIJ59" s="145"/>
      <c r="WIK59" s="145"/>
      <c r="WIL59" s="145"/>
      <c r="WIM59" s="145"/>
      <c r="WIN59" s="145"/>
      <c r="WIO59" s="145"/>
      <c r="WIP59" s="145"/>
      <c r="WIQ59" s="145"/>
      <c r="WIR59" s="145"/>
      <c r="WIS59" s="145"/>
      <c r="WIT59" s="145"/>
      <c r="WIU59" s="145"/>
      <c r="WIV59" s="145"/>
      <c r="WIW59" s="145"/>
      <c r="WIX59" s="145"/>
      <c r="WIY59" s="145"/>
      <c r="WIZ59" s="145"/>
      <c r="WJA59" s="145"/>
      <c r="WJB59" s="145"/>
      <c r="WJC59" s="145"/>
      <c r="WJD59" s="145"/>
      <c r="WJE59" s="145"/>
      <c r="WJF59" s="145"/>
      <c r="WJG59" s="145"/>
      <c r="WJH59" s="145"/>
      <c r="WJI59" s="145"/>
      <c r="WJJ59" s="145"/>
      <c r="WJK59" s="145"/>
      <c r="WJL59" s="145"/>
      <c r="WJM59" s="145"/>
      <c r="WJN59" s="145"/>
      <c r="WJO59" s="145"/>
      <c r="WJP59" s="145"/>
      <c r="WJQ59" s="145"/>
      <c r="WJR59" s="145"/>
      <c r="WJS59" s="145"/>
      <c r="WJT59" s="145"/>
      <c r="WJU59" s="145"/>
      <c r="WJV59" s="145"/>
      <c r="WJW59" s="145"/>
      <c r="WJX59" s="145"/>
      <c r="WJY59" s="145"/>
      <c r="WJZ59" s="145"/>
      <c r="WKA59" s="145"/>
      <c r="WKB59" s="145"/>
      <c r="WKC59" s="145"/>
      <c r="WKD59" s="145"/>
      <c r="WKE59" s="145"/>
      <c r="WKF59" s="145"/>
      <c r="WKG59" s="145"/>
      <c r="WKH59" s="145"/>
      <c r="WKI59" s="145"/>
      <c r="WKJ59" s="145"/>
      <c r="WKK59" s="145"/>
      <c r="WKL59" s="145"/>
      <c r="WKM59" s="145"/>
      <c r="WKN59" s="145"/>
      <c r="WKO59" s="145"/>
      <c r="WKP59" s="145"/>
      <c r="WKQ59" s="145"/>
      <c r="WKR59" s="145"/>
      <c r="WKS59" s="145"/>
      <c r="WKT59" s="145"/>
      <c r="WKU59" s="145"/>
      <c r="WKV59" s="145"/>
      <c r="WKW59" s="145"/>
      <c r="WKX59" s="145"/>
      <c r="WKY59" s="145"/>
      <c r="WKZ59" s="145"/>
      <c r="WLA59" s="145"/>
      <c r="WLB59" s="145"/>
      <c r="WLC59" s="145"/>
      <c r="WLD59" s="145"/>
      <c r="WLE59" s="145"/>
      <c r="WLF59" s="145"/>
      <c r="WLG59" s="145"/>
      <c r="WLH59" s="145"/>
      <c r="WLI59" s="145"/>
      <c r="WLJ59" s="145"/>
      <c r="WLK59" s="145"/>
      <c r="WLL59" s="145"/>
      <c r="WLM59" s="145"/>
      <c r="WLN59" s="145"/>
      <c r="WLO59" s="145"/>
      <c r="WLP59" s="145"/>
      <c r="WLQ59" s="145"/>
      <c r="WLR59" s="145"/>
      <c r="WLS59" s="145"/>
      <c r="WLT59" s="145"/>
      <c r="WLU59" s="145"/>
      <c r="WLV59" s="145"/>
      <c r="WLW59" s="145"/>
      <c r="WLX59" s="145"/>
      <c r="WLY59" s="145"/>
      <c r="WLZ59" s="145"/>
      <c r="WMA59" s="145"/>
      <c r="WMB59" s="145"/>
      <c r="WMC59" s="145"/>
      <c r="WMD59" s="145"/>
      <c r="WME59" s="145"/>
      <c r="WMF59" s="145"/>
      <c r="WMG59" s="145"/>
      <c r="WMH59" s="145"/>
      <c r="WMI59" s="145"/>
      <c r="WMJ59" s="145"/>
      <c r="WMK59" s="145"/>
      <c r="WML59" s="145"/>
      <c r="WMM59" s="145"/>
      <c r="WMN59" s="145"/>
      <c r="WMO59" s="145"/>
      <c r="WMP59" s="145"/>
      <c r="WMQ59" s="145"/>
      <c r="WMR59" s="145"/>
      <c r="WMS59" s="145"/>
      <c r="WMT59" s="145"/>
      <c r="WMU59" s="145"/>
      <c r="WMV59" s="145"/>
      <c r="WMW59" s="145"/>
      <c r="WMX59" s="145"/>
      <c r="WMY59" s="145"/>
      <c r="WMZ59" s="145"/>
      <c r="WNA59" s="145"/>
      <c r="WNB59" s="145"/>
      <c r="WNC59" s="145"/>
      <c r="WND59" s="145"/>
      <c r="WNE59" s="145"/>
      <c r="WNF59" s="145"/>
      <c r="WNG59" s="145"/>
      <c r="WNH59" s="145"/>
      <c r="WNI59" s="145"/>
      <c r="WNJ59" s="145"/>
      <c r="WNK59" s="145"/>
      <c r="WNL59" s="145"/>
      <c r="WNM59" s="145"/>
      <c r="WNN59" s="145"/>
      <c r="WNO59" s="145"/>
      <c r="WNP59" s="145"/>
      <c r="WNQ59" s="145"/>
      <c r="WNR59" s="145"/>
      <c r="WNS59" s="145"/>
      <c r="WNT59" s="145"/>
      <c r="WNU59" s="145"/>
      <c r="WNV59" s="145"/>
      <c r="WNW59" s="145"/>
      <c r="WNX59" s="145"/>
      <c r="WNY59" s="145"/>
      <c r="WNZ59" s="145"/>
      <c r="WOA59" s="145"/>
      <c r="WOB59" s="145"/>
      <c r="WOC59" s="145"/>
      <c r="WOD59" s="145"/>
      <c r="WOE59" s="145"/>
      <c r="WOF59" s="145"/>
      <c r="WOG59" s="145"/>
      <c r="WOH59" s="145"/>
      <c r="WOI59" s="145"/>
      <c r="WOJ59" s="145"/>
      <c r="WOK59" s="145"/>
      <c r="WOL59" s="145"/>
      <c r="WOM59" s="145"/>
      <c r="WON59" s="145"/>
      <c r="WOO59" s="145"/>
      <c r="WOP59" s="145"/>
      <c r="WOQ59" s="145"/>
      <c r="WOR59" s="145"/>
      <c r="WOS59" s="145"/>
      <c r="WOT59" s="145"/>
      <c r="WOU59" s="145"/>
      <c r="WOV59" s="145"/>
      <c r="WOW59" s="145"/>
      <c r="WOX59" s="145"/>
      <c r="WOY59" s="145"/>
      <c r="WOZ59" s="145"/>
      <c r="WPA59" s="145"/>
      <c r="WPB59" s="145"/>
      <c r="WPC59" s="145"/>
      <c r="WPD59" s="145"/>
      <c r="WPE59" s="145"/>
      <c r="WPF59" s="145"/>
      <c r="WPG59" s="145"/>
      <c r="WPH59" s="145"/>
      <c r="WPI59" s="145"/>
      <c r="WPJ59" s="145"/>
      <c r="WPK59" s="145"/>
      <c r="WPL59" s="145"/>
      <c r="WPM59" s="145"/>
      <c r="WPN59" s="145"/>
      <c r="WPO59" s="145"/>
      <c r="WPP59" s="145"/>
      <c r="WPQ59" s="145"/>
      <c r="WPR59" s="145"/>
      <c r="WPS59" s="145"/>
      <c r="WPT59" s="145"/>
      <c r="WPU59" s="145"/>
      <c r="WPV59" s="145"/>
      <c r="WPW59" s="145"/>
      <c r="WPX59" s="145"/>
      <c r="WPY59" s="145"/>
      <c r="WPZ59" s="145"/>
      <c r="WQA59" s="145"/>
      <c r="WQB59" s="145"/>
      <c r="WQC59" s="145"/>
      <c r="WQD59" s="145"/>
      <c r="WQE59" s="145"/>
      <c r="WQF59" s="145"/>
      <c r="WQG59" s="145"/>
      <c r="WQH59" s="145"/>
      <c r="WQI59" s="145"/>
      <c r="WQJ59" s="145"/>
      <c r="WQK59" s="145"/>
      <c r="WQL59" s="145"/>
      <c r="WQM59" s="145"/>
      <c r="WQN59" s="145"/>
      <c r="WQO59" s="145"/>
      <c r="WQP59" s="145"/>
      <c r="WQQ59" s="145"/>
      <c r="WQR59" s="145"/>
      <c r="WQS59" s="145"/>
      <c r="WQT59" s="145"/>
      <c r="WQU59" s="145"/>
      <c r="WQV59" s="145"/>
      <c r="WQW59" s="145"/>
      <c r="WQX59" s="145"/>
      <c r="WQY59" s="145"/>
      <c r="WQZ59" s="145"/>
      <c r="WRA59" s="145"/>
      <c r="WRB59" s="145"/>
      <c r="WRC59" s="145"/>
      <c r="WRD59" s="145"/>
      <c r="WRE59" s="145"/>
      <c r="WRF59" s="145"/>
      <c r="WRG59" s="145"/>
      <c r="WRH59" s="145"/>
      <c r="WRI59" s="145"/>
      <c r="WRJ59" s="145"/>
      <c r="WRK59" s="145"/>
      <c r="WRL59" s="145"/>
      <c r="WRM59" s="145"/>
      <c r="WRN59" s="145"/>
      <c r="WRO59" s="145"/>
      <c r="WRP59" s="145"/>
      <c r="WRQ59" s="145"/>
      <c r="WRR59" s="145"/>
      <c r="WRS59" s="145"/>
      <c r="WRT59" s="145"/>
      <c r="WRU59" s="145"/>
      <c r="WRV59" s="145"/>
      <c r="WRW59" s="145"/>
      <c r="WRX59" s="145"/>
      <c r="WRY59" s="145"/>
      <c r="WRZ59" s="145"/>
      <c r="WSA59" s="145"/>
      <c r="WSB59" s="145"/>
      <c r="WSC59" s="145"/>
      <c r="WSD59" s="145"/>
      <c r="WSE59" s="145"/>
      <c r="WSF59" s="145"/>
      <c r="WSG59" s="145"/>
      <c r="WSH59" s="145"/>
      <c r="WSI59" s="145"/>
      <c r="WSJ59" s="145"/>
      <c r="WSK59" s="145"/>
      <c r="WSL59" s="145"/>
      <c r="WSM59" s="145"/>
      <c r="WSN59" s="145"/>
      <c r="WSO59" s="145"/>
      <c r="WSP59" s="145"/>
      <c r="WSQ59" s="145"/>
      <c r="WSR59" s="145"/>
      <c r="WSS59" s="145"/>
      <c r="WST59" s="145"/>
      <c r="WSU59" s="145"/>
      <c r="WSV59" s="145"/>
      <c r="WSW59" s="145"/>
      <c r="WSX59" s="145"/>
      <c r="WSY59" s="145"/>
      <c r="WSZ59" s="145"/>
      <c r="WTA59" s="145"/>
      <c r="WTB59" s="145"/>
      <c r="WTC59" s="145"/>
      <c r="WTD59" s="145"/>
      <c r="WTE59" s="145"/>
      <c r="WTF59" s="145"/>
      <c r="WTG59" s="145"/>
      <c r="WTH59" s="145"/>
      <c r="WTI59" s="145"/>
      <c r="WTJ59" s="145"/>
      <c r="WTK59" s="145"/>
      <c r="WTL59" s="145"/>
      <c r="WTM59" s="145"/>
      <c r="WTN59" s="145"/>
      <c r="WTO59" s="145"/>
      <c r="WTP59" s="145"/>
      <c r="WTQ59" s="145"/>
      <c r="WTR59" s="145"/>
      <c r="WTS59" s="145"/>
      <c r="WTT59" s="145"/>
      <c r="WTU59" s="145"/>
      <c r="WTV59" s="145"/>
      <c r="WTW59" s="145"/>
      <c r="WTX59" s="145"/>
      <c r="WTY59" s="145"/>
      <c r="WTZ59" s="145"/>
      <c r="WUA59" s="145"/>
      <c r="WUB59" s="145"/>
      <c r="WUC59" s="145"/>
      <c r="WUD59" s="145"/>
      <c r="WUE59" s="145"/>
      <c r="WUF59" s="145"/>
      <c r="WUG59" s="145"/>
      <c r="WUH59" s="145"/>
      <c r="WUI59" s="145"/>
      <c r="WUJ59" s="145"/>
      <c r="WUK59" s="145"/>
      <c r="WUL59" s="145"/>
      <c r="WUM59" s="145"/>
      <c r="WUN59" s="145"/>
      <c r="WUO59" s="145"/>
      <c r="WUP59" s="145"/>
      <c r="WUQ59" s="145"/>
      <c r="WUR59" s="145"/>
      <c r="WUS59" s="145"/>
      <c r="WUT59" s="145"/>
      <c r="WUU59" s="145"/>
      <c r="WUV59" s="145"/>
      <c r="WUW59" s="145"/>
      <c r="WUX59" s="145"/>
      <c r="WUY59" s="145"/>
      <c r="WUZ59" s="145"/>
      <c r="WVA59" s="145"/>
      <c r="WVB59" s="145"/>
      <c r="WVC59" s="145"/>
      <c r="WVD59" s="145"/>
      <c r="WVE59" s="145"/>
      <c r="WVF59" s="145"/>
      <c r="WVG59" s="145"/>
      <c r="WVH59" s="145"/>
      <c r="WVI59" s="145"/>
      <c r="WVJ59" s="145"/>
      <c r="WVK59" s="145"/>
      <c r="WVL59" s="145"/>
      <c r="WVM59" s="145"/>
      <c r="WVN59" s="145"/>
      <c r="WVO59" s="145"/>
      <c r="WVP59" s="145"/>
      <c r="WVQ59" s="145"/>
      <c r="WVR59" s="145"/>
      <c r="WVS59" s="145"/>
      <c r="WVT59" s="145"/>
      <c r="WVU59" s="145"/>
      <c r="WVV59" s="145"/>
      <c r="WVW59" s="145"/>
      <c r="WVX59" s="145"/>
      <c r="WVY59" s="145"/>
      <c r="WVZ59" s="145"/>
      <c r="WWA59" s="145"/>
      <c r="WWB59" s="145"/>
      <c r="WWC59" s="145"/>
      <c r="WWD59" s="145"/>
      <c r="WWE59" s="145"/>
      <c r="WWF59" s="145"/>
      <c r="WWG59" s="145"/>
      <c r="WWH59" s="145"/>
      <c r="WWI59" s="145"/>
      <c r="WWJ59" s="145"/>
      <c r="WWK59" s="145"/>
      <c r="WWL59" s="145"/>
      <c r="WWM59" s="145"/>
      <c r="WWN59" s="145"/>
      <c r="WWO59" s="145"/>
      <c r="WWP59" s="145"/>
      <c r="WWQ59" s="145"/>
      <c r="WWR59" s="145"/>
      <c r="WWS59" s="145"/>
      <c r="WWT59" s="145"/>
      <c r="WWU59" s="145"/>
      <c r="WWV59" s="145"/>
      <c r="WWW59" s="145"/>
      <c r="WWX59" s="145"/>
      <c r="WWY59" s="145"/>
      <c r="WWZ59" s="145"/>
      <c r="WXA59" s="145"/>
      <c r="WXB59" s="145"/>
      <c r="WXC59" s="145"/>
      <c r="WXD59" s="145"/>
      <c r="WXE59" s="145"/>
      <c r="WXF59" s="145"/>
      <c r="WXG59" s="145"/>
      <c r="WXH59" s="145"/>
      <c r="WXI59" s="145"/>
      <c r="WXJ59" s="145"/>
      <c r="WXK59" s="145"/>
      <c r="WXL59" s="145"/>
      <c r="WXM59" s="145"/>
      <c r="WXN59" s="145"/>
      <c r="WXO59" s="145"/>
      <c r="WXP59" s="145"/>
      <c r="WXQ59" s="145"/>
      <c r="WXR59" s="145"/>
      <c r="WXS59" s="145"/>
      <c r="WXT59" s="145"/>
      <c r="WXU59" s="145"/>
      <c r="WXV59" s="145"/>
      <c r="WXW59" s="145"/>
      <c r="WXX59" s="145"/>
      <c r="WXY59" s="145"/>
      <c r="WXZ59" s="145"/>
      <c r="WYA59" s="145"/>
      <c r="WYB59" s="145"/>
      <c r="WYC59" s="145"/>
      <c r="WYD59" s="145"/>
      <c r="WYE59" s="145"/>
      <c r="WYF59" s="145"/>
      <c r="WYG59" s="145"/>
      <c r="WYH59" s="145"/>
      <c r="WYI59" s="145"/>
      <c r="WYJ59" s="145"/>
      <c r="WYK59" s="145"/>
      <c r="WYL59" s="145"/>
      <c r="WYM59" s="145"/>
      <c r="WYN59" s="145"/>
      <c r="WYO59" s="145"/>
      <c r="WYP59" s="145"/>
      <c r="WYQ59" s="145"/>
      <c r="WYR59" s="145"/>
      <c r="WYS59" s="145"/>
      <c r="WYT59" s="145"/>
      <c r="WYU59" s="145"/>
      <c r="WYV59" s="145"/>
      <c r="WYW59" s="145"/>
      <c r="WYX59" s="145"/>
      <c r="WYY59" s="145"/>
      <c r="WYZ59" s="145"/>
      <c r="WZA59" s="145"/>
      <c r="WZB59" s="145"/>
      <c r="WZC59" s="145"/>
      <c r="WZD59" s="145"/>
      <c r="WZE59" s="145"/>
      <c r="WZF59" s="145"/>
      <c r="WZG59" s="145"/>
      <c r="WZH59" s="145"/>
      <c r="WZI59" s="145"/>
      <c r="WZJ59" s="145"/>
      <c r="WZK59" s="145"/>
      <c r="WZL59" s="145"/>
      <c r="WZM59" s="145"/>
      <c r="WZN59" s="145"/>
      <c r="WZO59" s="145"/>
      <c r="WZP59" s="145"/>
      <c r="WZQ59" s="145"/>
      <c r="WZR59" s="145"/>
      <c r="WZS59" s="145"/>
      <c r="WZT59" s="145"/>
      <c r="WZU59" s="145"/>
      <c r="WZV59" s="145"/>
      <c r="WZW59" s="145"/>
      <c r="WZX59" s="145"/>
      <c r="WZY59" s="145"/>
      <c r="WZZ59" s="145"/>
      <c r="XAA59" s="145"/>
      <c r="XAB59" s="145"/>
      <c r="XAC59" s="145"/>
      <c r="XAD59" s="145"/>
      <c r="XAE59" s="145"/>
      <c r="XAF59" s="145"/>
      <c r="XAG59" s="145"/>
      <c r="XAH59" s="145"/>
      <c r="XAI59" s="145"/>
      <c r="XAJ59" s="145"/>
      <c r="XAK59" s="145"/>
      <c r="XAL59" s="145"/>
      <c r="XAM59" s="145"/>
      <c r="XAN59" s="145"/>
      <c r="XAO59" s="145"/>
      <c r="XAP59" s="145"/>
      <c r="XAQ59" s="145"/>
      <c r="XAR59" s="145"/>
      <c r="XAS59" s="145"/>
      <c r="XAT59" s="145"/>
      <c r="XAU59" s="145"/>
      <c r="XAV59" s="145"/>
      <c r="XAW59" s="145"/>
      <c r="XAX59" s="145"/>
      <c r="XAY59" s="145"/>
      <c r="XAZ59" s="145"/>
      <c r="XBA59" s="145"/>
      <c r="XBB59" s="145"/>
      <c r="XBC59" s="145"/>
      <c r="XBD59" s="145"/>
      <c r="XBE59" s="145"/>
      <c r="XBF59" s="145"/>
      <c r="XBG59" s="145"/>
      <c r="XBH59" s="145"/>
      <c r="XBI59" s="145"/>
      <c r="XBJ59" s="145"/>
      <c r="XBK59" s="145"/>
      <c r="XBL59" s="145"/>
      <c r="XBM59" s="145"/>
      <c r="XBN59" s="145"/>
      <c r="XBO59" s="145"/>
      <c r="XBP59" s="145"/>
      <c r="XBQ59" s="145"/>
      <c r="XBR59" s="145"/>
      <c r="XBS59" s="145"/>
      <c r="XBT59" s="145"/>
      <c r="XBU59" s="145"/>
      <c r="XBV59" s="145"/>
      <c r="XBW59" s="145"/>
      <c r="XBX59" s="145"/>
      <c r="XBY59" s="145"/>
      <c r="XBZ59" s="145"/>
      <c r="XCA59" s="145"/>
      <c r="XCB59" s="145"/>
      <c r="XCC59" s="145"/>
      <c r="XCD59" s="145"/>
      <c r="XCE59" s="145"/>
      <c r="XCF59" s="145"/>
      <c r="XCG59" s="145"/>
      <c r="XCH59" s="145"/>
      <c r="XCI59" s="145"/>
      <c r="XCJ59" s="145"/>
      <c r="XCK59" s="145"/>
      <c r="XCL59" s="145"/>
      <c r="XCM59" s="145"/>
      <c r="XCN59" s="145"/>
      <c r="XCO59" s="145"/>
      <c r="XCP59" s="145"/>
      <c r="XCQ59" s="145"/>
      <c r="XCR59" s="145"/>
      <c r="XCS59" s="145"/>
      <c r="XCT59" s="145"/>
      <c r="XCU59" s="145"/>
      <c r="XCV59" s="145"/>
      <c r="XCW59" s="145"/>
      <c r="XCX59" s="145"/>
      <c r="XCY59" s="145"/>
      <c r="XCZ59" s="145"/>
      <c r="XDA59" s="145"/>
      <c r="XDB59" s="145"/>
      <c r="XDC59" s="145"/>
      <c r="XDD59" s="145"/>
      <c r="XDE59" s="145"/>
      <c r="XDF59" s="145"/>
      <c r="XDG59" s="145"/>
      <c r="XDH59" s="145"/>
      <c r="XDI59" s="145"/>
      <c r="XDJ59" s="145"/>
      <c r="XDK59" s="145"/>
      <c r="XDL59" s="145"/>
      <c r="XDM59" s="145"/>
      <c r="XDN59" s="145"/>
      <c r="XDO59" s="145"/>
      <c r="XDP59" s="145"/>
      <c r="XDQ59" s="145"/>
      <c r="XDR59" s="145"/>
      <c r="XDS59" s="145"/>
      <c r="XDT59" s="145"/>
      <c r="XDU59" s="145"/>
      <c r="XDV59" s="145"/>
      <c r="XDW59" s="145"/>
      <c r="XDX59" s="145"/>
      <c r="XDY59" s="145"/>
      <c r="XDZ59" s="145"/>
      <c r="XEA59" s="145"/>
      <c r="XEB59" s="145"/>
      <c r="XEC59" s="145"/>
      <c r="XED59" s="145"/>
      <c r="XEE59" s="145"/>
      <c r="XEF59" s="145"/>
      <c r="XEG59" s="145"/>
      <c r="XEH59" s="145"/>
      <c r="XEI59" s="145"/>
      <c r="XEJ59" s="145"/>
      <c r="XEK59" s="145"/>
      <c r="XEL59" s="145"/>
      <c r="XEM59" s="145"/>
      <c r="XEN59" s="145"/>
      <c r="XEO59" s="145"/>
      <c r="XEP59" s="145"/>
      <c r="XEQ59" s="145"/>
      <c r="XER59" s="145"/>
      <c r="XES59" s="145"/>
      <c r="XET59" s="145"/>
      <c r="XEU59" s="145"/>
      <c r="XEV59" s="145"/>
      <c r="XEW59" s="145"/>
      <c r="XEX59" s="145"/>
      <c r="XEY59" s="145"/>
      <c r="XEZ59" s="145"/>
      <c r="XFA59" s="145"/>
      <c r="XFB59" s="145"/>
      <c r="XFC59" s="145"/>
      <c r="XFD59" s="145"/>
    </row>
    <row r="60" spans="1:16384">
      <c r="AT60" s="12"/>
      <c r="BD60" s="13"/>
    </row>
    <row r="61" spans="1:16384" ht="18" customHeight="1">
      <c r="A61" s="7" t="s">
        <v>22</v>
      </c>
    </row>
    <row r="62" spans="1:16384" s="48" customFormat="1" ht="18" customHeight="1">
      <c r="A62" s="1"/>
      <c r="B62" s="1">
        <v>43891</v>
      </c>
      <c r="C62" s="1">
        <v>43892</v>
      </c>
      <c r="D62" s="1">
        <v>43893</v>
      </c>
      <c r="E62" s="1">
        <v>43894</v>
      </c>
      <c r="F62" s="1">
        <v>43895</v>
      </c>
      <c r="G62" s="1">
        <v>43896</v>
      </c>
      <c r="H62" s="1">
        <v>43897</v>
      </c>
      <c r="I62" s="1">
        <v>43898</v>
      </c>
      <c r="J62" s="1">
        <v>43899</v>
      </c>
      <c r="K62" s="1">
        <v>43900</v>
      </c>
      <c r="L62" s="1">
        <v>43901</v>
      </c>
      <c r="M62" s="1">
        <v>43902</v>
      </c>
      <c r="N62" s="1">
        <v>43903</v>
      </c>
      <c r="O62" s="1">
        <v>43904</v>
      </c>
      <c r="P62" s="1">
        <v>43905</v>
      </c>
      <c r="Q62" s="1">
        <v>43906</v>
      </c>
      <c r="R62" s="1">
        <v>43907</v>
      </c>
      <c r="S62" s="1">
        <v>43908</v>
      </c>
      <c r="T62" s="1">
        <v>43909</v>
      </c>
      <c r="U62" s="1">
        <v>43910</v>
      </c>
      <c r="V62" s="1">
        <v>43911</v>
      </c>
      <c r="W62" s="1">
        <v>43912</v>
      </c>
      <c r="X62" s="1">
        <v>43913</v>
      </c>
      <c r="Y62" s="1">
        <v>43914</v>
      </c>
      <c r="Z62" s="1">
        <v>43915</v>
      </c>
      <c r="AA62" s="1">
        <v>43916</v>
      </c>
      <c r="AB62" s="1">
        <v>43917</v>
      </c>
      <c r="AC62" s="1">
        <v>43918</v>
      </c>
      <c r="AD62" s="1">
        <v>43919</v>
      </c>
      <c r="AE62" s="1">
        <v>43920</v>
      </c>
      <c r="AF62" s="1">
        <v>43921</v>
      </c>
      <c r="AG62" s="1">
        <v>43922</v>
      </c>
      <c r="AH62" s="1">
        <v>43923</v>
      </c>
      <c r="AI62" s="1">
        <v>43924</v>
      </c>
      <c r="AJ62" s="1">
        <v>43925</v>
      </c>
      <c r="AK62" s="1">
        <v>43926</v>
      </c>
      <c r="AL62" s="1">
        <v>43927</v>
      </c>
      <c r="AM62" s="1">
        <v>43928</v>
      </c>
      <c r="AN62" s="1">
        <v>43929</v>
      </c>
      <c r="AO62" s="1">
        <v>43930</v>
      </c>
      <c r="AP62" s="1">
        <v>43931</v>
      </c>
      <c r="AQ62" s="1">
        <v>43932</v>
      </c>
      <c r="AR62" s="1">
        <v>43933</v>
      </c>
      <c r="AS62" s="1">
        <v>43934</v>
      </c>
      <c r="AT62" s="1">
        <v>43935</v>
      </c>
      <c r="AU62" s="1">
        <v>43936</v>
      </c>
      <c r="AV62" s="1">
        <v>43937</v>
      </c>
      <c r="AW62" s="1">
        <v>43938</v>
      </c>
      <c r="AX62" s="1">
        <v>43939</v>
      </c>
      <c r="AY62" s="1">
        <v>43940</v>
      </c>
      <c r="AZ62" s="1">
        <v>43941</v>
      </c>
      <c r="BA62" s="1">
        <v>43942</v>
      </c>
      <c r="BB62" s="1">
        <v>43943</v>
      </c>
      <c r="BC62" s="1">
        <v>43944</v>
      </c>
      <c r="BD62" s="1">
        <v>43945</v>
      </c>
      <c r="BE62" s="1">
        <v>43946</v>
      </c>
      <c r="BF62" s="1">
        <v>43947</v>
      </c>
      <c r="BG62" s="1">
        <v>43948</v>
      </c>
      <c r="BH62" s="1">
        <v>43949</v>
      </c>
      <c r="BI62" s="1">
        <v>43950</v>
      </c>
      <c r="BJ62" s="1">
        <v>43951</v>
      </c>
      <c r="BK62" s="1">
        <v>43952</v>
      </c>
      <c r="BL62" s="1">
        <v>43953</v>
      </c>
      <c r="BM62" s="32">
        <v>43954</v>
      </c>
      <c r="BN62" s="32">
        <v>43955</v>
      </c>
      <c r="BO62" s="1">
        <v>43956</v>
      </c>
      <c r="BP62" s="1">
        <v>43957</v>
      </c>
      <c r="BQ62" s="33">
        <v>43958</v>
      </c>
      <c r="BR62" s="32">
        <v>43959</v>
      </c>
      <c r="BS62" s="32">
        <v>43960</v>
      </c>
      <c r="BT62" s="1">
        <v>43961</v>
      </c>
      <c r="BU62" s="1">
        <v>43962</v>
      </c>
      <c r="BV62" s="1">
        <v>43963</v>
      </c>
      <c r="BW62" s="1">
        <v>43964</v>
      </c>
      <c r="BX62" s="1">
        <v>43965</v>
      </c>
      <c r="BY62" s="33">
        <v>43966</v>
      </c>
      <c r="BZ62" s="1">
        <v>43967</v>
      </c>
      <c r="CA62" s="33">
        <v>43968</v>
      </c>
      <c r="CB62" s="32">
        <v>43969</v>
      </c>
      <c r="CC62" s="32">
        <v>43970</v>
      </c>
      <c r="CD62" s="32">
        <v>43971</v>
      </c>
      <c r="CE62" s="1">
        <v>43972</v>
      </c>
      <c r="CF62" s="33">
        <v>43973</v>
      </c>
      <c r="CG62" s="32">
        <v>43974</v>
      </c>
      <c r="CH62" s="32">
        <v>43975</v>
      </c>
      <c r="CI62" s="32">
        <v>43976</v>
      </c>
      <c r="CJ62" s="32">
        <v>43977</v>
      </c>
      <c r="CK62" s="32">
        <v>43978</v>
      </c>
      <c r="CL62" s="32">
        <v>43979</v>
      </c>
      <c r="CM62" s="32">
        <v>43980</v>
      </c>
      <c r="CN62" s="32">
        <v>43981</v>
      </c>
      <c r="CO62" s="32">
        <v>43982</v>
      </c>
      <c r="CP62" s="1">
        <v>43983</v>
      </c>
      <c r="CQ62" s="1">
        <v>43984</v>
      </c>
      <c r="CR62" s="33">
        <v>43985</v>
      </c>
      <c r="CS62" s="1">
        <v>43986</v>
      </c>
      <c r="CT62" s="33">
        <v>43987</v>
      </c>
      <c r="CU62" s="1">
        <v>43988</v>
      </c>
      <c r="CV62" s="1">
        <v>43989</v>
      </c>
      <c r="CW62" s="33">
        <v>43990</v>
      </c>
      <c r="CX62" s="32">
        <v>43991</v>
      </c>
      <c r="CY62" s="32">
        <v>43992</v>
      </c>
      <c r="CZ62" s="32">
        <v>43993</v>
      </c>
      <c r="DA62" s="32">
        <v>43994</v>
      </c>
      <c r="DB62" s="1">
        <v>43995</v>
      </c>
      <c r="DC62" s="33">
        <v>43996</v>
      </c>
      <c r="DD62" s="32">
        <v>43997</v>
      </c>
      <c r="DE62" s="1">
        <v>43998</v>
      </c>
      <c r="DF62" s="1">
        <v>43999</v>
      </c>
      <c r="DG62" s="33">
        <v>44000</v>
      </c>
      <c r="DH62" s="1">
        <v>44001</v>
      </c>
      <c r="DI62" s="1">
        <v>44002</v>
      </c>
      <c r="DJ62" s="1">
        <v>44003</v>
      </c>
      <c r="DK62" s="1">
        <v>44004</v>
      </c>
      <c r="DL62" s="1">
        <v>44005</v>
      </c>
      <c r="DM62" s="1">
        <v>44006</v>
      </c>
      <c r="DN62" s="1">
        <v>44007</v>
      </c>
      <c r="DO62" s="1">
        <v>44008</v>
      </c>
      <c r="DP62" s="1">
        <v>44009</v>
      </c>
      <c r="DQ62" s="1">
        <v>44010</v>
      </c>
      <c r="DR62" s="1">
        <v>44011</v>
      </c>
      <c r="DS62" s="1">
        <v>44012</v>
      </c>
      <c r="DT62" s="1">
        <v>44013</v>
      </c>
      <c r="DU62" s="1">
        <v>44014</v>
      </c>
      <c r="DV62" s="1">
        <v>44015</v>
      </c>
      <c r="DW62" s="1">
        <v>44016</v>
      </c>
      <c r="DX62" s="1">
        <v>44017</v>
      </c>
      <c r="DY62" s="1">
        <v>44018</v>
      </c>
      <c r="DZ62" s="1">
        <v>44019</v>
      </c>
      <c r="EA62" s="1">
        <v>44020</v>
      </c>
      <c r="EB62" s="1">
        <v>44021</v>
      </c>
      <c r="EC62" s="1">
        <v>44022</v>
      </c>
      <c r="ED62" s="1">
        <v>44023</v>
      </c>
      <c r="EE62" s="1">
        <v>44024</v>
      </c>
      <c r="EF62" s="1">
        <v>44025</v>
      </c>
      <c r="EG62" s="1">
        <v>44026</v>
      </c>
      <c r="EH62" s="1">
        <v>44027</v>
      </c>
      <c r="EI62" s="1">
        <v>44028</v>
      </c>
      <c r="EJ62" s="1">
        <v>44029</v>
      </c>
      <c r="EK62" s="1">
        <v>44030</v>
      </c>
      <c r="EL62" s="1">
        <v>44031</v>
      </c>
      <c r="EM62" s="1">
        <v>44032</v>
      </c>
      <c r="EN62" s="1">
        <v>44033</v>
      </c>
      <c r="EO62" s="1">
        <v>44034</v>
      </c>
      <c r="EP62" s="1">
        <v>44035</v>
      </c>
      <c r="EQ62" s="1">
        <v>44036</v>
      </c>
      <c r="ER62" s="1">
        <v>44037</v>
      </c>
      <c r="ES62" s="1">
        <v>44038</v>
      </c>
      <c r="ET62" s="1">
        <v>44039</v>
      </c>
      <c r="EU62" s="1">
        <v>44040</v>
      </c>
      <c r="EV62" s="1">
        <v>44041</v>
      </c>
      <c r="EW62" s="1">
        <v>44042</v>
      </c>
      <c r="EX62" s="1">
        <v>44043</v>
      </c>
      <c r="EY62" s="1">
        <v>44044</v>
      </c>
      <c r="EZ62" s="1">
        <v>44045</v>
      </c>
      <c r="FA62" s="1">
        <v>44046</v>
      </c>
      <c r="FB62" s="1">
        <v>44047</v>
      </c>
      <c r="FC62" s="1">
        <v>44048</v>
      </c>
      <c r="FD62" s="1">
        <v>44049</v>
      </c>
      <c r="FE62" s="1">
        <v>44050</v>
      </c>
      <c r="FF62" s="1">
        <v>44051</v>
      </c>
      <c r="FG62" s="1">
        <v>44052</v>
      </c>
      <c r="FH62" s="1">
        <v>44053</v>
      </c>
      <c r="FI62" s="1">
        <v>44054</v>
      </c>
      <c r="FJ62" s="1">
        <v>44055</v>
      </c>
      <c r="FK62" s="1">
        <v>44056</v>
      </c>
      <c r="FL62" s="1">
        <v>44057</v>
      </c>
      <c r="FM62" s="1">
        <v>44058</v>
      </c>
      <c r="FN62" s="1">
        <v>44059</v>
      </c>
      <c r="FO62" s="1">
        <v>44060</v>
      </c>
      <c r="FP62" s="1">
        <v>44061</v>
      </c>
      <c r="FQ62" s="1">
        <v>44062</v>
      </c>
      <c r="FR62" s="1">
        <v>44063</v>
      </c>
      <c r="FS62" s="1">
        <v>44064</v>
      </c>
      <c r="FT62" s="1">
        <v>44065</v>
      </c>
      <c r="FU62" s="1">
        <v>44066</v>
      </c>
      <c r="FV62" s="1">
        <v>44067</v>
      </c>
      <c r="FW62" s="1">
        <v>44068</v>
      </c>
      <c r="FX62" s="1">
        <v>44069</v>
      </c>
      <c r="FY62" s="1">
        <v>44070</v>
      </c>
      <c r="FZ62" s="1">
        <v>44071</v>
      </c>
      <c r="GA62" s="1">
        <v>44072</v>
      </c>
      <c r="GB62" s="1">
        <v>44073</v>
      </c>
      <c r="GC62" s="1">
        <v>44074</v>
      </c>
      <c r="GD62" s="1">
        <v>44075</v>
      </c>
      <c r="GE62" s="1">
        <v>44076</v>
      </c>
      <c r="GF62" s="1">
        <v>44077</v>
      </c>
      <c r="GG62" s="1">
        <v>44078</v>
      </c>
      <c r="GH62" s="1">
        <v>44079</v>
      </c>
      <c r="GI62" s="1">
        <v>44080</v>
      </c>
      <c r="GJ62" s="1">
        <v>44081</v>
      </c>
      <c r="GK62" s="1">
        <v>44082</v>
      </c>
      <c r="GL62" s="1">
        <v>44083</v>
      </c>
      <c r="GM62" s="1">
        <v>44084</v>
      </c>
      <c r="GN62" s="1">
        <v>44085</v>
      </c>
      <c r="GO62" s="1">
        <v>44086</v>
      </c>
      <c r="GP62" s="1">
        <v>44087</v>
      </c>
      <c r="GQ62" s="1">
        <v>44088</v>
      </c>
      <c r="GR62" s="1">
        <v>44089</v>
      </c>
      <c r="GS62" s="1">
        <v>44090</v>
      </c>
      <c r="GT62" s="1">
        <v>44091</v>
      </c>
      <c r="GU62" s="1">
        <v>44092</v>
      </c>
      <c r="GV62" s="1">
        <v>44093</v>
      </c>
      <c r="GW62" s="1">
        <v>44094</v>
      </c>
      <c r="GX62" s="1">
        <v>44095</v>
      </c>
      <c r="GY62" s="1">
        <v>44096</v>
      </c>
      <c r="GZ62" s="1">
        <v>44097</v>
      </c>
      <c r="HA62" s="1">
        <v>44098</v>
      </c>
      <c r="HB62" s="1">
        <v>44099</v>
      </c>
      <c r="HC62" s="1">
        <v>44100</v>
      </c>
      <c r="HD62" s="1">
        <v>44101</v>
      </c>
      <c r="HE62" s="1">
        <v>44102</v>
      </c>
      <c r="HF62" s="1">
        <v>44103</v>
      </c>
      <c r="HG62" s="1">
        <v>44104</v>
      </c>
      <c r="HH62" s="1">
        <v>44105</v>
      </c>
      <c r="HI62" s="1">
        <v>44106</v>
      </c>
      <c r="HJ62" s="1">
        <v>44107</v>
      </c>
      <c r="HK62" s="1">
        <v>44108</v>
      </c>
      <c r="HL62" s="1">
        <v>44109</v>
      </c>
      <c r="HM62" s="1">
        <v>44110</v>
      </c>
      <c r="HN62" s="1">
        <v>44111</v>
      </c>
      <c r="HO62" s="1">
        <v>44112</v>
      </c>
      <c r="HP62" s="1">
        <v>44113</v>
      </c>
      <c r="HQ62" s="1">
        <v>44114</v>
      </c>
      <c r="HR62" s="1">
        <v>44115</v>
      </c>
      <c r="HS62" s="1">
        <v>44116</v>
      </c>
      <c r="HT62" s="1">
        <v>44117</v>
      </c>
      <c r="HU62" s="1">
        <v>44118</v>
      </c>
      <c r="HV62" s="1">
        <v>44119</v>
      </c>
      <c r="HW62" s="1">
        <v>44120</v>
      </c>
      <c r="HX62" s="1">
        <v>44121</v>
      </c>
      <c r="HY62" s="1">
        <v>44122</v>
      </c>
      <c r="HZ62" s="1">
        <v>44123</v>
      </c>
      <c r="IA62" s="1">
        <v>44124</v>
      </c>
      <c r="IB62" s="1">
        <v>44125</v>
      </c>
      <c r="IC62" s="1">
        <v>44126</v>
      </c>
      <c r="ID62" s="1">
        <v>44127</v>
      </c>
      <c r="IE62" s="1">
        <v>44128</v>
      </c>
      <c r="IF62" s="1">
        <v>44129</v>
      </c>
      <c r="IG62" s="1">
        <v>44130</v>
      </c>
      <c r="IH62" s="1">
        <v>44131</v>
      </c>
      <c r="II62" s="1">
        <v>44132</v>
      </c>
      <c r="IJ62" s="1">
        <v>44133</v>
      </c>
      <c r="IK62" s="1">
        <v>44134</v>
      </c>
      <c r="IL62" s="1">
        <v>44135</v>
      </c>
      <c r="IM62" s="1">
        <v>44136</v>
      </c>
      <c r="IN62" s="1">
        <v>44137</v>
      </c>
      <c r="IO62" s="1">
        <v>44138</v>
      </c>
      <c r="IP62" s="1">
        <v>44139</v>
      </c>
      <c r="IQ62" s="1">
        <v>44140</v>
      </c>
      <c r="IR62" s="1">
        <v>44141</v>
      </c>
      <c r="IS62" s="1">
        <v>44142</v>
      </c>
      <c r="IT62" s="1">
        <v>44143</v>
      </c>
      <c r="IU62" s="1">
        <v>44144</v>
      </c>
      <c r="IV62" s="1">
        <v>44145</v>
      </c>
      <c r="IW62" s="1">
        <v>44146</v>
      </c>
      <c r="IX62" s="1">
        <v>44147</v>
      </c>
      <c r="IY62" s="1">
        <v>44148</v>
      </c>
      <c r="IZ62" s="1">
        <v>44149</v>
      </c>
      <c r="JA62" s="1">
        <v>44150</v>
      </c>
      <c r="JB62" s="1">
        <v>44151</v>
      </c>
      <c r="JC62" s="1">
        <v>44152</v>
      </c>
      <c r="JD62" s="1">
        <v>44153</v>
      </c>
      <c r="JE62" s="1">
        <v>44154</v>
      </c>
      <c r="JF62" s="1">
        <v>44155</v>
      </c>
      <c r="JG62" s="1">
        <v>44156</v>
      </c>
      <c r="JH62" s="1">
        <v>44157</v>
      </c>
      <c r="JI62" s="1">
        <v>44158</v>
      </c>
      <c r="JJ62" s="1">
        <v>44159</v>
      </c>
      <c r="JK62" s="1">
        <v>44160</v>
      </c>
      <c r="JL62" s="1">
        <v>44161</v>
      </c>
      <c r="JM62" s="1">
        <v>44162</v>
      </c>
      <c r="JN62" s="1">
        <v>44163</v>
      </c>
      <c r="JO62" s="1">
        <v>44164</v>
      </c>
      <c r="JP62" s="1">
        <v>44165</v>
      </c>
      <c r="JQ62" s="1">
        <v>44166</v>
      </c>
      <c r="JR62" s="1">
        <v>44167</v>
      </c>
      <c r="JS62" s="1">
        <v>44168</v>
      </c>
      <c r="JT62" s="1">
        <v>44169</v>
      </c>
      <c r="JU62" s="1">
        <v>44170</v>
      </c>
      <c r="JV62" s="1">
        <v>44171</v>
      </c>
      <c r="JW62" s="1">
        <v>44172</v>
      </c>
      <c r="JX62" s="1">
        <v>44173</v>
      </c>
      <c r="JY62" s="1">
        <v>44174</v>
      </c>
      <c r="JZ62" s="1">
        <v>44175</v>
      </c>
      <c r="KA62" s="1">
        <v>44176</v>
      </c>
      <c r="KB62" s="1">
        <v>44177</v>
      </c>
      <c r="KC62" s="1">
        <v>44178</v>
      </c>
      <c r="KD62" s="1">
        <v>44179</v>
      </c>
      <c r="KE62" s="1">
        <v>44180</v>
      </c>
      <c r="KF62" s="1">
        <v>44181</v>
      </c>
      <c r="KG62" s="1">
        <v>44182</v>
      </c>
      <c r="KH62" s="1">
        <v>44183</v>
      </c>
      <c r="KI62" s="1">
        <v>44184</v>
      </c>
      <c r="KJ62" s="1">
        <v>44185</v>
      </c>
      <c r="KK62" s="1">
        <v>44186</v>
      </c>
      <c r="KL62" s="1">
        <v>44187</v>
      </c>
      <c r="KM62" s="1">
        <v>44188</v>
      </c>
      <c r="KN62" s="1">
        <v>44189</v>
      </c>
      <c r="KO62" s="1">
        <v>44190</v>
      </c>
      <c r="KP62" s="1">
        <v>44191</v>
      </c>
      <c r="KQ62" s="1">
        <v>44192</v>
      </c>
      <c r="KR62" s="1">
        <v>44193</v>
      </c>
      <c r="KS62" s="1">
        <v>44194</v>
      </c>
      <c r="KT62" s="1">
        <v>44195</v>
      </c>
      <c r="KU62" s="1">
        <v>44196</v>
      </c>
      <c r="KV62" s="1">
        <v>44197</v>
      </c>
      <c r="KW62" s="1">
        <v>44198</v>
      </c>
      <c r="KX62" s="1">
        <v>44199</v>
      </c>
      <c r="KY62" s="1">
        <v>44200</v>
      </c>
      <c r="KZ62" s="1">
        <v>44201</v>
      </c>
      <c r="LA62" s="1">
        <v>44202</v>
      </c>
      <c r="LB62" s="1">
        <v>44203</v>
      </c>
      <c r="LC62" s="1">
        <v>44204</v>
      </c>
      <c r="LD62" s="1">
        <v>44205</v>
      </c>
      <c r="LE62" s="1">
        <v>44206</v>
      </c>
      <c r="LF62" s="1">
        <v>44207</v>
      </c>
      <c r="LG62" s="1">
        <v>44208</v>
      </c>
      <c r="LH62" s="1">
        <v>44209</v>
      </c>
      <c r="LI62" s="1">
        <v>44210</v>
      </c>
      <c r="LJ62" s="1">
        <v>44211</v>
      </c>
      <c r="LK62" s="1">
        <v>44212</v>
      </c>
      <c r="LL62" s="1">
        <v>44213</v>
      </c>
      <c r="LM62" s="1">
        <v>44214</v>
      </c>
      <c r="LN62" s="1">
        <v>44215</v>
      </c>
      <c r="LO62" s="1">
        <v>44216</v>
      </c>
      <c r="LP62" s="1">
        <v>44217</v>
      </c>
      <c r="LQ62" s="1">
        <v>44218</v>
      </c>
      <c r="LR62" s="1">
        <v>44219</v>
      </c>
      <c r="LS62" s="1">
        <v>44220</v>
      </c>
      <c r="LT62" s="1">
        <v>44221</v>
      </c>
      <c r="LU62" s="1">
        <v>44222</v>
      </c>
      <c r="LV62" s="1">
        <v>44223</v>
      </c>
      <c r="LW62" s="1">
        <v>44224</v>
      </c>
      <c r="LX62" s="1">
        <v>44225</v>
      </c>
      <c r="LY62" s="1">
        <v>44226</v>
      </c>
      <c r="LZ62" s="1">
        <v>44227</v>
      </c>
      <c r="MA62" s="1">
        <v>44228</v>
      </c>
      <c r="MB62" s="1">
        <v>44229</v>
      </c>
      <c r="MC62" s="1">
        <v>44230</v>
      </c>
      <c r="MD62" s="1">
        <v>44231</v>
      </c>
      <c r="ME62" s="1">
        <v>44232</v>
      </c>
      <c r="MF62" s="1">
        <v>44233</v>
      </c>
      <c r="MG62" s="1">
        <v>44234</v>
      </c>
      <c r="MH62" s="1">
        <v>44235</v>
      </c>
      <c r="MI62" s="1">
        <v>44236</v>
      </c>
      <c r="MJ62" s="1">
        <v>44237</v>
      </c>
      <c r="MK62" s="1">
        <v>44238</v>
      </c>
      <c r="ML62" s="1">
        <v>44239</v>
      </c>
      <c r="MM62" s="1">
        <v>44240</v>
      </c>
      <c r="MN62" s="1">
        <v>44241</v>
      </c>
      <c r="MO62" s="1">
        <v>44242</v>
      </c>
      <c r="MP62" s="1">
        <v>44243</v>
      </c>
      <c r="MQ62" s="1">
        <v>44244</v>
      </c>
      <c r="MR62" s="1">
        <v>44245</v>
      </c>
      <c r="MS62" s="1">
        <v>44246</v>
      </c>
      <c r="MT62" s="1">
        <v>44247</v>
      </c>
      <c r="MU62" s="1">
        <v>44248</v>
      </c>
      <c r="MV62" s="1">
        <v>44249</v>
      </c>
      <c r="MW62" s="1">
        <v>44250</v>
      </c>
      <c r="MX62" s="1">
        <v>44251</v>
      </c>
      <c r="MY62" s="1">
        <v>44252</v>
      </c>
      <c r="MZ62" s="1">
        <v>44253</v>
      </c>
      <c r="NA62" s="1">
        <v>44254</v>
      </c>
      <c r="NB62" s="1">
        <v>44255</v>
      </c>
      <c r="NC62" s="1">
        <v>44256</v>
      </c>
      <c r="ND62" s="1">
        <v>44257</v>
      </c>
      <c r="NE62" s="1">
        <v>44258</v>
      </c>
      <c r="NF62" s="1">
        <v>44259</v>
      </c>
      <c r="NG62" s="1">
        <v>44260</v>
      </c>
      <c r="NH62" s="1">
        <v>44261</v>
      </c>
      <c r="NI62" s="1">
        <v>44262</v>
      </c>
      <c r="NJ62" s="1">
        <v>44263</v>
      </c>
      <c r="NK62" s="1">
        <v>44264</v>
      </c>
      <c r="NL62" s="1">
        <v>44265</v>
      </c>
      <c r="NM62" s="1">
        <v>44266</v>
      </c>
      <c r="NN62" s="1">
        <v>44267</v>
      </c>
      <c r="NO62" s="1">
        <v>44268</v>
      </c>
      <c r="NP62" s="1">
        <v>44269</v>
      </c>
      <c r="NQ62" s="1">
        <v>44270</v>
      </c>
      <c r="NR62" s="1">
        <v>44271</v>
      </c>
      <c r="NS62" s="1">
        <v>44272</v>
      </c>
      <c r="NT62" s="1">
        <v>44273</v>
      </c>
      <c r="NU62" s="1">
        <v>44274</v>
      </c>
      <c r="NV62" s="1">
        <v>44275</v>
      </c>
      <c r="NW62" s="1">
        <v>44276</v>
      </c>
      <c r="NX62" s="1">
        <v>44277</v>
      </c>
      <c r="NY62" s="1">
        <v>44278</v>
      </c>
      <c r="NZ62" s="1">
        <v>44279</v>
      </c>
      <c r="OA62" s="1">
        <v>44280</v>
      </c>
      <c r="OB62" s="1">
        <v>44281</v>
      </c>
      <c r="OC62" s="1">
        <v>44282</v>
      </c>
      <c r="OD62" s="1">
        <v>44283</v>
      </c>
      <c r="OE62" s="1">
        <v>44284</v>
      </c>
      <c r="OF62" s="1">
        <v>44285</v>
      </c>
      <c r="OG62" s="1">
        <v>44286</v>
      </c>
      <c r="OH62" s="1">
        <v>44287</v>
      </c>
      <c r="OI62" s="1">
        <v>44288</v>
      </c>
      <c r="OJ62" s="1">
        <v>44289</v>
      </c>
      <c r="OK62" s="1">
        <v>44290</v>
      </c>
      <c r="OL62" s="1">
        <v>44291</v>
      </c>
      <c r="OM62" s="1">
        <v>44292</v>
      </c>
      <c r="ON62" s="1">
        <v>44293</v>
      </c>
      <c r="OO62" s="1">
        <v>44294</v>
      </c>
      <c r="OP62" s="1">
        <v>44295</v>
      </c>
      <c r="OQ62" s="1">
        <v>44296</v>
      </c>
      <c r="OR62" s="1">
        <v>44297</v>
      </c>
      <c r="OS62" s="1">
        <v>44298</v>
      </c>
      <c r="OT62" s="1">
        <v>44299</v>
      </c>
      <c r="OU62" s="1">
        <v>44300</v>
      </c>
      <c r="OV62" s="1">
        <v>44301</v>
      </c>
      <c r="OW62" s="1">
        <v>44302</v>
      </c>
      <c r="OX62" s="1">
        <v>44303</v>
      </c>
      <c r="OY62" s="1">
        <v>44304</v>
      </c>
      <c r="OZ62" s="1">
        <v>44305</v>
      </c>
      <c r="PA62" s="1">
        <v>44306</v>
      </c>
      <c r="PB62" s="1">
        <v>44307</v>
      </c>
      <c r="PC62" s="1">
        <v>44308</v>
      </c>
      <c r="PD62" s="1">
        <v>44309</v>
      </c>
      <c r="PE62" s="1">
        <v>44310</v>
      </c>
      <c r="PF62" s="1">
        <v>44311</v>
      </c>
      <c r="PG62" s="1">
        <v>44312</v>
      </c>
      <c r="PH62" s="1">
        <v>44313</v>
      </c>
      <c r="PI62" s="1">
        <v>44314</v>
      </c>
      <c r="PJ62" s="1">
        <v>44315</v>
      </c>
      <c r="PK62" s="1">
        <v>44316</v>
      </c>
      <c r="PL62" s="1">
        <v>44317</v>
      </c>
      <c r="PM62" s="1">
        <v>44318</v>
      </c>
      <c r="PN62" s="1">
        <v>44319</v>
      </c>
      <c r="PO62" s="1">
        <v>44320</v>
      </c>
      <c r="PP62" s="1">
        <v>44321</v>
      </c>
      <c r="PQ62" s="1">
        <v>44322</v>
      </c>
      <c r="PR62" s="1">
        <v>44323</v>
      </c>
      <c r="PS62" s="1">
        <v>44324</v>
      </c>
      <c r="PT62" s="1">
        <v>44325</v>
      </c>
      <c r="PU62" s="1">
        <v>44326</v>
      </c>
      <c r="PV62" s="1">
        <v>44327</v>
      </c>
      <c r="PW62" s="1">
        <v>44328</v>
      </c>
      <c r="PX62" s="1">
        <v>44329</v>
      </c>
      <c r="PY62" s="1">
        <v>44330</v>
      </c>
      <c r="PZ62" s="1">
        <v>44331</v>
      </c>
      <c r="QA62" s="1">
        <v>44332</v>
      </c>
      <c r="QB62" s="1">
        <v>44333</v>
      </c>
      <c r="QC62" s="1">
        <v>44334</v>
      </c>
      <c r="QD62" s="1">
        <v>44335</v>
      </c>
      <c r="QE62" s="1">
        <v>44336</v>
      </c>
      <c r="QF62" s="1">
        <v>44337</v>
      </c>
      <c r="QG62" s="1">
        <v>44338</v>
      </c>
      <c r="QH62" s="1">
        <v>44339</v>
      </c>
      <c r="QI62" s="1">
        <v>44340</v>
      </c>
      <c r="QJ62" s="1">
        <v>44341</v>
      </c>
      <c r="QK62" s="1">
        <v>44342</v>
      </c>
      <c r="QL62" s="1">
        <v>44343</v>
      </c>
      <c r="QM62" s="1">
        <v>44344</v>
      </c>
      <c r="QN62" s="1">
        <v>44345</v>
      </c>
      <c r="QO62" s="1">
        <v>44346</v>
      </c>
      <c r="QP62" s="1">
        <v>44347</v>
      </c>
      <c r="QQ62" s="1">
        <v>44348</v>
      </c>
      <c r="QR62" s="1">
        <v>44349</v>
      </c>
      <c r="QS62" s="1">
        <v>44350</v>
      </c>
      <c r="QT62" s="1">
        <v>44351</v>
      </c>
      <c r="QU62" s="1">
        <v>44352</v>
      </c>
      <c r="QV62" s="1">
        <v>44353</v>
      </c>
      <c r="QW62" s="1">
        <v>44354</v>
      </c>
      <c r="QX62" s="1">
        <v>44355</v>
      </c>
      <c r="QY62" s="1">
        <v>44356</v>
      </c>
      <c r="QZ62" s="1">
        <v>44357</v>
      </c>
      <c r="RA62" s="1">
        <v>44358</v>
      </c>
      <c r="RB62" s="1">
        <v>44359</v>
      </c>
      <c r="RC62" s="1">
        <v>44360</v>
      </c>
      <c r="RD62" s="1">
        <v>44361</v>
      </c>
      <c r="RE62" s="1">
        <v>44362</v>
      </c>
      <c r="RF62" s="1">
        <v>44363</v>
      </c>
      <c r="RG62" s="1">
        <v>44364</v>
      </c>
      <c r="RH62" s="1">
        <v>44365</v>
      </c>
      <c r="RI62" s="1">
        <v>44366</v>
      </c>
      <c r="RJ62" s="1">
        <v>44367</v>
      </c>
      <c r="RK62" s="1">
        <v>44368</v>
      </c>
      <c r="RL62" s="1">
        <v>44369</v>
      </c>
      <c r="RM62" s="1">
        <v>44370</v>
      </c>
      <c r="RN62" s="1">
        <v>44371</v>
      </c>
      <c r="RO62" s="1">
        <v>44372</v>
      </c>
      <c r="RP62" s="1">
        <v>44373</v>
      </c>
      <c r="RQ62" s="1">
        <v>44374</v>
      </c>
      <c r="RR62" s="1">
        <v>44375</v>
      </c>
      <c r="RS62" s="1">
        <v>44376</v>
      </c>
      <c r="RT62" s="1">
        <v>44377</v>
      </c>
      <c r="RU62" s="1">
        <v>44378</v>
      </c>
      <c r="RV62" s="1">
        <v>44379</v>
      </c>
      <c r="RW62" s="1">
        <v>44380</v>
      </c>
      <c r="RX62" s="1">
        <v>44381</v>
      </c>
      <c r="RY62" s="1">
        <v>44382</v>
      </c>
      <c r="RZ62" s="1">
        <v>44383</v>
      </c>
      <c r="SA62" s="1">
        <v>44384</v>
      </c>
      <c r="SB62" s="1">
        <v>44385</v>
      </c>
      <c r="SC62" s="1">
        <v>44386</v>
      </c>
      <c r="SD62" s="1">
        <v>44387</v>
      </c>
      <c r="SE62" s="1">
        <v>44388</v>
      </c>
      <c r="SF62" s="1">
        <v>44389</v>
      </c>
      <c r="SG62" s="1">
        <v>44390</v>
      </c>
      <c r="SH62" s="1">
        <v>44391</v>
      </c>
      <c r="SI62" s="1">
        <v>44392</v>
      </c>
      <c r="SJ62" s="1">
        <v>44393</v>
      </c>
      <c r="SK62" s="1">
        <v>44394</v>
      </c>
      <c r="SL62" s="1">
        <v>44395</v>
      </c>
      <c r="SM62" s="1">
        <v>44396</v>
      </c>
      <c r="SN62" s="1">
        <v>44397</v>
      </c>
      <c r="SO62" s="1">
        <v>44398</v>
      </c>
      <c r="SP62" s="1">
        <v>44399</v>
      </c>
      <c r="SQ62" s="1">
        <v>44400</v>
      </c>
      <c r="SR62" s="1">
        <v>44401</v>
      </c>
      <c r="SS62" s="1">
        <v>44402</v>
      </c>
      <c r="ST62" s="1">
        <v>44403</v>
      </c>
      <c r="SU62" s="1">
        <v>44404</v>
      </c>
      <c r="SV62" s="1">
        <v>44405</v>
      </c>
      <c r="SW62" s="1">
        <v>44406</v>
      </c>
      <c r="SX62" s="1">
        <v>44407</v>
      </c>
      <c r="SY62" s="1">
        <v>44408</v>
      </c>
      <c r="SZ62" s="1">
        <v>44409</v>
      </c>
      <c r="TA62" s="1">
        <v>44410</v>
      </c>
      <c r="TB62" s="1">
        <v>44411</v>
      </c>
      <c r="TC62" s="1">
        <v>44412</v>
      </c>
      <c r="TD62" s="1">
        <v>44413</v>
      </c>
      <c r="TE62" s="1">
        <v>44414</v>
      </c>
      <c r="TF62" s="1">
        <v>44415</v>
      </c>
      <c r="TG62" s="1">
        <v>44416</v>
      </c>
      <c r="TH62" s="1">
        <v>44417</v>
      </c>
      <c r="TI62" s="1">
        <v>44418</v>
      </c>
      <c r="TJ62" s="1">
        <v>44419</v>
      </c>
      <c r="TK62" s="1">
        <v>44420</v>
      </c>
      <c r="TL62" s="1">
        <v>44421</v>
      </c>
      <c r="TM62" s="1">
        <v>44422</v>
      </c>
      <c r="TN62" s="1">
        <v>44423</v>
      </c>
      <c r="TO62" s="1">
        <v>44424</v>
      </c>
      <c r="TP62" s="1">
        <v>44425</v>
      </c>
      <c r="TQ62" s="1">
        <v>44426</v>
      </c>
      <c r="TR62" s="1">
        <v>44427</v>
      </c>
      <c r="TS62" s="1">
        <v>44428</v>
      </c>
      <c r="TT62" s="1">
        <v>44429</v>
      </c>
      <c r="TU62" s="1">
        <v>44430</v>
      </c>
      <c r="TV62" s="1">
        <v>44431</v>
      </c>
      <c r="TW62" s="1">
        <v>44432</v>
      </c>
      <c r="TX62" s="1">
        <v>44433</v>
      </c>
      <c r="TY62" s="1">
        <v>44434</v>
      </c>
      <c r="TZ62" s="1">
        <v>44435</v>
      </c>
      <c r="UA62" s="1">
        <v>44436</v>
      </c>
      <c r="UB62" s="1">
        <v>44437</v>
      </c>
      <c r="UC62" s="1">
        <v>44438</v>
      </c>
      <c r="UD62" s="1">
        <v>44439</v>
      </c>
      <c r="UE62" s="1">
        <v>44440</v>
      </c>
      <c r="UF62" s="1">
        <v>44441</v>
      </c>
      <c r="UG62" s="1">
        <v>44442</v>
      </c>
      <c r="UH62" s="1">
        <v>44443</v>
      </c>
      <c r="UI62" s="1">
        <v>44444</v>
      </c>
      <c r="UJ62" s="1">
        <v>44445</v>
      </c>
      <c r="UK62" s="1">
        <v>44446</v>
      </c>
      <c r="UL62" s="1">
        <v>44447</v>
      </c>
      <c r="UM62" s="1">
        <v>44448</v>
      </c>
      <c r="UN62" s="1">
        <v>44449</v>
      </c>
      <c r="UO62" s="1">
        <v>44450</v>
      </c>
      <c r="UP62" s="1">
        <v>44451</v>
      </c>
      <c r="UQ62" s="1">
        <v>44452</v>
      </c>
      <c r="UR62" s="1">
        <v>44453</v>
      </c>
      <c r="US62" s="1">
        <v>44454</v>
      </c>
      <c r="UT62" s="1">
        <v>44455</v>
      </c>
      <c r="UU62" s="1">
        <v>44456</v>
      </c>
      <c r="UV62" s="1">
        <v>44457</v>
      </c>
      <c r="UW62" s="1">
        <v>44458</v>
      </c>
      <c r="UX62" s="1">
        <v>44459</v>
      </c>
      <c r="UY62" s="1">
        <v>44460</v>
      </c>
      <c r="UZ62" s="1">
        <v>44461</v>
      </c>
      <c r="VA62" s="1">
        <v>44462</v>
      </c>
      <c r="VB62" s="1">
        <v>44463</v>
      </c>
      <c r="VC62" s="1">
        <v>44464</v>
      </c>
      <c r="VD62" s="1">
        <v>44465</v>
      </c>
      <c r="VE62" s="1">
        <v>44466</v>
      </c>
      <c r="VF62" s="1">
        <v>44467</v>
      </c>
      <c r="VG62" s="1">
        <v>44468</v>
      </c>
      <c r="VH62" s="1">
        <v>44469</v>
      </c>
      <c r="VI62" s="1">
        <v>44470</v>
      </c>
      <c r="VJ62" s="1">
        <v>44471</v>
      </c>
      <c r="VK62" s="1">
        <v>44472</v>
      </c>
      <c r="VL62" s="1">
        <v>44473</v>
      </c>
      <c r="VM62" s="1">
        <v>44474</v>
      </c>
      <c r="VN62" s="1">
        <v>44475</v>
      </c>
      <c r="VO62" s="1">
        <v>44476</v>
      </c>
      <c r="VP62" s="1">
        <v>44477</v>
      </c>
      <c r="VQ62" s="1">
        <v>44478</v>
      </c>
      <c r="VR62" s="1">
        <v>44479</v>
      </c>
      <c r="VS62" s="1">
        <v>44480</v>
      </c>
      <c r="VT62" s="1">
        <v>44481</v>
      </c>
      <c r="VU62" s="1">
        <v>44482</v>
      </c>
      <c r="VV62" s="1">
        <v>44483</v>
      </c>
      <c r="VW62" s="1">
        <v>44484</v>
      </c>
      <c r="VX62" s="1">
        <v>44485</v>
      </c>
      <c r="VY62" s="1">
        <v>44486</v>
      </c>
      <c r="VZ62" s="1">
        <v>44487</v>
      </c>
      <c r="WA62" s="1">
        <v>44488</v>
      </c>
      <c r="WB62" s="1">
        <v>44489</v>
      </c>
      <c r="WC62" s="1">
        <v>44490</v>
      </c>
      <c r="WD62" s="1">
        <v>44491</v>
      </c>
      <c r="WE62" s="1">
        <v>44492</v>
      </c>
      <c r="WF62" s="1">
        <v>44493</v>
      </c>
      <c r="WG62" s="1">
        <v>44494</v>
      </c>
      <c r="WH62" s="1">
        <v>44495</v>
      </c>
      <c r="WI62" s="1">
        <v>44496</v>
      </c>
      <c r="WJ62" s="1">
        <v>44497</v>
      </c>
      <c r="WK62" s="1">
        <v>44498</v>
      </c>
      <c r="WL62" s="1">
        <v>44499</v>
      </c>
      <c r="WM62" s="1">
        <v>44500</v>
      </c>
      <c r="WN62" s="1">
        <v>44501</v>
      </c>
      <c r="WO62" s="1">
        <v>44502</v>
      </c>
      <c r="WP62" s="1">
        <v>44503</v>
      </c>
      <c r="WQ62" s="1">
        <v>44504</v>
      </c>
      <c r="WR62" s="1">
        <v>44505</v>
      </c>
      <c r="WS62" s="1">
        <v>44506</v>
      </c>
      <c r="WT62" s="1">
        <v>44507</v>
      </c>
      <c r="WU62" s="1">
        <v>44508</v>
      </c>
      <c r="WV62" s="1">
        <v>44509</v>
      </c>
      <c r="WW62" s="1">
        <v>44510</v>
      </c>
      <c r="WX62" s="1">
        <v>44511</v>
      </c>
      <c r="WY62" s="1">
        <v>44512</v>
      </c>
      <c r="WZ62" s="1">
        <v>44513</v>
      </c>
      <c r="XA62" s="1">
        <v>44514</v>
      </c>
      <c r="XB62" s="1">
        <v>44515</v>
      </c>
      <c r="XC62" s="1">
        <v>44516</v>
      </c>
      <c r="XD62" s="1">
        <v>44517</v>
      </c>
      <c r="XE62" s="1">
        <v>44518</v>
      </c>
      <c r="XF62" s="1">
        <v>44519</v>
      </c>
      <c r="XG62" s="1">
        <v>44520</v>
      </c>
      <c r="XH62" s="1">
        <v>44521</v>
      </c>
      <c r="XI62" s="1">
        <v>44522</v>
      </c>
      <c r="XJ62" s="1">
        <v>44523</v>
      </c>
      <c r="XK62" s="1">
        <v>44524</v>
      </c>
      <c r="XL62" s="1">
        <v>44525</v>
      </c>
      <c r="XM62" s="1">
        <v>44526</v>
      </c>
      <c r="XN62" s="1">
        <v>44527</v>
      </c>
      <c r="XO62" s="1">
        <v>44528</v>
      </c>
      <c r="XP62" s="1">
        <v>44529</v>
      </c>
      <c r="XQ62" s="1">
        <v>44530</v>
      </c>
      <c r="XR62" s="1">
        <v>44531</v>
      </c>
      <c r="XS62" s="1">
        <v>44532</v>
      </c>
      <c r="XT62" s="1">
        <v>44533</v>
      </c>
      <c r="XU62" s="1">
        <v>44534</v>
      </c>
      <c r="XV62" s="1">
        <v>44535</v>
      </c>
      <c r="XW62" s="1">
        <v>44536</v>
      </c>
      <c r="XX62" s="1">
        <v>44537</v>
      </c>
      <c r="XY62" s="1">
        <v>44538</v>
      </c>
      <c r="XZ62" s="1">
        <v>44539</v>
      </c>
      <c r="YA62" s="1">
        <v>44540</v>
      </c>
      <c r="YB62" s="1">
        <v>44541</v>
      </c>
      <c r="YC62" s="1">
        <v>44542</v>
      </c>
      <c r="YD62" s="1">
        <v>44543</v>
      </c>
      <c r="YE62" s="1">
        <v>44544</v>
      </c>
      <c r="YF62" s="1">
        <v>44545</v>
      </c>
      <c r="YG62" s="1">
        <v>44546</v>
      </c>
      <c r="YH62" s="1">
        <v>44547</v>
      </c>
      <c r="YI62" s="1">
        <v>44548</v>
      </c>
      <c r="YJ62" s="1">
        <v>44549</v>
      </c>
      <c r="YK62" s="1">
        <v>44550</v>
      </c>
      <c r="YL62" s="1">
        <v>44551</v>
      </c>
      <c r="YM62" s="1">
        <v>44552</v>
      </c>
      <c r="YN62" s="1">
        <v>44553</v>
      </c>
      <c r="YO62" s="1">
        <v>44554</v>
      </c>
      <c r="YP62" s="1">
        <v>44555</v>
      </c>
      <c r="YQ62" s="1">
        <v>44556</v>
      </c>
      <c r="YR62" s="1">
        <v>44557</v>
      </c>
      <c r="YS62" s="1">
        <v>44558</v>
      </c>
      <c r="YT62" s="1">
        <v>44559</v>
      </c>
      <c r="YU62" s="1">
        <v>44560</v>
      </c>
      <c r="YV62" s="1">
        <v>44561</v>
      </c>
      <c r="YW62" s="1">
        <v>44562</v>
      </c>
      <c r="YX62" s="1">
        <v>44563</v>
      </c>
      <c r="YY62" s="1">
        <v>44564</v>
      </c>
      <c r="YZ62" s="1">
        <v>44565</v>
      </c>
      <c r="ZA62" s="1">
        <v>44566</v>
      </c>
      <c r="ZB62" s="1">
        <v>44567</v>
      </c>
      <c r="ZC62" s="1">
        <v>44568</v>
      </c>
      <c r="ZD62" s="1">
        <v>44569</v>
      </c>
      <c r="ZE62" s="1">
        <v>44570</v>
      </c>
      <c r="ZF62" s="1">
        <v>44571</v>
      </c>
      <c r="ZG62" s="1">
        <v>44572</v>
      </c>
      <c r="ZH62" s="1">
        <v>44573</v>
      </c>
      <c r="ZI62" s="1">
        <v>44574</v>
      </c>
      <c r="ZJ62" s="1">
        <v>44575</v>
      </c>
      <c r="ZK62" s="1">
        <v>44576</v>
      </c>
      <c r="ZL62" s="1">
        <v>44577</v>
      </c>
      <c r="ZM62" s="1">
        <v>44578</v>
      </c>
      <c r="ZN62" s="1">
        <v>44579</v>
      </c>
      <c r="ZO62" s="1">
        <v>44580</v>
      </c>
      <c r="ZP62" s="1">
        <v>44581</v>
      </c>
      <c r="ZQ62" s="1">
        <v>44582</v>
      </c>
      <c r="ZR62" s="1">
        <v>44583</v>
      </c>
      <c r="ZS62" s="1">
        <v>44584</v>
      </c>
      <c r="ZT62" s="1">
        <v>44585</v>
      </c>
      <c r="ZU62" s="1">
        <v>44586</v>
      </c>
      <c r="ZV62" s="1">
        <v>44587</v>
      </c>
      <c r="ZW62" s="1">
        <v>44588</v>
      </c>
      <c r="ZX62" s="1">
        <v>44589</v>
      </c>
      <c r="ZY62" s="1">
        <v>44590</v>
      </c>
      <c r="ZZ62" s="1">
        <v>44591</v>
      </c>
      <c r="AAA62" s="1">
        <v>44592</v>
      </c>
      <c r="AAB62" s="1">
        <v>44593</v>
      </c>
      <c r="AAC62" s="1">
        <v>44594</v>
      </c>
      <c r="AAD62" s="1">
        <v>44595</v>
      </c>
      <c r="AAE62" s="1">
        <v>44596</v>
      </c>
      <c r="AAF62" s="1">
        <v>44597</v>
      </c>
      <c r="AAG62" s="1">
        <v>44598</v>
      </c>
      <c r="AAH62" s="1">
        <v>44599</v>
      </c>
      <c r="AAI62" s="1">
        <v>44600</v>
      </c>
      <c r="AAJ62" s="1">
        <v>44601</v>
      </c>
      <c r="AAK62" s="1">
        <v>44602</v>
      </c>
      <c r="AAL62" s="1">
        <v>44603</v>
      </c>
      <c r="AAM62" s="1">
        <v>44604</v>
      </c>
      <c r="AAN62" s="1">
        <v>44605</v>
      </c>
      <c r="AAO62" s="1">
        <v>44606</v>
      </c>
      <c r="AAP62" s="1">
        <v>44607</v>
      </c>
      <c r="AAQ62" s="1">
        <v>44608</v>
      </c>
      <c r="AAR62" s="1">
        <v>44609</v>
      </c>
      <c r="AAS62" s="1">
        <v>44610</v>
      </c>
      <c r="AAT62" s="1">
        <v>44611</v>
      </c>
      <c r="AAU62" s="1">
        <v>44612</v>
      </c>
      <c r="AAV62" s="1">
        <v>44613</v>
      </c>
      <c r="AAW62" s="1">
        <v>44614</v>
      </c>
      <c r="AAX62" s="1">
        <v>44615</v>
      </c>
      <c r="AAY62" s="1">
        <v>44616</v>
      </c>
      <c r="AAZ62" s="1">
        <v>44617</v>
      </c>
      <c r="ABA62" s="1">
        <v>44618</v>
      </c>
      <c r="ABB62" s="1">
        <v>44619</v>
      </c>
      <c r="ABC62" s="1">
        <v>44620</v>
      </c>
      <c r="ABD62" s="1">
        <v>44621</v>
      </c>
      <c r="ABE62" s="1">
        <v>44622</v>
      </c>
      <c r="ABF62" s="1">
        <v>44623</v>
      </c>
      <c r="ABG62" s="1">
        <v>44624</v>
      </c>
      <c r="ABH62" s="1">
        <v>44625</v>
      </c>
      <c r="ABI62" s="1">
        <v>44626</v>
      </c>
      <c r="ABJ62" s="1">
        <v>44627</v>
      </c>
      <c r="ABK62" s="1">
        <v>44628</v>
      </c>
      <c r="ABL62" s="1">
        <v>44629</v>
      </c>
      <c r="ABM62" s="1">
        <v>44630</v>
      </c>
      <c r="ABN62" s="1">
        <v>44631</v>
      </c>
      <c r="ABO62" s="1">
        <v>44632</v>
      </c>
      <c r="ABP62" s="1">
        <v>44633</v>
      </c>
      <c r="ABQ62" s="1">
        <v>44634</v>
      </c>
      <c r="ABR62" s="1">
        <v>44635</v>
      </c>
      <c r="ABS62" s="1">
        <v>44636</v>
      </c>
      <c r="ABT62" s="1">
        <v>44637</v>
      </c>
      <c r="ABU62" s="1">
        <v>44638</v>
      </c>
      <c r="ABV62" s="1">
        <v>44639</v>
      </c>
      <c r="ABW62" s="1">
        <v>44640</v>
      </c>
      <c r="ABX62" s="1">
        <v>44641</v>
      </c>
      <c r="ABY62" s="1">
        <v>44642</v>
      </c>
      <c r="ABZ62" s="1">
        <v>44643</v>
      </c>
      <c r="ACA62" s="1">
        <v>44644</v>
      </c>
      <c r="ACB62" s="1">
        <v>44645</v>
      </c>
      <c r="ACC62" s="1">
        <v>44646</v>
      </c>
      <c r="ACD62" s="1">
        <v>44647</v>
      </c>
      <c r="ACE62" s="1">
        <v>44648</v>
      </c>
      <c r="ACF62" s="1">
        <v>44649</v>
      </c>
      <c r="ACG62" s="1">
        <v>44650</v>
      </c>
      <c r="ACH62" s="1">
        <v>44651</v>
      </c>
      <c r="ACI62" s="1">
        <v>44652</v>
      </c>
      <c r="ACJ62" s="1">
        <v>44653</v>
      </c>
      <c r="ACK62" s="1">
        <v>44654</v>
      </c>
      <c r="ACL62" s="1">
        <v>44655</v>
      </c>
      <c r="ACM62" s="1">
        <v>44656</v>
      </c>
      <c r="ACN62" s="1">
        <v>44657</v>
      </c>
      <c r="ACO62" s="1">
        <v>44658</v>
      </c>
      <c r="ACP62" s="1">
        <v>44659</v>
      </c>
      <c r="ACQ62" s="1">
        <v>44660</v>
      </c>
      <c r="ACR62" s="1">
        <v>44661</v>
      </c>
      <c r="ACS62" s="1">
        <v>44662</v>
      </c>
      <c r="ACT62" s="1">
        <v>44663</v>
      </c>
      <c r="ACU62" s="1">
        <v>44664</v>
      </c>
      <c r="ACV62" s="1">
        <v>44665</v>
      </c>
      <c r="ACW62" s="1">
        <v>44666</v>
      </c>
      <c r="ACX62" s="1">
        <v>44667</v>
      </c>
      <c r="ACY62" s="1">
        <v>44668</v>
      </c>
      <c r="ACZ62" s="1">
        <v>44669</v>
      </c>
      <c r="ADA62" s="1">
        <v>44670</v>
      </c>
      <c r="ADB62" s="1">
        <v>44671</v>
      </c>
      <c r="ADC62" s="1">
        <v>44672</v>
      </c>
      <c r="ADD62" s="1">
        <v>44673</v>
      </c>
      <c r="ADE62" s="1">
        <v>44674</v>
      </c>
      <c r="ADF62" s="1">
        <v>44675</v>
      </c>
      <c r="ADG62" s="1">
        <v>44676</v>
      </c>
      <c r="ADH62" s="1">
        <v>44677</v>
      </c>
      <c r="ADI62" s="1">
        <v>44678</v>
      </c>
      <c r="ADJ62" s="1">
        <v>44679</v>
      </c>
      <c r="ADK62" s="1">
        <v>44680</v>
      </c>
      <c r="ADL62" s="1">
        <v>44681</v>
      </c>
      <c r="ADM62" s="1">
        <v>44682</v>
      </c>
      <c r="ADN62" s="1">
        <v>44683</v>
      </c>
      <c r="ADO62" s="1">
        <v>44684</v>
      </c>
      <c r="ADP62" s="1">
        <v>44685</v>
      </c>
      <c r="ADQ62" s="1">
        <v>44686</v>
      </c>
      <c r="ADR62" s="1">
        <v>44687</v>
      </c>
      <c r="ADS62" s="1">
        <v>44688</v>
      </c>
      <c r="ADT62" s="1">
        <v>44689</v>
      </c>
      <c r="ADU62" s="1">
        <v>44690</v>
      </c>
      <c r="ADV62" s="1">
        <v>44691</v>
      </c>
      <c r="ADW62" s="1">
        <v>44692</v>
      </c>
      <c r="ADX62" s="1">
        <v>44693</v>
      </c>
      <c r="ADY62" s="1">
        <v>44694</v>
      </c>
      <c r="ADZ62" s="1">
        <v>44695</v>
      </c>
      <c r="AEA62" s="1">
        <v>44696</v>
      </c>
      <c r="AEB62" s="1">
        <v>44697</v>
      </c>
      <c r="AEC62" s="1">
        <v>44698</v>
      </c>
      <c r="AED62" s="1">
        <v>44699</v>
      </c>
      <c r="AEE62" s="1">
        <v>44700</v>
      </c>
      <c r="AEF62" s="1">
        <v>44701</v>
      </c>
      <c r="AEG62" s="1">
        <v>44702</v>
      </c>
      <c r="AEH62" s="1">
        <v>44703</v>
      </c>
      <c r="AEI62" s="1">
        <v>44704</v>
      </c>
      <c r="AEJ62" s="1">
        <v>44705</v>
      </c>
      <c r="AEK62" s="1">
        <v>44706</v>
      </c>
      <c r="AEL62" s="1">
        <v>44707</v>
      </c>
      <c r="AEM62" s="1">
        <v>44708</v>
      </c>
      <c r="AEN62" s="1">
        <v>44709</v>
      </c>
      <c r="AEO62" s="1">
        <v>44710</v>
      </c>
      <c r="AEP62" s="1">
        <v>44711</v>
      </c>
      <c r="AEQ62" s="1">
        <v>44712</v>
      </c>
      <c r="AER62" s="1">
        <v>44713</v>
      </c>
      <c r="AES62" s="1">
        <v>44714</v>
      </c>
      <c r="AET62" s="1">
        <v>44715</v>
      </c>
      <c r="AEU62" s="1">
        <v>44716</v>
      </c>
      <c r="AEV62" s="1">
        <v>44717</v>
      </c>
      <c r="AEW62" s="1">
        <v>44718</v>
      </c>
      <c r="AEX62" s="1">
        <v>44719</v>
      </c>
      <c r="AEY62" s="1">
        <v>44720</v>
      </c>
      <c r="AEZ62" s="1">
        <v>44721</v>
      </c>
      <c r="AFA62" s="1">
        <v>44722</v>
      </c>
      <c r="AFB62" s="1">
        <v>44723</v>
      </c>
      <c r="AFC62" s="1">
        <v>44724</v>
      </c>
      <c r="AFD62" s="1">
        <v>44725</v>
      </c>
      <c r="AFE62" s="1">
        <v>44726</v>
      </c>
      <c r="AFF62" s="1">
        <v>44727</v>
      </c>
      <c r="AFG62" s="1">
        <v>44728</v>
      </c>
      <c r="AFH62" s="1">
        <v>44729</v>
      </c>
      <c r="AFI62" s="1">
        <v>44730</v>
      </c>
      <c r="AFJ62" s="1">
        <v>44731</v>
      </c>
      <c r="AFK62" s="1">
        <v>44732</v>
      </c>
      <c r="AFL62" s="1">
        <v>44733</v>
      </c>
      <c r="AFM62" s="1">
        <v>44734</v>
      </c>
      <c r="AFN62" s="1">
        <v>44735</v>
      </c>
      <c r="AFO62" s="1">
        <v>44736</v>
      </c>
      <c r="AFP62" s="1">
        <v>44737</v>
      </c>
      <c r="AFQ62" s="1">
        <v>44738</v>
      </c>
      <c r="AFR62" s="1">
        <v>44739</v>
      </c>
      <c r="AFS62" s="1">
        <v>44740</v>
      </c>
      <c r="AFT62" s="1">
        <v>44741</v>
      </c>
      <c r="AFU62" s="1">
        <v>44742</v>
      </c>
      <c r="AFV62" s="1">
        <v>44743</v>
      </c>
      <c r="AFW62" s="1">
        <v>44744</v>
      </c>
      <c r="AFX62" s="1">
        <v>44745</v>
      </c>
      <c r="AFY62" s="1">
        <v>44746</v>
      </c>
      <c r="AFZ62" s="1">
        <v>44747</v>
      </c>
      <c r="AGA62" s="1">
        <v>44748</v>
      </c>
      <c r="AGB62" s="1">
        <v>44749</v>
      </c>
      <c r="AGC62" s="1">
        <v>44750</v>
      </c>
      <c r="AGD62" s="1">
        <v>44751</v>
      </c>
      <c r="AGE62" s="1">
        <v>44752</v>
      </c>
      <c r="AGF62" s="1">
        <v>44753</v>
      </c>
      <c r="AGG62" s="1">
        <v>44754</v>
      </c>
      <c r="AGH62" s="1">
        <v>44755</v>
      </c>
      <c r="AGI62" s="1">
        <v>44756</v>
      </c>
      <c r="AGJ62" s="1">
        <v>44757</v>
      </c>
      <c r="AGK62" s="1">
        <v>44758</v>
      </c>
      <c r="AGL62" s="1">
        <v>44759</v>
      </c>
      <c r="AGM62" s="1">
        <v>44760</v>
      </c>
      <c r="AGN62" s="1">
        <v>44761</v>
      </c>
      <c r="AGO62" s="1">
        <v>44762</v>
      </c>
      <c r="AGP62" s="1">
        <v>44763</v>
      </c>
      <c r="AGQ62" s="1">
        <v>44764</v>
      </c>
      <c r="AGR62" s="1">
        <v>44765</v>
      </c>
      <c r="AGS62" s="1">
        <v>44766</v>
      </c>
      <c r="AGT62" s="1">
        <v>44767</v>
      </c>
      <c r="AGU62" s="1">
        <v>44768</v>
      </c>
      <c r="AGV62" s="1">
        <v>44769</v>
      </c>
      <c r="AGW62" s="1">
        <v>44770</v>
      </c>
      <c r="AGX62" s="1">
        <v>44771</v>
      </c>
      <c r="AGY62" s="1">
        <v>44772</v>
      </c>
      <c r="AGZ62" s="1">
        <v>44773</v>
      </c>
      <c r="AHA62" s="1">
        <v>44774</v>
      </c>
      <c r="AHB62" s="1">
        <v>44775</v>
      </c>
      <c r="AHC62" s="1">
        <v>44776</v>
      </c>
      <c r="AHD62" s="1">
        <v>44777</v>
      </c>
      <c r="AHE62" s="1">
        <v>44778</v>
      </c>
      <c r="AHF62" s="1">
        <v>44779</v>
      </c>
      <c r="AHG62" s="1">
        <v>44780</v>
      </c>
      <c r="AHH62" s="1">
        <v>44781</v>
      </c>
      <c r="AHI62" s="1">
        <v>44782</v>
      </c>
      <c r="AHJ62" s="1">
        <v>44783</v>
      </c>
      <c r="AHK62" s="1">
        <v>44784</v>
      </c>
      <c r="AHL62" s="1">
        <v>44785</v>
      </c>
      <c r="AHM62" s="1">
        <v>44786</v>
      </c>
      <c r="AHN62" s="1">
        <v>44787</v>
      </c>
      <c r="AHO62" s="1">
        <v>44788</v>
      </c>
      <c r="AHP62" s="1">
        <v>44789</v>
      </c>
      <c r="AHQ62" s="1">
        <v>44790</v>
      </c>
      <c r="AHR62" s="1">
        <v>44791</v>
      </c>
      <c r="AHS62" s="1">
        <v>44792</v>
      </c>
      <c r="AHT62" s="1">
        <v>44793</v>
      </c>
      <c r="AHU62" s="1">
        <v>44794</v>
      </c>
      <c r="AHV62" s="1">
        <v>44795</v>
      </c>
      <c r="AHW62" s="1">
        <v>44796</v>
      </c>
      <c r="AHX62" s="1">
        <v>44797</v>
      </c>
      <c r="AHY62" s="1">
        <v>44798</v>
      </c>
      <c r="AHZ62" s="1">
        <v>44799</v>
      </c>
      <c r="AIA62" s="1">
        <v>44800</v>
      </c>
      <c r="AIB62" s="1">
        <v>44801</v>
      </c>
      <c r="AIC62" s="1">
        <v>44802</v>
      </c>
      <c r="AID62" s="1">
        <v>44803</v>
      </c>
      <c r="AIE62" s="1">
        <v>44804</v>
      </c>
      <c r="AIF62" s="1">
        <v>44805</v>
      </c>
      <c r="AIG62" s="1">
        <v>44806</v>
      </c>
      <c r="AIH62" s="1">
        <v>44807</v>
      </c>
      <c r="AII62" s="1">
        <v>44808</v>
      </c>
      <c r="AIJ62" s="1">
        <v>44809</v>
      </c>
      <c r="AIK62" s="1">
        <v>44810</v>
      </c>
      <c r="AIL62" s="1">
        <v>44811</v>
      </c>
      <c r="AIM62" s="1">
        <v>44812</v>
      </c>
      <c r="AIN62" s="1">
        <v>44813</v>
      </c>
      <c r="AIO62" s="1">
        <v>44814</v>
      </c>
      <c r="AIP62" s="1">
        <v>44815</v>
      </c>
      <c r="AIQ62" s="1">
        <v>44816</v>
      </c>
      <c r="AIR62" s="1">
        <v>44817</v>
      </c>
      <c r="AIS62" s="1">
        <v>44818</v>
      </c>
      <c r="AIT62" s="1">
        <v>44819</v>
      </c>
      <c r="AIU62" s="1">
        <v>44820</v>
      </c>
      <c r="AIV62" s="1">
        <v>44821</v>
      </c>
      <c r="AIW62" s="1">
        <v>44822</v>
      </c>
      <c r="AIX62" s="1">
        <v>44823</v>
      </c>
      <c r="AIY62" s="1">
        <v>44824</v>
      </c>
      <c r="AIZ62" s="1">
        <v>44825</v>
      </c>
      <c r="AJA62" s="1">
        <v>44826</v>
      </c>
      <c r="AJB62" s="1">
        <v>44827</v>
      </c>
      <c r="AJC62" s="1">
        <v>44828</v>
      </c>
      <c r="AJD62" s="1">
        <v>44829</v>
      </c>
      <c r="AJE62" s="1">
        <v>44830</v>
      </c>
      <c r="AJF62" s="1">
        <v>44831</v>
      </c>
      <c r="AJG62" s="1">
        <v>44832</v>
      </c>
      <c r="AJH62" s="1">
        <v>44833</v>
      </c>
      <c r="AJI62" s="1">
        <v>44834</v>
      </c>
      <c r="AJJ62" s="1">
        <v>44835</v>
      </c>
      <c r="AJK62" s="1">
        <v>44836</v>
      </c>
      <c r="AJL62" s="1">
        <v>44837</v>
      </c>
      <c r="AJM62" s="1">
        <v>44838</v>
      </c>
      <c r="AJN62" s="1">
        <v>44839</v>
      </c>
      <c r="AJO62" s="1">
        <v>44840</v>
      </c>
      <c r="AJP62" s="1">
        <v>44841</v>
      </c>
      <c r="AJQ62" s="1">
        <v>44842</v>
      </c>
      <c r="AJR62" s="1">
        <v>44843</v>
      </c>
      <c r="AJS62" s="1">
        <v>44844</v>
      </c>
      <c r="AJT62" s="1">
        <v>44845</v>
      </c>
      <c r="AJU62" s="1">
        <v>44846</v>
      </c>
      <c r="AJV62" s="1">
        <v>44847</v>
      </c>
      <c r="AJW62" s="1">
        <v>44848</v>
      </c>
      <c r="AJX62" s="1">
        <v>44849</v>
      </c>
      <c r="AJY62" s="1">
        <v>44850</v>
      </c>
      <c r="AJZ62" s="1">
        <v>44851</v>
      </c>
      <c r="AKA62" s="1">
        <v>44852</v>
      </c>
      <c r="AKB62" s="1">
        <v>44853</v>
      </c>
      <c r="AKC62" s="1">
        <v>44854</v>
      </c>
      <c r="AKD62" s="1">
        <v>44855</v>
      </c>
      <c r="AKE62" s="1">
        <v>44856</v>
      </c>
      <c r="AKF62" s="1">
        <v>44857</v>
      </c>
      <c r="AKG62" s="1">
        <v>44858</v>
      </c>
      <c r="AKH62" s="1">
        <v>44859</v>
      </c>
      <c r="AKI62" s="1">
        <v>44860</v>
      </c>
      <c r="AKJ62" s="1">
        <v>44861</v>
      </c>
      <c r="AKK62" s="1">
        <v>44862</v>
      </c>
      <c r="AKL62" s="1">
        <v>44863</v>
      </c>
      <c r="AKM62" s="1">
        <v>44864</v>
      </c>
      <c r="AKN62" s="1">
        <v>44865</v>
      </c>
      <c r="AKO62" s="1">
        <v>44866</v>
      </c>
      <c r="AKP62" s="1">
        <v>44867</v>
      </c>
      <c r="AKQ62" s="1">
        <v>44868</v>
      </c>
      <c r="AKR62" s="1">
        <v>44869</v>
      </c>
      <c r="AKS62" s="1">
        <v>44870</v>
      </c>
      <c r="AKT62" s="1">
        <v>44871</v>
      </c>
      <c r="AKU62" s="1">
        <v>44872</v>
      </c>
      <c r="AKV62" s="1">
        <v>44873</v>
      </c>
      <c r="AKW62" s="1">
        <v>44874</v>
      </c>
      <c r="AKX62" s="1">
        <v>44875</v>
      </c>
      <c r="AKY62" s="1">
        <v>44876</v>
      </c>
      <c r="AKZ62" s="1">
        <v>44877</v>
      </c>
      <c r="ALA62" s="1">
        <v>44878</v>
      </c>
      <c r="ALB62" s="1">
        <v>44879</v>
      </c>
      <c r="ALC62" s="1">
        <v>44880</v>
      </c>
      <c r="ALD62" s="1">
        <v>44881</v>
      </c>
      <c r="ALE62" s="1">
        <v>44882</v>
      </c>
      <c r="ALF62" s="1">
        <v>44883</v>
      </c>
      <c r="ALG62" s="1">
        <v>44884</v>
      </c>
      <c r="ALH62" s="1">
        <v>44885</v>
      </c>
      <c r="ALI62" s="1">
        <v>44886</v>
      </c>
      <c r="ALJ62" s="1">
        <v>44887</v>
      </c>
      <c r="ALK62" s="1">
        <v>44888</v>
      </c>
      <c r="ALL62" s="1">
        <v>44889</v>
      </c>
      <c r="ALM62" s="1">
        <v>44890</v>
      </c>
      <c r="ALN62" s="1">
        <v>44891</v>
      </c>
      <c r="ALO62" s="1">
        <v>44892</v>
      </c>
      <c r="ALP62" s="1">
        <v>44893</v>
      </c>
      <c r="ALQ62" s="1">
        <v>44894</v>
      </c>
      <c r="ALR62" s="1">
        <v>44895</v>
      </c>
      <c r="ALS62" s="1">
        <v>44896</v>
      </c>
      <c r="ALT62" s="1">
        <v>44897</v>
      </c>
      <c r="ALU62" s="1">
        <v>44898</v>
      </c>
      <c r="ALV62" s="1">
        <v>44899</v>
      </c>
      <c r="ALW62" s="1">
        <v>44900</v>
      </c>
      <c r="ALX62" s="1">
        <v>44901</v>
      </c>
      <c r="ALY62" s="1">
        <v>44902</v>
      </c>
      <c r="ALZ62" s="1">
        <v>44903</v>
      </c>
      <c r="AMA62" s="1">
        <v>44904</v>
      </c>
      <c r="AMB62" s="1">
        <v>44905</v>
      </c>
      <c r="AMC62" s="1">
        <v>44906</v>
      </c>
      <c r="AMD62" s="1">
        <v>44907</v>
      </c>
      <c r="AME62" s="1">
        <v>44908</v>
      </c>
      <c r="AMF62" s="1">
        <v>44909</v>
      </c>
      <c r="AMG62" s="1">
        <v>44910</v>
      </c>
      <c r="AMH62" s="1">
        <v>44911</v>
      </c>
      <c r="AMI62" s="1">
        <v>44912</v>
      </c>
      <c r="AMJ62" s="1">
        <v>44913</v>
      </c>
      <c r="AMK62" s="1">
        <v>44914</v>
      </c>
      <c r="AML62" s="1">
        <v>44915</v>
      </c>
      <c r="AMM62" s="1">
        <v>44916</v>
      </c>
      <c r="AMN62" s="1">
        <v>44917</v>
      </c>
      <c r="AMO62" s="1">
        <v>44918</v>
      </c>
      <c r="AMP62" s="1">
        <v>44919</v>
      </c>
      <c r="AMQ62" s="1">
        <v>44920</v>
      </c>
      <c r="AMR62" s="1">
        <v>44921</v>
      </c>
      <c r="AMS62" s="1">
        <v>44922</v>
      </c>
      <c r="AMT62" s="1">
        <v>44923</v>
      </c>
      <c r="AMU62" s="1">
        <v>44924</v>
      </c>
      <c r="AMV62" s="1">
        <v>44925</v>
      </c>
      <c r="AMW62" s="1">
        <v>44926</v>
      </c>
      <c r="AMX62" s="1">
        <v>44927</v>
      </c>
      <c r="AMY62" s="1">
        <v>44928</v>
      </c>
      <c r="AMZ62" s="1">
        <v>44929</v>
      </c>
      <c r="ANA62" s="1">
        <v>44930</v>
      </c>
      <c r="ANB62" s="1">
        <v>44931</v>
      </c>
      <c r="ANC62" s="1">
        <v>44932</v>
      </c>
      <c r="AND62" s="1">
        <v>44933</v>
      </c>
      <c r="ANE62" s="1">
        <v>44934</v>
      </c>
      <c r="ANF62" s="1">
        <v>44935</v>
      </c>
      <c r="ANG62" s="1">
        <v>44936</v>
      </c>
      <c r="ANH62" s="1">
        <v>44937</v>
      </c>
      <c r="ANI62" s="1">
        <v>44938</v>
      </c>
      <c r="ANJ62" s="1">
        <v>44939</v>
      </c>
      <c r="ANK62" s="1">
        <v>44940</v>
      </c>
      <c r="ANL62" s="1">
        <v>44941</v>
      </c>
      <c r="ANM62" s="1">
        <v>44942</v>
      </c>
      <c r="ANN62" s="1">
        <v>44943</v>
      </c>
      <c r="ANO62" s="1">
        <v>44944</v>
      </c>
      <c r="ANP62" s="1">
        <v>44945</v>
      </c>
      <c r="ANQ62" s="1">
        <v>44946</v>
      </c>
      <c r="ANR62" s="1">
        <v>44947</v>
      </c>
      <c r="ANS62" s="1">
        <v>44948</v>
      </c>
      <c r="ANT62" s="1">
        <v>44949</v>
      </c>
      <c r="ANU62" s="1">
        <v>44950</v>
      </c>
      <c r="ANV62" s="1">
        <v>44951</v>
      </c>
      <c r="ANW62" s="1">
        <v>44952</v>
      </c>
      <c r="ANX62" s="1">
        <v>44953</v>
      </c>
      <c r="ANY62" s="1">
        <v>44954</v>
      </c>
      <c r="ANZ62" s="1">
        <v>44955</v>
      </c>
      <c r="AOA62" s="1">
        <v>44956</v>
      </c>
      <c r="AOB62" s="1">
        <v>44957</v>
      </c>
      <c r="AOC62" s="1">
        <v>44958</v>
      </c>
      <c r="AOD62" s="1">
        <v>44959</v>
      </c>
      <c r="AOE62" s="1">
        <v>44960</v>
      </c>
      <c r="AOF62" s="1">
        <v>44961</v>
      </c>
      <c r="AOG62" s="1">
        <v>44962</v>
      </c>
      <c r="AOH62" s="1">
        <v>44963</v>
      </c>
      <c r="AOI62" s="1">
        <v>44964</v>
      </c>
      <c r="AOJ62" s="1">
        <v>44965</v>
      </c>
      <c r="AOK62" s="1">
        <v>44966</v>
      </c>
      <c r="AOL62" s="1">
        <v>44967</v>
      </c>
      <c r="AOM62" s="1">
        <v>44968</v>
      </c>
      <c r="AON62" s="1">
        <v>44969</v>
      </c>
      <c r="AOO62" s="1">
        <v>44970</v>
      </c>
      <c r="AOP62" s="1">
        <v>44971</v>
      </c>
      <c r="AOQ62" s="1">
        <v>44972</v>
      </c>
      <c r="AOR62" s="1">
        <v>44973</v>
      </c>
      <c r="AOS62" s="1">
        <v>44974</v>
      </c>
      <c r="AOT62" s="1">
        <v>44975</v>
      </c>
      <c r="AOU62" s="1">
        <v>44976</v>
      </c>
      <c r="AOV62" s="1">
        <v>44977</v>
      </c>
      <c r="AOW62" s="1">
        <v>44978</v>
      </c>
      <c r="AOX62" s="1">
        <v>44979</v>
      </c>
      <c r="AOY62" s="1">
        <v>44980</v>
      </c>
      <c r="AOZ62" s="1">
        <v>44981</v>
      </c>
      <c r="APA62" s="1">
        <v>44982</v>
      </c>
      <c r="APB62" s="1">
        <v>44983</v>
      </c>
      <c r="APC62" s="1">
        <v>44984</v>
      </c>
      <c r="APD62" s="1">
        <v>44985</v>
      </c>
      <c r="APE62" s="1">
        <v>44986</v>
      </c>
      <c r="APF62" s="1">
        <v>44987</v>
      </c>
      <c r="APG62" s="1">
        <v>44988</v>
      </c>
      <c r="APH62" s="1">
        <v>44989</v>
      </c>
      <c r="API62" s="1">
        <v>44990</v>
      </c>
      <c r="APJ62" s="1">
        <v>44991</v>
      </c>
      <c r="APK62" s="1">
        <v>44992</v>
      </c>
      <c r="APL62" s="1">
        <v>44993</v>
      </c>
      <c r="APM62" s="1">
        <v>44994</v>
      </c>
      <c r="APN62" s="1">
        <v>44995</v>
      </c>
      <c r="APO62" s="1">
        <v>44996</v>
      </c>
      <c r="APP62" s="1">
        <v>44997</v>
      </c>
      <c r="APQ62" s="1">
        <v>44998</v>
      </c>
      <c r="APR62" s="1">
        <v>44999</v>
      </c>
      <c r="APS62" s="1">
        <v>45000</v>
      </c>
      <c r="APT62" s="1">
        <v>45001</v>
      </c>
      <c r="APU62" s="1">
        <v>45002</v>
      </c>
      <c r="APV62" s="1">
        <v>45003</v>
      </c>
      <c r="APW62" s="1">
        <v>45004</v>
      </c>
      <c r="APX62" s="1">
        <v>45005</v>
      </c>
      <c r="APY62" s="1">
        <v>45006</v>
      </c>
      <c r="APZ62" s="1">
        <v>45007</v>
      </c>
      <c r="AQA62" s="1">
        <v>45008</v>
      </c>
      <c r="AQB62" s="1">
        <v>45009</v>
      </c>
      <c r="AQC62" s="1">
        <v>45010</v>
      </c>
      <c r="AQD62" s="1">
        <v>45011</v>
      </c>
      <c r="AQE62" s="1">
        <v>45012</v>
      </c>
      <c r="AQF62" s="1">
        <v>45013</v>
      </c>
      <c r="AQG62" s="1">
        <v>45014</v>
      </c>
      <c r="AQH62" s="1">
        <v>45015</v>
      </c>
      <c r="AQI62" s="1">
        <v>45016</v>
      </c>
      <c r="AQJ62" s="1">
        <v>45017</v>
      </c>
      <c r="AQK62" s="1">
        <v>45018</v>
      </c>
      <c r="AQL62" s="1">
        <v>45019</v>
      </c>
      <c r="AQM62" s="1">
        <v>45020</v>
      </c>
      <c r="AQN62" s="1">
        <v>45021</v>
      </c>
      <c r="AQO62" s="1">
        <v>45022</v>
      </c>
      <c r="AQP62" s="1">
        <v>45023</v>
      </c>
      <c r="AQQ62" s="1">
        <v>45024</v>
      </c>
      <c r="AQR62" s="1">
        <v>45025</v>
      </c>
      <c r="AQS62" s="1">
        <v>45026</v>
      </c>
      <c r="AQT62" s="1">
        <v>45027</v>
      </c>
      <c r="AQU62" s="1">
        <v>45028</v>
      </c>
      <c r="AQV62" s="1">
        <v>45029</v>
      </c>
      <c r="AQW62" s="1">
        <v>45030</v>
      </c>
      <c r="AQX62" s="1">
        <v>45031</v>
      </c>
      <c r="AQY62" s="1">
        <v>45032</v>
      </c>
      <c r="AQZ62" s="1">
        <v>45033</v>
      </c>
      <c r="ARA62" s="1">
        <v>45034</v>
      </c>
      <c r="ARB62" s="1">
        <v>45035</v>
      </c>
      <c r="ARC62" s="1">
        <v>45036</v>
      </c>
      <c r="ARD62" s="1">
        <v>45037</v>
      </c>
      <c r="ARE62" s="1">
        <v>45038</v>
      </c>
      <c r="ARF62" s="1">
        <v>45039</v>
      </c>
      <c r="ARG62" s="1">
        <v>45040</v>
      </c>
      <c r="ARH62" s="1">
        <v>45041</v>
      </c>
      <c r="ARI62" s="1">
        <v>45042</v>
      </c>
      <c r="ARJ62" s="1">
        <v>45043</v>
      </c>
      <c r="ARK62" s="1">
        <v>45044</v>
      </c>
      <c r="ARL62" s="1">
        <v>45045</v>
      </c>
      <c r="ARM62" s="1">
        <v>45046</v>
      </c>
      <c r="ARN62" s="1">
        <v>45047</v>
      </c>
      <c r="ARO62" s="1">
        <v>45048</v>
      </c>
      <c r="ARP62" s="1">
        <v>45049</v>
      </c>
      <c r="ARQ62" s="1">
        <v>45050</v>
      </c>
      <c r="ARR62" s="1">
        <v>45051</v>
      </c>
      <c r="ARS62" s="1">
        <v>45052</v>
      </c>
      <c r="ART62" s="1">
        <v>45053</v>
      </c>
      <c r="ARU62" s="1">
        <v>45054</v>
      </c>
    </row>
    <row r="63" spans="1:16384" s="93" customFormat="1" ht="18" customHeight="1">
      <c r="A63" s="42" t="s">
        <v>23</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c r="FB63" s="92"/>
      <c r="FC63" s="92"/>
      <c r="FD63" s="92"/>
      <c r="FE63" s="92"/>
      <c r="FF63" s="92"/>
      <c r="FG63" s="92"/>
      <c r="FH63" s="92"/>
      <c r="FI63" s="92"/>
      <c r="FJ63" s="92"/>
      <c r="FK63" s="92"/>
      <c r="FL63" s="92"/>
      <c r="FM63" s="92"/>
      <c r="FN63" s="92"/>
      <c r="FO63" s="92"/>
      <c r="FP63" s="92"/>
      <c r="FQ63" s="92"/>
      <c r="FR63" s="92"/>
      <c r="FS63" s="92"/>
      <c r="FT63" s="92"/>
      <c r="FU63" s="92"/>
      <c r="FV63" s="92"/>
      <c r="FW63" s="92"/>
      <c r="FX63" s="92"/>
      <c r="FY63" s="92"/>
      <c r="FZ63" s="92"/>
      <c r="GA63" s="92"/>
      <c r="GB63" s="92"/>
      <c r="GC63" s="92"/>
      <c r="GD63" s="92"/>
      <c r="GE63" s="92"/>
      <c r="GF63" s="92"/>
      <c r="GG63" s="92"/>
      <c r="GH63" s="92"/>
      <c r="GI63" s="92"/>
      <c r="GJ63" s="92"/>
      <c r="GK63" s="92"/>
      <c r="GL63" s="92"/>
      <c r="GM63" s="92"/>
      <c r="GN63" s="92"/>
      <c r="GO63" s="92"/>
      <c r="GP63" s="92"/>
      <c r="GQ63" s="92"/>
      <c r="GR63" s="92"/>
      <c r="GS63" s="92"/>
      <c r="GT63" s="92"/>
      <c r="GU63" s="92"/>
      <c r="GV63" s="92"/>
      <c r="GW63" s="92"/>
      <c r="GX63" s="92"/>
      <c r="GY63" s="92"/>
      <c r="GZ63" s="92"/>
      <c r="HA63" s="92"/>
      <c r="HB63" s="92"/>
      <c r="HC63" s="92"/>
      <c r="HD63" s="92"/>
      <c r="HE63" s="92"/>
      <c r="HF63" s="92"/>
      <c r="HG63" s="92"/>
      <c r="HH63" s="92"/>
      <c r="HI63" s="92"/>
      <c r="HJ63" s="92"/>
      <c r="HK63" s="92"/>
      <c r="HL63" s="92"/>
      <c r="HM63" s="92"/>
      <c r="HN63" s="92"/>
      <c r="HO63" s="92"/>
      <c r="HP63" s="92"/>
      <c r="HQ63" s="92"/>
      <c r="HR63" s="92"/>
      <c r="HS63" s="92"/>
      <c r="HT63" s="92"/>
      <c r="HU63" s="92"/>
      <c r="HV63" s="92"/>
      <c r="HW63" s="92"/>
      <c r="HX63" s="92"/>
      <c r="HY63" s="92"/>
      <c r="HZ63" s="92"/>
      <c r="IA63" s="92"/>
      <c r="IB63" s="92"/>
      <c r="IC63" s="92"/>
      <c r="ID63" s="92"/>
      <c r="IE63" s="92"/>
      <c r="IF63" s="92"/>
      <c r="IG63" s="92"/>
      <c r="IH63" s="92"/>
      <c r="II63" s="92"/>
      <c r="IJ63" s="92"/>
      <c r="IK63" s="92"/>
      <c r="IL63" s="92"/>
      <c r="IM63" s="92"/>
      <c r="IN63" s="92"/>
      <c r="IO63" s="92"/>
      <c r="IP63" s="92"/>
      <c r="IQ63" s="92"/>
      <c r="IR63" s="92"/>
      <c r="IS63" s="92"/>
      <c r="IT63" s="92"/>
      <c r="IU63" s="92"/>
      <c r="IV63" s="92"/>
      <c r="IW63" s="92"/>
      <c r="IX63" s="92"/>
      <c r="IY63" s="92"/>
      <c r="IZ63" s="92"/>
      <c r="JA63" s="92"/>
      <c r="JB63" s="92"/>
      <c r="JC63" s="92"/>
      <c r="JD63" s="92"/>
      <c r="JE63" s="92"/>
      <c r="JF63" s="92"/>
      <c r="JG63" s="92"/>
      <c r="JH63" s="92"/>
      <c r="JI63" s="92"/>
      <c r="JJ63" s="92"/>
      <c r="JK63" s="92"/>
      <c r="JL63" s="92"/>
      <c r="JM63" s="92"/>
      <c r="JN63" s="92"/>
      <c r="JO63" s="92"/>
      <c r="JP63" s="92"/>
      <c r="JQ63" s="92"/>
      <c r="JR63" s="92"/>
      <c r="JS63" s="92"/>
      <c r="JT63" s="92"/>
      <c r="JU63" s="92"/>
      <c r="JV63" s="92"/>
      <c r="JW63" s="92"/>
      <c r="JX63" s="92"/>
      <c r="JY63" s="92"/>
      <c r="JZ63" s="92"/>
      <c r="KA63" s="92"/>
      <c r="KB63" s="92"/>
      <c r="KC63" s="92"/>
      <c r="KD63" s="92"/>
      <c r="KE63" s="92"/>
      <c r="KF63" s="92"/>
      <c r="KG63" s="92"/>
      <c r="KH63" s="92"/>
      <c r="KI63" s="92"/>
      <c r="KJ63" s="92"/>
      <c r="KK63" s="92"/>
      <c r="KL63" s="92"/>
      <c r="KM63" s="92"/>
      <c r="KN63" s="92"/>
      <c r="KO63" s="92"/>
      <c r="KP63" s="92"/>
      <c r="KQ63" s="92"/>
      <c r="KR63" s="92"/>
      <c r="KS63" s="92"/>
      <c r="KT63" s="92"/>
      <c r="KU63" s="92"/>
      <c r="KV63" s="92"/>
      <c r="KW63" s="92"/>
      <c r="KX63" s="92"/>
      <c r="KY63" s="92"/>
      <c r="KZ63" s="92"/>
      <c r="LA63" s="92"/>
      <c r="LB63" s="92"/>
      <c r="LC63" s="92"/>
      <c r="LD63" s="92"/>
      <c r="LE63" s="92"/>
      <c r="LF63" s="92"/>
      <c r="LG63" s="92"/>
      <c r="LH63" s="92"/>
      <c r="LI63" s="92"/>
      <c r="LJ63" s="92"/>
      <c r="LK63" s="92"/>
      <c r="LL63" s="92"/>
      <c r="LM63" s="92"/>
      <c r="LN63" s="92"/>
      <c r="LO63" s="92"/>
      <c r="LP63" s="92"/>
      <c r="LQ63" s="92"/>
      <c r="LR63" s="92"/>
      <c r="LS63" s="92"/>
      <c r="LT63" s="92"/>
      <c r="LU63" s="92"/>
      <c r="LV63" s="92"/>
      <c r="LW63" s="92"/>
      <c r="LX63" s="92"/>
      <c r="LY63" s="92"/>
      <c r="LZ63" s="92"/>
      <c r="MA63" s="92"/>
      <c r="MB63" s="92"/>
      <c r="MC63" s="92"/>
      <c r="MD63" s="92"/>
      <c r="ME63" s="92"/>
      <c r="MF63" s="92"/>
      <c r="MG63" s="92"/>
      <c r="MH63" s="92"/>
      <c r="MI63" s="92"/>
      <c r="MJ63" s="92"/>
      <c r="MK63" s="92"/>
      <c r="ML63" s="92"/>
      <c r="MM63" s="92"/>
      <c r="MN63" s="92"/>
      <c r="MO63" s="92"/>
      <c r="MP63" s="92"/>
      <c r="MQ63" s="92"/>
      <c r="MR63" s="92"/>
      <c r="MS63" s="92"/>
      <c r="MT63" s="92"/>
      <c r="MU63" s="92"/>
      <c r="MV63" s="92"/>
      <c r="MW63" s="92"/>
      <c r="MX63" s="92"/>
      <c r="MY63" s="92"/>
      <c r="MZ63" s="92"/>
      <c r="NA63" s="92"/>
      <c r="NB63" s="92"/>
      <c r="NC63" s="92"/>
      <c r="ND63" s="92"/>
      <c r="NE63" s="92"/>
      <c r="NF63" s="92"/>
      <c r="NG63" s="92"/>
      <c r="NH63" s="92"/>
      <c r="NI63" s="92"/>
      <c r="NJ63" s="92"/>
      <c r="NK63" s="92"/>
      <c r="NL63" s="92"/>
      <c r="NM63" s="92"/>
      <c r="NN63" s="92"/>
      <c r="NO63" s="92"/>
      <c r="NP63" s="92"/>
      <c r="NQ63" s="92"/>
      <c r="NR63" s="92"/>
      <c r="NS63" s="92"/>
      <c r="NT63" s="92"/>
      <c r="NU63" s="92"/>
      <c r="NV63" s="92"/>
      <c r="NW63" s="92"/>
      <c r="NX63" s="92"/>
      <c r="NY63" s="92"/>
      <c r="NZ63" s="92"/>
      <c r="OA63" s="92"/>
      <c r="OB63" s="92"/>
      <c r="OC63" s="92"/>
      <c r="OD63" s="92"/>
      <c r="OE63" s="92"/>
      <c r="OF63" s="92"/>
      <c r="OG63" s="92"/>
      <c r="OH63" s="92"/>
      <c r="OI63" s="92"/>
      <c r="OJ63" s="92"/>
      <c r="OK63" s="92"/>
      <c r="OL63" s="92"/>
      <c r="OM63" s="92"/>
      <c r="ON63" s="92"/>
      <c r="OO63" s="92"/>
      <c r="OP63" s="92"/>
      <c r="OQ63" s="92"/>
      <c r="OR63" s="92"/>
      <c r="OS63" s="92"/>
      <c r="OT63" s="92"/>
      <c r="OU63" s="92"/>
      <c r="OV63" s="92"/>
      <c r="OW63" s="92"/>
      <c r="OX63" s="92"/>
      <c r="OY63" s="92"/>
      <c r="OZ63" s="92"/>
      <c r="PA63" s="92"/>
      <c r="PB63" s="92"/>
      <c r="PC63" s="92"/>
      <c r="PD63" s="92"/>
      <c r="PE63" s="92"/>
      <c r="PF63" s="92"/>
      <c r="PG63" s="92"/>
      <c r="PH63" s="92"/>
      <c r="PI63" s="92"/>
      <c r="PJ63" s="92"/>
      <c r="PK63" s="92"/>
      <c r="PL63" s="92"/>
      <c r="PM63" s="92"/>
      <c r="PN63" s="92"/>
      <c r="PO63" s="92"/>
      <c r="PP63" s="92"/>
      <c r="PQ63" s="92"/>
      <c r="PR63" s="92"/>
      <c r="PS63" s="92"/>
      <c r="PT63" s="92"/>
      <c r="PU63" s="92"/>
      <c r="PV63" s="92"/>
      <c r="PW63" s="92"/>
      <c r="PX63" s="92"/>
      <c r="PY63" s="92"/>
      <c r="PZ63" s="92"/>
      <c r="QA63" s="92"/>
      <c r="QB63" s="92"/>
      <c r="QC63" s="92"/>
      <c r="QD63" s="92"/>
      <c r="QE63" s="92"/>
      <c r="QF63" s="92"/>
      <c r="QG63" s="92"/>
      <c r="QH63" s="92"/>
      <c r="QI63" s="92"/>
      <c r="QJ63" s="92"/>
      <c r="QK63" s="92"/>
      <c r="QL63" s="92"/>
      <c r="QM63" s="92"/>
      <c r="QN63" s="92"/>
      <c r="QO63" s="92"/>
      <c r="QP63" s="92"/>
      <c r="QQ63" s="92"/>
      <c r="QR63" s="92"/>
      <c r="QS63" s="92"/>
      <c r="QT63" s="92"/>
      <c r="QU63" s="92"/>
      <c r="QV63" s="92"/>
      <c r="QW63" s="92"/>
      <c r="QX63" s="92"/>
      <c r="QY63" s="92"/>
      <c r="QZ63" s="92"/>
      <c r="RA63" s="92"/>
      <c r="RB63" s="92"/>
      <c r="RC63" s="92"/>
      <c r="RD63" s="92"/>
      <c r="RE63" s="92"/>
      <c r="RF63" s="92"/>
      <c r="RG63" s="92"/>
      <c r="RH63" s="92"/>
      <c r="RI63" s="92"/>
      <c r="RJ63" s="92"/>
      <c r="RK63" s="92"/>
      <c r="RL63" s="92"/>
      <c r="RM63" s="92"/>
      <c r="RN63" s="92"/>
      <c r="RO63" s="92"/>
      <c r="RP63" s="92"/>
      <c r="RQ63" s="92"/>
      <c r="RR63" s="92"/>
      <c r="RS63" s="92"/>
      <c r="RT63" s="92"/>
      <c r="RU63" s="92"/>
      <c r="RV63" s="92"/>
      <c r="RW63" s="92"/>
      <c r="RX63" s="92"/>
      <c r="RY63" s="92"/>
      <c r="RZ63" s="92"/>
      <c r="SA63" s="92"/>
      <c r="SB63" s="92"/>
      <c r="SC63" s="92"/>
      <c r="SD63" s="92"/>
      <c r="SE63" s="92"/>
      <c r="SF63" s="92"/>
      <c r="SG63" s="92"/>
      <c r="SH63" s="92"/>
      <c r="SI63" s="92"/>
      <c r="SJ63" s="92"/>
      <c r="SK63" s="92"/>
      <c r="SL63" s="92"/>
      <c r="SM63" s="92"/>
      <c r="SN63" s="92"/>
      <c r="SO63" s="92"/>
      <c r="SP63" s="92"/>
      <c r="SQ63" s="92"/>
      <c r="SR63" s="92"/>
      <c r="SS63" s="92"/>
      <c r="ST63" s="92"/>
      <c r="SU63" s="92"/>
      <c r="SV63" s="92"/>
      <c r="SW63" s="92"/>
      <c r="SX63" s="92"/>
      <c r="SY63" s="92"/>
      <c r="SZ63" s="92"/>
      <c r="TA63" s="92"/>
      <c r="TB63" s="92"/>
      <c r="TC63" s="92"/>
      <c r="TD63" s="92"/>
      <c r="TE63" s="92"/>
      <c r="TF63" s="92"/>
      <c r="TG63" s="92"/>
      <c r="TH63" s="92"/>
      <c r="TI63" s="92"/>
      <c r="TJ63" s="92"/>
      <c r="TK63" s="92"/>
      <c r="TL63" s="92"/>
      <c r="TM63" s="92"/>
      <c r="TN63" s="92"/>
      <c r="TO63" s="92"/>
      <c r="TP63" s="92"/>
      <c r="TQ63" s="92"/>
      <c r="TR63" s="92"/>
      <c r="TS63" s="92"/>
      <c r="TT63" s="92"/>
      <c r="TU63" s="92"/>
      <c r="TV63" s="92"/>
      <c r="TW63" s="92"/>
      <c r="TX63" s="92"/>
      <c r="TY63" s="92"/>
      <c r="TZ63" s="92"/>
      <c r="UA63" s="92"/>
      <c r="UB63" s="92"/>
      <c r="UC63" s="92"/>
      <c r="UD63" s="92"/>
      <c r="UE63" s="92"/>
      <c r="UF63" s="92"/>
      <c r="UG63" s="92"/>
      <c r="UH63" s="92"/>
      <c r="UI63" s="92"/>
      <c r="UJ63" s="92"/>
      <c r="UK63" s="92"/>
      <c r="UL63" s="92"/>
      <c r="UM63" s="92"/>
      <c r="UN63" s="92"/>
      <c r="UO63" s="92"/>
      <c r="UP63" s="92"/>
      <c r="UQ63" s="92"/>
      <c r="UR63" s="92"/>
      <c r="US63" s="92"/>
      <c r="UT63" s="92"/>
      <c r="UU63" s="92"/>
      <c r="UV63" s="92"/>
      <c r="UW63" s="92"/>
      <c r="UX63" s="92"/>
      <c r="UY63" s="92"/>
      <c r="UZ63" s="92"/>
      <c r="VA63" s="92"/>
      <c r="VB63" s="92"/>
      <c r="VC63" s="92"/>
      <c r="VD63" s="92"/>
      <c r="VE63" s="92"/>
      <c r="VF63" s="92"/>
      <c r="VG63" s="92"/>
      <c r="VH63" s="92"/>
      <c r="VI63" s="92"/>
      <c r="VJ63" s="92"/>
      <c r="VK63" s="92"/>
      <c r="VL63" s="92"/>
      <c r="VM63" s="92"/>
      <c r="VN63" s="92"/>
      <c r="VO63" s="92"/>
      <c r="VP63" s="92"/>
      <c r="VQ63" s="92"/>
      <c r="VR63" s="92"/>
      <c r="VS63" s="92"/>
      <c r="VT63" s="92"/>
      <c r="VU63" s="92"/>
      <c r="VV63" s="92"/>
      <c r="VW63" s="92"/>
      <c r="VX63" s="92"/>
      <c r="VY63" s="92"/>
      <c r="VZ63" s="92"/>
      <c r="WA63" s="92"/>
      <c r="WB63" s="92"/>
      <c r="WC63" s="92"/>
      <c r="WD63" s="92"/>
      <c r="WE63" s="92"/>
      <c r="WF63" s="92"/>
      <c r="WG63" s="92"/>
      <c r="WH63" s="92"/>
      <c r="WI63" s="92"/>
      <c r="WJ63" s="92"/>
      <c r="WK63" s="92"/>
      <c r="WL63" s="92"/>
      <c r="WM63" s="92"/>
      <c r="WN63" s="92"/>
      <c r="WO63" s="92"/>
      <c r="WP63" s="92"/>
      <c r="WQ63" s="92"/>
      <c r="WR63" s="92"/>
      <c r="WS63" s="92"/>
      <c r="WT63" s="92"/>
      <c r="WU63" s="92"/>
      <c r="WV63" s="92"/>
      <c r="WW63" s="92"/>
      <c r="WX63" s="92"/>
      <c r="WY63" s="92"/>
      <c r="WZ63" s="92"/>
      <c r="XA63" s="92"/>
      <c r="XB63" s="92"/>
      <c r="XC63" s="92"/>
      <c r="XD63" s="92"/>
      <c r="XE63" s="92"/>
      <c r="XF63" s="92"/>
      <c r="XG63" s="92"/>
      <c r="XH63" s="92"/>
      <c r="XI63" s="92"/>
      <c r="XJ63" s="92"/>
      <c r="XK63" s="92"/>
      <c r="XL63" s="92"/>
      <c r="XM63" s="92"/>
      <c r="XN63" s="92"/>
      <c r="XO63" s="92"/>
      <c r="XP63" s="92"/>
      <c r="XQ63" s="92"/>
      <c r="XR63" s="92"/>
      <c r="XS63" s="92"/>
      <c r="XT63" s="92"/>
      <c r="XU63" s="92"/>
      <c r="XV63" s="92"/>
      <c r="XW63" s="92"/>
      <c r="XX63" s="92"/>
      <c r="XY63" s="92"/>
      <c r="XZ63" s="92"/>
      <c r="YA63" s="92"/>
      <c r="YB63" s="92"/>
      <c r="YC63" s="92"/>
      <c r="YD63" s="92"/>
      <c r="YE63" s="92"/>
      <c r="YF63" s="92"/>
      <c r="YG63" s="92"/>
      <c r="YH63" s="92"/>
      <c r="YI63" s="92"/>
      <c r="YJ63" s="92"/>
      <c r="YK63" s="92"/>
      <c r="YL63" s="92"/>
      <c r="YM63" s="92"/>
      <c r="YN63" s="92"/>
      <c r="YO63" s="92"/>
      <c r="YP63" s="92"/>
      <c r="YQ63" s="92"/>
      <c r="YR63" s="92"/>
      <c r="YS63" s="92"/>
      <c r="YT63" s="92"/>
      <c r="YU63" s="92"/>
      <c r="YV63" s="92"/>
      <c r="YW63" s="92"/>
      <c r="YX63" s="92"/>
      <c r="YY63" s="92"/>
      <c r="YZ63" s="92"/>
      <c r="ZA63" s="92"/>
      <c r="ZB63" s="92"/>
      <c r="ZC63" s="92"/>
      <c r="ZD63" s="92"/>
      <c r="ZE63" s="92"/>
      <c r="ZF63" s="92"/>
      <c r="ZG63" s="92"/>
      <c r="ZH63" s="92"/>
      <c r="ZI63" s="92"/>
      <c r="ZJ63" s="92"/>
      <c r="ZK63" s="92"/>
      <c r="ZL63" s="92"/>
      <c r="ZM63" s="92"/>
      <c r="ZN63" s="92"/>
      <c r="ZO63" s="92"/>
      <c r="ZP63" s="92"/>
      <c r="ZQ63" s="92"/>
      <c r="ZR63" s="92"/>
      <c r="ZS63" s="92"/>
      <c r="ZT63" s="92"/>
      <c r="ZU63" s="92"/>
      <c r="ZV63" s="92"/>
      <c r="ZW63" s="92"/>
      <c r="ZX63" s="92"/>
      <c r="ZY63" s="92"/>
      <c r="ZZ63" s="92"/>
      <c r="AAA63" s="92"/>
      <c r="AAB63" s="15">
        <v>1000</v>
      </c>
      <c r="AAC63" s="15">
        <v>1000</v>
      </c>
      <c r="AAD63" s="15">
        <v>1000</v>
      </c>
      <c r="AAE63" s="15">
        <v>1000</v>
      </c>
      <c r="AAF63" s="15">
        <v>1000</v>
      </c>
      <c r="AAG63" s="15">
        <v>1000</v>
      </c>
      <c r="AAH63" s="15">
        <v>1000</v>
      </c>
      <c r="AAI63" s="15">
        <v>1000</v>
      </c>
      <c r="AAJ63" s="15">
        <v>1000</v>
      </c>
      <c r="AAK63" s="15">
        <v>1000</v>
      </c>
      <c r="AAL63" s="15">
        <v>1000</v>
      </c>
      <c r="AAM63" s="15">
        <v>1000</v>
      </c>
      <c r="AAN63" s="15">
        <v>1000</v>
      </c>
      <c r="AAO63" s="15">
        <v>1000</v>
      </c>
      <c r="AAP63" s="15">
        <v>1000</v>
      </c>
      <c r="AAQ63" s="15">
        <v>1000</v>
      </c>
      <c r="AAR63" s="15">
        <v>1000</v>
      </c>
      <c r="AAS63" s="15">
        <v>1000</v>
      </c>
      <c r="AAT63" s="15">
        <v>1000</v>
      </c>
      <c r="AAU63" s="15">
        <v>1000</v>
      </c>
      <c r="AAV63" s="15">
        <v>1000</v>
      </c>
      <c r="AAW63" s="15">
        <v>1000</v>
      </c>
      <c r="AAX63" s="15">
        <v>1000</v>
      </c>
      <c r="AAY63" s="15">
        <v>1000</v>
      </c>
      <c r="AAZ63" s="15">
        <v>1000</v>
      </c>
      <c r="ABA63" s="15">
        <v>1000</v>
      </c>
      <c r="ABB63" s="15">
        <v>1000</v>
      </c>
      <c r="ABC63" s="15">
        <v>1000</v>
      </c>
      <c r="ABD63" s="15">
        <v>1000</v>
      </c>
      <c r="ABE63" s="15">
        <v>1000</v>
      </c>
      <c r="ABF63" s="15">
        <v>1000</v>
      </c>
      <c r="ABG63" s="15">
        <v>1000</v>
      </c>
      <c r="ABH63" s="15">
        <v>1000</v>
      </c>
      <c r="ABI63" s="15">
        <v>1000</v>
      </c>
      <c r="ABJ63" s="15">
        <v>1000</v>
      </c>
      <c r="ABK63" s="15">
        <v>1000</v>
      </c>
      <c r="ABL63" s="15">
        <v>1000</v>
      </c>
      <c r="ABM63" s="15">
        <v>1000</v>
      </c>
      <c r="ABN63" s="15">
        <v>1000</v>
      </c>
      <c r="ABO63" s="15">
        <v>1000</v>
      </c>
      <c r="ABP63" s="15">
        <v>1000</v>
      </c>
      <c r="ABQ63" s="15">
        <v>1000</v>
      </c>
      <c r="ABR63" s="15">
        <v>1000</v>
      </c>
      <c r="ABS63" s="15">
        <v>1000</v>
      </c>
      <c r="ABT63" s="15">
        <v>1000</v>
      </c>
      <c r="ABU63" s="15">
        <v>1000</v>
      </c>
      <c r="ABV63" s="15">
        <v>1000</v>
      </c>
      <c r="ABW63" s="15">
        <v>1000</v>
      </c>
      <c r="ABX63" s="15">
        <v>1000</v>
      </c>
      <c r="ABY63" s="15">
        <v>1000</v>
      </c>
      <c r="ABZ63" s="15">
        <v>1000</v>
      </c>
      <c r="ACA63" s="15">
        <v>1000</v>
      </c>
      <c r="ACB63" s="15">
        <v>1000</v>
      </c>
      <c r="ACC63" s="15">
        <v>1000</v>
      </c>
      <c r="ACD63" s="15">
        <v>1000</v>
      </c>
      <c r="ACE63" s="15">
        <v>1000</v>
      </c>
      <c r="ACF63" s="15">
        <v>1000</v>
      </c>
      <c r="ACG63" s="15">
        <v>1000</v>
      </c>
      <c r="ACH63" s="15">
        <v>1000</v>
      </c>
      <c r="ACI63" s="15">
        <v>1000</v>
      </c>
      <c r="ACJ63" s="15">
        <v>1000</v>
      </c>
      <c r="ACK63" s="15">
        <v>1000</v>
      </c>
      <c r="ACL63" s="15">
        <v>1000</v>
      </c>
      <c r="ACM63" s="15">
        <v>1000</v>
      </c>
      <c r="ACN63" s="15">
        <v>1000</v>
      </c>
      <c r="ACO63" s="15">
        <v>1000</v>
      </c>
      <c r="ACP63" s="15">
        <v>1000</v>
      </c>
      <c r="ACQ63" s="15">
        <v>1000</v>
      </c>
      <c r="ACR63" s="15">
        <v>1000</v>
      </c>
      <c r="ACS63" s="15">
        <v>1000</v>
      </c>
      <c r="ACT63" s="15">
        <v>1000</v>
      </c>
      <c r="ACU63" s="15">
        <v>1000</v>
      </c>
      <c r="ACV63" s="15">
        <v>1000</v>
      </c>
      <c r="ACW63" s="15">
        <v>1000</v>
      </c>
      <c r="ACX63" s="15">
        <v>1000</v>
      </c>
      <c r="ACY63" s="15">
        <v>1000</v>
      </c>
      <c r="ACZ63" s="15">
        <v>1000</v>
      </c>
      <c r="ADA63" s="15">
        <v>1000</v>
      </c>
      <c r="ADB63" s="15">
        <v>1000</v>
      </c>
      <c r="ADC63" s="15">
        <v>1000</v>
      </c>
      <c r="ADD63" s="15">
        <v>1000</v>
      </c>
      <c r="ADE63" s="15">
        <v>1000</v>
      </c>
      <c r="ADF63" s="15">
        <v>1000</v>
      </c>
      <c r="ADG63" s="15">
        <v>1000</v>
      </c>
      <c r="ADH63" s="15">
        <v>1000</v>
      </c>
      <c r="ADI63" s="15">
        <v>1000</v>
      </c>
      <c r="ADJ63" s="15">
        <v>1000</v>
      </c>
      <c r="ADK63" s="15">
        <v>1000</v>
      </c>
      <c r="ADL63" s="15">
        <v>1000</v>
      </c>
      <c r="ADM63" s="15">
        <v>1000</v>
      </c>
      <c r="ADN63" s="15">
        <v>1000</v>
      </c>
      <c r="ADO63" s="15">
        <v>1000</v>
      </c>
      <c r="ADP63" s="15">
        <v>1000</v>
      </c>
      <c r="ADQ63" s="15">
        <v>1000</v>
      </c>
      <c r="ADR63" s="15">
        <v>1000</v>
      </c>
      <c r="ADS63" s="15">
        <v>1000</v>
      </c>
      <c r="ADT63" s="15">
        <v>1000</v>
      </c>
      <c r="ADU63" s="15">
        <v>1000</v>
      </c>
      <c r="ADV63" s="92"/>
      <c r="ADW63" s="92"/>
      <c r="ADX63" s="92"/>
      <c r="ADY63" s="92"/>
      <c r="ADZ63" s="92"/>
      <c r="AEA63" s="92"/>
      <c r="AEB63" s="92"/>
      <c r="AEC63" s="92"/>
      <c r="AED63" s="92"/>
      <c r="AEE63" s="92"/>
      <c r="AEF63" s="92"/>
      <c r="AEG63" s="92"/>
      <c r="AEH63" s="92"/>
      <c r="AEI63" s="92"/>
      <c r="AEJ63" s="92"/>
      <c r="AEK63" s="92"/>
      <c r="AEL63" s="92"/>
      <c r="AEM63" s="92"/>
      <c r="AEN63" s="92"/>
      <c r="AEO63" s="92"/>
      <c r="AEP63" s="92"/>
      <c r="AEQ63" s="92"/>
      <c r="AER63" s="92"/>
      <c r="AES63" s="92"/>
      <c r="AET63" s="92"/>
      <c r="AEU63" s="92"/>
      <c r="AEV63" s="92"/>
      <c r="AEW63" s="92"/>
      <c r="AEX63" s="92"/>
      <c r="AEY63" s="92"/>
      <c r="AEZ63" s="92"/>
      <c r="AFA63" s="92"/>
      <c r="AFB63" s="92"/>
      <c r="AFC63" s="92"/>
      <c r="AFD63" s="92"/>
      <c r="AFE63" s="92"/>
      <c r="AFF63" s="92"/>
      <c r="AFG63" s="92"/>
      <c r="AFH63" s="92"/>
      <c r="AFI63" s="92"/>
      <c r="AFJ63" s="92"/>
      <c r="AFK63" s="92"/>
      <c r="AFL63" s="92"/>
      <c r="AFM63" s="92"/>
      <c r="AFN63" s="92"/>
      <c r="AFO63" s="92"/>
      <c r="AFP63" s="92"/>
      <c r="AFQ63" s="92"/>
      <c r="AFR63" s="92"/>
      <c r="AFS63" s="92"/>
      <c r="AFT63" s="92"/>
      <c r="AFU63" s="92"/>
      <c r="AFV63" s="92"/>
      <c r="AFW63" s="92"/>
      <c r="AFX63" s="92"/>
      <c r="AFY63" s="92"/>
      <c r="AFZ63" s="92"/>
      <c r="AGA63" s="92"/>
      <c r="AGB63" s="92"/>
      <c r="AGC63" s="92"/>
      <c r="AGD63" s="92"/>
      <c r="AGE63" s="92"/>
      <c r="AGF63" s="92"/>
      <c r="AGG63" s="92"/>
      <c r="AGH63" s="92"/>
      <c r="AGI63" s="92"/>
      <c r="AGJ63" s="92"/>
      <c r="AGK63" s="92"/>
      <c r="AGL63" s="92"/>
      <c r="AGM63" s="92"/>
      <c r="AGN63" s="92"/>
      <c r="AGO63" s="92"/>
      <c r="AGP63" s="92"/>
      <c r="AGQ63" s="92"/>
      <c r="AGR63" s="92"/>
      <c r="AGS63" s="92"/>
      <c r="AGT63" s="92"/>
      <c r="AGU63" s="92"/>
      <c r="AGV63" s="92"/>
      <c r="AGW63" s="92"/>
      <c r="AGX63" s="92"/>
      <c r="AGY63" s="92"/>
      <c r="AGZ63" s="92"/>
      <c r="AHA63" s="92"/>
      <c r="AHB63" s="92"/>
      <c r="AHC63" s="92"/>
      <c r="AHD63" s="92"/>
      <c r="AHE63" s="92"/>
      <c r="AHF63" s="92"/>
      <c r="AHG63" s="92"/>
      <c r="AHH63" s="92"/>
      <c r="AHI63" s="92"/>
      <c r="AHJ63" s="92"/>
      <c r="AHK63" s="92"/>
      <c r="AHL63" s="92"/>
      <c r="AHM63" s="92"/>
      <c r="AHN63" s="92"/>
      <c r="AHO63" s="92"/>
      <c r="AHP63" s="92"/>
      <c r="AHQ63" s="92"/>
      <c r="AHR63" s="92"/>
      <c r="AHS63" s="92"/>
      <c r="AHT63" s="92"/>
      <c r="AHU63" s="92"/>
      <c r="AHV63" s="92"/>
      <c r="AHW63" s="92"/>
      <c r="AHX63" s="92"/>
      <c r="AHY63" s="92"/>
      <c r="AHZ63" s="92"/>
      <c r="AIA63" s="92"/>
      <c r="AIB63" s="92"/>
      <c r="AIC63" s="92"/>
      <c r="AID63" s="92"/>
      <c r="AIE63" s="92"/>
      <c r="AIF63" s="92"/>
      <c r="AIG63" s="92"/>
      <c r="AIH63" s="92"/>
      <c r="AII63" s="92"/>
      <c r="AIJ63" s="92"/>
      <c r="AIK63" s="92"/>
      <c r="AIL63" s="92"/>
      <c r="AIM63" s="92"/>
      <c r="AIN63" s="92"/>
      <c r="AIO63" s="92"/>
      <c r="AIP63" s="92"/>
      <c r="AIQ63" s="92"/>
      <c r="AIR63" s="92"/>
      <c r="AIS63" s="92"/>
      <c r="AIT63" s="92"/>
      <c r="AIU63" s="92"/>
      <c r="AIV63" s="92"/>
      <c r="AIW63" s="92"/>
      <c r="AIX63" s="92"/>
      <c r="AIY63" s="92"/>
      <c r="AIZ63" s="92"/>
      <c r="AJA63" s="92"/>
      <c r="AJB63" s="92"/>
      <c r="AJC63" s="92"/>
      <c r="AJD63" s="92"/>
      <c r="AJE63" s="92"/>
      <c r="AJF63" s="92"/>
      <c r="AJG63" s="92"/>
      <c r="AJH63" s="92"/>
      <c r="AJI63" s="92"/>
      <c r="AJJ63" s="92"/>
      <c r="AJK63" s="92"/>
      <c r="AJL63" s="92"/>
      <c r="AJM63" s="92"/>
      <c r="AJN63" s="92"/>
      <c r="AJO63" s="92"/>
      <c r="AJP63" s="92"/>
      <c r="AJQ63" s="92"/>
      <c r="AJR63" s="92"/>
      <c r="AJS63" s="92"/>
      <c r="AJT63" s="92"/>
      <c r="AJU63" s="92"/>
      <c r="AJV63" s="92"/>
      <c r="AJW63" s="92"/>
      <c r="AJX63" s="92"/>
      <c r="AJY63" s="92"/>
      <c r="AJZ63" s="92"/>
      <c r="AKA63" s="92"/>
      <c r="AKB63" s="92"/>
      <c r="AKC63" s="92"/>
      <c r="AKD63" s="92"/>
      <c r="AKE63" s="92"/>
      <c r="AKF63" s="92"/>
      <c r="AKG63" s="92"/>
      <c r="AKH63" s="92"/>
      <c r="AKI63" s="92"/>
      <c r="AKJ63" s="92"/>
      <c r="AKK63" s="92"/>
      <c r="AKL63" s="92"/>
      <c r="AKM63" s="92"/>
      <c r="AKN63" s="92"/>
      <c r="AKO63" s="92"/>
      <c r="AKP63" s="92"/>
      <c r="AKQ63" s="92"/>
      <c r="AKR63" s="92"/>
      <c r="AKS63" s="92"/>
      <c r="AKT63" s="92"/>
      <c r="AKU63" s="92"/>
      <c r="AKV63" s="92"/>
      <c r="AKW63" s="92"/>
      <c r="AKX63" s="92"/>
      <c r="AKY63" s="92"/>
      <c r="AKZ63" s="92"/>
      <c r="ALA63" s="92"/>
      <c r="ALB63" s="92"/>
      <c r="ALC63" s="92"/>
      <c r="ALD63" s="92"/>
      <c r="ALE63" s="92"/>
      <c r="ALF63" s="92"/>
      <c r="ALG63" s="92"/>
      <c r="ALH63" s="92"/>
      <c r="ALI63" s="92"/>
      <c r="ALJ63" s="92"/>
      <c r="ALK63" s="92"/>
      <c r="ALL63" s="92"/>
      <c r="ALM63" s="92"/>
      <c r="ALN63" s="92"/>
      <c r="ALO63" s="92"/>
      <c r="ALP63" s="92"/>
      <c r="ALQ63" s="92"/>
      <c r="ALR63" s="92"/>
      <c r="ALS63" s="92"/>
      <c r="ALT63" s="92"/>
      <c r="ALU63" s="92"/>
      <c r="ALV63" s="92"/>
      <c r="ALW63" s="92"/>
      <c r="ALX63" s="92"/>
      <c r="ALY63" s="92"/>
      <c r="ALZ63" s="92"/>
      <c r="AMA63" s="92"/>
      <c r="AMB63" s="92"/>
      <c r="AMC63" s="92"/>
      <c r="AMD63" s="92"/>
      <c r="AME63" s="92"/>
      <c r="AMF63" s="92"/>
      <c r="AMG63" s="92"/>
      <c r="AMH63" s="92"/>
      <c r="AMI63" s="92"/>
      <c r="AMJ63" s="92"/>
      <c r="AMK63" s="92"/>
      <c r="AML63" s="92"/>
      <c r="AMM63" s="92"/>
      <c r="AMN63" s="92"/>
      <c r="AMO63" s="92"/>
      <c r="AMP63" s="92"/>
      <c r="AMQ63" s="92"/>
      <c r="AMR63" s="92"/>
      <c r="AMS63" s="92"/>
      <c r="AMT63" s="92"/>
      <c r="AMU63" s="92"/>
      <c r="AMV63" s="92"/>
      <c r="AMW63" s="92"/>
      <c r="AMX63" s="92"/>
      <c r="AMY63" s="92"/>
      <c r="AMZ63" s="92"/>
      <c r="ANA63" s="92"/>
      <c r="ANB63" s="92"/>
      <c r="ANC63" s="92"/>
      <c r="AND63" s="92"/>
      <c r="ANE63" s="92"/>
      <c r="ANF63" s="92"/>
      <c r="ANG63" s="92"/>
      <c r="ANH63" s="92"/>
      <c r="ANI63" s="92"/>
      <c r="ANJ63" s="92"/>
      <c r="ANK63" s="92"/>
      <c r="ANL63" s="92"/>
      <c r="ANM63" s="92"/>
      <c r="ANN63" s="92"/>
      <c r="ANO63" s="92"/>
      <c r="ANP63" s="92"/>
      <c r="ANQ63" s="92"/>
      <c r="ANR63" s="92"/>
      <c r="ANS63" s="92"/>
      <c r="ANT63" s="92"/>
      <c r="ANU63" s="92"/>
      <c r="ANV63" s="92"/>
      <c r="ANW63" s="92"/>
      <c r="ANX63" s="92"/>
      <c r="ANY63" s="92"/>
      <c r="ANZ63" s="92"/>
      <c r="AOA63" s="92"/>
      <c r="AOB63" s="92"/>
      <c r="AOC63" s="92"/>
      <c r="AOD63" s="92"/>
      <c r="AOE63" s="92"/>
      <c r="AOF63" s="92"/>
      <c r="AOG63" s="92"/>
      <c r="AOH63" s="92"/>
      <c r="AOI63" s="92"/>
      <c r="AOJ63" s="92"/>
      <c r="AOK63" s="92"/>
      <c r="AOL63" s="92"/>
      <c r="AOM63" s="92"/>
      <c r="AON63" s="92"/>
      <c r="AOO63" s="92"/>
      <c r="AOP63" s="92"/>
      <c r="AOQ63" s="92"/>
      <c r="AOR63" s="92"/>
      <c r="AOS63" s="92"/>
      <c r="AOT63" s="92"/>
      <c r="AOU63" s="92"/>
      <c r="AOV63" s="92"/>
      <c r="AOW63" s="92"/>
      <c r="AOX63" s="92"/>
      <c r="AOY63" s="92"/>
      <c r="AOZ63" s="92"/>
      <c r="APA63" s="92"/>
      <c r="APB63" s="92"/>
      <c r="APC63" s="92"/>
      <c r="APD63" s="92"/>
      <c r="APE63" s="92"/>
      <c r="APF63" s="92"/>
      <c r="APG63" s="92"/>
      <c r="APH63" s="92"/>
      <c r="API63" s="92"/>
      <c r="APJ63" s="92"/>
      <c r="APK63" s="92"/>
      <c r="APL63" s="92"/>
      <c r="APM63" s="92"/>
      <c r="APN63" s="92"/>
      <c r="APO63" s="92"/>
      <c r="APP63" s="92"/>
      <c r="APQ63" s="92"/>
      <c r="APR63" s="92"/>
      <c r="APS63" s="92"/>
      <c r="APT63" s="92"/>
      <c r="APU63" s="92"/>
      <c r="APV63" s="92"/>
      <c r="APW63" s="92"/>
      <c r="APX63" s="92"/>
      <c r="APY63" s="92"/>
      <c r="APZ63" s="92"/>
      <c r="AQA63" s="92"/>
      <c r="AQB63" s="92"/>
      <c r="AQC63" s="92"/>
      <c r="AQD63" s="92"/>
      <c r="AQE63" s="92"/>
      <c r="AQF63" s="92"/>
      <c r="AQG63" s="92"/>
      <c r="AQH63" s="92"/>
      <c r="AQI63" s="92"/>
      <c r="AQJ63" s="92"/>
      <c r="AQK63" s="92"/>
      <c r="AQL63" s="92"/>
      <c r="AQM63" s="92"/>
      <c r="AQN63" s="92"/>
      <c r="AQO63" s="92"/>
      <c r="AQP63" s="92"/>
      <c r="AQQ63" s="92"/>
      <c r="AQR63" s="92"/>
      <c r="AQS63" s="92"/>
      <c r="AQT63" s="92"/>
      <c r="AQU63" s="92"/>
      <c r="AQV63" s="92"/>
      <c r="AQW63" s="92"/>
      <c r="AQX63" s="92"/>
      <c r="AQY63" s="92"/>
      <c r="AQZ63" s="92"/>
      <c r="ARA63" s="92"/>
      <c r="ARB63" s="92"/>
      <c r="ARC63" s="92"/>
      <c r="ARD63" s="92"/>
      <c r="ARE63" s="92"/>
      <c r="ARF63" s="92"/>
      <c r="ARG63" s="92"/>
      <c r="ARH63" s="92"/>
      <c r="ARI63" s="92"/>
      <c r="ARJ63" s="92"/>
      <c r="ARK63" s="92"/>
      <c r="ARL63" s="92"/>
      <c r="ARM63" s="92"/>
      <c r="ARN63" s="92"/>
      <c r="ARO63" s="92"/>
      <c r="ARP63" s="92"/>
      <c r="ARQ63" s="92"/>
      <c r="ARR63" s="92"/>
      <c r="ARS63" s="92"/>
      <c r="ART63" s="92"/>
      <c r="ARU63" s="92"/>
    </row>
    <row r="64" spans="1:16384" s="93" customFormat="1" ht="18" customHeight="1">
      <c r="A64" s="42" t="s">
        <v>2</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5"/>
      <c r="BO64" s="94"/>
      <c r="BP64" s="94"/>
      <c r="BQ64" s="96"/>
      <c r="BR64" s="95"/>
      <c r="BS64" s="95"/>
      <c r="BT64" s="94"/>
      <c r="BU64" s="94"/>
      <c r="BV64" s="94"/>
      <c r="BW64" s="94"/>
      <c r="BX64" s="94"/>
      <c r="BY64" s="96"/>
      <c r="BZ64" s="94"/>
      <c r="CA64" s="94"/>
      <c r="CB64" s="96"/>
      <c r="CC64" s="95"/>
      <c r="CD64" s="95"/>
      <c r="CE64" s="94"/>
      <c r="CF64" s="96"/>
      <c r="CG64" s="95"/>
      <c r="CH64" s="95"/>
      <c r="CI64" s="95"/>
      <c r="CJ64" s="95"/>
      <c r="CK64" s="95"/>
      <c r="CL64" s="95"/>
      <c r="CM64" s="95"/>
      <c r="CN64" s="95"/>
      <c r="CO64" s="95"/>
      <c r="CP64" s="95"/>
      <c r="CQ64" s="94"/>
      <c r="CR64" s="94"/>
      <c r="CS64" s="96"/>
      <c r="CT64" s="95"/>
      <c r="CU64" s="94"/>
      <c r="CV64" s="94"/>
      <c r="CW64" s="94"/>
      <c r="CX64" s="94"/>
      <c r="CY64" s="96"/>
      <c r="CZ64" s="95"/>
      <c r="DA64" s="95"/>
      <c r="DB64" s="94"/>
      <c r="DC64" s="96"/>
      <c r="DD64" s="94"/>
      <c r="DE64" s="96"/>
      <c r="DF64" s="94"/>
      <c r="DG64" s="96"/>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c r="IW64" s="94"/>
      <c r="IX64" s="94"/>
      <c r="IY64" s="94"/>
      <c r="IZ64" s="94"/>
      <c r="JA64" s="94"/>
      <c r="JB64" s="94"/>
      <c r="JC64" s="94"/>
      <c r="JD64" s="94"/>
      <c r="JE64" s="94"/>
      <c r="JF64" s="94"/>
      <c r="JG64" s="94"/>
      <c r="JH64" s="94"/>
      <c r="JI64" s="94"/>
      <c r="JJ64" s="94"/>
      <c r="JK64" s="94"/>
      <c r="JL64" s="94"/>
      <c r="JM64" s="94"/>
      <c r="JN64" s="94"/>
      <c r="JO64" s="94"/>
      <c r="JP64" s="94"/>
      <c r="JQ64" s="94"/>
      <c r="JR64" s="94"/>
      <c r="JS64" s="94"/>
      <c r="JT64" s="94"/>
      <c r="JU64" s="94"/>
      <c r="JV64" s="94"/>
      <c r="JW64" s="94"/>
      <c r="JX64" s="94"/>
      <c r="JY64" s="94"/>
      <c r="JZ64" s="94"/>
      <c r="KA64" s="94"/>
      <c r="KB64" s="94"/>
      <c r="KC64" s="94"/>
      <c r="KD64" s="94"/>
      <c r="KE64" s="94"/>
      <c r="KF64" s="94"/>
      <c r="KG64" s="94"/>
      <c r="KH64" s="94"/>
      <c r="KI64" s="94"/>
      <c r="KJ64" s="94"/>
      <c r="KK64" s="94"/>
      <c r="KL64" s="94"/>
      <c r="KM64" s="94"/>
      <c r="KN64" s="94"/>
      <c r="KO64" s="94"/>
      <c r="KP64" s="94"/>
      <c r="KQ64" s="94"/>
      <c r="KR64" s="94"/>
      <c r="KS64" s="94"/>
      <c r="KT64" s="94"/>
      <c r="KU64" s="94"/>
      <c r="KV64" s="94"/>
      <c r="KW64" s="94"/>
      <c r="KX64" s="94"/>
      <c r="KY64" s="94"/>
      <c r="KZ64" s="94"/>
      <c r="LA64" s="94"/>
      <c r="LB64" s="94"/>
      <c r="LC64" s="94"/>
      <c r="LD64" s="94"/>
      <c r="LE64" s="94"/>
      <c r="LF64" s="94"/>
      <c r="LG64" s="94"/>
      <c r="LH64" s="94"/>
      <c r="LI64" s="94"/>
      <c r="LJ64" s="94"/>
      <c r="LK64" s="94"/>
      <c r="LL64" s="94"/>
      <c r="LM64" s="94"/>
      <c r="LN64" s="94"/>
      <c r="LO64" s="94"/>
      <c r="LP64" s="94"/>
      <c r="LQ64" s="94"/>
      <c r="LR64" s="94"/>
      <c r="LS64" s="94"/>
      <c r="LT64" s="94"/>
      <c r="LU64" s="94"/>
      <c r="LV64" s="94"/>
      <c r="LW64" s="94"/>
      <c r="LX64" s="94"/>
      <c r="LY64" s="94"/>
      <c r="LZ64" s="94"/>
      <c r="MA64" s="94"/>
      <c r="MB64" s="94"/>
      <c r="MC64" s="94"/>
      <c r="MD64" s="94"/>
      <c r="ME64" s="94"/>
      <c r="MF64" s="94"/>
      <c r="MG64" s="94"/>
      <c r="MH64" s="94"/>
      <c r="MI64" s="94"/>
      <c r="MJ64" s="94"/>
      <c r="MK64" s="94"/>
      <c r="ML64" s="94"/>
      <c r="MM64" s="94"/>
      <c r="MN64" s="94"/>
      <c r="MO64" s="94"/>
      <c r="MP64" s="94"/>
      <c r="MQ64" s="94"/>
      <c r="MR64" s="94"/>
      <c r="MS64" s="94"/>
      <c r="MT64" s="94"/>
      <c r="MU64" s="94"/>
      <c r="MV64" s="94"/>
      <c r="MW64" s="94"/>
      <c r="MX64" s="94"/>
      <c r="MY64" s="94"/>
      <c r="MZ64" s="94"/>
      <c r="NA64" s="94"/>
      <c r="NB64" s="94"/>
      <c r="NC64" s="94"/>
      <c r="ND64" s="94"/>
      <c r="NE64" s="94"/>
      <c r="NF64" s="94"/>
      <c r="NG64" s="94"/>
      <c r="NH64" s="94"/>
      <c r="NI64" s="94"/>
      <c r="NJ64" s="94"/>
      <c r="NK64" s="94"/>
      <c r="NL64" s="94"/>
      <c r="NM64" s="94"/>
      <c r="NN64" s="94"/>
      <c r="NO64" s="94"/>
      <c r="NP64" s="94"/>
      <c r="NQ64" s="94"/>
      <c r="NR64" s="94"/>
      <c r="NS64" s="94"/>
      <c r="NT64" s="94"/>
      <c r="NU64" s="94"/>
      <c r="NV64" s="94"/>
      <c r="NW64" s="94"/>
      <c r="NX64" s="94"/>
      <c r="NY64" s="94"/>
      <c r="NZ64" s="94"/>
      <c r="OA64" s="94"/>
      <c r="OB64" s="94"/>
      <c r="OC64" s="94"/>
      <c r="OD64" s="94"/>
      <c r="OE64" s="94"/>
      <c r="OF64" s="94"/>
      <c r="OG64" s="94"/>
      <c r="OH64" s="94"/>
      <c r="OI64" s="94"/>
      <c r="OJ64" s="94"/>
      <c r="OK64" s="94"/>
      <c r="OL64" s="94"/>
      <c r="OM64" s="94"/>
      <c r="ON64" s="94"/>
      <c r="OO64" s="94"/>
      <c r="OP64" s="94"/>
      <c r="OQ64" s="94"/>
      <c r="OR64" s="94"/>
      <c r="OS64" s="94"/>
      <c r="OT64" s="94"/>
      <c r="OU64" s="94"/>
      <c r="OV64" s="94"/>
      <c r="OW64" s="94"/>
      <c r="OX64" s="94"/>
      <c r="OY64" s="94"/>
      <c r="OZ64" s="94"/>
      <c r="PA64" s="94"/>
      <c r="PB64" s="94"/>
      <c r="PC64" s="94"/>
      <c r="PD64" s="94"/>
      <c r="PE64" s="94"/>
      <c r="PF64" s="94"/>
      <c r="PG64" s="94"/>
      <c r="PH64" s="94"/>
      <c r="PI64" s="94"/>
      <c r="PJ64" s="94"/>
      <c r="PK64" s="94"/>
      <c r="PL64" s="94"/>
      <c r="PM64" s="94"/>
      <c r="PN64" s="94"/>
      <c r="PO64" s="94"/>
      <c r="PP64" s="94"/>
      <c r="PQ64" s="94"/>
      <c r="PR64" s="94"/>
      <c r="PS64" s="94"/>
      <c r="PT64" s="94"/>
      <c r="PU64" s="94"/>
      <c r="PV64" s="94"/>
      <c r="PW64" s="94"/>
      <c r="PX64" s="94"/>
      <c r="PY64" s="94"/>
      <c r="PZ64" s="94"/>
      <c r="QA64" s="94"/>
      <c r="QB64" s="94"/>
      <c r="QC64" s="94"/>
      <c r="QD64" s="94"/>
      <c r="QE64" s="94"/>
      <c r="QF64" s="94"/>
      <c r="QG64" s="94"/>
      <c r="QH64" s="94"/>
      <c r="QI64" s="94"/>
      <c r="QJ64" s="94"/>
      <c r="QK64" s="94"/>
      <c r="QL64" s="94"/>
      <c r="QM64" s="94"/>
      <c r="QN64" s="94"/>
      <c r="QO64" s="94"/>
      <c r="QP64" s="94"/>
      <c r="QQ64" s="94"/>
      <c r="QR64" s="94"/>
      <c r="QS64" s="94"/>
      <c r="QT64" s="94"/>
      <c r="QU64" s="94"/>
      <c r="QV64" s="94"/>
      <c r="QW64" s="94"/>
      <c r="QX64" s="94"/>
      <c r="QY64" s="94"/>
      <c r="QZ64" s="94"/>
      <c r="RA64" s="94"/>
      <c r="RB64" s="94"/>
      <c r="RC64" s="94"/>
      <c r="RD64" s="94"/>
      <c r="RE64" s="94"/>
      <c r="RF64" s="94"/>
      <c r="RG64" s="94"/>
      <c r="RH64" s="94"/>
      <c r="RI64" s="94"/>
      <c r="RJ64" s="94"/>
      <c r="RK64" s="94"/>
      <c r="RL64" s="94"/>
      <c r="RM64" s="94"/>
      <c r="RN64" s="94"/>
      <c r="RO64" s="94"/>
      <c r="RP64" s="94"/>
      <c r="RQ64" s="94"/>
      <c r="RR64" s="94"/>
      <c r="RS64" s="94"/>
      <c r="RT64" s="94"/>
      <c r="RU64" s="94"/>
      <c r="RV64" s="94"/>
      <c r="RW64" s="94"/>
      <c r="RX64" s="94"/>
      <c r="RY64" s="94"/>
      <c r="RZ64" s="94"/>
      <c r="SA64" s="94"/>
      <c r="SB64" s="94"/>
      <c r="SC64" s="94"/>
      <c r="SD64" s="94"/>
      <c r="SE64" s="94"/>
      <c r="SF64" s="94"/>
      <c r="SG64" s="94"/>
      <c r="SH64" s="94"/>
      <c r="SI64" s="94"/>
      <c r="SJ64" s="94"/>
      <c r="SK64" s="94"/>
      <c r="SL64" s="94"/>
      <c r="SM64" s="94"/>
      <c r="SN64" s="94"/>
      <c r="SO64" s="94"/>
      <c r="SP64" s="94"/>
      <c r="SQ64" s="94"/>
      <c r="SR64" s="94"/>
      <c r="SS64" s="94"/>
      <c r="ST64" s="94"/>
      <c r="SU64" s="94"/>
      <c r="SV64" s="94"/>
      <c r="SW64" s="94"/>
      <c r="SX64" s="94"/>
      <c r="SY64" s="94"/>
      <c r="SZ64" s="94"/>
      <c r="TA64" s="94"/>
      <c r="TB64" s="94"/>
      <c r="TC64" s="94"/>
      <c r="TD64" s="94"/>
      <c r="TE64" s="94"/>
      <c r="TF64" s="94"/>
      <c r="TG64" s="94"/>
      <c r="TH64" s="94"/>
      <c r="TI64" s="94"/>
      <c r="TJ64" s="94"/>
      <c r="TK64" s="94"/>
      <c r="TL64" s="94"/>
      <c r="TM64" s="94"/>
      <c r="TN64" s="94"/>
      <c r="TO64" s="94"/>
      <c r="TP64" s="94"/>
      <c r="TQ64" s="94"/>
      <c r="TR64" s="94"/>
      <c r="TS64" s="94"/>
      <c r="TT64" s="94"/>
      <c r="TU64" s="94"/>
      <c r="TV64" s="94"/>
      <c r="TW64" s="94"/>
      <c r="TX64" s="94"/>
      <c r="TY64" s="94"/>
      <c r="TZ64" s="94"/>
      <c r="UA64" s="94"/>
      <c r="UB64" s="94"/>
      <c r="UC64" s="94"/>
      <c r="UD64" s="94"/>
      <c r="UE64" s="94"/>
      <c r="UF64" s="94"/>
      <c r="UG64" s="94"/>
      <c r="UH64" s="94"/>
      <c r="UI64" s="94"/>
      <c r="UJ64" s="94"/>
      <c r="UK64" s="94"/>
      <c r="UL64" s="94"/>
      <c r="UM64" s="94"/>
      <c r="UN64" s="94"/>
      <c r="UO64" s="94"/>
      <c r="UP64" s="94"/>
      <c r="UQ64" s="94"/>
      <c r="UR64" s="94"/>
      <c r="US64" s="94"/>
      <c r="UT64" s="94"/>
      <c r="UU64" s="94"/>
      <c r="UV64" s="94"/>
      <c r="UW64" s="94"/>
      <c r="UX64" s="94"/>
      <c r="UY64" s="94"/>
      <c r="UZ64" s="94"/>
      <c r="VA64" s="94"/>
      <c r="VB64" s="94"/>
      <c r="VC64" s="94"/>
      <c r="VD64" s="94"/>
      <c r="VE64" s="94"/>
      <c r="VF64" s="94"/>
      <c r="VG64" s="94"/>
      <c r="VH64" s="94"/>
      <c r="VI64" s="94"/>
      <c r="VJ64" s="94"/>
      <c r="VK64" s="94"/>
      <c r="VL64" s="94"/>
      <c r="VM64" s="94"/>
      <c r="VN64" s="94"/>
      <c r="VO64" s="94"/>
      <c r="VP64" s="94"/>
      <c r="VQ64" s="94"/>
      <c r="VR64" s="94"/>
      <c r="VS64" s="94"/>
      <c r="VT64" s="94"/>
      <c r="VU64" s="94"/>
      <c r="VV64" s="94"/>
      <c r="VW64" s="94"/>
      <c r="VX64" s="94"/>
      <c r="VY64" s="94"/>
      <c r="VZ64" s="94"/>
      <c r="WA64" s="94"/>
      <c r="WB64" s="94"/>
      <c r="WC64" s="94"/>
      <c r="WD64" s="94"/>
      <c r="WE64" s="94"/>
      <c r="WF64" s="94"/>
      <c r="WG64" s="94"/>
      <c r="WH64" s="94"/>
      <c r="WI64" s="94"/>
      <c r="WJ64" s="94"/>
      <c r="WK64" s="94"/>
      <c r="WL64" s="94"/>
      <c r="WM64" s="94"/>
      <c r="WN64" s="94"/>
      <c r="WO64" s="94"/>
      <c r="WP64" s="94"/>
      <c r="WQ64" s="94"/>
      <c r="WR64" s="94"/>
      <c r="WS64" s="94"/>
      <c r="WT64" s="94"/>
      <c r="WU64" s="94"/>
      <c r="WV64" s="94"/>
      <c r="WW64" s="94"/>
      <c r="WX64" s="94"/>
      <c r="WY64" s="94"/>
      <c r="WZ64" s="94"/>
      <c r="XA64" s="94"/>
      <c r="XB64" s="94"/>
      <c r="XC64" s="94"/>
      <c r="XD64" s="94"/>
      <c r="XE64" s="94"/>
      <c r="XF64" s="94"/>
      <c r="XG64" s="94"/>
      <c r="XH64" s="94"/>
      <c r="XI64" s="94"/>
      <c r="XJ64" s="94"/>
      <c r="XK64" s="94"/>
      <c r="XL64" s="94"/>
      <c r="XM64" s="94"/>
      <c r="XN64" s="94"/>
      <c r="XO64" s="94"/>
      <c r="XP64" s="94"/>
      <c r="XQ64" s="94"/>
      <c r="XR64" s="94"/>
      <c r="XS64" s="94"/>
      <c r="XT64" s="94"/>
      <c r="XU64" s="94"/>
      <c r="XV64" s="94"/>
      <c r="XW64" s="94"/>
      <c r="XX64" s="94"/>
      <c r="XY64" s="94"/>
      <c r="XZ64" s="94"/>
      <c r="YA64" s="94"/>
      <c r="YB64" s="94"/>
      <c r="YC64" s="94"/>
      <c r="YD64" s="94"/>
      <c r="YE64" s="94"/>
      <c r="YF64" s="94"/>
      <c r="YG64" s="94"/>
      <c r="YH64" s="94"/>
      <c r="YI64" s="94"/>
      <c r="YJ64" s="94"/>
      <c r="YK64" s="94"/>
      <c r="YL64" s="94"/>
      <c r="YM64" s="94"/>
      <c r="YN64" s="94"/>
      <c r="YO64" s="94"/>
      <c r="YP64" s="94"/>
      <c r="YQ64" s="94"/>
      <c r="YR64" s="94"/>
      <c r="YS64" s="94"/>
      <c r="YT64" s="94"/>
      <c r="YU64" s="94"/>
      <c r="YV64" s="94"/>
      <c r="YW64" s="94"/>
      <c r="YX64" s="94"/>
      <c r="YY64" s="94"/>
      <c r="YZ64" s="94"/>
      <c r="ZA64" s="94"/>
      <c r="ZB64" s="94"/>
      <c r="ZC64" s="94"/>
      <c r="ZD64" s="94"/>
      <c r="ZE64" s="94"/>
      <c r="ZF64" s="94"/>
      <c r="ZG64" s="94"/>
      <c r="ZH64" s="94"/>
      <c r="ZI64" s="94"/>
      <c r="ZJ64" s="94"/>
      <c r="ZK64" s="94"/>
      <c r="ZL64" s="94"/>
      <c r="ZM64" s="94"/>
      <c r="ZN64" s="94"/>
      <c r="ZO64" s="94"/>
      <c r="ZP64" s="94"/>
      <c r="ZQ64" s="94"/>
      <c r="ZR64" s="94"/>
      <c r="ZS64" s="94"/>
      <c r="ZT64" s="94"/>
      <c r="ZU64" s="94"/>
      <c r="ZV64" s="94"/>
      <c r="ZW64" s="94"/>
      <c r="ZX64" s="94"/>
      <c r="ZY64" s="94"/>
      <c r="ZZ64" s="94"/>
      <c r="AAA64" s="94"/>
      <c r="AAB64" s="14">
        <v>0</v>
      </c>
      <c r="AAC64" s="14">
        <v>0</v>
      </c>
      <c r="AAD64" s="14">
        <v>0</v>
      </c>
      <c r="AAE64" s="14">
        <v>0</v>
      </c>
      <c r="AAF64" s="14">
        <v>1</v>
      </c>
      <c r="AAG64" s="14">
        <v>0</v>
      </c>
      <c r="AAH64" s="14">
        <v>0</v>
      </c>
      <c r="AAI64" s="14">
        <v>0</v>
      </c>
      <c r="AAJ64" s="14">
        <v>1</v>
      </c>
      <c r="AAK64" s="14">
        <v>1</v>
      </c>
      <c r="AAL64" s="14">
        <v>2</v>
      </c>
      <c r="AAM64" s="14">
        <v>2</v>
      </c>
      <c r="AAN64" s="14">
        <v>1</v>
      </c>
      <c r="AAO64" s="14">
        <v>0</v>
      </c>
      <c r="AAP64" s="14">
        <v>0</v>
      </c>
      <c r="AAQ64" s="14">
        <v>3</v>
      </c>
      <c r="AAR64" s="14">
        <v>8</v>
      </c>
      <c r="AAS64" s="14">
        <v>10</v>
      </c>
      <c r="AAT64" s="14">
        <v>13</v>
      </c>
      <c r="AAU64" s="14">
        <v>18</v>
      </c>
      <c r="AAV64" s="14">
        <v>18</v>
      </c>
      <c r="AAW64" s="14">
        <v>22</v>
      </c>
      <c r="AAX64" s="14">
        <v>24</v>
      </c>
      <c r="AAY64" s="14">
        <v>27</v>
      </c>
      <c r="AAZ64" s="14">
        <v>26</v>
      </c>
      <c r="ABA64" s="14">
        <v>30</v>
      </c>
      <c r="ABB64" s="14">
        <v>36</v>
      </c>
      <c r="ABC64" s="14">
        <v>39</v>
      </c>
      <c r="ABD64" s="14">
        <v>42</v>
      </c>
      <c r="ABE64" s="14">
        <v>49</v>
      </c>
      <c r="ABF64" s="14">
        <v>56</v>
      </c>
      <c r="ABG64" s="14">
        <v>65</v>
      </c>
      <c r="ABH64" s="14">
        <v>59</v>
      </c>
      <c r="ABI64" s="14">
        <v>67</v>
      </c>
      <c r="ABJ64" s="14">
        <v>60</v>
      </c>
      <c r="ABK64" s="14">
        <v>59</v>
      </c>
      <c r="ABL64" s="14">
        <v>68</v>
      </c>
      <c r="ABM64" s="14">
        <v>70</v>
      </c>
      <c r="ABN64" s="14">
        <v>69</v>
      </c>
      <c r="ABO64" s="14">
        <v>65</v>
      </c>
      <c r="ABP64" s="14">
        <v>58</v>
      </c>
      <c r="ABQ64" s="14">
        <v>55</v>
      </c>
      <c r="ABR64" s="14">
        <v>53</v>
      </c>
      <c r="ABS64" s="14">
        <v>52</v>
      </c>
      <c r="ABT64" s="14">
        <v>51</v>
      </c>
      <c r="ABU64" s="14">
        <v>45</v>
      </c>
      <c r="ABV64" s="14">
        <v>35</v>
      </c>
      <c r="ABW64" s="14">
        <v>35</v>
      </c>
      <c r="ABX64" s="14">
        <v>34</v>
      </c>
      <c r="ABY64" s="14">
        <v>30</v>
      </c>
      <c r="ABZ64" s="14">
        <v>24</v>
      </c>
      <c r="ACA64" s="14">
        <v>26</v>
      </c>
      <c r="ACB64" s="14">
        <v>21</v>
      </c>
      <c r="ACC64" s="14">
        <v>18</v>
      </c>
      <c r="ACD64" s="14">
        <v>17</v>
      </c>
      <c r="ACE64" s="14">
        <v>15</v>
      </c>
      <c r="ACF64" s="14">
        <v>19</v>
      </c>
      <c r="ACG64" s="14">
        <v>19</v>
      </c>
      <c r="ACH64" s="14">
        <v>19</v>
      </c>
      <c r="ACI64" s="14">
        <v>21</v>
      </c>
      <c r="ACJ64" s="14">
        <v>22</v>
      </c>
      <c r="ACK64" s="14">
        <v>24</v>
      </c>
      <c r="ACL64" s="14">
        <v>24</v>
      </c>
      <c r="ACM64" s="14">
        <v>23</v>
      </c>
      <c r="ACN64" s="14">
        <v>25</v>
      </c>
      <c r="ACO64" s="14">
        <v>28</v>
      </c>
      <c r="ACP64" s="14">
        <v>34</v>
      </c>
      <c r="ACQ64" s="14">
        <v>32</v>
      </c>
      <c r="ACR64" s="14">
        <v>31</v>
      </c>
      <c r="ACS64" s="14">
        <v>29</v>
      </c>
      <c r="ACT64" s="14">
        <v>28</v>
      </c>
      <c r="ACU64" s="14">
        <v>29</v>
      </c>
      <c r="ACV64" s="14">
        <v>26</v>
      </c>
      <c r="ACW64" s="14">
        <v>22</v>
      </c>
      <c r="ACX64" s="14">
        <v>19</v>
      </c>
      <c r="ACY64" s="14">
        <v>14</v>
      </c>
      <c r="ACZ64" s="14">
        <v>12</v>
      </c>
      <c r="ADA64" s="14">
        <v>9</v>
      </c>
      <c r="ADB64" s="14">
        <v>8</v>
      </c>
      <c r="ADC64" s="14">
        <v>9</v>
      </c>
      <c r="ADD64" s="14">
        <v>8</v>
      </c>
      <c r="ADE64" s="14">
        <v>9</v>
      </c>
      <c r="ADF64" s="14">
        <v>10</v>
      </c>
      <c r="ADG64" s="14">
        <v>8</v>
      </c>
      <c r="ADH64" s="14">
        <v>8</v>
      </c>
      <c r="ADI64" s="14">
        <v>11</v>
      </c>
      <c r="ADJ64" s="14">
        <v>13</v>
      </c>
      <c r="ADK64" s="14">
        <v>14</v>
      </c>
      <c r="ADL64" s="14">
        <v>15</v>
      </c>
      <c r="ADM64" s="14">
        <v>16</v>
      </c>
      <c r="ADN64" s="14">
        <v>14</v>
      </c>
      <c r="ADO64" s="14">
        <v>11</v>
      </c>
      <c r="ADP64" s="14">
        <v>10</v>
      </c>
      <c r="ADQ64" s="14">
        <v>7</v>
      </c>
      <c r="ADR64" s="14">
        <v>6</v>
      </c>
      <c r="ADS64" s="14">
        <v>4</v>
      </c>
      <c r="ADT64" s="14">
        <v>2</v>
      </c>
      <c r="ADU64" s="14">
        <v>0</v>
      </c>
      <c r="ADV64" s="94"/>
      <c r="ADW64" s="94"/>
      <c r="ADX64" s="94"/>
      <c r="ADY64" s="94"/>
      <c r="ADZ64" s="94"/>
      <c r="AEA64" s="94"/>
      <c r="AEB64" s="94"/>
      <c r="AEC64" s="94"/>
      <c r="AED64" s="94"/>
      <c r="AEE64" s="94"/>
      <c r="AEF64" s="94"/>
      <c r="AEG64" s="94"/>
      <c r="AEH64" s="94"/>
      <c r="AEI64" s="94"/>
      <c r="AEJ64" s="94"/>
      <c r="AEK64" s="94"/>
      <c r="AEL64" s="94"/>
      <c r="AEM64" s="94"/>
      <c r="AEN64" s="94"/>
      <c r="AEO64" s="94"/>
      <c r="AEP64" s="94"/>
      <c r="AEQ64" s="94"/>
      <c r="AER64" s="94"/>
      <c r="AES64" s="94"/>
      <c r="AET64" s="94"/>
      <c r="AEU64" s="94"/>
      <c r="AEV64" s="94"/>
      <c r="AEW64" s="94"/>
      <c r="AEX64" s="94"/>
      <c r="AEY64" s="94"/>
      <c r="AEZ64" s="94"/>
      <c r="AFA64" s="94"/>
      <c r="AFB64" s="94"/>
      <c r="AFC64" s="94"/>
      <c r="AFD64" s="94"/>
      <c r="AFE64" s="94"/>
      <c r="AFF64" s="94"/>
      <c r="AFG64" s="94"/>
      <c r="AFH64" s="94"/>
      <c r="AFI64" s="94"/>
      <c r="AFJ64" s="94"/>
      <c r="AFK64" s="94"/>
      <c r="AFL64" s="94"/>
      <c r="AFM64" s="94"/>
      <c r="AFN64" s="94"/>
      <c r="AFO64" s="94"/>
      <c r="AFP64" s="94"/>
      <c r="AFQ64" s="94"/>
      <c r="AFR64" s="94"/>
      <c r="AFS64" s="94"/>
      <c r="AFT64" s="94"/>
      <c r="AFU64" s="94"/>
      <c r="AFV64" s="94"/>
      <c r="AFW64" s="94"/>
      <c r="AFX64" s="94"/>
      <c r="AFY64" s="94"/>
      <c r="AFZ64" s="94"/>
      <c r="AGA64" s="94"/>
      <c r="AGB64" s="94"/>
      <c r="AGC64" s="94"/>
      <c r="AGD64" s="94"/>
      <c r="AGE64" s="94"/>
      <c r="AGF64" s="94"/>
      <c r="AGG64" s="94"/>
      <c r="AGH64" s="94"/>
      <c r="AGI64" s="94"/>
      <c r="AGJ64" s="94"/>
      <c r="AGK64" s="94"/>
      <c r="AGL64" s="94"/>
      <c r="AGM64" s="94"/>
      <c r="AGN64" s="94"/>
      <c r="AGO64" s="94"/>
      <c r="AGP64" s="94"/>
      <c r="AGQ64" s="94"/>
      <c r="AGR64" s="94"/>
      <c r="AGS64" s="94"/>
      <c r="AGT64" s="94"/>
      <c r="AGU64" s="94"/>
      <c r="AGV64" s="94"/>
      <c r="AGW64" s="94"/>
      <c r="AGX64" s="94"/>
      <c r="AGY64" s="94"/>
      <c r="AGZ64" s="94"/>
      <c r="AHA64" s="94"/>
      <c r="AHB64" s="94"/>
      <c r="AHC64" s="94"/>
      <c r="AHD64" s="94"/>
      <c r="AHE64" s="94"/>
      <c r="AHF64" s="94"/>
      <c r="AHG64" s="94"/>
      <c r="AHH64" s="94"/>
      <c r="AHI64" s="94"/>
      <c r="AHJ64" s="94"/>
      <c r="AHK64" s="94"/>
      <c r="AHL64" s="94"/>
      <c r="AHM64" s="94"/>
      <c r="AHN64" s="94"/>
      <c r="AHO64" s="94"/>
      <c r="AHP64" s="94"/>
      <c r="AHQ64" s="94"/>
      <c r="AHR64" s="94"/>
      <c r="AHS64" s="94"/>
      <c r="AHT64" s="94"/>
      <c r="AHU64" s="94"/>
      <c r="AHV64" s="94"/>
      <c r="AHW64" s="94"/>
      <c r="AHX64" s="94"/>
      <c r="AHY64" s="94"/>
      <c r="AHZ64" s="94"/>
      <c r="AIA64" s="94"/>
      <c r="AIB64" s="94"/>
      <c r="AIC64" s="94"/>
      <c r="AID64" s="94"/>
      <c r="AIE64" s="94"/>
      <c r="AIF64" s="94"/>
      <c r="AIG64" s="94"/>
      <c r="AIH64" s="94"/>
      <c r="AII64" s="94"/>
      <c r="AIJ64" s="94"/>
      <c r="AIK64" s="94"/>
      <c r="AIL64" s="94"/>
      <c r="AIM64" s="94"/>
      <c r="AIN64" s="94"/>
      <c r="AIO64" s="94"/>
      <c r="AIP64" s="94"/>
      <c r="AIQ64" s="94"/>
      <c r="AIR64" s="94"/>
      <c r="AIS64" s="94"/>
      <c r="AIT64" s="94"/>
      <c r="AIU64" s="94"/>
      <c r="AIV64" s="94"/>
      <c r="AIW64" s="94"/>
      <c r="AIX64" s="94"/>
      <c r="AIY64" s="94"/>
      <c r="AIZ64" s="94"/>
      <c r="AJA64" s="94"/>
      <c r="AJB64" s="94"/>
      <c r="AJC64" s="94"/>
      <c r="AJD64" s="94"/>
      <c r="AJE64" s="94"/>
      <c r="AJF64" s="94"/>
      <c r="AJG64" s="94"/>
      <c r="AJH64" s="94"/>
      <c r="AJI64" s="94"/>
      <c r="AJJ64" s="94"/>
      <c r="AJK64" s="94"/>
      <c r="AJL64" s="94"/>
      <c r="AJM64" s="94"/>
      <c r="AJN64" s="94"/>
      <c r="AJO64" s="94"/>
      <c r="AJP64" s="94"/>
      <c r="AJQ64" s="94"/>
      <c r="AJR64" s="94"/>
      <c r="AJS64" s="94"/>
      <c r="AJT64" s="94"/>
      <c r="AJU64" s="94"/>
      <c r="AJV64" s="94"/>
      <c r="AJW64" s="94"/>
      <c r="AJX64" s="94"/>
      <c r="AJY64" s="94"/>
      <c r="AJZ64" s="94"/>
      <c r="AKA64" s="94"/>
      <c r="AKB64" s="94"/>
      <c r="AKC64" s="94"/>
      <c r="AKD64" s="94"/>
      <c r="AKE64" s="94"/>
      <c r="AKF64" s="94"/>
      <c r="AKG64" s="94"/>
      <c r="AKH64" s="94"/>
      <c r="AKI64" s="94"/>
      <c r="AKJ64" s="94"/>
      <c r="AKK64" s="94"/>
      <c r="AKL64" s="94"/>
      <c r="AKM64" s="94"/>
      <c r="AKN64" s="94"/>
      <c r="AKO64" s="94"/>
      <c r="AKP64" s="94"/>
      <c r="AKQ64" s="94"/>
      <c r="AKR64" s="94"/>
      <c r="AKS64" s="94"/>
      <c r="AKT64" s="94"/>
      <c r="AKU64" s="94"/>
      <c r="AKV64" s="94"/>
      <c r="AKW64" s="94"/>
      <c r="AKX64" s="94"/>
      <c r="AKY64" s="94"/>
      <c r="AKZ64" s="94"/>
      <c r="ALA64" s="94"/>
      <c r="ALB64" s="94"/>
      <c r="ALC64" s="94"/>
      <c r="ALD64" s="94"/>
      <c r="ALE64" s="94"/>
      <c r="ALF64" s="94"/>
      <c r="ALG64" s="94"/>
      <c r="ALH64" s="94"/>
      <c r="ALI64" s="94"/>
      <c r="ALJ64" s="94"/>
      <c r="ALK64" s="94"/>
      <c r="ALL64" s="94"/>
      <c r="ALM64" s="94"/>
      <c r="ALN64" s="94"/>
      <c r="ALO64" s="94"/>
      <c r="ALP64" s="94"/>
      <c r="ALQ64" s="94"/>
      <c r="ALR64" s="94"/>
      <c r="ALS64" s="94"/>
      <c r="ALT64" s="94"/>
      <c r="ALU64" s="94"/>
      <c r="ALV64" s="94"/>
      <c r="ALW64" s="94"/>
      <c r="ALX64" s="94"/>
      <c r="ALY64" s="94"/>
      <c r="ALZ64" s="94"/>
      <c r="AMA64" s="94"/>
      <c r="AMB64" s="94"/>
      <c r="AMC64" s="94"/>
      <c r="AMD64" s="94"/>
      <c r="AME64" s="94"/>
      <c r="AMF64" s="94"/>
      <c r="AMG64" s="94"/>
      <c r="AMH64" s="94"/>
      <c r="AMI64" s="94"/>
      <c r="AMJ64" s="94"/>
      <c r="AMK64" s="94"/>
      <c r="AML64" s="94"/>
      <c r="AMM64" s="94"/>
      <c r="AMN64" s="94"/>
      <c r="AMO64" s="94"/>
      <c r="AMP64" s="94"/>
      <c r="AMQ64" s="94"/>
      <c r="AMR64" s="94"/>
      <c r="AMS64" s="94"/>
      <c r="AMT64" s="94"/>
      <c r="AMU64" s="94"/>
      <c r="AMV64" s="94"/>
      <c r="AMW64" s="94"/>
      <c r="AMX64" s="94"/>
      <c r="AMY64" s="94"/>
      <c r="AMZ64" s="94"/>
      <c r="ANA64" s="94"/>
      <c r="ANB64" s="94"/>
      <c r="ANC64" s="94"/>
      <c r="AND64" s="94"/>
      <c r="ANE64" s="94"/>
      <c r="ANF64" s="94"/>
      <c r="ANG64" s="94"/>
      <c r="ANH64" s="94"/>
      <c r="ANI64" s="94"/>
      <c r="ANJ64" s="94"/>
      <c r="ANK64" s="94"/>
      <c r="ANL64" s="94"/>
      <c r="ANM64" s="94"/>
      <c r="ANN64" s="94"/>
      <c r="ANO64" s="94"/>
      <c r="ANP64" s="94"/>
      <c r="ANQ64" s="94"/>
      <c r="ANR64" s="94"/>
      <c r="ANS64" s="94"/>
      <c r="ANT64" s="94"/>
      <c r="ANU64" s="94"/>
      <c r="ANV64" s="94"/>
      <c r="ANW64" s="94"/>
      <c r="ANX64" s="94"/>
      <c r="ANY64" s="94"/>
      <c r="ANZ64" s="94"/>
      <c r="AOA64" s="94"/>
      <c r="AOB64" s="94"/>
      <c r="AOC64" s="94"/>
      <c r="AOD64" s="94"/>
      <c r="AOE64" s="94"/>
      <c r="AOF64" s="94"/>
      <c r="AOG64" s="94"/>
      <c r="AOH64" s="94"/>
      <c r="AOI64" s="94"/>
      <c r="AOJ64" s="94"/>
      <c r="AOK64" s="94"/>
      <c r="AOL64" s="94"/>
      <c r="AOM64" s="94"/>
      <c r="AON64" s="94"/>
      <c r="AOO64" s="94"/>
      <c r="AOP64" s="94"/>
      <c r="AOQ64" s="94"/>
      <c r="AOR64" s="94"/>
      <c r="AOS64" s="94"/>
      <c r="AOT64" s="94"/>
      <c r="AOU64" s="94"/>
      <c r="AOV64" s="94"/>
      <c r="AOW64" s="94"/>
      <c r="AOX64" s="94"/>
      <c r="AOY64" s="94"/>
      <c r="AOZ64" s="94"/>
      <c r="APA64" s="94"/>
      <c r="APB64" s="94"/>
      <c r="APC64" s="94"/>
      <c r="APD64" s="94"/>
      <c r="APE64" s="94"/>
      <c r="APF64" s="94"/>
      <c r="APG64" s="94"/>
      <c r="APH64" s="94"/>
      <c r="API64" s="94"/>
      <c r="APJ64" s="94"/>
      <c r="APK64" s="94"/>
      <c r="APL64" s="94"/>
      <c r="APM64" s="94"/>
      <c r="APN64" s="94"/>
      <c r="APO64" s="94"/>
      <c r="APP64" s="94"/>
      <c r="APQ64" s="94"/>
      <c r="APR64" s="94"/>
      <c r="APS64" s="94"/>
      <c r="APT64" s="94"/>
      <c r="APU64" s="94"/>
      <c r="APV64" s="94"/>
      <c r="APW64" s="94"/>
      <c r="APX64" s="94"/>
      <c r="APY64" s="94"/>
      <c r="APZ64" s="94"/>
      <c r="AQA64" s="94"/>
      <c r="AQB64" s="94"/>
      <c r="AQC64" s="94"/>
      <c r="AQD64" s="94"/>
      <c r="AQE64" s="94"/>
      <c r="AQF64" s="94"/>
      <c r="AQG64" s="94"/>
      <c r="AQH64" s="94"/>
      <c r="AQI64" s="94"/>
      <c r="AQJ64" s="94"/>
      <c r="AQK64" s="94"/>
      <c r="AQL64" s="94"/>
      <c r="AQM64" s="94"/>
      <c r="AQN64" s="94"/>
      <c r="AQO64" s="94"/>
      <c r="AQP64" s="94"/>
      <c r="AQQ64" s="94"/>
      <c r="AQR64" s="94"/>
      <c r="AQS64" s="94"/>
      <c r="AQT64" s="94"/>
      <c r="AQU64" s="94"/>
      <c r="AQV64" s="94"/>
      <c r="AQW64" s="94"/>
      <c r="AQX64" s="94"/>
      <c r="AQY64" s="94"/>
      <c r="AQZ64" s="94"/>
      <c r="ARA64" s="94"/>
      <c r="ARB64" s="94"/>
      <c r="ARC64" s="94"/>
      <c r="ARD64" s="94"/>
      <c r="ARE64" s="94"/>
      <c r="ARF64" s="94"/>
      <c r="ARG64" s="94"/>
      <c r="ARH64" s="94"/>
      <c r="ARI64" s="94"/>
      <c r="ARJ64" s="94"/>
      <c r="ARK64" s="94"/>
      <c r="ARL64" s="94"/>
      <c r="ARM64" s="94"/>
      <c r="ARN64" s="94"/>
      <c r="ARO64" s="94"/>
      <c r="ARP64" s="94"/>
      <c r="ARQ64" s="94"/>
      <c r="ARR64" s="94"/>
      <c r="ARS64" s="94"/>
      <c r="ART64" s="94"/>
      <c r="ARU64" s="94"/>
    </row>
    <row r="65" spans="1:1165" s="93" customFormat="1" ht="18" customHeight="1">
      <c r="A65" s="42" t="s">
        <v>24</v>
      </c>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8"/>
      <c r="BP65" s="97"/>
      <c r="BQ65" s="99"/>
      <c r="BR65" s="100"/>
      <c r="BS65" s="100"/>
      <c r="BT65" s="97"/>
      <c r="BU65" s="97"/>
      <c r="BV65" s="97"/>
      <c r="BW65" s="97"/>
      <c r="BX65" s="97"/>
      <c r="BY65" s="100"/>
      <c r="BZ65" s="97"/>
      <c r="CA65" s="99"/>
      <c r="CB65" s="100"/>
      <c r="CC65" s="100"/>
      <c r="CD65" s="100"/>
      <c r="CE65" s="100"/>
      <c r="CF65" s="100"/>
      <c r="CG65" s="100"/>
      <c r="CH65" s="100"/>
      <c r="CI65" s="100"/>
      <c r="CJ65" s="97"/>
      <c r="CK65" s="99"/>
      <c r="CL65" s="100"/>
      <c r="CM65" s="100"/>
      <c r="CN65" s="100"/>
      <c r="CO65" s="100"/>
      <c r="CP65" s="97"/>
      <c r="CQ65" s="97"/>
      <c r="CR65" s="99"/>
      <c r="CS65" s="97"/>
      <c r="CT65" s="99"/>
      <c r="CU65" s="97"/>
      <c r="CV65" s="97"/>
      <c r="CW65" s="97"/>
      <c r="CX65" s="97"/>
      <c r="CY65" s="99"/>
      <c r="CZ65" s="100"/>
      <c r="DA65" s="100"/>
      <c r="DB65" s="97"/>
      <c r="DC65" s="99"/>
      <c r="DD65" s="97"/>
      <c r="DE65" s="99"/>
      <c r="DF65" s="97"/>
      <c r="DG65" s="100"/>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7"/>
      <c r="FX65" s="97"/>
      <c r="FY65" s="97"/>
      <c r="FZ65" s="97"/>
      <c r="GA65" s="97"/>
      <c r="GB65" s="97"/>
      <c r="GC65" s="97"/>
      <c r="GD65" s="97"/>
      <c r="GE65" s="97"/>
      <c r="GF65" s="97"/>
      <c r="GG65" s="97"/>
      <c r="GH65" s="97"/>
      <c r="GI65" s="97"/>
      <c r="GJ65" s="97"/>
      <c r="GK65" s="97"/>
      <c r="GL65" s="97"/>
      <c r="GM65" s="97"/>
      <c r="GN65" s="97"/>
      <c r="GO65" s="97"/>
      <c r="GP65" s="97"/>
      <c r="GQ65" s="97"/>
      <c r="GR65" s="97"/>
      <c r="GS65" s="97"/>
      <c r="GT65" s="97"/>
      <c r="GU65" s="97"/>
      <c r="GV65" s="97"/>
      <c r="GW65" s="97"/>
      <c r="GX65" s="97"/>
      <c r="GY65" s="97"/>
      <c r="GZ65" s="97"/>
      <c r="HA65" s="97"/>
      <c r="HB65" s="97"/>
      <c r="HC65" s="97"/>
      <c r="HD65" s="97"/>
      <c r="HE65" s="97"/>
      <c r="HF65" s="97"/>
      <c r="HG65" s="97"/>
      <c r="HH65" s="97"/>
      <c r="HI65" s="97"/>
      <c r="HJ65" s="97"/>
      <c r="HK65" s="97"/>
      <c r="HL65" s="97"/>
      <c r="HM65" s="97"/>
      <c r="HN65" s="97"/>
      <c r="HO65" s="97"/>
      <c r="HP65" s="97"/>
      <c r="HQ65" s="97"/>
      <c r="HR65" s="97"/>
      <c r="HS65" s="97"/>
      <c r="HT65" s="97"/>
      <c r="HU65" s="97"/>
      <c r="HV65" s="97"/>
      <c r="HW65" s="97"/>
      <c r="HX65" s="97"/>
      <c r="HY65" s="97"/>
      <c r="HZ65" s="97"/>
      <c r="IA65" s="97"/>
      <c r="IB65" s="97"/>
      <c r="IC65" s="97"/>
      <c r="ID65" s="97"/>
      <c r="IE65" s="97"/>
      <c r="IF65" s="97"/>
      <c r="IG65" s="97"/>
      <c r="IH65" s="97"/>
      <c r="II65" s="97"/>
      <c r="IJ65" s="97"/>
      <c r="IK65" s="97"/>
      <c r="IL65" s="97"/>
      <c r="IM65" s="97"/>
      <c r="IN65" s="97"/>
      <c r="IO65" s="97"/>
      <c r="IP65" s="97"/>
      <c r="IQ65" s="97"/>
      <c r="IR65" s="97"/>
      <c r="IS65" s="97"/>
      <c r="IT65" s="97"/>
      <c r="IU65" s="97"/>
      <c r="IV65" s="97"/>
      <c r="IW65" s="97"/>
      <c r="IX65" s="97"/>
      <c r="IY65" s="97"/>
      <c r="IZ65" s="97"/>
      <c r="JA65" s="97"/>
      <c r="JB65" s="97"/>
      <c r="JC65" s="97"/>
      <c r="JD65" s="97"/>
      <c r="JE65" s="97"/>
      <c r="JF65" s="97"/>
      <c r="JG65" s="97"/>
      <c r="JH65" s="97"/>
      <c r="JI65" s="97"/>
      <c r="JJ65" s="97"/>
      <c r="JK65" s="97"/>
      <c r="JL65" s="97"/>
      <c r="JM65" s="97"/>
      <c r="JN65" s="97"/>
      <c r="JO65" s="97"/>
      <c r="JP65" s="97"/>
      <c r="JQ65" s="97"/>
      <c r="JR65" s="97"/>
      <c r="JS65" s="97"/>
      <c r="JT65" s="97"/>
      <c r="JU65" s="97"/>
      <c r="JV65" s="97"/>
      <c r="JW65" s="97"/>
      <c r="JX65" s="97"/>
      <c r="JY65" s="97"/>
      <c r="JZ65" s="97"/>
      <c r="KA65" s="97"/>
      <c r="KB65" s="97"/>
      <c r="KC65" s="97"/>
      <c r="KD65" s="97"/>
      <c r="KE65" s="97"/>
      <c r="KF65" s="97"/>
      <c r="KG65" s="97"/>
      <c r="KH65" s="97"/>
      <c r="KI65" s="97"/>
      <c r="KJ65" s="97"/>
      <c r="KK65" s="97"/>
      <c r="KL65" s="97"/>
      <c r="KM65" s="97"/>
      <c r="KN65" s="97"/>
      <c r="KO65" s="97"/>
      <c r="KP65" s="97"/>
      <c r="KQ65" s="97"/>
      <c r="KR65" s="97"/>
      <c r="KS65" s="97"/>
      <c r="KT65" s="97"/>
      <c r="KU65" s="97"/>
      <c r="KV65" s="97"/>
      <c r="KW65" s="97"/>
      <c r="KX65" s="97"/>
      <c r="KY65" s="97"/>
      <c r="KZ65" s="97"/>
      <c r="LA65" s="97"/>
      <c r="LB65" s="97"/>
      <c r="LC65" s="97"/>
      <c r="LD65" s="97"/>
      <c r="LE65" s="97"/>
      <c r="LF65" s="97"/>
      <c r="LG65" s="97"/>
      <c r="LH65" s="97"/>
      <c r="LI65" s="97"/>
      <c r="LJ65" s="97"/>
      <c r="LK65" s="97"/>
      <c r="LL65" s="97"/>
      <c r="LM65" s="97"/>
      <c r="LN65" s="97"/>
      <c r="LO65" s="97"/>
      <c r="LP65" s="97"/>
      <c r="LQ65" s="97"/>
      <c r="LR65" s="97"/>
      <c r="LS65" s="97"/>
      <c r="LT65" s="97"/>
      <c r="LU65" s="97"/>
      <c r="LV65" s="97"/>
      <c r="LW65" s="97"/>
      <c r="LX65" s="97"/>
      <c r="LY65" s="97"/>
      <c r="LZ65" s="97"/>
      <c r="MA65" s="97"/>
      <c r="MB65" s="97"/>
      <c r="MC65" s="97"/>
      <c r="MD65" s="97"/>
      <c r="ME65" s="97"/>
      <c r="MF65" s="97"/>
      <c r="MG65" s="97"/>
      <c r="MH65" s="97"/>
      <c r="MI65" s="97"/>
      <c r="MJ65" s="97"/>
      <c r="MK65" s="97"/>
      <c r="ML65" s="97"/>
      <c r="MM65" s="97"/>
      <c r="MN65" s="97"/>
      <c r="MO65" s="97"/>
      <c r="MP65" s="97"/>
      <c r="MQ65" s="97"/>
      <c r="MR65" s="97"/>
      <c r="MS65" s="97"/>
      <c r="MT65" s="97"/>
      <c r="MU65" s="97"/>
      <c r="MV65" s="97"/>
      <c r="MW65" s="97"/>
      <c r="MX65" s="97"/>
      <c r="MY65" s="97"/>
      <c r="MZ65" s="97"/>
      <c r="NA65" s="97"/>
      <c r="NB65" s="97"/>
      <c r="NC65" s="97"/>
      <c r="ND65" s="97"/>
      <c r="NE65" s="97"/>
      <c r="NF65" s="97"/>
      <c r="NG65" s="97"/>
      <c r="NH65" s="97"/>
      <c r="NI65" s="97"/>
      <c r="NJ65" s="97"/>
      <c r="NK65" s="97"/>
      <c r="NL65" s="97"/>
      <c r="NM65" s="97"/>
      <c r="NN65" s="97"/>
      <c r="NO65" s="97"/>
      <c r="NP65" s="97"/>
      <c r="NQ65" s="97"/>
      <c r="NR65" s="97"/>
      <c r="NS65" s="97"/>
      <c r="NT65" s="97"/>
      <c r="NU65" s="97"/>
      <c r="NV65" s="97"/>
      <c r="NW65" s="97"/>
      <c r="NX65" s="97"/>
      <c r="NY65" s="97"/>
      <c r="NZ65" s="97"/>
      <c r="OA65" s="97"/>
      <c r="OB65" s="97"/>
      <c r="OC65" s="97"/>
      <c r="OD65" s="97"/>
      <c r="OE65" s="97"/>
      <c r="OF65" s="97"/>
      <c r="OG65" s="97"/>
      <c r="OH65" s="97"/>
      <c r="OI65" s="97"/>
      <c r="OJ65" s="97"/>
      <c r="OK65" s="97"/>
      <c r="OL65" s="97"/>
      <c r="OM65" s="97"/>
      <c r="ON65" s="97"/>
      <c r="OO65" s="97"/>
      <c r="OP65" s="97"/>
      <c r="OQ65" s="97"/>
      <c r="OR65" s="97"/>
      <c r="OS65" s="97"/>
      <c r="OT65" s="97"/>
      <c r="OU65" s="97"/>
      <c r="OV65" s="97"/>
      <c r="OW65" s="97"/>
      <c r="OX65" s="97"/>
      <c r="OY65" s="97"/>
      <c r="OZ65" s="97"/>
      <c r="PA65" s="97"/>
      <c r="PB65" s="97"/>
      <c r="PC65" s="97"/>
      <c r="PD65" s="97"/>
      <c r="PE65" s="97"/>
      <c r="PF65" s="97"/>
      <c r="PG65" s="97"/>
      <c r="PH65" s="97"/>
      <c r="PI65" s="97"/>
      <c r="PJ65" s="97"/>
      <c r="PK65" s="97"/>
      <c r="PL65" s="97"/>
      <c r="PM65" s="97"/>
      <c r="PN65" s="97"/>
      <c r="PO65" s="97"/>
      <c r="PP65" s="97"/>
      <c r="PQ65" s="97"/>
      <c r="PR65" s="97"/>
      <c r="PS65" s="97"/>
      <c r="PT65" s="97"/>
      <c r="PU65" s="97"/>
      <c r="PV65" s="97"/>
      <c r="PW65" s="97"/>
      <c r="PX65" s="97"/>
      <c r="PY65" s="97"/>
      <c r="PZ65" s="97"/>
      <c r="QA65" s="97"/>
      <c r="QB65" s="97"/>
      <c r="QC65" s="97"/>
      <c r="QD65" s="97"/>
      <c r="QE65" s="97"/>
      <c r="QF65" s="97"/>
      <c r="QG65" s="97"/>
      <c r="QH65" s="97"/>
      <c r="QI65" s="97"/>
      <c r="QJ65" s="97"/>
      <c r="QK65" s="97"/>
      <c r="QL65" s="97"/>
      <c r="QM65" s="97"/>
      <c r="QN65" s="97"/>
      <c r="QO65" s="97"/>
      <c r="QP65" s="97"/>
      <c r="QQ65" s="97"/>
      <c r="QR65" s="97"/>
      <c r="QS65" s="97"/>
      <c r="QT65" s="97"/>
      <c r="QU65" s="97"/>
      <c r="QV65" s="97"/>
      <c r="QW65" s="97"/>
      <c r="QX65" s="97"/>
      <c r="QY65" s="97"/>
      <c r="QZ65" s="97"/>
      <c r="RA65" s="97"/>
      <c r="RB65" s="97"/>
      <c r="RC65" s="97"/>
      <c r="RD65" s="97"/>
      <c r="RE65" s="97"/>
      <c r="RF65" s="97"/>
      <c r="RG65" s="97"/>
      <c r="RH65" s="97"/>
      <c r="RI65" s="97"/>
      <c r="RJ65" s="97"/>
      <c r="RK65" s="97"/>
      <c r="RL65" s="97"/>
      <c r="RM65" s="97"/>
      <c r="RN65" s="97"/>
      <c r="RO65" s="97"/>
      <c r="RP65" s="97"/>
      <c r="RQ65" s="97"/>
      <c r="RR65" s="97"/>
      <c r="RS65" s="97"/>
      <c r="RT65" s="97"/>
      <c r="RU65" s="97"/>
      <c r="RV65" s="97"/>
      <c r="RW65" s="97"/>
      <c r="RX65" s="97"/>
      <c r="RY65" s="97"/>
      <c r="RZ65" s="97"/>
      <c r="SA65" s="97"/>
      <c r="SB65" s="97"/>
      <c r="SC65" s="97"/>
      <c r="SD65" s="97"/>
      <c r="SE65" s="97"/>
      <c r="SF65" s="97"/>
      <c r="SG65" s="97"/>
      <c r="SH65" s="97"/>
      <c r="SI65" s="97"/>
      <c r="SJ65" s="97"/>
      <c r="SK65" s="97"/>
      <c r="SL65" s="97"/>
      <c r="SM65" s="97"/>
      <c r="SN65" s="97"/>
      <c r="SO65" s="97"/>
      <c r="SP65" s="97"/>
      <c r="SQ65" s="97"/>
      <c r="SR65" s="97"/>
      <c r="SS65" s="97"/>
      <c r="ST65" s="97"/>
      <c r="SU65" s="97"/>
      <c r="SV65" s="97"/>
      <c r="SW65" s="97"/>
      <c r="SX65" s="97"/>
      <c r="SY65" s="97"/>
      <c r="SZ65" s="97"/>
      <c r="TA65" s="97"/>
      <c r="TB65" s="97"/>
      <c r="TC65" s="97"/>
      <c r="TD65" s="97"/>
      <c r="TE65" s="97"/>
      <c r="TF65" s="97"/>
      <c r="TG65" s="97"/>
      <c r="TH65" s="97"/>
      <c r="TI65" s="97"/>
      <c r="TJ65" s="97"/>
      <c r="TK65" s="97"/>
      <c r="TL65" s="97"/>
      <c r="TM65" s="97"/>
      <c r="TN65" s="97"/>
      <c r="TO65" s="97"/>
      <c r="TP65" s="97"/>
      <c r="TQ65" s="97"/>
      <c r="TR65" s="97"/>
      <c r="TS65" s="97"/>
      <c r="TT65" s="97"/>
      <c r="TU65" s="97"/>
      <c r="TV65" s="97"/>
      <c r="TW65" s="97"/>
      <c r="TX65" s="97"/>
      <c r="TY65" s="97"/>
      <c r="TZ65" s="97"/>
      <c r="UA65" s="97"/>
      <c r="UB65" s="97"/>
      <c r="UC65" s="97"/>
      <c r="UD65" s="97"/>
      <c r="UE65" s="97"/>
      <c r="UF65" s="97"/>
      <c r="UG65" s="97"/>
      <c r="UH65" s="97"/>
      <c r="UI65" s="97"/>
      <c r="UJ65" s="97"/>
      <c r="UK65" s="97"/>
      <c r="UL65" s="97"/>
      <c r="UM65" s="97"/>
      <c r="UN65" s="97"/>
      <c r="UO65" s="97"/>
      <c r="UP65" s="97"/>
      <c r="UQ65" s="97"/>
      <c r="UR65" s="97"/>
      <c r="US65" s="97"/>
      <c r="UT65" s="97"/>
      <c r="UU65" s="97"/>
      <c r="UV65" s="97"/>
      <c r="UW65" s="97"/>
      <c r="UX65" s="97"/>
      <c r="UY65" s="97"/>
      <c r="UZ65" s="97"/>
      <c r="VA65" s="97"/>
      <c r="VB65" s="97"/>
      <c r="VC65" s="97"/>
      <c r="VD65" s="97"/>
      <c r="VE65" s="97"/>
      <c r="VF65" s="97"/>
      <c r="VG65" s="97"/>
      <c r="VH65" s="97"/>
      <c r="VI65" s="97"/>
      <c r="VJ65" s="97"/>
      <c r="VK65" s="97"/>
      <c r="VL65" s="97"/>
      <c r="VM65" s="97"/>
      <c r="VN65" s="97"/>
      <c r="VO65" s="97"/>
      <c r="VP65" s="97"/>
      <c r="VQ65" s="97"/>
      <c r="VR65" s="97"/>
      <c r="VS65" s="97"/>
      <c r="VT65" s="97"/>
      <c r="VU65" s="97"/>
      <c r="VV65" s="97"/>
      <c r="VW65" s="97"/>
      <c r="VX65" s="97"/>
      <c r="VY65" s="97"/>
      <c r="VZ65" s="97"/>
      <c r="WA65" s="97"/>
      <c r="WB65" s="97"/>
      <c r="WC65" s="97"/>
      <c r="WD65" s="97"/>
      <c r="WE65" s="97"/>
      <c r="WF65" s="97"/>
      <c r="WG65" s="97"/>
      <c r="WH65" s="97"/>
      <c r="WI65" s="97"/>
      <c r="WJ65" s="97"/>
      <c r="WK65" s="97"/>
      <c r="WL65" s="97"/>
      <c r="WM65" s="97"/>
      <c r="WN65" s="97"/>
      <c r="WO65" s="97"/>
      <c r="WP65" s="97"/>
      <c r="WQ65" s="97"/>
      <c r="WR65" s="97"/>
      <c r="WS65" s="97"/>
      <c r="WT65" s="97"/>
      <c r="WU65" s="97"/>
      <c r="WV65" s="97"/>
      <c r="WW65" s="97"/>
      <c r="WX65" s="97"/>
      <c r="WY65" s="97"/>
      <c r="WZ65" s="97"/>
      <c r="XA65" s="97"/>
      <c r="XB65" s="97"/>
      <c r="XC65" s="97"/>
      <c r="XD65" s="97"/>
      <c r="XE65" s="97"/>
      <c r="XF65" s="97"/>
      <c r="XG65" s="97"/>
      <c r="XH65" s="97"/>
      <c r="XI65" s="97"/>
      <c r="XJ65" s="97"/>
      <c r="XK65" s="97"/>
      <c r="XL65" s="97"/>
      <c r="XM65" s="97"/>
      <c r="XN65" s="97"/>
      <c r="XO65" s="97"/>
      <c r="XP65" s="97"/>
      <c r="XQ65" s="97"/>
      <c r="XR65" s="97"/>
      <c r="XS65" s="97"/>
      <c r="XT65" s="97"/>
      <c r="XU65" s="97"/>
      <c r="XV65" s="97"/>
      <c r="XW65" s="97"/>
      <c r="XX65" s="97"/>
      <c r="XY65" s="97"/>
      <c r="XZ65" s="97"/>
      <c r="YA65" s="97"/>
      <c r="YB65" s="97"/>
      <c r="YC65" s="97"/>
      <c r="YD65" s="97"/>
      <c r="YE65" s="97"/>
      <c r="YF65" s="97"/>
      <c r="YG65" s="97"/>
      <c r="YH65" s="97"/>
      <c r="YI65" s="97"/>
      <c r="YJ65" s="97"/>
      <c r="YK65" s="97"/>
      <c r="YL65" s="97"/>
      <c r="YM65" s="97"/>
      <c r="YN65" s="97"/>
      <c r="YO65" s="97"/>
      <c r="YP65" s="97"/>
      <c r="YQ65" s="97"/>
      <c r="YR65" s="97"/>
      <c r="YS65" s="97"/>
      <c r="YT65" s="97"/>
      <c r="YU65" s="97"/>
      <c r="YV65" s="97"/>
      <c r="YW65" s="97"/>
      <c r="YX65" s="97"/>
      <c r="YY65" s="97"/>
      <c r="YZ65" s="97"/>
      <c r="ZA65" s="97"/>
      <c r="ZB65" s="97"/>
      <c r="ZC65" s="97"/>
      <c r="ZD65" s="97"/>
      <c r="ZE65" s="97"/>
      <c r="ZF65" s="97"/>
      <c r="ZG65" s="97"/>
      <c r="ZH65" s="97"/>
      <c r="ZI65" s="97"/>
      <c r="ZJ65" s="97"/>
      <c r="ZK65" s="97"/>
      <c r="ZL65" s="97"/>
      <c r="ZM65" s="97"/>
      <c r="ZN65" s="97"/>
      <c r="ZO65" s="97"/>
      <c r="ZP65" s="97"/>
      <c r="ZQ65" s="97"/>
      <c r="ZR65" s="97"/>
      <c r="ZS65" s="97"/>
      <c r="ZT65" s="97"/>
      <c r="ZU65" s="97"/>
      <c r="ZV65" s="97"/>
      <c r="ZW65" s="97"/>
      <c r="ZX65" s="97"/>
      <c r="ZY65" s="97"/>
      <c r="ZZ65" s="97"/>
      <c r="AAA65" s="97"/>
      <c r="AAB65" s="27">
        <f t="shared" ref="AAB65:AAI65" si="1182">AAB64/AAB63</f>
        <v>0</v>
      </c>
      <c r="AAC65" s="27">
        <f t="shared" si="1182"/>
        <v>0</v>
      </c>
      <c r="AAD65" s="27">
        <f t="shared" si="1182"/>
        <v>0</v>
      </c>
      <c r="AAE65" s="27">
        <f t="shared" si="1182"/>
        <v>0</v>
      </c>
      <c r="AAF65" s="27">
        <f t="shared" si="1182"/>
        <v>1E-3</v>
      </c>
      <c r="AAG65" s="27">
        <f t="shared" si="1182"/>
        <v>0</v>
      </c>
      <c r="AAH65" s="27">
        <f t="shared" si="1182"/>
        <v>0</v>
      </c>
      <c r="AAI65" s="27">
        <f t="shared" si="1182"/>
        <v>0</v>
      </c>
      <c r="AAJ65" s="27">
        <f t="shared" ref="AAJ65:AAK65" si="1183">AAJ64/AAJ63</f>
        <v>1E-3</v>
      </c>
      <c r="AAK65" s="27">
        <f t="shared" si="1183"/>
        <v>1E-3</v>
      </c>
      <c r="AAL65" s="27">
        <f t="shared" ref="AAL65:AAM65" si="1184">AAL64/AAL63</f>
        <v>2E-3</v>
      </c>
      <c r="AAM65" s="27">
        <f t="shared" si="1184"/>
        <v>2E-3</v>
      </c>
      <c r="AAN65" s="27">
        <f t="shared" ref="AAN65:AAP65" si="1185">AAN64/AAN63</f>
        <v>1E-3</v>
      </c>
      <c r="AAO65" s="27">
        <f t="shared" si="1185"/>
        <v>0</v>
      </c>
      <c r="AAP65" s="27">
        <f t="shared" si="1185"/>
        <v>0</v>
      </c>
      <c r="AAQ65" s="27">
        <f t="shared" ref="AAQ65:AAV65" si="1186">AAQ64/AAQ63</f>
        <v>3.0000000000000001E-3</v>
      </c>
      <c r="AAR65" s="27">
        <f t="shared" si="1186"/>
        <v>8.0000000000000002E-3</v>
      </c>
      <c r="AAS65" s="27">
        <f t="shared" si="1186"/>
        <v>0.01</v>
      </c>
      <c r="AAT65" s="27">
        <f t="shared" si="1186"/>
        <v>1.2999999999999999E-2</v>
      </c>
      <c r="AAU65" s="27">
        <f t="shared" si="1186"/>
        <v>1.7999999999999999E-2</v>
      </c>
      <c r="AAV65" s="27">
        <f t="shared" si="1186"/>
        <v>1.7999999999999999E-2</v>
      </c>
      <c r="AAW65" s="27">
        <f t="shared" ref="AAW65:ABA65" si="1187">AAW64/AAW63</f>
        <v>2.1999999999999999E-2</v>
      </c>
      <c r="AAX65" s="27">
        <f t="shared" si="1187"/>
        <v>2.4E-2</v>
      </c>
      <c r="AAY65" s="27">
        <f t="shared" si="1187"/>
        <v>2.7E-2</v>
      </c>
      <c r="AAZ65" s="27">
        <f t="shared" si="1187"/>
        <v>2.5999999999999999E-2</v>
      </c>
      <c r="ABA65" s="27">
        <f t="shared" si="1187"/>
        <v>0.03</v>
      </c>
      <c r="ABB65" s="27">
        <f t="shared" ref="ABB65:ABD65" si="1188">ABB64/ABB63</f>
        <v>3.5999999999999997E-2</v>
      </c>
      <c r="ABC65" s="27">
        <f t="shared" si="1188"/>
        <v>3.9E-2</v>
      </c>
      <c r="ABD65" s="27">
        <f t="shared" si="1188"/>
        <v>4.2000000000000003E-2</v>
      </c>
      <c r="ABE65" s="27">
        <f t="shared" ref="ABE65:ABM65" si="1189">ABE64/ABE63</f>
        <v>4.9000000000000002E-2</v>
      </c>
      <c r="ABF65" s="27">
        <f t="shared" si="1189"/>
        <v>5.6000000000000001E-2</v>
      </c>
      <c r="ABG65" s="27">
        <f t="shared" si="1189"/>
        <v>6.5000000000000002E-2</v>
      </c>
      <c r="ABH65" s="27">
        <f t="shared" si="1189"/>
        <v>5.8999999999999997E-2</v>
      </c>
      <c r="ABI65" s="27">
        <f t="shared" si="1189"/>
        <v>6.7000000000000004E-2</v>
      </c>
      <c r="ABJ65" s="27">
        <f t="shared" si="1189"/>
        <v>0.06</v>
      </c>
      <c r="ABK65" s="27">
        <f t="shared" si="1189"/>
        <v>5.8999999999999997E-2</v>
      </c>
      <c r="ABL65" s="27">
        <f t="shared" si="1189"/>
        <v>6.8000000000000005E-2</v>
      </c>
      <c r="ABM65" s="27">
        <f t="shared" si="1189"/>
        <v>7.0000000000000007E-2</v>
      </c>
      <c r="ABN65" s="27">
        <f t="shared" ref="ABN65:ABO65" si="1190">ABN64/ABN63</f>
        <v>6.9000000000000006E-2</v>
      </c>
      <c r="ABO65" s="27">
        <f t="shared" si="1190"/>
        <v>6.5000000000000002E-2</v>
      </c>
      <c r="ABP65" s="27">
        <f t="shared" ref="ABP65:ABR65" si="1191">ABP64/ABP63</f>
        <v>5.8000000000000003E-2</v>
      </c>
      <c r="ABQ65" s="27">
        <f t="shared" si="1191"/>
        <v>5.5E-2</v>
      </c>
      <c r="ABR65" s="27">
        <f t="shared" si="1191"/>
        <v>5.2999999999999999E-2</v>
      </c>
      <c r="ABS65" s="27">
        <f t="shared" ref="ABS65:ABV65" si="1192">ABS64/ABS63</f>
        <v>5.1999999999999998E-2</v>
      </c>
      <c r="ABT65" s="27">
        <f t="shared" si="1192"/>
        <v>5.0999999999999997E-2</v>
      </c>
      <c r="ABU65" s="27">
        <f t="shared" si="1192"/>
        <v>4.4999999999999998E-2</v>
      </c>
      <c r="ABV65" s="27">
        <f t="shared" si="1192"/>
        <v>3.5000000000000003E-2</v>
      </c>
      <c r="ABW65" s="27">
        <f t="shared" ref="ABW65:ABX65" si="1193">ABW64/ABW63</f>
        <v>3.5000000000000003E-2</v>
      </c>
      <c r="ABX65" s="27">
        <f t="shared" si="1193"/>
        <v>3.4000000000000002E-2</v>
      </c>
      <c r="ABY65" s="27">
        <f t="shared" ref="ABY65:ABZ65" si="1194">ABY64/ABY63</f>
        <v>0.03</v>
      </c>
      <c r="ABZ65" s="27">
        <f t="shared" si="1194"/>
        <v>2.4E-2</v>
      </c>
      <c r="ACA65" s="27">
        <f t="shared" ref="ACA65:ACF65" si="1195">ACA64/ACA63</f>
        <v>2.5999999999999999E-2</v>
      </c>
      <c r="ACB65" s="27">
        <f t="shared" si="1195"/>
        <v>2.1000000000000001E-2</v>
      </c>
      <c r="ACC65" s="27">
        <f t="shared" si="1195"/>
        <v>1.7999999999999999E-2</v>
      </c>
      <c r="ACD65" s="27">
        <f t="shared" si="1195"/>
        <v>1.7000000000000001E-2</v>
      </c>
      <c r="ACE65" s="27">
        <f t="shared" si="1195"/>
        <v>1.4999999999999999E-2</v>
      </c>
      <c r="ACF65" s="27">
        <f t="shared" si="1195"/>
        <v>1.9E-2</v>
      </c>
      <c r="ACG65" s="27">
        <f t="shared" ref="ACG65:ACI65" si="1196">ACG64/ACG63</f>
        <v>1.9E-2</v>
      </c>
      <c r="ACH65" s="27">
        <f t="shared" si="1196"/>
        <v>1.9E-2</v>
      </c>
      <c r="ACI65" s="27">
        <f t="shared" si="1196"/>
        <v>2.1000000000000001E-2</v>
      </c>
      <c r="ACJ65" s="27">
        <f t="shared" ref="ACJ65:ACP65" si="1197">ACJ64/ACJ63</f>
        <v>2.1999999999999999E-2</v>
      </c>
      <c r="ACK65" s="27">
        <f t="shared" si="1197"/>
        <v>2.4E-2</v>
      </c>
      <c r="ACL65" s="27">
        <f t="shared" si="1197"/>
        <v>2.4E-2</v>
      </c>
      <c r="ACM65" s="27">
        <f t="shared" si="1197"/>
        <v>2.3E-2</v>
      </c>
      <c r="ACN65" s="27">
        <f t="shared" si="1197"/>
        <v>2.5000000000000001E-2</v>
      </c>
      <c r="ACO65" s="27">
        <f t="shared" si="1197"/>
        <v>2.8000000000000001E-2</v>
      </c>
      <c r="ACP65" s="27">
        <f t="shared" si="1197"/>
        <v>3.4000000000000002E-2</v>
      </c>
      <c r="ACQ65" s="27">
        <f t="shared" ref="ACQ65:ADD65" si="1198">ACQ64/ACQ63</f>
        <v>3.2000000000000001E-2</v>
      </c>
      <c r="ACR65" s="27">
        <f t="shared" si="1198"/>
        <v>3.1E-2</v>
      </c>
      <c r="ACS65" s="27">
        <f t="shared" si="1198"/>
        <v>2.9000000000000001E-2</v>
      </c>
      <c r="ACT65" s="27">
        <f t="shared" si="1198"/>
        <v>2.8000000000000001E-2</v>
      </c>
      <c r="ACU65" s="27">
        <f t="shared" si="1198"/>
        <v>2.9000000000000001E-2</v>
      </c>
      <c r="ACV65" s="27">
        <f t="shared" si="1198"/>
        <v>2.5999999999999999E-2</v>
      </c>
      <c r="ACW65" s="27">
        <f t="shared" si="1198"/>
        <v>2.1999999999999999E-2</v>
      </c>
      <c r="ACX65" s="27">
        <f t="shared" si="1198"/>
        <v>1.9E-2</v>
      </c>
      <c r="ACY65" s="27">
        <f t="shared" si="1198"/>
        <v>1.4E-2</v>
      </c>
      <c r="ACZ65" s="27">
        <f t="shared" si="1198"/>
        <v>1.2E-2</v>
      </c>
      <c r="ADA65" s="27">
        <f t="shared" si="1198"/>
        <v>8.9999999999999993E-3</v>
      </c>
      <c r="ADB65" s="27">
        <f t="shared" si="1198"/>
        <v>8.0000000000000002E-3</v>
      </c>
      <c r="ADC65" s="27">
        <f t="shared" si="1198"/>
        <v>8.9999999999999993E-3</v>
      </c>
      <c r="ADD65" s="27">
        <f t="shared" si="1198"/>
        <v>8.0000000000000002E-3</v>
      </c>
      <c r="ADE65" s="27">
        <f t="shared" ref="ADE65:ADK65" si="1199">ADE64/ADE63</f>
        <v>8.9999999999999993E-3</v>
      </c>
      <c r="ADF65" s="27">
        <f t="shared" si="1199"/>
        <v>0.01</v>
      </c>
      <c r="ADG65" s="27">
        <f t="shared" si="1199"/>
        <v>8.0000000000000002E-3</v>
      </c>
      <c r="ADH65" s="27">
        <f t="shared" si="1199"/>
        <v>8.0000000000000002E-3</v>
      </c>
      <c r="ADI65" s="27">
        <f>ADI64/ADI63</f>
        <v>1.0999999999999999E-2</v>
      </c>
      <c r="ADJ65" s="27">
        <f t="shared" si="1199"/>
        <v>1.2999999999999999E-2</v>
      </c>
      <c r="ADK65" s="27">
        <f t="shared" si="1199"/>
        <v>1.4E-2</v>
      </c>
      <c r="ADL65" s="27">
        <f t="shared" ref="ADL65:ADN65" si="1200">ADL64/ADL63</f>
        <v>1.4999999999999999E-2</v>
      </c>
      <c r="ADM65" s="27">
        <f t="shared" si="1200"/>
        <v>1.6E-2</v>
      </c>
      <c r="ADN65" s="27">
        <f t="shared" si="1200"/>
        <v>1.4E-2</v>
      </c>
      <c r="ADO65" s="27">
        <f t="shared" ref="ADO65:ADR65" si="1201">ADO64/ADO63</f>
        <v>1.0999999999999999E-2</v>
      </c>
      <c r="ADP65" s="27">
        <f t="shared" si="1201"/>
        <v>0.01</v>
      </c>
      <c r="ADQ65" s="27">
        <f t="shared" si="1201"/>
        <v>7.0000000000000001E-3</v>
      </c>
      <c r="ADR65" s="27">
        <f t="shared" si="1201"/>
        <v>6.0000000000000001E-3</v>
      </c>
      <c r="ADS65" s="27">
        <f t="shared" ref="ADS65:ADU65" si="1202">ADS64/ADS63</f>
        <v>4.0000000000000001E-3</v>
      </c>
      <c r="ADT65" s="27">
        <f t="shared" si="1202"/>
        <v>2E-3</v>
      </c>
      <c r="ADU65" s="27">
        <f t="shared" si="1202"/>
        <v>0</v>
      </c>
      <c r="ADV65" s="97"/>
      <c r="ADW65" s="97"/>
      <c r="ADX65" s="97"/>
      <c r="ADY65" s="97"/>
      <c r="ADZ65" s="97"/>
      <c r="AEA65" s="97"/>
      <c r="AEB65" s="97"/>
      <c r="AEC65" s="97"/>
      <c r="AED65" s="97"/>
      <c r="AEE65" s="97"/>
      <c r="AEF65" s="97"/>
      <c r="AEG65" s="97"/>
      <c r="AEH65" s="97"/>
      <c r="AEI65" s="97"/>
      <c r="AEJ65" s="97"/>
      <c r="AEK65" s="97"/>
      <c r="AEL65" s="97"/>
      <c r="AEM65" s="97"/>
      <c r="AEN65" s="97"/>
      <c r="AEO65" s="97"/>
      <c r="AEP65" s="97"/>
      <c r="AEQ65" s="97"/>
      <c r="AER65" s="97"/>
      <c r="AES65" s="97"/>
      <c r="AET65" s="97"/>
      <c r="AEU65" s="97"/>
      <c r="AEV65" s="97"/>
      <c r="AEW65" s="97"/>
      <c r="AEX65" s="97"/>
      <c r="AEY65" s="97"/>
      <c r="AEZ65" s="97"/>
      <c r="AFA65" s="97"/>
      <c r="AFB65" s="97"/>
      <c r="AFC65" s="97"/>
      <c r="AFD65" s="97"/>
      <c r="AFE65" s="97"/>
      <c r="AFF65" s="97"/>
      <c r="AFG65" s="97"/>
      <c r="AFH65" s="97"/>
      <c r="AFI65" s="97"/>
      <c r="AFJ65" s="97"/>
      <c r="AFK65" s="97"/>
      <c r="AFL65" s="97"/>
      <c r="AFM65" s="97"/>
      <c r="AFN65" s="97"/>
      <c r="AFO65" s="97"/>
      <c r="AFP65" s="97"/>
      <c r="AFQ65" s="97"/>
      <c r="AFR65" s="97"/>
      <c r="AFS65" s="97"/>
      <c r="AFT65" s="97"/>
      <c r="AFU65" s="97"/>
      <c r="AFV65" s="97"/>
      <c r="AFW65" s="97"/>
      <c r="AFX65" s="97"/>
      <c r="AFY65" s="97"/>
      <c r="AFZ65" s="97"/>
      <c r="AGA65" s="97"/>
      <c r="AGB65" s="97"/>
      <c r="AGC65" s="97"/>
      <c r="AGD65" s="97"/>
      <c r="AGE65" s="97"/>
      <c r="AGF65" s="97"/>
      <c r="AGG65" s="97"/>
      <c r="AGH65" s="97"/>
      <c r="AGI65" s="97"/>
      <c r="AGJ65" s="97"/>
      <c r="AGK65" s="97"/>
      <c r="AGL65" s="97"/>
      <c r="AGM65" s="97"/>
      <c r="AGN65" s="97"/>
      <c r="AGO65" s="97"/>
      <c r="AGP65" s="97"/>
      <c r="AGQ65" s="97"/>
      <c r="AGR65" s="97"/>
      <c r="AGS65" s="97"/>
      <c r="AGT65" s="97"/>
      <c r="AGU65" s="97"/>
      <c r="AGV65" s="97"/>
      <c r="AGW65" s="97"/>
      <c r="AGX65" s="97"/>
      <c r="AGY65" s="97"/>
      <c r="AGZ65" s="97"/>
      <c r="AHA65" s="97"/>
      <c r="AHB65" s="97"/>
      <c r="AHC65" s="97"/>
      <c r="AHD65" s="97"/>
      <c r="AHE65" s="97"/>
      <c r="AHF65" s="97"/>
      <c r="AHG65" s="97"/>
      <c r="AHH65" s="97"/>
      <c r="AHI65" s="97"/>
      <c r="AHJ65" s="97"/>
      <c r="AHK65" s="97"/>
      <c r="AHL65" s="97"/>
      <c r="AHM65" s="97"/>
      <c r="AHN65" s="97"/>
      <c r="AHO65" s="97"/>
      <c r="AHP65" s="97"/>
      <c r="AHQ65" s="97"/>
      <c r="AHR65" s="97"/>
      <c r="AHS65" s="97"/>
      <c r="AHT65" s="97"/>
      <c r="AHU65" s="97"/>
      <c r="AHV65" s="97"/>
      <c r="AHW65" s="97"/>
      <c r="AHX65" s="97"/>
      <c r="AHY65" s="97"/>
      <c r="AHZ65" s="97"/>
      <c r="AIA65" s="97"/>
      <c r="AIB65" s="97"/>
      <c r="AIC65" s="97"/>
      <c r="AID65" s="97"/>
      <c r="AIE65" s="97"/>
      <c r="AIF65" s="97"/>
      <c r="AIG65" s="97"/>
      <c r="AIH65" s="97"/>
      <c r="AII65" s="97"/>
      <c r="AIJ65" s="97"/>
      <c r="AIK65" s="97"/>
      <c r="AIL65" s="97"/>
      <c r="AIM65" s="97"/>
      <c r="AIN65" s="97"/>
      <c r="AIO65" s="97"/>
      <c r="AIP65" s="97"/>
      <c r="AIQ65" s="97"/>
      <c r="AIR65" s="97"/>
      <c r="AIS65" s="97"/>
      <c r="AIT65" s="97"/>
      <c r="AIU65" s="97"/>
      <c r="AIV65" s="97"/>
      <c r="AIW65" s="97"/>
      <c r="AIX65" s="97"/>
      <c r="AIY65" s="97"/>
      <c r="AIZ65" s="97"/>
      <c r="AJA65" s="97"/>
      <c r="AJB65" s="97"/>
      <c r="AJC65" s="97"/>
      <c r="AJD65" s="97"/>
      <c r="AJE65" s="97"/>
      <c r="AJF65" s="97"/>
      <c r="AJG65" s="97"/>
      <c r="AJH65" s="97"/>
      <c r="AJI65" s="97"/>
      <c r="AJJ65" s="97"/>
      <c r="AJK65" s="97"/>
      <c r="AJL65" s="97"/>
      <c r="AJM65" s="97"/>
      <c r="AJN65" s="97"/>
      <c r="AJO65" s="97"/>
      <c r="AJP65" s="97"/>
      <c r="AJQ65" s="97"/>
      <c r="AJR65" s="97"/>
      <c r="AJS65" s="97"/>
      <c r="AJT65" s="97"/>
      <c r="AJU65" s="97"/>
      <c r="AJV65" s="97"/>
      <c r="AJW65" s="97"/>
      <c r="AJX65" s="97"/>
      <c r="AJY65" s="97"/>
      <c r="AJZ65" s="97"/>
      <c r="AKA65" s="97"/>
      <c r="AKB65" s="97"/>
      <c r="AKC65" s="97"/>
      <c r="AKD65" s="97"/>
      <c r="AKE65" s="97"/>
      <c r="AKF65" s="97"/>
      <c r="AKG65" s="97"/>
      <c r="AKH65" s="97"/>
      <c r="AKI65" s="97"/>
      <c r="AKJ65" s="97"/>
      <c r="AKK65" s="97"/>
      <c r="AKL65" s="97"/>
      <c r="AKM65" s="97"/>
      <c r="AKN65" s="97"/>
      <c r="AKO65" s="97"/>
      <c r="AKP65" s="97"/>
      <c r="AKQ65" s="97"/>
      <c r="AKR65" s="97"/>
      <c r="AKS65" s="97"/>
      <c r="AKT65" s="97"/>
      <c r="AKU65" s="97"/>
      <c r="AKV65" s="97"/>
      <c r="AKW65" s="97"/>
      <c r="AKX65" s="97"/>
      <c r="AKY65" s="97"/>
      <c r="AKZ65" s="97"/>
      <c r="ALA65" s="97"/>
      <c r="ALB65" s="97"/>
      <c r="ALC65" s="97"/>
      <c r="ALD65" s="97"/>
      <c r="ALE65" s="97"/>
      <c r="ALF65" s="97"/>
      <c r="ALG65" s="97"/>
      <c r="ALH65" s="97"/>
      <c r="ALI65" s="97"/>
      <c r="ALJ65" s="97"/>
      <c r="ALK65" s="97"/>
      <c r="ALL65" s="97"/>
      <c r="ALM65" s="97"/>
      <c r="ALN65" s="97"/>
      <c r="ALO65" s="97"/>
      <c r="ALP65" s="97"/>
      <c r="ALQ65" s="97"/>
      <c r="ALR65" s="97"/>
      <c r="ALS65" s="97"/>
      <c r="ALT65" s="97"/>
      <c r="ALU65" s="97"/>
      <c r="ALV65" s="97"/>
      <c r="ALW65" s="97"/>
      <c r="ALX65" s="97"/>
      <c r="ALY65" s="97"/>
      <c r="ALZ65" s="97"/>
      <c r="AMA65" s="97"/>
      <c r="AMB65" s="97"/>
      <c r="AMC65" s="97"/>
      <c r="AMD65" s="97"/>
      <c r="AME65" s="97"/>
      <c r="AMF65" s="97"/>
      <c r="AMG65" s="97"/>
      <c r="AMH65" s="97"/>
      <c r="AMI65" s="97"/>
      <c r="AMJ65" s="97"/>
      <c r="AMK65" s="97"/>
      <c r="AML65" s="97"/>
      <c r="AMM65" s="97"/>
      <c r="AMN65" s="97"/>
      <c r="AMO65" s="97"/>
      <c r="AMP65" s="97"/>
      <c r="AMQ65" s="97"/>
      <c r="AMR65" s="97"/>
      <c r="AMS65" s="97"/>
      <c r="AMT65" s="97"/>
      <c r="AMU65" s="97"/>
      <c r="AMV65" s="97"/>
      <c r="AMW65" s="97"/>
      <c r="AMX65" s="97"/>
      <c r="AMY65" s="97"/>
      <c r="AMZ65" s="97"/>
      <c r="ANA65" s="97"/>
      <c r="ANB65" s="97"/>
      <c r="ANC65" s="97"/>
      <c r="AND65" s="97"/>
      <c r="ANE65" s="97"/>
      <c r="ANF65" s="97"/>
      <c r="ANG65" s="97"/>
      <c r="ANH65" s="97"/>
      <c r="ANI65" s="97"/>
      <c r="ANJ65" s="97"/>
      <c r="ANK65" s="97"/>
      <c r="ANL65" s="97"/>
      <c r="ANM65" s="97"/>
      <c r="ANN65" s="97"/>
      <c r="ANO65" s="97"/>
      <c r="ANP65" s="97"/>
      <c r="ANQ65" s="97"/>
      <c r="ANR65" s="97"/>
      <c r="ANS65" s="97"/>
      <c r="ANT65" s="97"/>
      <c r="ANU65" s="97"/>
      <c r="ANV65" s="97"/>
      <c r="ANW65" s="97"/>
      <c r="ANX65" s="97"/>
      <c r="ANY65" s="97"/>
      <c r="ANZ65" s="97"/>
      <c r="AOA65" s="97"/>
      <c r="AOB65" s="97"/>
      <c r="AOC65" s="97"/>
      <c r="AOD65" s="97"/>
      <c r="AOE65" s="97"/>
      <c r="AOF65" s="97"/>
      <c r="AOG65" s="97"/>
      <c r="AOH65" s="97"/>
      <c r="AOI65" s="97"/>
      <c r="AOJ65" s="97"/>
      <c r="AOK65" s="97"/>
      <c r="AOL65" s="97"/>
      <c r="AOM65" s="97"/>
      <c r="AON65" s="97"/>
      <c r="AOO65" s="97"/>
      <c r="AOP65" s="97"/>
      <c r="AOQ65" s="97"/>
      <c r="AOR65" s="97"/>
      <c r="AOS65" s="97"/>
      <c r="AOT65" s="97"/>
      <c r="AOU65" s="97"/>
      <c r="AOV65" s="97"/>
      <c r="AOW65" s="97"/>
      <c r="AOX65" s="97"/>
      <c r="AOY65" s="97"/>
      <c r="AOZ65" s="97"/>
      <c r="APA65" s="97"/>
      <c r="APB65" s="97"/>
      <c r="APC65" s="97"/>
      <c r="APD65" s="97"/>
      <c r="APE65" s="97"/>
      <c r="APF65" s="97"/>
      <c r="APG65" s="97"/>
      <c r="APH65" s="97"/>
      <c r="API65" s="97"/>
      <c r="APJ65" s="97"/>
      <c r="APK65" s="97"/>
      <c r="APL65" s="97"/>
      <c r="APM65" s="97"/>
      <c r="APN65" s="97"/>
      <c r="APO65" s="97"/>
      <c r="APP65" s="97"/>
      <c r="APQ65" s="97"/>
      <c r="APR65" s="97"/>
      <c r="APS65" s="97"/>
      <c r="APT65" s="97"/>
      <c r="APU65" s="97"/>
      <c r="APV65" s="97"/>
      <c r="APW65" s="97"/>
      <c r="APX65" s="97"/>
      <c r="APY65" s="97"/>
      <c r="APZ65" s="97"/>
      <c r="AQA65" s="97"/>
      <c r="AQB65" s="97"/>
      <c r="AQC65" s="97"/>
      <c r="AQD65" s="97"/>
      <c r="AQE65" s="97"/>
      <c r="AQF65" s="97"/>
      <c r="AQG65" s="97"/>
      <c r="AQH65" s="97"/>
      <c r="AQI65" s="97"/>
      <c r="AQJ65" s="97"/>
      <c r="AQK65" s="97"/>
      <c r="AQL65" s="97"/>
      <c r="AQM65" s="97"/>
      <c r="AQN65" s="97"/>
      <c r="AQO65" s="97"/>
      <c r="AQP65" s="97"/>
      <c r="AQQ65" s="97"/>
      <c r="AQR65" s="97"/>
      <c r="AQS65" s="97"/>
      <c r="AQT65" s="97"/>
      <c r="AQU65" s="97"/>
      <c r="AQV65" s="97"/>
      <c r="AQW65" s="97"/>
      <c r="AQX65" s="97"/>
      <c r="AQY65" s="97"/>
      <c r="AQZ65" s="97"/>
      <c r="ARA65" s="97"/>
      <c r="ARB65" s="97"/>
      <c r="ARC65" s="97"/>
      <c r="ARD65" s="97"/>
      <c r="ARE65" s="97"/>
      <c r="ARF65" s="97"/>
      <c r="ARG65" s="97"/>
      <c r="ARH65" s="97"/>
      <c r="ARI65" s="97"/>
      <c r="ARJ65" s="97"/>
      <c r="ARK65" s="97"/>
      <c r="ARL65" s="97"/>
      <c r="ARM65" s="97"/>
      <c r="ARN65" s="97"/>
      <c r="ARO65" s="97"/>
      <c r="ARP65" s="97"/>
      <c r="ARQ65" s="97"/>
      <c r="ARR65" s="97"/>
      <c r="ARS65" s="97"/>
      <c r="ART65" s="97"/>
      <c r="ARU65" s="97"/>
    </row>
    <row r="66" spans="1:1165">
      <c r="AT66" s="12"/>
      <c r="BD66" s="13"/>
    </row>
    <row r="67" spans="1:1165" ht="18" customHeight="1">
      <c r="A67" s="7" t="s">
        <v>25</v>
      </c>
    </row>
    <row r="68" spans="1:1165" s="48" customFormat="1" ht="18" customHeight="1">
      <c r="A68" s="1"/>
      <c r="B68" s="1">
        <v>43891</v>
      </c>
      <c r="C68" s="1">
        <v>43892</v>
      </c>
      <c r="D68" s="1">
        <v>43893</v>
      </c>
      <c r="E68" s="1">
        <v>43894</v>
      </c>
      <c r="F68" s="1">
        <v>43895</v>
      </c>
      <c r="G68" s="1">
        <v>43896</v>
      </c>
      <c r="H68" s="1">
        <v>43897</v>
      </c>
      <c r="I68" s="1">
        <v>43898</v>
      </c>
      <c r="J68" s="1">
        <v>43899</v>
      </c>
      <c r="K68" s="1">
        <v>43900</v>
      </c>
      <c r="L68" s="1">
        <v>43901</v>
      </c>
      <c r="M68" s="1">
        <v>43902</v>
      </c>
      <c r="N68" s="1">
        <v>43903</v>
      </c>
      <c r="O68" s="1">
        <v>43904</v>
      </c>
      <c r="P68" s="1">
        <v>43905</v>
      </c>
      <c r="Q68" s="1">
        <v>43906</v>
      </c>
      <c r="R68" s="1">
        <v>43907</v>
      </c>
      <c r="S68" s="1">
        <v>43908</v>
      </c>
      <c r="T68" s="1">
        <v>43909</v>
      </c>
      <c r="U68" s="1">
        <v>43910</v>
      </c>
      <c r="V68" s="1">
        <v>43911</v>
      </c>
      <c r="W68" s="1">
        <v>43912</v>
      </c>
      <c r="X68" s="1">
        <v>43913</v>
      </c>
      <c r="Y68" s="1">
        <v>43914</v>
      </c>
      <c r="Z68" s="1">
        <v>43915</v>
      </c>
      <c r="AA68" s="1">
        <v>43916</v>
      </c>
      <c r="AB68" s="1">
        <v>43917</v>
      </c>
      <c r="AC68" s="1">
        <v>43918</v>
      </c>
      <c r="AD68" s="1">
        <v>43919</v>
      </c>
      <c r="AE68" s="1">
        <v>43920</v>
      </c>
      <c r="AF68" s="1">
        <v>43921</v>
      </c>
      <c r="AG68" s="1">
        <v>43922</v>
      </c>
      <c r="AH68" s="1">
        <v>43923</v>
      </c>
      <c r="AI68" s="1">
        <v>43924</v>
      </c>
      <c r="AJ68" s="1">
        <v>43925</v>
      </c>
      <c r="AK68" s="1">
        <v>43926</v>
      </c>
      <c r="AL68" s="1">
        <v>43927</v>
      </c>
      <c r="AM68" s="1">
        <v>43928</v>
      </c>
      <c r="AN68" s="1">
        <v>43929</v>
      </c>
      <c r="AO68" s="1">
        <v>43930</v>
      </c>
      <c r="AP68" s="1">
        <v>43931</v>
      </c>
      <c r="AQ68" s="1">
        <v>43932</v>
      </c>
      <c r="AR68" s="1">
        <v>43933</v>
      </c>
      <c r="AS68" s="1">
        <v>43934</v>
      </c>
      <c r="AT68" s="1">
        <v>43935</v>
      </c>
      <c r="AU68" s="1">
        <v>43936</v>
      </c>
      <c r="AV68" s="1">
        <v>43937</v>
      </c>
      <c r="AW68" s="1">
        <v>43938</v>
      </c>
      <c r="AX68" s="1">
        <v>43939</v>
      </c>
      <c r="AY68" s="1">
        <v>43940</v>
      </c>
      <c r="AZ68" s="1">
        <v>43941</v>
      </c>
      <c r="BA68" s="1">
        <v>43942</v>
      </c>
      <c r="BB68" s="1">
        <v>43943</v>
      </c>
      <c r="BC68" s="1">
        <v>43944</v>
      </c>
      <c r="BD68" s="1">
        <v>43945</v>
      </c>
      <c r="BE68" s="1">
        <v>43946</v>
      </c>
      <c r="BF68" s="1">
        <v>43947</v>
      </c>
      <c r="BG68" s="1">
        <v>43948</v>
      </c>
      <c r="BH68" s="1">
        <v>43949</v>
      </c>
      <c r="BI68" s="1">
        <v>43950</v>
      </c>
      <c r="BJ68" s="1">
        <v>43951</v>
      </c>
      <c r="BK68" s="1">
        <v>43952</v>
      </c>
      <c r="BL68" s="1">
        <v>43953</v>
      </c>
      <c r="BM68" s="32">
        <v>43954</v>
      </c>
      <c r="BN68" s="32">
        <v>43955</v>
      </c>
      <c r="BO68" s="1">
        <v>43956</v>
      </c>
      <c r="BP68" s="1">
        <v>43957</v>
      </c>
      <c r="BQ68" s="33">
        <v>43958</v>
      </c>
      <c r="BR68" s="32">
        <v>43959</v>
      </c>
      <c r="BS68" s="32">
        <v>43960</v>
      </c>
      <c r="BT68" s="1">
        <v>43961</v>
      </c>
      <c r="BU68" s="1">
        <v>43962</v>
      </c>
      <c r="BV68" s="1">
        <v>43963</v>
      </c>
      <c r="BW68" s="1">
        <v>43964</v>
      </c>
      <c r="BX68" s="1">
        <v>43965</v>
      </c>
      <c r="BY68" s="33">
        <v>43966</v>
      </c>
      <c r="BZ68" s="1">
        <v>43967</v>
      </c>
      <c r="CA68" s="33">
        <v>43968</v>
      </c>
      <c r="CB68" s="32">
        <v>43969</v>
      </c>
      <c r="CC68" s="32">
        <v>43970</v>
      </c>
      <c r="CD68" s="32">
        <v>43971</v>
      </c>
      <c r="CE68" s="1">
        <v>43972</v>
      </c>
      <c r="CF68" s="33">
        <v>43973</v>
      </c>
      <c r="CG68" s="32">
        <v>43974</v>
      </c>
      <c r="CH68" s="32">
        <v>43975</v>
      </c>
      <c r="CI68" s="32">
        <v>43976</v>
      </c>
      <c r="CJ68" s="32">
        <v>43977</v>
      </c>
      <c r="CK68" s="32">
        <v>43978</v>
      </c>
      <c r="CL68" s="32">
        <v>43979</v>
      </c>
      <c r="CM68" s="32">
        <v>43980</v>
      </c>
      <c r="CN68" s="32">
        <v>43981</v>
      </c>
      <c r="CO68" s="32">
        <v>43982</v>
      </c>
      <c r="CP68" s="1">
        <v>43983</v>
      </c>
      <c r="CQ68" s="1">
        <v>43984</v>
      </c>
      <c r="CR68" s="33">
        <v>43985</v>
      </c>
      <c r="CS68" s="1">
        <v>43986</v>
      </c>
      <c r="CT68" s="33">
        <v>43987</v>
      </c>
      <c r="CU68" s="1">
        <v>43988</v>
      </c>
      <c r="CV68" s="1">
        <v>43989</v>
      </c>
      <c r="CW68" s="33">
        <v>43990</v>
      </c>
      <c r="CX68" s="32">
        <v>43991</v>
      </c>
      <c r="CY68" s="32">
        <v>43992</v>
      </c>
      <c r="CZ68" s="32">
        <v>43993</v>
      </c>
      <c r="DA68" s="32">
        <v>43994</v>
      </c>
      <c r="DB68" s="1">
        <v>43995</v>
      </c>
      <c r="DC68" s="33">
        <v>43996</v>
      </c>
      <c r="DD68" s="32">
        <v>43997</v>
      </c>
      <c r="DE68" s="1">
        <v>43998</v>
      </c>
      <c r="DF68" s="1">
        <v>43999</v>
      </c>
      <c r="DG68" s="33">
        <v>44000</v>
      </c>
      <c r="DH68" s="1">
        <v>44001</v>
      </c>
      <c r="DI68" s="1">
        <v>44002</v>
      </c>
      <c r="DJ68" s="1">
        <v>44003</v>
      </c>
      <c r="DK68" s="1">
        <v>44004</v>
      </c>
      <c r="DL68" s="1">
        <v>44005</v>
      </c>
      <c r="DM68" s="1">
        <v>44006</v>
      </c>
      <c r="DN68" s="1">
        <v>44007</v>
      </c>
      <c r="DO68" s="1">
        <v>44008</v>
      </c>
      <c r="DP68" s="1">
        <v>44009</v>
      </c>
      <c r="DQ68" s="1">
        <v>44010</v>
      </c>
      <c r="DR68" s="1">
        <v>44011</v>
      </c>
      <c r="DS68" s="1">
        <v>44012</v>
      </c>
      <c r="DT68" s="1">
        <v>44013</v>
      </c>
      <c r="DU68" s="1">
        <v>44014</v>
      </c>
      <c r="DV68" s="1">
        <v>44015</v>
      </c>
      <c r="DW68" s="1">
        <v>44016</v>
      </c>
      <c r="DX68" s="1">
        <v>44017</v>
      </c>
      <c r="DY68" s="1">
        <v>44018</v>
      </c>
      <c r="DZ68" s="1">
        <v>44019</v>
      </c>
      <c r="EA68" s="1">
        <v>44020</v>
      </c>
      <c r="EB68" s="1">
        <v>44021</v>
      </c>
      <c r="EC68" s="1">
        <v>44022</v>
      </c>
      <c r="ED68" s="1">
        <v>44023</v>
      </c>
      <c r="EE68" s="1">
        <v>44024</v>
      </c>
      <c r="EF68" s="1">
        <v>44025</v>
      </c>
      <c r="EG68" s="1">
        <v>44026</v>
      </c>
      <c r="EH68" s="1">
        <v>44027</v>
      </c>
      <c r="EI68" s="1">
        <v>44028</v>
      </c>
      <c r="EJ68" s="1">
        <v>44029</v>
      </c>
      <c r="EK68" s="1">
        <v>44030</v>
      </c>
      <c r="EL68" s="1">
        <v>44031</v>
      </c>
      <c r="EM68" s="1">
        <v>44032</v>
      </c>
      <c r="EN68" s="1">
        <v>44033</v>
      </c>
      <c r="EO68" s="1">
        <v>44034</v>
      </c>
      <c r="EP68" s="1">
        <v>44035</v>
      </c>
      <c r="EQ68" s="1">
        <v>44036</v>
      </c>
      <c r="ER68" s="1">
        <v>44037</v>
      </c>
      <c r="ES68" s="1">
        <v>44038</v>
      </c>
      <c r="ET68" s="1">
        <v>44039</v>
      </c>
      <c r="EU68" s="1">
        <v>44040</v>
      </c>
      <c r="EV68" s="1">
        <v>44041</v>
      </c>
      <c r="EW68" s="1">
        <v>44042</v>
      </c>
      <c r="EX68" s="1">
        <v>44043</v>
      </c>
      <c r="EY68" s="1">
        <v>44044</v>
      </c>
      <c r="EZ68" s="1">
        <v>44045</v>
      </c>
      <c r="FA68" s="1">
        <v>44046</v>
      </c>
      <c r="FB68" s="1">
        <v>44047</v>
      </c>
      <c r="FC68" s="1">
        <v>44048</v>
      </c>
      <c r="FD68" s="1">
        <v>44049</v>
      </c>
      <c r="FE68" s="1">
        <v>44050</v>
      </c>
      <c r="FF68" s="1">
        <v>44051</v>
      </c>
      <c r="FG68" s="1">
        <v>44052</v>
      </c>
      <c r="FH68" s="1">
        <v>44053</v>
      </c>
      <c r="FI68" s="1">
        <v>44054</v>
      </c>
      <c r="FJ68" s="1">
        <v>44055</v>
      </c>
      <c r="FK68" s="1">
        <v>44056</v>
      </c>
      <c r="FL68" s="1">
        <v>44057</v>
      </c>
      <c r="FM68" s="1">
        <v>44058</v>
      </c>
      <c r="FN68" s="1">
        <v>44059</v>
      </c>
      <c r="FO68" s="1">
        <v>44060</v>
      </c>
      <c r="FP68" s="1">
        <v>44061</v>
      </c>
      <c r="FQ68" s="1">
        <v>44062</v>
      </c>
      <c r="FR68" s="1">
        <v>44063</v>
      </c>
      <c r="FS68" s="1">
        <v>44064</v>
      </c>
      <c r="FT68" s="1">
        <v>44065</v>
      </c>
      <c r="FU68" s="1">
        <v>44066</v>
      </c>
      <c r="FV68" s="1">
        <v>44067</v>
      </c>
      <c r="FW68" s="1">
        <v>44068</v>
      </c>
      <c r="FX68" s="1">
        <v>44069</v>
      </c>
      <c r="FY68" s="1">
        <v>44070</v>
      </c>
      <c r="FZ68" s="1">
        <v>44071</v>
      </c>
      <c r="GA68" s="1">
        <v>44072</v>
      </c>
      <c r="GB68" s="1">
        <v>44073</v>
      </c>
      <c r="GC68" s="1">
        <v>44074</v>
      </c>
      <c r="GD68" s="1">
        <v>44075</v>
      </c>
      <c r="GE68" s="1">
        <v>44076</v>
      </c>
      <c r="GF68" s="1">
        <v>44077</v>
      </c>
      <c r="GG68" s="1">
        <v>44078</v>
      </c>
      <c r="GH68" s="1">
        <v>44079</v>
      </c>
      <c r="GI68" s="1">
        <v>44080</v>
      </c>
      <c r="GJ68" s="1">
        <v>44081</v>
      </c>
      <c r="GK68" s="1">
        <v>44082</v>
      </c>
      <c r="GL68" s="1">
        <v>44083</v>
      </c>
      <c r="GM68" s="1">
        <v>44084</v>
      </c>
      <c r="GN68" s="1">
        <v>44085</v>
      </c>
      <c r="GO68" s="1">
        <v>44086</v>
      </c>
      <c r="GP68" s="1">
        <v>44087</v>
      </c>
      <c r="GQ68" s="1">
        <v>44088</v>
      </c>
      <c r="GR68" s="1">
        <v>44089</v>
      </c>
      <c r="GS68" s="1">
        <v>44090</v>
      </c>
      <c r="GT68" s="1">
        <v>44091</v>
      </c>
      <c r="GU68" s="1">
        <v>44092</v>
      </c>
      <c r="GV68" s="1">
        <v>44093</v>
      </c>
      <c r="GW68" s="1">
        <v>44094</v>
      </c>
      <c r="GX68" s="1">
        <v>44095</v>
      </c>
      <c r="GY68" s="1">
        <v>44096</v>
      </c>
      <c r="GZ68" s="1">
        <v>44097</v>
      </c>
      <c r="HA68" s="1">
        <v>44098</v>
      </c>
      <c r="HB68" s="1">
        <v>44099</v>
      </c>
      <c r="HC68" s="1">
        <v>44100</v>
      </c>
      <c r="HD68" s="1">
        <v>44101</v>
      </c>
      <c r="HE68" s="1">
        <v>44102</v>
      </c>
      <c r="HF68" s="1">
        <v>44103</v>
      </c>
      <c r="HG68" s="1">
        <v>44104</v>
      </c>
      <c r="HH68" s="1">
        <v>44105</v>
      </c>
      <c r="HI68" s="1">
        <v>44106</v>
      </c>
      <c r="HJ68" s="1">
        <v>44107</v>
      </c>
      <c r="HK68" s="1">
        <v>44108</v>
      </c>
      <c r="HL68" s="1">
        <v>44109</v>
      </c>
      <c r="HM68" s="1">
        <v>44110</v>
      </c>
      <c r="HN68" s="1">
        <v>44111</v>
      </c>
      <c r="HO68" s="1">
        <v>44112</v>
      </c>
      <c r="HP68" s="1">
        <v>44113</v>
      </c>
      <c r="HQ68" s="1">
        <v>44114</v>
      </c>
      <c r="HR68" s="1">
        <v>44115</v>
      </c>
      <c r="HS68" s="1">
        <v>44116</v>
      </c>
      <c r="HT68" s="1">
        <v>44117</v>
      </c>
      <c r="HU68" s="1">
        <v>44118</v>
      </c>
      <c r="HV68" s="1">
        <v>44119</v>
      </c>
      <c r="HW68" s="1">
        <v>44120</v>
      </c>
      <c r="HX68" s="1">
        <v>44121</v>
      </c>
      <c r="HY68" s="1">
        <v>44122</v>
      </c>
      <c r="HZ68" s="1">
        <v>44123</v>
      </c>
      <c r="IA68" s="1">
        <v>44124</v>
      </c>
      <c r="IB68" s="1">
        <v>44125</v>
      </c>
      <c r="IC68" s="1">
        <v>44126</v>
      </c>
      <c r="ID68" s="1">
        <v>44127</v>
      </c>
      <c r="IE68" s="1">
        <v>44128</v>
      </c>
      <c r="IF68" s="1">
        <v>44129</v>
      </c>
      <c r="IG68" s="1">
        <v>44130</v>
      </c>
      <c r="IH68" s="1">
        <v>44131</v>
      </c>
      <c r="II68" s="1">
        <v>44132</v>
      </c>
      <c r="IJ68" s="1">
        <v>44133</v>
      </c>
      <c r="IK68" s="1">
        <v>44134</v>
      </c>
      <c r="IL68" s="1">
        <v>44135</v>
      </c>
      <c r="IM68" s="1">
        <v>44136</v>
      </c>
      <c r="IN68" s="1">
        <v>44137</v>
      </c>
      <c r="IO68" s="1">
        <v>44138</v>
      </c>
      <c r="IP68" s="1">
        <v>44139</v>
      </c>
      <c r="IQ68" s="1">
        <v>44140</v>
      </c>
      <c r="IR68" s="1">
        <v>44141</v>
      </c>
      <c r="IS68" s="1">
        <v>44142</v>
      </c>
      <c r="IT68" s="1">
        <v>44143</v>
      </c>
      <c r="IU68" s="1">
        <v>44144</v>
      </c>
      <c r="IV68" s="1">
        <v>44145</v>
      </c>
      <c r="IW68" s="1">
        <v>44146</v>
      </c>
      <c r="IX68" s="1">
        <v>44147</v>
      </c>
      <c r="IY68" s="1">
        <v>44148</v>
      </c>
      <c r="IZ68" s="1">
        <v>44149</v>
      </c>
      <c r="JA68" s="1">
        <v>44150</v>
      </c>
      <c r="JB68" s="1">
        <v>44151</v>
      </c>
      <c r="JC68" s="1">
        <v>44152</v>
      </c>
      <c r="JD68" s="1">
        <v>44153</v>
      </c>
      <c r="JE68" s="1">
        <v>44154</v>
      </c>
      <c r="JF68" s="1">
        <v>44155</v>
      </c>
      <c r="JG68" s="1">
        <v>44156</v>
      </c>
      <c r="JH68" s="1">
        <v>44157</v>
      </c>
      <c r="JI68" s="1">
        <v>44158</v>
      </c>
      <c r="JJ68" s="1">
        <v>44159</v>
      </c>
      <c r="JK68" s="1">
        <v>44160</v>
      </c>
      <c r="JL68" s="1">
        <v>44161</v>
      </c>
      <c r="JM68" s="1">
        <v>44162</v>
      </c>
      <c r="JN68" s="1">
        <v>44163</v>
      </c>
      <c r="JO68" s="1">
        <v>44164</v>
      </c>
      <c r="JP68" s="1">
        <v>44165</v>
      </c>
      <c r="JQ68" s="1">
        <v>44166</v>
      </c>
      <c r="JR68" s="1">
        <v>44167</v>
      </c>
      <c r="JS68" s="1">
        <v>44168</v>
      </c>
      <c r="JT68" s="1">
        <v>44169</v>
      </c>
      <c r="JU68" s="1">
        <v>44170</v>
      </c>
      <c r="JV68" s="1">
        <v>44171</v>
      </c>
      <c r="JW68" s="1">
        <v>44172</v>
      </c>
      <c r="JX68" s="1">
        <v>44173</v>
      </c>
      <c r="JY68" s="1">
        <v>44174</v>
      </c>
      <c r="JZ68" s="1">
        <v>44175</v>
      </c>
      <c r="KA68" s="1">
        <v>44176</v>
      </c>
      <c r="KB68" s="1">
        <v>44177</v>
      </c>
      <c r="KC68" s="1">
        <v>44178</v>
      </c>
      <c r="KD68" s="1">
        <v>44179</v>
      </c>
      <c r="KE68" s="1">
        <v>44180</v>
      </c>
      <c r="KF68" s="1">
        <v>44181</v>
      </c>
      <c r="KG68" s="1">
        <v>44182</v>
      </c>
      <c r="KH68" s="1">
        <v>44183</v>
      </c>
      <c r="KI68" s="1">
        <v>44184</v>
      </c>
      <c r="KJ68" s="1">
        <v>44185</v>
      </c>
      <c r="KK68" s="1">
        <v>44186</v>
      </c>
      <c r="KL68" s="1">
        <v>44187</v>
      </c>
      <c r="KM68" s="1">
        <v>44188</v>
      </c>
      <c r="KN68" s="1">
        <v>44189</v>
      </c>
      <c r="KO68" s="1">
        <v>44190</v>
      </c>
      <c r="KP68" s="1">
        <v>44191</v>
      </c>
      <c r="KQ68" s="1">
        <v>44192</v>
      </c>
      <c r="KR68" s="1">
        <v>44193</v>
      </c>
      <c r="KS68" s="1">
        <v>44194</v>
      </c>
      <c r="KT68" s="1">
        <v>44195</v>
      </c>
      <c r="KU68" s="1">
        <v>44196</v>
      </c>
      <c r="KV68" s="1">
        <v>44197</v>
      </c>
      <c r="KW68" s="1">
        <v>44198</v>
      </c>
      <c r="KX68" s="1">
        <v>44199</v>
      </c>
      <c r="KY68" s="1">
        <v>44200</v>
      </c>
      <c r="KZ68" s="1">
        <v>44201</v>
      </c>
      <c r="LA68" s="1">
        <v>44202</v>
      </c>
      <c r="LB68" s="1">
        <v>44203</v>
      </c>
      <c r="LC68" s="1">
        <v>44204</v>
      </c>
      <c r="LD68" s="1">
        <v>44205</v>
      </c>
      <c r="LE68" s="1">
        <v>44206</v>
      </c>
      <c r="LF68" s="1">
        <v>44207</v>
      </c>
      <c r="LG68" s="1">
        <v>44208</v>
      </c>
      <c r="LH68" s="1">
        <v>44209</v>
      </c>
      <c r="LI68" s="1">
        <v>44210</v>
      </c>
      <c r="LJ68" s="1">
        <v>44211</v>
      </c>
      <c r="LK68" s="1">
        <v>44212</v>
      </c>
      <c r="LL68" s="1">
        <v>44213</v>
      </c>
      <c r="LM68" s="1">
        <v>44214</v>
      </c>
      <c r="LN68" s="1">
        <v>44215</v>
      </c>
      <c r="LO68" s="1">
        <v>44216</v>
      </c>
      <c r="LP68" s="1">
        <v>44217</v>
      </c>
      <c r="LQ68" s="1">
        <v>44218</v>
      </c>
      <c r="LR68" s="1">
        <v>44219</v>
      </c>
      <c r="LS68" s="1">
        <v>44220</v>
      </c>
      <c r="LT68" s="1">
        <v>44221</v>
      </c>
      <c r="LU68" s="1">
        <v>44222</v>
      </c>
      <c r="LV68" s="1">
        <v>44223</v>
      </c>
      <c r="LW68" s="1">
        <v>44224</v>
      </c>
      <c r="LX68" s="1">
        <v>44225</v>
      </c>
      <c r="LY68" s="1">
        <v>44226</v>
      </c>
      <c r="LZ68" s="1">
        <v>44227</v>
      </c>
      <c r="MA68" s="1">
        <v>44228</v>
      </c>
      <c r="MB68" s="1">
        <v>44229</v>
      </c>
      <c r="MC68" s="1">
        <v>44230</v>
      </c>
      <c r="MD68" s="1">
        <v>44231</v>
      </c>
      <c r="ME68" s="1">
        <v>44232</v>
      </c>
      <c r="MF68" s="1">
        <v>44233</v>
      </c>
      <c r="MG68" s="1">
        <v>44234</v>
      </c>
      <c r="MH68" s="1">
        <v>44235</v>
      </c>
      <c r="MI68" s="1">
        <v>44236</v>
      </c>
      <c r="MJ68" s="1">
        <v>44237</v>
      </c>
      <c r="MK68" s="1">
        <v>44238</v>
      </c>
      <c r="ML68" s="1">
        <v>44239</v>
      </c>
      <c r="MM68" s="1">
        <v>44240</v>
      </c>
      <c r="MN68" s="1">
        <v>44241</v>
      </c>
      <c r="MO68" s="1">
        <v>44242</v>
      </c>
      <c r="MP68" s="1">
        <v>44243</v>
      </c>
      <c r="MQ68" s="1">
        <v>44244</v>
      </c>
      <c r="MR68" s="1">
        <v>44245</v>
      </c>
      <c r="MS68" s="1">
        <v>44246</v>
      </c>
      <c r="MT68" s="1">
        <v>44247</v>
      </c>
      <c r="MU68" s="1">
        <v>44248</v>
      </c>
      <c r="MV68" s="1">
        <v>44249</v>
      </c>
      <c r="MW68" s="1">
        <v>44250</v>
      </c>
      <c r="MX68" s="1">
        <v>44251</v>
      </c>
      <c r="MY68" s="1">
        <v>44252</v>
      </c>
      <c r="MZ68" s="1">
        <v>44253</v>
      </c>
      <c r="NA68" s="1">
        <v>44254</v>
      </c>
      <c r="NB68" s="1">
        <v>44255</v>
      </c>
      <c r="NC68" s="1">
        <v>44256</v>
      </c>
      <c r="ND68" s="1">
        <v>44257</v>
      </c>
      <c r="NE68" s="1">
        <v>44258</v>
      </c>
      <c r="NF68" s="1">
        <v>44259</v>
      </c>
      <c r="NG68" s="1">
        <v>44260</v>
      </c>
      <c r="NH68" s="1">
        <v>44261</v>
      </c>
      <c r="NI68" s="1">
        <v>44262</v>
      </c>
      <c r="NJ68" s="1">
        <v>44263</v>
      </c>
      <c r="NK68" s="1">
        <v>44264</v>
      </c>
      <c r="NL68" s="1">
        <v>44265</v>
      </c>
      <c r="NM68" s="1">
        <v>44266</v>
      </c>
      <c r="NN68" s="1">
        <v>44267</v>
      </c>
      <c r="NO68" s="1">
        <v>44268</v>
      </c>
      <c r="NP68" s="1">
        <v>44269</v>
      </c>
      <c r="NQ68" s="1">
        <v>44270</v>
      </c>
      <c r="NR68" s="1">
        <v>44271</v>
      </c>
      <c r="NS68" s="1">
        <v>44272</v>
      </c>
      <c r="NT68" s="1">
        <v>44273</v>
      </c>
      <c r="NU68" s="1">
        <v>44274</v>
      </c>
      <c r="NV68" s="1">
        <v>44275</v>
      </c>
      <c r="NW68" s="1">
        <v>44276</v>
      </c>
      <c r="NX68" s="1">
        <v>44277</v>
      </c>
      <c r="NY68" s="1">
        <v>44278</v>
      </c>
      <c r="NZ68" s="1">
        <v>44279</v>
      </c>
      <c r="OA68" s="1">
        <v>44280</v>
      </c>
      <c r="OB68" s="1">
        <v>44281</v>
      </c>
      <c r="OC68" s="1">
        <v>44282</v>
      </c>
      <c r="OD68" s="1">
        <v>44283</v>
      </c>
      <c r="OE68" s="1">
        <v>44284</v>
      </c>
      <c r="OF68" s="1">
        <v>44285</v>
      </c>
      <c r="OG68" s="1">
        <v>44286</v>
      </c>
      <c r="OH68" s="1">
        <v>44287</v>
      </c>
      <c r="OI68" s="1">
        <v>44288</v>
      </c>
      <c r="OJ68" s="1">
        <v>44289</v>
      </c>
      <c r="OK68" s="1">
        <v>44290</v>
      </c>
      <c r="OL68" s="1">
        <v>44291</v>
      </c>
      <c r="OM68" s="1">
        <v>44292</v>
      </c>
      <c r="ON68" s="1">
        <v>44293</v>
      </c>
      <c r="OO68" s="1">
        <v>44294</v>
      </c>
      <c r="OP68" s="1">
        <v>44295</v>
      </c>
      <c r="OQ68" s="1">
        <v>44296</v>
      </c>
      <c r="OR68" s="1">
        <v>44297</v>
      </c>
      <c r="OS68" s="1">
        <v>44298</v>
      </c>
      <c r="OT68" s="1">
        <v>44299</v>
      </c>
      <c r="OU68" s="1">
        <v>44300</v>
      </c>
      <c r="OV68" s="1">
        <v>44301</v>
      </c>
      <c r="OW68" s="1">
        <v>44302</v>
      </c>
      <c r="OX68" s="1">
        <v>44303</v>
      </c>
      <c r="OY68" s="1">
        <v>44304</v>
      </c>
      <c r="OZ68" s="1">
        <v>44305</v>
      </c>
      <c r="PA68" s="1">
        <v>44306</v>
      </c>
      <c r="PB68" s="1">
        <v>44307</v>
      </c>
      <c r="PC68" s="1">
        <v>44308</v>
      </c>
      <c r="PD68" s="1">
        <v>44309</v>
      </c>
      <c r="PE68" s="1">
        <v>44310</v>
      </c>
      <c r="PF68" s="1">
        <v>44311</v>
      </c>
      <c r="PG68" s="1">
        <v>44312</v>
      </c>
      <c r="PH68" s="1">
        <v>44313</v>
      </c>
      <c r="PI68" s="1">
        <v>44314</v>
      </c>
      <c r="PJ68" s="1">
        <v>44315</v>
      </c>
      <c r="PK68" s="1">
        <v>44316</v>
      </c>
      <c r="PL68" s="1">
        <v>44317</v>
      </c>
      <c r="PM68" s="1">
        <v>44318</v>
      </c>
      <c r="PN68" s="1">
        <v>44319</v>
      </c>
      <c r="PO68" s="1">
        <v>44320</v>
      </c>
      <c r="PP68" s="1">
        <v>44321</v>
      </c>
      <c r="PQ68" s="1">
        <v>44322</v>
      </c>
      <c r="PR68" s="1">
        <v>44323</v>
      </c>
      <c r="PS68" s="1">
        <v>44324</v>
      </c>
      <c r="PT68" s="1">
        <v>44325</v>
      </c>
      <c r="PU68" s="1">
        <v>44326</v>
      </c>
      <c r="PV68" s="1">
        <v>44327</v>
      </c>
      <c r="PW68" s="1">
        <v>44328</v>
      </c>
      <c r="PX68" s="1">
        <v>44329</v>
      </c>
      <c r="PY68" s="1">
        <v>44330</v>
      </c>
      <c r="PZ68" s="1">
        <v>44331</v>
      </c>
      <c r="QA68" s="1">
        <v>44332</v>
      </c>
      <c r="QB68" s="1">
        <v>44333</v>
      </c>
      <c r="QC68" s="1">
        <v>44334</v>
      </c>
      <c r="QD68" s="1">
        <v>44335</v>
      </c>
      <c r="QE68" s="1">
        <v>44336</v>
      </c>
      <c r="QF68" s="1">
        <v>44337</v>
      </c>
      <c r="QG68" s="1">
        <v>44338</v>
      </c>
      <c r="QH68" s="1">
        <v>44339</v>
      </c>
      <c r="QI68" s="1">
        <v>44340</v>
      </c>
      <c r="QJ68" s="1">
        <v>44341</v>
      </c>
      <c r="QK68" s="1">
        <v>44342</v>
      </c>
      <c r="QL68" s="1">
        <v>44343</v>
      </c>
      <c r="QM68" s="1">
        <v>44344</v>
      </c>
      <c r="QN68" s="1">
        <v>44345</v>
      </c>
      <c r="QO68" s="1">
        <v>44346</v>
      </c>
      <c r="QP68" s="1">
        <v>44347</v>
      </c>
      <c r="QQ68" s="1">
        <v>44348</v>
      </c>
      <c r="QR68" s="1">
        <v>44349</v>
      </c>
      <c r="QS68" s="1">
        <v>44350</v>
      </c>
      <c r="QT68" s="1">
        <v>44351</v>
      </c>
      <c r="QU68" s="1">
        <v>44352</v>
      </c>
      <c r="QV68" s="1">
        <v>44353</v>
      </c>
      <c r="QW68" s="1">
        <v>44354</v>
      </c>
      <c r="QX68" s="1">
        <v>44355</v>
      </c>
      <c r="QY68" s="1">
        <v>44356</v>
      </c>
      <c r="QZ68" s="1">
        <v>44357</v>
      </c>
      <c r="RA68" s="1">
        <v>44358</v>
      </c>
      <c r="RB68" s="1">
        <v>44359</v>
      </c>
      <c r="RC68" s="1">
        <v>44360</v>
      </c>
      <c r="RD68" s="1">
        <v>44361</v>
      </c>
      <c r="RE68" s="1">
        <v>44362</v>
      </c>
      <c r="RF68" s="1">
        <v>44363</v>
      </c>
      <c r="RG68" s="1">
        <v>44364</v>
      </c>
      <c r="RH68" s="1">
        <v>44365</v>
      </c>
      <c r="RI68" s="1">
        <v>44366</v>
      </c>
      <c r="RJ68" s="1">
        <v>44367</v>
      </c>
      <c r="RK68" s="1">
        <v>44368</v>
      </c>
      <c r="RL68" s="1">
        <v>44369</v>
      </c>
      <c r="RM68" s="1">
        <v>44370</v>
      </c>
      <c r="RN68" s="1">
        <v>44371</v>
      </c>
      <c r="RO68" s="1">
        <v>44372</v>
      </c>
      <c r="RP68" s="1">
        <v>44373</v>
      </c>
      <c r="RQ68" s="1">
        <v>44374</v>
      </c>
      <c r="RR68" s="1">
        <v>44375</v>
      </c>
      <c r="RS68" s="1">
        <v>44376</v>
      </c>
      <c r="RT68" s="1">
        <v>44377</v>
      </c>
      <c r="RU68" s="1">
        <v>44378</v>
      </c>
      <c r="RV68" s="1">
        <v>44379</v>
      </c>
      <c r="RW68" s="1">
        <v>44380</v>
      </c>
      <c r="RX68" s="1">
        <v>44381</v>
      </c>
      <c r="RY68" s="1">
        <v>44382</v>
      </c>
      <c r="RZ68" s="1">
        <v>44383</v>
      </c>
      <c r="SA68" s="1">
        <v>44384</v>
      </c>
      <c r="SB68" s="1">
        <v>44385</v>
      </c>
      <c r="SC68" s="1">
        <v>44386</v>
      </c>
      <c r="SD68" s="1">
        <v>44387</v>
      </c>
      <c r="SE68" s="1">
        <v>44388</v>
      </c>
      <c r="SF68" s="1">
        <v>44389</v>
      </c>
      <c r="SG68" s="1">
        <v>44390</v>
      </c>
      <c r="SH68" s="1">
        <v>44391</v>
      </c>
      <c r="SI68" s="1">
        <v>44392</v>
      </c>
      <c r="SJ68" s="1">
        <v>44393</v>
      </c>
      <c r="SK68" s="1">
        <v>44394</v>
      </c>
      <c r="SL68" s="1">
        <v>44395</v>
      </c>
      <c r="SM68" s="1">
        <v>44396</v>
      </c>
      <c r="SN68" s="1">
        <v>44397</v>
      </c>
      <c r="SO68" s="1">
        <v>44398</v>
      </c>
      <c r="SP68" s="1">
        <v>44399</v>
      </c>
      <c r="SQ68" s="1">
        <v>44400</v>
      </c>
      <c r="SR68" s="1">
        <v>44401</v>
      </c>
      <c r="SS68" s="1">
        <v>44402</v>
      </c>
      <c r="ST68" s="1">
        <v>44403</v>
      </c>
      <c r="SU68" s="1">
        <v>44404</v>
      </c>
      <c r="SV68" s="1">
        <v>44405</v>
      </c>
      <c r="SW68" s="1">
        <v>44406</v>
      </c>
      <c r="SX68" s="1">
        <v>44407</v>
      </c>
      <c r="SY68" s="1">
        <v>44408</v>
      </c>
      <c r="SZ68" s="1">
        <v>44409</v>
      </c>
      <c r="TA68" s="1">
        <v>44410</v>
      </c>
      <c r="TB68" s="1">
        <v>44411</v>
      </c>
      <c r="TC68" s="1">
        <v>44412</v>
      </c>
      <c r="TD68" s="1">
        <v>44413</v>
      </c>
      <c r="TE68" s="1">
        <v>44414</v>
      </c>
      <c r="TF68" s="1">
        <v>44415</v>
      </c>
      <c r="TG68" s="1">
        <v>44416</v>
      </c>
      <c r="TH68" s="1">
        <v>44417</v>
      </c>
      <c r="TI68" s="1">
        <v>44418</v>
      </c>
      <c r="TJ68" s="1">
        <v>44419</v>
      </c>
      <c r="TK68" s="1">
        <v>44420</v>
      </c>
      <c r="TL68" s="1">
        <v>44421</v>
      </c>
      <c r="TM68" s="1">
        <v>44422</v>
      </c>
      <c r="TN68" s="1">
        <v>44423</v>
      </c>
      <c r="TO68" s="1">
        <v>44424</v>
      </c>
      <c r="TP68" s="1">
        <v>44425</v>
      </c>
      <c r="TQ68" s="1">
        <v>44426</v>
      </c>
      <c r="TR68" s="1">
        <v>44427</v>
      </c>
      <c r="TS68" s="1">
        <v>44428</v>
      </c>
      <c r="TT68" s="1">
        <v>44429</v>
      </c>
      <c r="TU68" s="1">
        <v>44430</v>
      </c>
      <c r="TV68" s="1">
        <v>44431</v>
      </c>
      <c r="TW68" s="1">
        <v>44432</v>
      </c>
      <c r="TX68" s="1">
        <v>44433</v>
      </c>
      <c r="TY68" s="1">
        <v>44434</v>
      </c>
      <c r="TZ68" s="1">
        <v>44435</v>
      </c>
      <c r="UA68" s="1">
        <v>44436</v>
      </c>
      <c r="UB68" s="1">
        <v>44437</v>
      </c>
      <c r="UC68" s="1">
        <v>44438</v>
      </c>
      <c r="UD68" s="1">
        <v>44439</v>
      </c>
      <c r="UE68" s="1">
        <v>44440</v>
      </c>
      <c r="UF68" s="1">
        <v>44441</v>
      </c>
      <c r="UG68" s="1">
        <v>44442</v>
      </c>
      <c r="UH68" s="1">
        <v>44443</v>
      </c>
      <c r="UI68" s="1">
        <v>44444</v>
      </c>
      <c r="UJ68" s="1">
        <v>44445</v>
      </c>
      <c r="UK68" s="1">
        <v>44446</v>
      </c>
      <c r="UL68" s="1">
        <v>44447</v>
      </c>
      <c r="UM68" s="1">
        <v>44448</v>
      </c>
      <c r="UN68" s="1">
        <v>44449</v>
      </c>
      <c r="UO68" s="1">
        <v>44450</v>
      </c>
      <c r="UP68" s="1">
        <v>44451</v>
      </c>
      <c r="UQ68" s="1">
        <v>44452</v>
      </c>
      <c r="UR68" s="1">
        <v>44453</v>
      </c>
      <c r="US68" s="1">
        <v>44454</v>
      </c>
      <c r="UT68" s="1">
        <v>44455</v>
      </c>
      <c r="UU68" s="1">
        <v>44456</v>
      </c>
      <c r="UV68" s="1">
        <v>44457</v>
      </c>
      <c r="UW68" s="1">
        <v>44458</v>
      </c>
      <c r="UX68" s="1">
        <v>44459</v>
      </c>
      <c r="UY68" s="1">
        <v>44460</v>
      </c>
      <c r="UZ68" s="1">
        <v>44461</v>
      </c>
      <c r="VA68" s="1">
        <v>44462</v>
      </c>
      <c r="VB68" s="1">
        <v>44463</v>
      </c>
      <c r="VC68" s="1">
        <v>44464</v>
      </c>
      <c r="VD68" s="1">
        <v>44465</v>
      </c>
      <c r="VE68" s="1">
        <v>44466</v>
      </c>
      <c r="VF68" s="1">
        <v>44467</v>
      </c>
      <c r="VG68" s="1">
        <v>44468</v>
      </c>
      <c r="VH68" s="1">
        <v>44469</v>
      </c>
      <c r="VI68" s="1">
        <v>44470</v>
      </c>
      <c r="VJ68" s="1">
        <v>44471</v>
      </c>
      <c r="VK68" s="1">
        <v>44472</v>
      </c>
      <c r="VL68" s="1">
        <v>44473</v>
      </c>
      <c r="VM68" s="1">
        <v>44474</v>
      </c>
      <c r="VN68" s="1">
        <v>44475</v>
      </c>
      <c r="VO68" s="1">
        <v>44476</v>
      </c>
      <c r="VP68" s="1">
        <v>44477</v>
      </c>
      <c r="VQ68" s="1">
        <v>44478</v>
      </c>
      <c r="VR68" s="1">
        <v>44479</v>
      </c>
      <c r="VS68" s="1">
        <v>44480</v>
      </c>
      <c r="VT68" s="1">
        <v>44481</v>
      </c>
      <c r="VU68" s="1">
        <v>44482</v>
      </c>
      <c r="VV68" s="1">
        <v>44483</v>
      </c>
      <c r="VW68" s="1">
        <v>44484</v>
      </c>
      <c r="VX68" s="1">
        <v>44485</v>
      </c>
      <c r="VY68" s="1">
        <v>44486</v>
      </c>
      <c r="VZ68" s="1">
        <v>44487</v>
      </c>
      <c r="WA68" s="1">
        <v>44488</v>
      </c>
      <c r="WB68" s="1">
        <v>44489</v>
      </c>
      <c r="WC68" s="1">
        <v>44490</v>
      </c>
      <c r="WD68" s="1">
        <v>44491</v>
      </c>
      <c r="WE68" s="1">
        <v>44492</v>
      </c>
      <c r="WF68" s="1">
        <v>44493</v>
      </c>
      <c r="WG68" s="1">
        <v>44494</v>
      </c>
      <c r="WH68" s="1">
        <v>44495</v>
      </c>
      <c r="WI68" s="1">
        <v>44496</v>
      </c>
      <c r="WJ68" s="1">
        <v>44497</v>
      </c>
      <c r="WK68" s="1">
        <v>44498</v>
      </c>
      <c r="WL68" s="1">
        <v>44499</v>
      </c>
      <c r="WM68" s="1">
        <v>44500</v>
      </c>
      <c r="WN68" s="1">
        <v>44501</v>
      </c>
      <c r="WO68" s="1">
        <v>44502</v>
      </c>
      <c r="WP68" s="1">
        <v>44503</v>
      </c>
      <c r="WQ68" s="1">
        <v>44504</v>
      </c>
      <c r="WR68" s="1">
        <v>44505</v>
      </c>
      <c r="WS68" s="1">
        <v>44506</v>
      </c>
      <c r="WT68" s="1">
        <v>44507</v>
      </c>
      <c r="WU68" s="1">
        <v>44508</v>
      </c>
      <c r="WV68" s="1">
        <v>44509</v>
      </c>
      <c r="WW68" s="1">
        <v>44510</v>
      </c>
      <c r="WX68" s="1">
        <v>44511</v>
      </c>
      <c r="WY68" s="1">
        <v>44512</v>
      </c>
      <c r="WZ68" s="1">
        <v>44513</v>
      </c>
      <c r="XA68" s="1">
        <v>44514</v>
      </c>
      <c r="XB68" s="1">
        <v>44515</v>
      </c>
      <c r="XC68" s="1">
        <v>44516</v>
      </c>
      <c r="XD68" s="1">
        <v>44517</v>
      </c>
      <c r="XE68" s="1">
        <v>44518</v>
      </c>
      <c r="XF68" s="1">
        <v>44519</v>
      </c>
      <c r="XG68" s="1">
        <v>44520</v>
      </c>
      <c r="XH68" s="1">
        <v>44521</v>
      </c>
      <c r="XI68" s="1">
        <v>44522</v>
      </c>
      <c r="XJ68" s="1">
        <v>44523</v>
      </c>
      <c r="XK68" s="1">
        <v>44524</v>
      </c>
      <c r="XL68" s="1">
        <v>44525</v>
      </c>
      <c r="XM68" s="1">
        <v>44526</v>
      </c>
      <c r="XN68" s="1">
        <v>44527</v>
      </c>
      <c r="XO68" s="1">
        <v>44528</v>
      </c>
      <c r="XP68" s="1">
        <v>44529</v>
      </c>
      <c r="XQ68" s="1">
        <v>44530</v>
      </c>
      <c r="XR68" s="1">
        <v>44531</v>
      </c>
      <c r="XS68" s="1">
        <v>44532</v>
      </c>
      <c r="XT68" s="1">
        <v>44533</v>
      </c>
      <c r="XU68" s="1">
        <v>44534</v>
      </c>
      <c r="XV68" s="1">
        <v>44535</v>
      </c>
      <c r="XW68" s="1">
        <v>44536</v>
      </c>
      <c r="XX68" s="1">
        <v>44537</v>
      </c>
      <c r="XY68" s="1">
        <v>44538</v>
      </c>
      <c r="XZ68" s="1">
        <v>44539</v>
      </c>
      <c r="YA68" s="1">
        <v>44540</v>
      </c>
      <c r="YB68" s="1">
        <v>44541</v>
      </c>
      <c r="YC68" s="1">
        <v>44542</v>
      </c>
      <c r="YD68" s="1">
        <v>44543</v>
      </c>
      <c r="YE68" s="1">
        <v>44544</v>
      </c>
      <c r="YF68" s="1">
        <v>44545</v>
      </c>
      <c r="YG68" s="1">
        <v>44546</v>
      </c>
      <c r="YH68" s="1">
        <v>44547</v>
      </c>
      <c r="YI68" s="1">
        <v>44548</v>
      </c>
      <c r="YJ68" s="1">
        <v>44549</v>
      </c>
      <c r="YK68" s="1">
        <v>44550</v>
      </c>
      <c r="YL68" s="1">
        <v>44551</v>
      </c>
      <c r="YM68" s="1">
        <v>44552</v>
      </c>
      <c r="YN68" s="1">
        <v>44553</v>
      </c>
      <c r="YO68" s="1">
        <v>44554</v>
      </c>
      <c r="YP68" s="1">
        <v>44555</v>
      </c>
      <c r="YQ68" s="1">
        <v>44556</v>
      </c>
      <c r="YR68" s="1">
        <v>44557</v>
      </c>
      <c r="YS68" s="1">
        <v>44558</v>
      </c>
      <c r="YT68" s="1">
        <v>44559</v>
      </c>
      <c r="YU68" s="1">
        <v>44560</v>
      </c>
      <c r="YV68" s="1">
        <v>44561</v>
      </c>
      <c r="YW68" s="1">
        <v>44562</v>
      </c>
      <c r="YX68" s="1">
        <v>44563</v>
      </c>
      <c r="YY68" s="1">
        <v>44564</v>
      </c>
      <c r="YZ68" s="1">
        <v>44565</v>
      </c>
      <c r="ZA68" s="1">
        <v>44566</v>
      </c>
      <c r="ZB68" s="1">
        <v>44567</v>
      </c>
      <c r="ZC68" s="1">
        <v>44568</v>
      </c>
      <c r="ZD68" s="1">
        <v>44569</v>
      </c>
      <c r="ZE68" s="1">
        <v>44570</v>
      </c>
      <c r="ZF68" s="1">
        <v>44571</v>
      </c>
      <c r="ZG68" s="1">
        <v>44572</v>
      </c>
      <c r="ZH68" s="1">
        <v>44573</v>
      </c>
      <c r="ZI68" s="1">
        <v>44574</v>
      </c>
      <c r="ZJ68" s="1">
        <v>44575</v>
      </c>
      <c r="ZK68" s="1">
        <v>44576</v>
      </c>
      <c r="ZL68" s="1">
        <v>44577</v>
      </c>
      <c r="ZM68" s="1">
        <v>44578</v>
      </c>
      <c r="ZN68" s="1">
        <v>44579</v>
      </c>
      <c r="ZO68" s="1">
        <v>44580</v>
      </c>
      <c r="ZP68" s="1">
        <v>44581</v>
      </c>
      <c r="ZQ68" s="1">
        <v>44582</v>
      </c>
      <c r="ZR68" s="1">
        <v>44583</v>
      </c>
      <c r="ZS68" s="1">
        <v>44584</v>
      </c>
      <c r="ZT68" s="1">
        <v>44585</v>
      </c>
      <c r="ZU68" s="1">
        <v>44586</v>
      </c>
      <c r="ZV68" s="1">
        <v>44587</v>
      </c>
      <c r="ZW68" s="1">
        <v>44588</v>
      </c>
      <c r="ZX68" s="1">
        <v>44589</v>
      </c>
      <c r="ZY68" s="1">
        <v>44590</v>
      </c>
      <c r="ZZ68" s="1">
        <v>44591</v>
      </c>
      <c r="AAA68" s="1">
        <v>44592</v>
      </c>
      <c r="AAB68" s="1">
        <v>44593</v>
      </c>
      <c r="AAC68" s="1">
        <v>44594</v>
      </c>
      <c r="AAD68" s="1">
        <v>44595</v>
      </c>
      <c r="AAE68" s="1">
        <v>44596</v>
      </c>
      <c r="AAF68" s="1">
        <v>44597</v>
      </c>
      <c r="AAG68" s="1">
        <v>44598</v>
      </c>
      <c r="AAH68" s="1">
        <v>44599</v>
      </c>
      <c r="AAI68" s="1">
        <v>44600</v>
      </c>
      <c r="AAJ68" s="1">
        <v>44601</v>
      </c>
      <c r="AAK68" s="1">
        <v>44602</v>
      </c>
      <c r="AAL68" s="1">
        <v>44603</v>
      </c>
      <c r="AAM68" s="1">
        <v>44604</v>
      </c>
      <c r="AAN68" s="1">
        <v>44605</v>
      </c>
      <c r="AAO68" s="1">
        <v>44606</v>
      </c>
      <c r="AAP68" s="1">
        <v>44607</v>
      </c>
      <c r="AAQ68" s="1">
        <v>44608</v>
      </c>
      <c r="AAR68" s="1">
        <v>44609</v>
      </c>
      <c r="AAS68" s="1">
        <v>44610</v>
      </c>
      <c r="AAT68" s="1">
        <v>44611</v>
      </c>
      <c r="AAU68" s="1">
        <v>44612</v>
      </c>
      <c r="AAV68" s="1">
        <v>44613</v>
      </c>
      <c r="AAW68" s="1">
        <v>44614</v>
      </c>
      <c r="AAX68" s="1">
        <v>44615</v>
      </c>
      <c r="AAY68" s="1">
        <v>44616</v>
      </c>
      <c r="AAZ68" s="1">
        <v>44617</v>
      </c>
      <c r="ABA68" s="1">
        <v>44618</v>
      </c>
      <c r="ABB68" s="1">
        <v>44619</v>
      </c>
      <c r="ABC68" s="1">
        <v>44620</v>
      </c>
      <c r="ABD68" s="1">
        <v>44621</v>
      </c>
      <c r="ABE68" s="1">
        <v>44622</v>
      </c>
      <c r="ABF68" s="1">
        <v>44623</v>
      </c>
      <c r="ABG68" s="1">
        <v>44624</v>
      </c>
      <c r="ABH68" s="1">
        <v>44625</v>
      </c>
      <c r="ABI68" s="1">
        <v>44626</v>
      </c>
      <c r="ABJ68" s="1">
        <v>44627</v>
      </c>
      <c r="ABK68" s="1">
        <v>44628</v>
      </c>
      <c r="ABL68" s="1">
        <v>44629</v>
      </c>
      <c r="ABM68" s="1">
        <v>44630</v>
      </c>
      <c r="ABN68" s="1">
        <v>44631</v>
      </c>
      <c r="ABO68" s="1">
        <v>44632</v>
      </c>
      <c r="ABP68" s="1">
        <v>44633</v>
      </c>
      <c r="ABQ68" s="1">
        <v>44634</v>
      </c>
      <c r="ABR68" s="1">
        <v>44635</v>
      </c>
      <c r="ABS68" s="1">
        <v>44636</v>
      </c>
      <c r="ABT68" s="1">
        <v>44637</v>
      </c>
      <c r="ABU68" s="1">
        <v>44638</v>
      </c>
      <c r="ABV68" s="1">
        <v>44639</v>
      </c>
      <c r="ABW68" s="1">
        <v>44640</v>
      </c>
      <c r="ABX68" s="1">
        <v>44641</v>
      </c>
      <c r="ABY68" s="1">
        <v>44642</v>
      </c>
      <c r="ABZ68" s="1">
        <v>44643</v>
      </c>
      <c r="ACA68" s="1">
        <v>44644</v>
      </c>
      <c r="ACB68" s="1">
        <v>44645</v>
      </c>
      <c r="ACC68" s="1">
        <v>44646</v>
      </c>
      <c r="ACD68" s="1">
        <v>44647</v>
      </c>
      <c r="ACE68" s="1">
        <v>44648</v>
      </c>
      <c r="ACF68" s="1">
        <v>44649</v>
      </c>
      <c r="ACG68" s="1">
        <v>44650</v>
      </c>
      <c r="ACH68" s="1">
        <v>44651</v>
      </c>
      <c r="ACI68" s="1">
        <v>44652</v>
      </c>
      <c r="ACJ68" s="1">
        <v>44653</v>
      </c>
      <c r="ACK68" s="1">
        <v>44654</v>
      </c>
      <c r="ACL68" s="1">
        <v>44655</v>
      </c>
      <c r="ACM68" s="1">
        <v>44656</v>
      </c>
      <c r="ACN68" s="1">
        <v>44657</v>
      </c>
      <c r="ACO68" s="1">
        <v>44658</v>
      </c>
      <c r="ACP68" s="1">
        <v>44659</v>
      </c>
      <c r="ACQ68" s="1">
        <v>44660</v>
      </c>
      <c r="ACR68" s="1">
        <v>44661</v>
      </c>
      <c r="ACS68" s="1">
        <v>44662</v>
      </c>
      <c r="ACT68" s="1">
        <v>44663</v>
      </c>
      <c r="ACU68" s="1">
        <v>44664</v>
      </c>
      <c r="ACV68" s="1">
        <v>44665</v>
      </c>
      <c r="ACW68" s="1">
        <v>44666</v>
      </c>
      <c r="ACX68" s="1">
        <v>44667</v>
      </c>
      <c r="ACY68" s="1">
        <v>44668</v>
      </c>
      <c r="ACZ68" s="1">
        <v>44669</v>
      </c>
      <c r="ADA68" s="1">
        <v>44670</v>
      </c>
      <c r="ADB68" s="1">
        <v>44671</v>
      </c>
      <c r="ADC68" s="1">
        <v>44672</v>
      </c>
      <c r="ADD68" s="1">
        <v>44673</v>
      </c>
      <c r="ADE68" s="1">
        <v>44674</v>
      </c>
      <c r="ADF68" s="1">
        <v>44675</v>
      </c>
      <c r="ADG68" s="1">
        <v>44676</v>
      </c>
      <c r="ADH68" s="1">
        <v>44677</v>
      </c>
      <c r="ADI68" s="1">
        <v>44678</v>
      </c>
      <c r="ADJ68" s="1">
        <v>44679</v>
      </c>
      <c r="ADK68" s="1">
        <v>44680</v>
      </c>
      <c r="ADL68" s="1">
        <v>44681</v>
      </c>
      <c r="ADM68" s="1">
        <v>44682</v>
      </c>
      <c r="ADN68" s="1">
        <v>44683</v>
      </c>
      <c r="ADO68" s="1">
        <v>44684</v>
      </c>
      <c r="ADP68" s="1">
        <v>44685</v>
      </c>
      <c r="ADQ68" s="1">
        <v>44686</v>
      </c>
      <c r="ADR68" s="1">
        <v>44687</v>
      </c>
      <c r="ADS68" s="1">
        <v>44688</v>
      </c>
      <c r="ADT68" s="1">
        <v>44689</v>
      </c>
      <c r="ADU68" s="1">
        <v>44690</v>
      </c>
      <c r="ADV68" s="1">
        <v>44691</v>
      </c>
      <c r="ADW68" s="1">
        <v>44692</v>
      </c>
      <c r="ADX68" s="1">
        <v>44693</v>
      </c>
      <c r="ADY68" s="1">
        <v>44694</v>
      </c>
      <c r="ADZ68" s="1">
        <v>44695</v>
      </c>
      <c r="AEA68" s="1">
        <v>44696</v>
      </c>
      <c r="AEB68" s="1">
        <v>44697</v>
      </c>
      <c r="AEC68" s="1">
        <v>44698</v>
      </c>
      <c r="AED68" s="1">
        <v>44699</v>
      </c>
      <c r="AEE68" s="1">
        <v>44700</v>
      </c>
      <c r="AEF68" s="1">
        <v>44701</v>
      </c>
      <c r="AEG68" s="1">
        <v>44702</v>
      </c>
      <c r="AEH68" s="1">
        <v>44703</v>
      </c>
      <c r="AEI68" s="1">
        <v>44704</v>
      </c>
      <c r="AEJ68" s="1">
        <v>44705</v>
      </c>
      <c r="AEK68" s="1">
        <v>44706</v>
      </c>
      <c r="AEL68" s="1">
        <v>44707</v>
      </c>
      <c r="AEM68" s="1">
        <v>44708</v>
      </c>
      <c r="AEN68" s="1">
        <v>44709</v>
      </c>
      <c r="AEO68" s="1">
        <v>44710</v>
      </c>
      <c r="AEP68" s="1">
        <v>44711</v>
      </c>
      <c r="AEQ68" s="1">
        <v>44712</v>
      </c>
      <c r="AER68" s="1">
        <v>44713</v>
      </c>
      <c r="AES68" s="1">
        <v>44714</v>
      </c>
      <c r="AET68" s="1">
        <v>44715</v>
      </c>
      <c r="AEU68" s="1">
        <v>44716</v>
      </c>
      <c r="AEV68" s="1">
        <v>44717</v>
      </c>
      <c r="AEW68" s="1">
        <v>44718</v>
      </c>
      <c r="AEX68" s="1">
        <v>44719</v>
      </c>
      <c r="AEY68" s="1">
        <v>44720</v>
      </c>
      <c r="AEZ68" s="1">
        <v>44721</v>
      </c>
      <c r="AFA68" s="1">
        <v>44722</v>
      </c>
      <c r="AFB68" s="1">
        <v>44723</v>
      </c>
      <c r="AFC68" s="1">
        <v>44724</v>
      </c>
      <c r="AFD68" s="1">
        <v>44725</v>
      </c>
      <c r="AFE68" s="1">
        <v>44726</v>
      </c>
      <c r="AFF68" s="1">
        <v>44727</v>
      </c>
      <c r="AFG68" s="1">
        <v>44728</v>
      </c>
      <c r="AFH68" s="1">
        <v>44729</v>
      </c>
      <c r="AFI68" s="1">
        <v>44730</v>
      </c>
      <c r="AFJ68" s="1">
        <v>44731</v>
      </c>
      <c r="AFK68" s="1">
        <v>44732</v>
      </c>
      <c r="AFL68" s="1">
        <v>44733</v>
      </c>
      <c r="AFM68" s="1">
        <v>44734</v>
      </c>
      <c r="AFN68" s="1">
        <v>44735</v>
      </c>
      <c r="AFO68" s="1">
        <v>44736</v>
      </c>
      <c r="AFP68" s="1">
        <v>44737</v>
      </c>
      <c r="AFQ68" s="1">
        <v>44738</v>
      </c>
      <c r="AFR68" s="1">
        <v>44739</v>
      </c>
      <c r="AFS68" s="1">
        <v>44740</v>
      </c>
      <c r="AFT68" s="1">
        <v>44741</v>
      </c>
      <c r="AFU68" s="1">
        <v>44742</v>
      </c>
      <c r="AFV68" s="1">
        <v>44743</v>
      </c>
      <c r="AFW68" s="1">
        <v>44744</v>
      </c>
      <c r="AFX68" s="1">
        <v>44745</v>
      </c>
      <c r="AFY68" s="1">
        <v>44746</v>
      </c>
      <c r="AFZ68" s="1">
        <v>44747</v>
      </c>
      <c r="AGA68" s="1">
        <v>44748</v>
      </c>
      <c r="AGB68" s="1">
        <v>44749</v>
      </c>
      <c r="AGC68" s="1">
        <v>44750</v>
      </c>
      <c r="AGD68" s="1">
        <v>44751</v>
      </c>
      <c r="AGE68" s="1">
        <v>44752</v>
      </c>
      <c r="AGF68" s="1">
        <v>44753</v>
      </c>
      <c r="AGG68" s="1">
        <v>44754</v>
      </c>
      <c r="AGH68" s="1">
        <v>44755</v>
      </c>
      <c r="AGI68" s="1">
        <v>44756</v>
      </c>
      <c r="AGJ68" s="1">
        <v>44757</v>
      </c>
      <c r="AGK68" s="1">
        <v>44758</v>
      </c>
      <c r="AGL68" s="1">
        <v>44759</v>
      </c>
      <c r="AGM68" s="1">
        <v>44760</v>
      </c>
      <c r="AGN68" s="1">
        <v>44761</v>
      </c>
      <c r="AGO68" s="1">
        <v>44762</v>
      </c>
      <c r="AGP68" s="1">
        <v>44763</v>
      </c>
      <c r="AGQ68" s="1">
        <v>44764</v>
      </c>
      <c r="AGR68" s="1">
        <v>44765</v>
      </c>
      <c r="AGS68" s="1">
        <v>44766</v>
      </c>
      <c r="AGT68" s="1">
        <v>44767</v>
      </c>
      <c r="AGU68" s="1">
        <v>44768</v>
      </c>
      <c r="AGV68" s="1">
        <v>44769</v>
      </c>
      <c r="AGW68" s="1">
        <v>44770</v>
      </c>
      <c r="AGX68" s="1">
        <v>44771</v>
      </c>
      <c r="AGY68" s="1">
        <v>44772</v>
      </c>
      <c r="AGZ68" s="1">
        <v>44773</v>
      </c>
      <c r="AHA68" s="1">
        <v>44774</v>
      </c>
      <c r="AHB68" s="1">
        <v>44775</v>
      </c>
      <c r="AHC68" s="1">
        <v>44776</v>
      </c>
      <c r="AHD68" s="1">
        <v>44777</v>
      </c>
      <c r="AHE68" s="1">
        <v>44778</v>
      </c>
      <c r="AHF68" s="1">
        <v>44779</v>
      </c>
      <c r="AHG68" s="1">
        <v>44780</v>
      </c>
      <c r="AHH68" s="1">
        <v>44781</v>
      </c>
      <c r="AHI68" s="1">
        <v>44782</v>
      </c>
      <c r="AHJ68" s="1">
        <v>44783</v>
      </c>
      <c r="AHK68" s="1">
        <v>44784</v>
      </c>
      <c r="AHL68" s="1">
        <v>44785</v>
      </c>
      <c r="AHM68" s="1">
        <v>44786</v>
      </c>
      <c r="AHN68" s="1">
        <v>44787</v>
      </c>
      <c r="AHO68" s="1">
        <v>44788</v>
      </c>
      <c r="AHP68" s="1">
        <v>44789</v>
      </c>
      <c r="AHQ68" s="1">
        <v>44790</v>
      </c>
      <c r="AHR68" s="1">
        <v>44791</v>
      </c>
      <c r="AHS68" s="1">
        <v>44792</v>
      </c>
      <c r="AHT68" s="1">
        <v>44793</v>
      </c>
      <c r="AHU68" s="1">
        <v>44794</v>
      </c>
      <c r="AHV68" s="1">
        <v>44795</v>
      </c>
      <c r="AHW68" s="1">
        <v>44796</v>
      </c>
      <c r="AHX68" s="1">
        <v>44797</v>
      </c>
      <c r="AHY68" s="1">
        <v>44798</v>
      </c>
      <c r="AHZ68" s="1">
        <v>44799</v>
      </c>
      <c r="AIA68" s="1">
        <v>44800</v>
      </c>
      <c r="AIB68" s="1">
        <v>44801</v>
      </c>
      <c r="AIC68" s="1">
        <v>44802</v>
      </c>
      <c r="AID68" s="1">
        <v>44803</v>
      </c>
      <c r="AIE68" s="1">
        <v>44804</v>
      </c>
      <c r="AIF68" s="1">
        <v>44805</v>
      </c>
      <c r="AIG68" s="1">
        <v>44806</v>
      </c>
      <c r="AIH68" s="1">
        <v>44807</v>
      </c>
      <c r="AII68" s="1">
        <v>44808</v>
      </c>
      <c r="AIJ68" s="1">
        <v>44809</v>
      </c>
      <c r="AIK68" s="1">
        <v>44810</v>
      </c>
      <c r="AIL68" s="1">
        <v>44811</v>
      </c>
      <c r="AIM68" s="1">
        <v>44812</v>
      </c>
      <c r="AIN68" s="1">
        <v>44813</v>
      </c>
      <c r="AIO68" s="1">
        <v>44814</v>
      </c>
      <c r="AIP68" s="1">
        <v>44815</v>
      </c>
      <c r="AIQ68" s="1">
        <v>44816</v>
      </c>
      <c r="AIR68" s="1">
        <v>44817</v>
      </c>
      <c r="AIS68" s="1">
        <v>44818</v>
      </c>
      <c r="AIT68" s="1">
        <v>44819</v>
      </c>
      <c r="AIU68" s="1">
        <v>44820</v>
      </c>
      <c r="AIV68" s="1">
        <v>44821</v>
      </c>
      <c r="AIW68" s="1">
        <v>44822</v>
      </c>
      <c r="AIX68" s="1">
        <v>44823</v>
      </c>
      <c r="AIY68" s="1">
        <v>44824</v>
      </c>
      <c r="AIZ68" s="1">
        <v>44825</v>
      </c>
      <c r="AJA68" s="1">
        <v>44826</v>
      </c>
      <c r="AJB68" s="1">
        <v>44827</v>
      </c>
      <c r="AJC68" s="1">
        <v>44828</v>
      </c>
      <c r="AJD68" s="1">
        <v>44829</v>
      </c>
      <c r="AJE68" s="1">
        <v>44830</v>
      </c>
      <c r="AJF68" s="1">
        <v>44831</v>
      </c>
      <c r="AJG68" s="1">
        <v>44832</v>
      </c>
      <c r="AJH68" s="1">
        <v>44833</v>
      </c>
      <c r="AJI68" s="1">
        <v>44834</v>
      </c>
      <c r="AJJ68" s="1">
        <v>44835</v>
      </c>
      <c r="AJK68" s="1">
        <v>44836</v>
      </c>
      <c r="AJL68" s="1">
        <v>44837</v>
      </c>
      <c r="AJM68" s="1">
        <v>44838</v>
      </c>
      <c r="AJN68" s="1">
        <v>44839</v>
      </c>
      <c r="AJO68" s="1">
        <v>44840</v>
      </c>
      <c r="AJP68" s="1">
        <v>44841</v>
      </c>
      <c r="AJQ68" s="1">
        <v>44842</v>
      </c>
      <c r="AJR68" s="1">
        <v>44843</v>
      </c>
      <c r="AJS68" s="1">
        <v>44844</v>
      </c>
      <c r="AJT68" s="1">
        <v>44845</v>
      </c>
      <c r="AJU68" s="1">
        <v>44846</v>
      </c>
      <c r="AJV68" s="1">
        <v>44847</v>
      </c>
      <c r="AJW68" s="1">
        <v>44848</v>
      </c>
      <c r="AJX68" s="1">
        <v>44849</v>
      </c>
      <c r="AJY68" s="1">
        <v>44850</v>
      </c>
      <c r="AJZ68" s="1">
        <v>44851</v>
      </c>
      <c r="AKA68" s="1">
        <v>44852</v>
      </c>
      <c r="AKB68" s="1">
        <v>44853</v>
      </c>
      <c r="AKC68" s="1">
        <v>44854</v>
      </c>
      <c r="AKD68" s="1">
        <v>44855</v>
      </c>
      <c r="AKE68" s="1">
        <v>44856</v>
      </c>
      <c r="AKF68" s="1">
        <v>44857</v>
      </c>
      <c r="AKG68" s="1">
        <v>44858</v>
      </c>
      <c r="AKH68" s="1">
        <v>44859</v>
      </c>
      <c r="AKI68" s="1">
        <v>44860</v>
      </c>
      <c r="AKJ68" s="1">
        <v>44861</v>
      </c>
      <c r="AKK68" s="1">
        <v>44862</v>
      </c>
      <c r="AKL68" s="1">
        <v>44863</v>
      </c>
      <c r="AKM68" s="1">
        <v>44864</v>
      </c>
      <c r="AKN68" s="1">
        <v>44865</v>
      </c>
      <c r="AKO68" s="1">
        <v>44866</v>
      </c>
      <c r="AKP68" s="1">
        <v>44867</v>
      </c>
      <c r="AKQ68" s="1">
        <v>44868</v>
      </c>
      <c r="AKR68" s="1">
        <v>44869</v>
      </c>
      <c r="AKS68" s="1">
        <v>44870</v>
      </c>
      <c r="AKT68" s="1">
        <v>44871</v>
      </c>
      <c r="AKU68" s="1">
        <v>44872</v>
      </c>
      <c r="AKV68" s="1">
        <v>44873</v>
      </c>
      <c r="AKW68" s="1">
        <v>44874</v>
      </c>
      <c r="AKX68" s="1">
        <v>44875</v>
      </c>
      <c r="AKY68" s="1">
        <v>44876</v>
      </c>
      <c r="AKZ68" s="1">
        <v>44877</v>
      </c>
      <c r="ALA68" s="1">
        <v>44878</v>
      </c>
      <c r="ALB68" s="1">
        <v>44879</v>
      </c>
      <c r="ALC68" s="1">
        <v>44880</v>
      </c>
      <c r="ALD68" s="1">
        <v>44881</v>
      </c>
      <c r="ALE68" s="1">
        <v>44882</v>
      </c>
      <c r="ALF68" s="1">
        <v>44883</v>
      </c>
      <c r="ALG68" s="1">
        <v>44884</v>
      </c>
      <c r="ALH68" s="1">
        <v>44885</v>
      </c>
      <c r="ALI68" s="1">
        <v>44886</v>
      </c>
      <c r="ALJ68" s="1">
        <v>44887</v>
      </c>
      <c r="ALK68" s="1">
        <v>44888</v>
      </c>
      <c r="ALL68" s="1">
        <v>44889</v>
      </c>
      <c r="ALM68" s="1">
        <v>44890</v>
      </c>
      <c r="ALN68" s="1">
        <v>44891</v>
      </c>
      <c r="ALO68" s="1">
        <v>44892</v>
      </c>
      <c r="ALP68" s="1">
        <v>44893</v>
      </c>
      <c r="ALQ68" s="1">
        <v>44894</v>
      </c>
      <c r="ALR68" s="1">
        <v>44895</v>
      </c>
      <c r="ALS68" s="1">
        <v>44896</v>
      </c>
      <c r="ALT68" s="1">
        <v>44897</v>
      </c>
      <c r="ALU68" s="1">
        <v>44898</v>
      </c>
      <c r="ALV68" s="1">
        <v>44899</v>
      </c>
      <c r="ALW68" s="1">
        <v>44900</v>
      </c>
      <c r="ALX68" s="1">
        <v>44901</v>
      </c>
      <c r="ALY68" s="1">
        <v>44902</v>
      </c>
      <c r="ALZ68" s="1">
        <v>44903</v>
      </c>
      <c r="AMA68" s="1">
        <v>44904</v>
      </c>
      <c r="AMB68" s="1">
        <v>44905</v>
      </c>
      <c r="AMC68" s="1">
        <v>44906</v>
      </c>
      <c r="AMD68" s="1">
        <v>44907</v>
      </c>
      <c r="AME68" s="1">
        <v>44908</v>
      </c>
      <c r="AMF68" s="1">
        <v>44909</v>
      </c>
      <c r="AMG68" s="1">
        <v>44910</v>
      </c>
      <c r="AMH68" s="1">
        <v>44911</v>
      </c>
      <c r="AMI68" s="1">
        <v>44912</v>
      </c>
      <c r="AMJ68" s="1">
        <v>44913</v>
      </c>
      <c r="AMK68" s="1">
        <v>44914</v>
      </c>
      <c r="AML68" s="1">
        <v>44915</v>
      </c>
      <c r="AMM68" s="1">
        <v>44916</v>
      </c>
      <c r="AMN68" s="1">
        <v>44917</v>
      </c>
      <c r="AMO68" s="1">
        <v>44918</v>
      </c>
      <c r="AMP68" s="1">
        <v>44919</v>
      </c>
      <c r="AMQ68" s="1">
        <v>44920</v>
      </c>
      <c r="AMR68" s="1">
        <v>44921</v>
      </c>
      <c r="AMS68" s="1">
        <v>44922</v>
      </c>
      <c r="AMT68" s="1">
        <v>44923</v>
      </c>
      <c r="AMU68" s="1">
        <v>44924</v>
      </c>
      <c r="AMV68" s="1">
        <v>44925</v>
      </c>
      <c r="AMW68" s="1">
        <v>44926</v>
      </c>
      <c r="AMX68" s="1">
        <v>44927</v>
      </c>
      <c r="AMY68" s="1">
        <v>44928</v>
      </c>
      <c r="AMZ68" s="1">
        <v>44929</v>
      </c>
      <c r="ANA68" s="1">
        <v>44930</v>
      </c>
      <c r="ANB68" s="1">
        <v>44931</v>
      </c>
      <c r="ANC68" s="1">
        <v>44932</v>
      </c>
      <c r="AND68" s="1">
        <v>44933</v>
      </c>
      <c r="ANE68" s="1">
        <v>44934</v>
      </c>
      <c r="ANF68" s="1">
        <v>44935</v>
      </c>
      <c r="ANG68" s="1">
        <v>44936</v>
      </c>
      <c r="ANH68" s="1">
        <v>44937</v>
      </c>
      <c r="ANI68" s="1">
        <v>44938</v>
      </c>
      <c r="ANJ68" s="1">
        <v>44939</v>
      </c>
      <c r="ANK68" s="1">
        <v>44940</v>
      </c>
      <c r="ANL68" s="1">
        <v>44941</v>
      </c>
      <c r="ANM68" s="1">
        <v>44942</v>
      </c>
      <c r="ANN68" s="1">
        <v>44943</v>
      </c>
      <c r="ANO68" s="1">
        <v>44944</v>
      </c>
      <c r="ANP68" s="1">
        <v>44945</v>
      </c>
      <c r="ANQ68" s="1">
        <v>44946</v>
      </c>
      <c r="ANR68" s="1">
        <v>44947</v>
      </c>
      <c r="ANS68" s="1">
        <v>44948</v>
      </c>
      <c r="ANT68" s="1">
        <v>44949</v>
      </c>
      <c r="ANU68" s="1">
        <v>44950</v>
      </c>
      <c r="ANV68" s="1">
        <v>44951</v>
      </c>
      <c r="ANW68" s="1">
        <v>44952</v>
      </c>
      <c r="ANX68" s="1">
        <v>44953</v>
      </c>
      <c r="ANY68" s="1">
        <v>44954</v>
      </c>
      <c r="ANZ68" s="1">
        <v>44955</v>
      </c>
      <c r="AOA68" s="1">
        <v>44956</v>
      </c>
      <c r="AOB68" s="1">
        <v>44957</v>
      </c>
      <c r="AOC68" s="1">
        <v>44958</v>
      </c>
      <c r="AOD68" s="1">
        <v>44959</v>
      </c>
      <c r="AOE68" s="1">
        <v>44960</v>
      </c>
      <c r="AOF68" s="1">
        <v>44961</v>
      </c>
      <c r="AOG68" s="1">
        <v>44962</v>
      </c>
      <c r="AOH68" s="1">
        <v>44963</v>
      </c>
      <c r="AOI68" s="1">
        <v>44964</v>
      </c>
      <c r="AOJ68" s="1">
        <v>44965</v>
      </c>
      <c r="AOK68" s="1">
        <v>44966</v>
      </c>
      <c r="AOL68" s="1">
        <v>44967</v>
      </c>
      <c r="AOM68" s="1">
        <v>44968</v>
      </c>
      <c r="AON68" s="1">
        <v>44969</v>
      </c>
      <c r="AOO68" s="1">
        <v>44970</v>
      </c>
      <c r="AOP68" s="1">
        <v>44971</v>
      </c>
      <c r="AOQ68" s="1">
        <v>44972</v>
      </c>
      <c r="AOR68" s="1">
        <v>44973</v>
      </c>
      <c r="AOS68" s="1">
        <v>44974</v>
      </c>
      <c r="AOT68" s="1">
        <v>44975</v>
      </c>
      <c r="AOU68" s="1">
        <v>44976</v>
      </c>
      <c r="AOV68" s="1">
        <v>44977</v>
      </c>
      <c r="AOW68" s="1">
        <v>44978</v>
      </c>
      <c r="AOX68" s="1">
        <v>44979</v>
      </c>
      <c r="AOY68" s="1">
        <v>44980</v>
      </c>
      <c r="AOZ68" s="1">
        <v>44981</v>
      </c>
      <c r="APA68" s="1">
        <v>44982</v>
      </c>
      <c r="APB68" s="1">
        <v>44983</v>
      </c>
      <c r="APC68" s="1">
        <v>44984</v>
      </c>
      <c r="APD68" s="1">
        <v>44985</v>
      </c>
      <c r="APE68" s="1">
        <v>44986</v>
      </c>
      <c r="APF68" s="1">
        <v>44987</v>
      </c>
      <c r="APG68" s="1">
        <v>44988</v>
      </c>
      <c r="APH68" s="1">
        <v>44989</v>
      </c>
      <c r="API68" s="1">
        <v>44990</v>
      </c>
      <c r="APJ68" s="1">
        <v>44991</v>
      </c>
      <c r="APK68" s="1">
        <v>44992</v>
      </c>
      <c r="APL68" s="1">
        <v>44993</v>
      </c>
      <c r="APM68" s="1">
        <v>44994</v>
      </c>
      <c r="APN68" s="1">
        <v>44995</v>
      </c>
      <c r="APO68" s="1">
        <v>44996</v>
      </c>
      <c r="APP68" s="1">
        <v>44997</v>
      </c>
      <c r="APQ68" s="1">
        <v>44998</v>
      </c>
      <c r="APR68" s="1">
        <v>44999</v>
      </c>
      <c r="APS68" s="1">
        <v>45000</v>
      </c>
      <c r="APT68" s="1">
        <v>45001</v>
      </c>
      <c r="APU68" s="1">
        <v>45002</v>
      </c>
      <c r="APV68" s="1">
        <v>45003</v>
      </c>
      <c r="APW68" s="1">
        <v>45004</v>
      </c>
      <c r="APX68" s="1">
        <v>45005</v>
      </c>
      <c r="APY68" s="1">
        <v>45006</v>
      </c>
      <c r="APZ68" s="1">
        <v>45007</v>
      </c>
      <c r="AQA68" s="1">
        <v>45008</v>
      </c>
      <c r="AQB68" s="1">
        <v>45009</v>
      </c>
      <c r="AQC68" s="1">
        <v>45010</v>
      </c>
      <c r="AQD68" s="1">
        <v>45011</v>
      </c>
      <c r="AQE68" s="1">
        <v>45012</v>
      </c>
      <c r="AQF68" s="1">
        <v>45013</v>
      </c>
      <c r="AQG68" s="1">
        <v>45014</v>
      </c>
      <c r="AQH68" s="1">
        <v>45015</v>
      </c>
      <c r="AQI68" s="1">
        <v>45016</v>
      </c>
      <c r="AQJ68" s="1">
        <v>45017</v>
      </c>
      <c r="AQK68" s="1">
        <v>45018</v>
      </c>
      <c r="AQL68" s="1">
        <v>45019</v>
      </c>
      <c r="AQM68" s="1">
        <v>45020</v>
      </c>
      <c r="AQN68" s="1">
        <v>45021</v>
      </c>
      <c r="AQO68" s="1">
        <v>45022</v>
      </c>
      <c r="AQP68" s="1">
        <v>45023</v>
      </c>
      <c r="AQQ68" s="1">
        <v>45024</v>
      </c>
      <c r="AQR68" s="1">
        <v>45025</v>
      </c>
      <c r="AQS68" s="1">
        <v>45026</v>
      </c>
      <c r="AQT68" s="1">
        <v>45027</v>
      </c>
      <c r="AQU68" s="1">
        <v>45028</v>
      </c>
      <c r="AQV68" s="1">
        <v>45029</v>
      </c>
      <c r="AQW68" s="1">
        <v>45030</v>
      </c>
      <c r="AQX68" s="1">
        <v>45031</v>
      </c>
      <c r="AQY68" s="1">
        <v>45032</v>
      </c>
      <c r="AQZ68" s="1">
        <v>45033</v>
      </c>
      <c r="ARA68" s="1">
        <v>45034</v>
      </c>
      <c r="ARB68" s="1">
        <v>45035</v>
      </c>
      <c r="ARC68" s="1">
        <v>45036</v>
      </c>
      <c r="ARD68" s="1">
        <v>45037</v>
      </c>
      <c r="ARE68" s="1">
        <v>45038</v>
      </c>
      <c r="ARF68" s="1">
        <v>45039</v>
      </c>
      <c r="ARG68" s="1">
        <v>45040</v>
      </c>
      <c r="ARH68" s="1">
        <v>45041</v>
      </c>
      <c r="ARI68" s="1">
        <v>45042</v>
      </c>
      <c r="ARJ68" s="1">
        <v>45043</v>
      </c>
      <c r="ARK68" s="1">
        <v>45044</v>
      </c>
      <c r="ARL68" s="1">
        <v>45045</v>
      </c>
      <c r="ARM68" s="1">
        <v>45046</v>
      </c>
      <c r="ARN68" s="1">
        <v>5037</v>
      </c>
      <c r="ARO68" s="1">
        <v>45048</v>
      </c>
      <c r="ARP68" s="1">
        <v>45049</v>
      </c>
      <c r="ARQ68" s="1">
        <v>45050</v>
      </c>
      <c r="ARR68" s="1">
        <v>45051</v>
      </c>
      <c r="ARS68" s="1">
        <v>45052</v>
      </c>
      <c r="ART68" s="1">
        <v>45053</v>
      </c>
      <c r="ARU68" s="1">
        <v>45054</v>
      </c>
    </row>
    <row r="69" spans="1:1165" s="62" customFormat="1" ht="18" customHeight="1">
      <c r="A69" s="42" t="s">
        <v>71</v>
      </c>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15"/>
      <c r="AH69" s="15"/>
      <c r="AI69" s="15"/>
      <c r="AJ69" s="15"/>
      <c r="AK69" s="15"/>
      <c r="AL69" s="15"/>
      <c r="AM69" s="15"/>
      <c r="AN69" s="15"/>
      <c r="AO69" s="15"/>
      <c r="AP69" s="15"/>
      <c r="AQ69" s="15"/>
      <c r="AR69" s="81">
        <v>14</v>
      </c>
      <c r="AS69" s="81">
        <v>14</v>
      </c>
      <c r="AT69" s="81">
        <v>26</v>
      </c>
      <c r="AU69" s="81">
        <v>39</v>
      </c>
      <c r="AV69" s="81">
        <v>41</v>
      </c>
      <c r="AW69" s="81">
        <v>54</v>
      </c>
      <c r="AX69" s="81">
        <v>46</v>
      </c>
      <c r="AY69" s="81">
        <v>41</v>
      </c>
      <c r="AZ69" s="81">
        <v>74</v>
      </c>
      <c r="BA69" s="81">
        <v>76</v>
      </c>
      <c r="BB69" s="81">
        <v>99</v>
      </c>
      <c r="BC69" s="81">
        <v>317</v>
      </c>
      <c r="BD69" s="81">
        <v>348</v>
      </c>
      <c r="BE69" s="81">
        <v>331</v>
      </c>
      <c r="BF69" s="81">
        <v>334</v>
      </c>
      <c r="BG69" s="81">
        <v>332</v>
      </c>
      <c r="BH69" s="81">
        <v>259</v>
      </c>
      <c r="BI69" s="81">
        <v>244</v>
      </c>
      <c r="BJ69" s="81">
        <v>224</v>
      </c>
      <c r="BK69" s="81">
        <v>212</v>
      </c>
      <c r="BL69" s="81">
        <v>193</v>
      </c>
      <c r="BM69" s="81">
        <v>179</v>
      </c>
      <c r="BN69" s="81">
        <v>149</v>
      </c>
      <c r="BO69" s="81">
        <v>149</v>
      </c>
      <c r="BP69" s="81">
        <v>111</v>
      </c>
      <c r="BQ69" s="81">
        <v>112</v>
      </c>
      <c r="BR69" s="81">
        <v>88</v>
      </c>
      <c r="BS69" s="81">
        <v>85</v>
      </c>
      <c r="BT69" s="81">
        <v>81</v>
      </c>
      <c r="BU69" s="81">
        <v>74</v>
      </c>
      <c r="BV69" s="81">
        <v>56</v>
      </c>
      <c r="BW69" s="81">
        <v>37</v>
      </c>
      <c r="BX69" s="81">
        <v>31</v>
      </c>
      <c r="BY69" s="81">
        <v>22</v>
      </c>
      <c r="BZ69" s="81">
        <v>22</v>
      </c>
      <c r="CA69" s="81">
        <v>20</v>
      </c>
      <c r="CB69" s="81">
        <v>18</v>
      </c>
      <c r="CC69" s="81">
        <v>15</v>
      </c>
      <c r="CD69" s="81">
        <v>14</v>
      </c>
      <c r="CE69" s="81">
        <v>8</v>
      </c>
      <c r="CF69" s="81">
        <v>8</v>
      </c>
      <c r="CG69" s="81">
        <v>11</v>
      </c>
      <c r="CH69" s="81">
        <v>8</v>
      </c>
      <c r="CI69" s="81">
        <v>6</v>
      </c>
      <c r="CJ69" s="81">
        <v>7</v>
      </c>
      <c r="CK69" s="81">
        <v>7</v>
      </c>
      <c r="CL69" s="81">
        <v>7</v>
      </c>
      <c r="CM69" s="81">
        <v>8</v>
      </c>
      <c r="CN69" s="81">
        <v>5</v>
      </c>
      <c r="CO69" s="81">
        <v>5</v>
      </c>
      <c r="CP69" s="81">
        <v>4</v>
      </c>
      <c r="CQ69" s="81">
        <v>3</v>
      </c>
      <c r="CR69" s="81">
        <v>3</v>
      </c>
      <c r="CS69" s="81">
        <v>4</v>
      </c>
      <c r="CT69" s="81">
        <v>3</v>
      </c>
      <c r="CU69" s="81">
        <v>3</v>
      </c>
      <c r="CV69" s="81">
        <v>3</v>
      </c>
      <c r="CW69" s="81">
        <v>3</v>
      </c>
      <c r="CX69" s="81">
        <v>3</v>
      </c>
      <c r="CY69" s="81">
        <v>4</v>
      </c>
      <c r="CZ69" s="81">
        <v>3</v>
      </c>
      <c r="DA69" s="81">
        <v>0</v>
      </c>
      <c r="DB69" s="81">
        <v>0</v>
      </c>
      <c r="DC69" s="81">
        <v>0</v>
      </c>
      <c r="DD69" s="81">
        <v>0</v>
      </c>
      <c r="DE69" s="81">
        <v>0</v>
      </c>
      <c r="DF69" s="81">
        <v>0</v>
      </c>
      <c r="DG69" s="81">
        <v>1</v>
      </c>
      <c r="DH69" s="81">
        <v>1</v>
      </c>
      <c r="DI69" s="81">
        <v>4</v>
      </c>
      <c r="DJ69" s="81">
        <v>4</v>
      </c>
      <c r="DK69" s="81">
        <v>5</v>
      </c>
      <c r="DL69" s="81">
        <v>4</v>
      </c>
      <c r="DM69" s="81">
        <v>4</v>
      </c>
      <c r="DN69" s="81">
        <v>4</v>
      </c>
      <c r="DO69" s="81">
        <v>3</v>
      </c>
      <c r="DP69" s="81">
        <v>1</v>
      </c>
      <c r="DQ69" s="81">
        <v>1</v>
      </c>
      <c r="DR69" s="81">
        <v>1</v>
      </c>
      <c r="DS69" s="81">
        <v>4</v>
      </c>
      <c r="DT69" s="81">
        <v>4</v>
      </c>
      <c r="DU69" s="81">
        <v>5</v>
      </c>
      <c r="DV69" s="81">
        <v>4</v>
      </c>
      <c r="DW69" s="81">
        <v>4</v>
      </c>
      <c r="DX69" s="81">
        <v>4</v>
      </c>
      <c r="DY69" s="81">
        <v>7</v>
      </c>
      <c r="DZ69" s="81">
        <v>6</v>
      </c>
      <c r="EA69" s="81">
        <v>3</v>
      </c>
      <c r="EB69" s="81">
        <v>3</v>
      </c>
      <c r="EC69" s="81">
        <v>5</v>
      </c>
      <c r="ED69" s="81">
        <v>9</v>
      </c>
      <c r="EE69" s="81">
        <v>9</v>
      </c>
      <c r="EF69" s="81">
        <v>11</v>
      </c>
      <c r="EG69" s="81">
        <v>16</v>
      </c>
      <c r="EH69" s="81">
        <v>16</v>
      </c>
      <c r="EI69" s="81">
        <v>20</v>
      </c>
      <c r="EJ69" s="81">
        <v>23</v>
      </c>
      <c r="EK69" s="81">
        <v>23</v>
      </c>
      <c r="EL69" s="81">
        <v>23</v>
      </c>
      <c r="EM69" s="81">
        <v>33</v>
      </c>
      <c r="EN69" s="81">
        <v>38</v>
      </c>
      <c r="EO69" s="81">
        <v>43</v>
      </c>
      <c r="EP69" s="81">
        <v>54</v>
      </c>
      <c r="EQ69" s="81">
        <v>91</v>
      </c>
      <c r="ER69" s="81">
        <v>107</v>
      </c>
      <c r="ES69" s="81">
        <v>139</v>
      </c>
      <c r="ET69" s="81">
        <v>192</v>
      </c>
      <c r="EU69" s="81">
        <v>157</v>
      </c>
      <c r="EV69" s="81">
        <v>199</v>
      </c>
      <c r="EW69" s="81">
        <v>190</v>
      </c>
      <c r="EX69" s="81">
        <v>157</v>
      </c>
      <c r="EY69" s="81">
        <v>221</v>
      </c>
      <c r="EZ69" s="81">
        <v>177</v>
      </c>
      <c r="FA69" s="81">
        <v>234</v>
      </c>
      <c r="FB69" s="81">
        <v>282</v>
      </c>
      <c r="FC69" s="81">
        <v>311</v>
      </c>
      <c r="FD69" s="81">
        <v>356</v>
      </c>
      <c r="FE69" s="81">
        <v>412</v>
      </c>
      <c r="FF69" s="81">
        <v>402</v>
      </c>
      <c r="FG69" s="81">
        <v>563</v>
      </c>
      <c r="FH69" s="81">
        <v>561</v>
      </c>
      <c r="FI69" s="81">
        <v>507</v>
      </c>
      <c r="FJ69" s="81">
        <v>476</v>
      </c>
      <c r="FK69" s="81">
        <v>532</v>
      </c>
      <c r="FL69" s="81">
        <v>549</v>
      </c>
      <c r="FM69" s="81">
        <v>494</v>
      </c>
      <c r="FN69" s="81">
        <v>464</v>
      </c>
      <c r="FO69" s="81">
        <v>453</v>
      </c>
      <c r="FP69" s="81">
        <v>504</v>
      </c>
      <c r="FQ69" s="81">
        <v>436</v>
      </c>
      <c r="FR69" s="81">
        <v>596</v>
      </c>
      <c r="FS69" s="82">
        <v>562</v>
      </c>
      <c r="FT69" s="81">
        <v>572</v>
      </c>
      <c r="FU69" s="81">
        <v>519</v>
      </c>
      <c r="FV69" s="81">
        <v>617</v>
      </c>
      <c r="FW69" s="81">
        <v>617</v>
      </c>
      <c r="FX69" s="81">
        <v>594</v>
      </c>
      <c r="FY69" s="81">
        <v>574</v>
      </c>
      <c r="FZ69" s="81">
        <v>534</v>
      </c>
      <c r="GA69" s="81">
        <v>504</v>
      </c>
      <c r="GB69" s="81">
        <v>446</v>
      </c>
      <c r="GC69" s="81">
        <v>391</v>
      </c>
      <c r="GD69" s="81">
        <v>445</v>
      </c>
      <c r="GE69" s="81">
        <v>193</v>
      </c>
      <c r="GF69" s="81">
        <v>232</v>
      </c>
      <c r="GG69" s="81">
        <v>204</v>
      </c>
      <c r="GH69" s="81">
        <v>197</v>
      </c>
      <c r="GI69" s="81">
        <v>197</v>
      </c>
      <c r="GJ69" s="81">
        <v>186</v>
      </c>
      <c r="GK69" s="81">
        <v>167</v>
      </c>
      <c r="GL69" s="81">
        <v>136</v>
      </c>
      <c r="GM69" s="81">
        <v>104</v>
      </c>
      <c r="GN69" s="81">
        <v>119</v>
      </c>
      <c r="GO69" s="81">
        <v>101</v>
      </c>
      <c r="GP69" s="81">
        <v>101</v>
      </c>
      <c r="GQ69" s="81">
        <v>156</v>
      </c>
      <c r="GR69" s="81">
        <v>161</v>
      </c>
      <c r="GS69" s="81">
        <v>120</v>
      </c>
      <c r="GT69" s="81">
        <v>104</v>
      </c>
      <c r="GU69" s="81">
        <v>118</v>
      </c>
      <c r="GV69" s="81">
        <v>109</v>
      </c>
      <c r="GW69" s="81">
        <v>105</v>
      </c>
      <c r="GX69" s="81">
        <v>110</v>
      </c>
      <c r="GY69" s="81">
        <v>103</v>
      </c>
      <c r="GZ69" s="81">
        <v>181</v>
      </c>
      <c r="HA69" s="81">
        <v>70</v>
      </c>
      <c r="HB69" s="81">
        <v>74</v>
      </c>
      <c r="HC69" s="81">
        <v>78</v>
      </c>
      <c r="HD69" s="81">
        <v>66</v>
      </c>
      <c r="HE69" s="81">
        <v>77</v>
      </c>
      <c r="HF69" s="81">
        <v>70</v>
      </c>
      <c r="HG69" s="81">
        <v>70</v>
      </c>
      <c r="HH69" s="81">
        <v>73</v>
      </c>
      <c r="HI69" s="81">
        <v>79</v>
      </c>
      <c r="HJ69" s="81">
        <v>75</v>
      </c>
      <c r="HK69" s="81">
        <v>85</v>
      </c>
      <c r="HL69" s="81">
        <v>66</v>
      </c>
      <c r="HM69" s="81">
        <v>63</v>
      </c>
      <c r="HN69" s="81">
        <v>54</v>
      </c>
      <c r="HO69" s="81">
        <v>60</v>
      </c>
      <c r="HP69" s="81">
        <v>56</v>
      </c>
      <c r="HQ69" s="81">
        <v>65</v>
      </c>
      <c r="HR69" s="81">
        <v>65</v>
      </c>
      <c r="HS69" s="81">
        <v>47</v>
      </c>
      <c r="HT69" s="81">
        <v>55</v>
      </c>
      <c r="HU69" s="81">
        <v>64</v>
      </c>
      <c r="HV69" s="81">
        <v>92</v>
      </c>
      <c r="HW69" s="81">
        <v>87</v>
      </c>
      <c r="HX69" s="81">
        <v>86</v>
      </c>
      <c r="HY69" s="81">
        <v>96</v>
      </c>
      <c r="HZ69" s="81">
        <v>91</v>
      </c>
      <c r="IA69" s="81">
        <v>77</v>
      </c>
      <c r="IB69" s="81">
        <v>84</v>
      </c>
      <c r="IC69" s="81">
        <v>83</v>
      </c>
      <c r="ID69" s="81">
        <v>86</v>
      </c>
      <c r="IE69" s="81">
        <v>111</v>
      </c>
      <c r="IF69" s="81">
        <v>88</v>
      </c>
      <c r="IG69" s="81">
        <v>105</v>
      </c>
      <c r="IH69" s="81">
        <v>107</v>
      </c>
      <c r="II69" s="81">
        <v>122</v>
      </c>
      <c r="IJ69" s="81">
        <v>120</v>
      </c>
      <c r="IK69" s="81">
        <v>139</v>
      </c>
      <c r="IL69" s="81">
        <v>165</v>
      </c>
      <c r="IM69" s="81">
        <v>189</v>
      </c>
      <c r="IN69" s="81">
        <v>178</v>
      </c>
      <c r="IO69" s="81">
        <v>198</v>
      </c>
      <c r="IP69" s="81">
        <v>206</v>
      </c>
      <c r="IQ69" s="81">
        <v>186</v>
      </c>
      <c r="IR69" s="81">
        <v>206</v>
      </c>
      <c r="IS69" s="81">
        <v>173</v>
      </c>
      <c r="IT69" s="81">
        <v>226</v>
      </c>
      <c r="IU69" s="81">
        <v>229</v>
      </c>
      <c r="IV69" s="81">
        <v>235</v>
      </c>
      <c r="IW69" s="81">
        <v>260</v>
      </c>
      <c r="IX69" s="81">
        <v>350</v>
      </c>
      <c r="IY69" s="81">
        <v>263</v>
      </c>
      <c r="IZ69" s="81">
        <v>242</v>
      </c>
      <c r="JA69" s="81">
        <v>356</v>
      </c>
      <c r="JB69" s="81">
        <v>276</v>
      </c>
      <c r="JC69" s="81">
        <v>406</v>
      </c>
      <c r="JD69" s="81">
        <v>460</v>
      </c>
      <c r="JE69" s="81">
        <v>715</v>
      </c>
      <c r="JF69" s="81">
        <v>808</v>
      </c>
      <c r="JG69" s="81">
        <v>946</v>
      </c>
      <c r="JH69" s="81">
        <v>1245</v>
      </c>
      <c r="JI69" s="81">
        <v>1361</v>
      </c>
      <c r="JJ69" s="81">
        <v>1249</v>
      </c>
      <c r="JK69" s="81">
        <v>1234</v>
      </c>
      <c r="JL69" s="81">
        <v>1240</v>
      </c>
      <c r="JM69" s="81">
        <v>1300</v>
      </c>
      <c r="JN69" s="81">
        <v>1401</v>
      </c>
      <c r="JO69" s="81">
        <v>1495</v>
      </c>
      <c r="JP69" s="81">
        <v>1649</v>
      </c>
      <c r="JQ69" s="81">
        <v>1700</v>
      </c>
      <c r="JR69" s="81">
        <v>1861</v>
      </c>
      <c r="JS69" s="81">
        <v>1990</v>
      </c>
      <c r="JT69" s="81">
        <v>1852</v>
      </c>
      <c r="JU69" s="81">
        <v>1915</v>
      </c>
      <c r="JV69" s="81">
        <v>1839</v>
      </c>
      <c r="JW69" s="81">
        <v>1757</v>
      </c>
      <c r="JX69" s="81">
        <v>1744</v>
      </c>
      <c r="JY69" s="81">
        <v>1737</v>
      </c>
      <c r="JZ69" s="81">
        <v>1854</v>
      </c>
      <c r="KA69" s="81">
        <v>1775</v>
      </c>
      <c r="KB69" s="81">
        <v>1903</v>
      </c>
      <c r="KC69" s="81">
        <v>1929</v>
      </c>
      <c r="KD69" s="81">
        <v>1458</v>
      </c>
      <c r="KE69" s="81">
        <v>1543</v>
      </c>
      <c r="KF69" s="81">
        <v>1464</v>
      </c>
      <c r="KG69" s="81">
        <v>1225</v>
      </c>
      <c r="KH69" s="81">
        <v>1238</v>
      </c>
      <c r="KI69" s="81">
        <v>1114</v>
      </c>
      <c r="KJ69" s="81">
        <v>1127</v>
      </c>
      <c r="KK69" s="81">
        <v>1189</v>
      </c>
      <c r="KL69" s="81">
        <v>1139</v>
      </c>
      <c r="KM69" s="81">
        <v>1022</v>
      </c>
      <c r="KN69" s="81">
        <v>963</v>
      </c>
      <c r="KO69" s="81">
        <v>1026</v>
      </c>
      <c r="KP69" s="81">
        <v>984</v>
      </c>
      <c r="KQ69" s="81">
        <v>948</v>
      </c>
      <c r="KR69" s="81">
        <v>965</v>
      </c>
      <c r="KS69" s="81">
        <v>952</v>
      </c>
      <c r="KT69" s="81">
        <v>1024</v>
      </c>
      <c r="KU69" s="81">
        <v>1096</v>
      </c>
      <c r="KV69" s="81">
        <v>1146</v>
      </c>
      <c r="KW69" s="81">
        <v>1201</v>
      </c>
      <c r="KX69" s="81">
        <v>1282</v>
      </c>
      <c r="KY69" s="81">
        <v>1355</v>
      </c>
      <c r="KZ69" s="81">
        <v>1510</v>
      </c>
      <c r="LA69" s="81">
        <v>1672</v>
      </c>
      <c r="LB69" s="81">
        <v>1538</v>
      </c>
      <c r="LC69" s="81">
        <v>1765</v>
      </c>
      <c r="LD69" s="81">
        <v>1839</v>
      </c>
      <c r="LE69" s="81">
        <v>1852</v>
      </c>
      <c r="LF69" s="81">
        <v>2023</v>
      </c>
      <c r="LG69" s="81">
        <v>2276</v>
      </c>
      <c r="LH69" s="81">
        <v>2404</v>
      </c>
      <c r="LI69" s="81">
        <v>2571</v>
      </c>
      <c r="LJ69" s="81">
        <v>2753</v>
      </c>
      <c r="LK69" s="81">
        <v>2820</v>
      </c>
      <c r="LL69" s="81">
        <v>2757</v>
      </c>
      <c r="LM69" s="81">
        <v>2796</v>
      </c>
      <c r="LN69" s="81">
        <v>2718</v>
      </c>
      <c r="LO69" s="81">
        <v>2568</v>
      </c>
      <c r="LP69" s="81">
        <v>2475</v>
      </c>
      <c r="LQ69" s="81">
        <v>2493</v>
      </c>
      <c r="LR69" s="81">
        <v>2377</v>
      </c>
      <c r="LS69" s="81">
        <v>2431</v>
      </c>
      <c r="LT69" s="81">
        <v>2163</v>
      </c>
      <c r="LU69" s="81">
        <v>2136</v>
      </c>
      <c r="LV69" s="81">
        <v>2116</v>
      </c>
      <c r="LW69" s="81">
        <v>2099</v>
      </c>
      <c r="LX69" s="81">
        <v>1904</v>
      </c>
      <c r="LY69" s="81">
        <v>1924</v>
      </c>
      <c r="LZ69" s="81">
        <v>1808</v>
      </c>
      <c r="MA69" s="81">
        <v>1753</v>
      </c>
      <c r="MB69" s="81">
        <v>1646</v>
      </c>
      <c r="MC69" s="81">
        <v>1308</v>
      </c>
      <c r="MD69" s="81">
        <v>1234</v>
      </c>
      <c r="ME69" s="81">
        <v>1124</v>
      </c>
      <c r="MF69" s="81">
        <v>1034</v>
      </c>
      <c r="MG69" s="81">
        <v>975</v>
      </c>
      <c r="MH69" s="81">
        <v>983</v>
      </c>
      <c r="MI69" s="81">
        <v>885</v>
      </c>
      <c r="MJ69" s="81">
        <v>826</v>
      </c>
      <c r="MK69" s="81">
        <v>703</v>
      </c>
      <c r="ML69" s="81">
        <v>587</v>
      </c>
      <c r="MM69" s="81">
        <v>554</v>
      </c>
      <c r="MN69" s="81">
        <v>507</v>
      </c>
      <c r="MO69" s="81">
        <v>491</v>
      </c>
      <c r="MP69" s="81">
        <v>454</v>
      </c>
      <c r="MQ69" s="81">
        <v>427</v>
      </c>
      <c r="MR69" s="81">
        <v>366</v>
      </c>
      <c r="MS69" s="81">
        <v>367</v>
      </c>
      <c r="MT69" s="81">
        <v>335</v>
      </c>
      <c r="MU69" s="81">
        <v>334</v>
      </c>
      <c r="MV69" s="81">
        <v>355</v>
      </c>
      <c r="MW69" s="81">
        <v>269</v>
      </c>
      <c r="MX69" s="81">
        <v>285</v>
      </c>
      <c r="MY69" s="81">
        <v>275</v>
      </c>
      <c r="MZ69" s="81">
        <v>243</v>
      </c>
      <c r="NA69" s="81">
        <v>242</v>
      </c>
      <c r="NB69" s="81">
        <v>251</v>
      </c>
      <c r="NC69" s="81">
        <v>258</v>
      </c>
      <c r="ND69" s="81">
        <v>250</v>
      </c>
      <c r="NE69" s="81">
        <v>259</v>
      </c>
      <c r="NF69" s="81">
        <v>224</v>
      </c>
      <c r="NG69" s="81">
        <v>182</v>
      </c>
      <c r="NH69" s="81">
        <v>247</v>
      </c>
      <c r="NI69" s="81">
        <v>253</v>
      </c>
      <c r="NJ69" s="81">
        <v>229</v>
      </c>
      <c r="NK69" s="81">
        <v>231</v>
      </c>
      <c r="NL69" s="81">
        <v>215</v>
      </c>
      <c r="NM69" s="81">
        <v>268</v>
      </c>
      <c r="NN69" s="81">
        <v>271</v>
      </c>
      <c r="NO69" s="81">
        <v>281</v>
      </c>
      <c r="NP69" s="81">
        <v>277</v>
      </c>
      <c r="NQ69" s="81">
        <v>248</v>
      </c>
      <c r="NR69" s="81">
        <v>270</v>
      </c>
      <c r="NS69" s="81">
        <v>242</v>
      </c>
      <c r="NT69" s="81">
        <v>287</v>
      </c>
      <c r="NU69" s="81">
        <v>353</v>
      </c>
      <c r="NV69" s="81">
        <v>357</v>
      </c>
      <c r="NW69" s="81">
        <v>316</v>
      </c>
      <c r="NX69" s="81">
        <v>303</v>
      </c>
      <c r="NY69" s="81">
        <v>393</v>
      </c>
      <c r="NZ69" s="81">
        <v>487</v>
      </c>
      <c r="OA69" s="81">
        <v>508</v>
      </c>
      <c r="OB69" s="81">
        <v>643</v>
      </c>
      <c r="OC69" s="81">
        <v>743</v>
      </c>
      <c r="OD69" s="81">
        <v>821</v>
      </c>
      <c r="OE69" s="81">
        <v>891</v>
      </c>
      <c r="OF69" s="81">
        <v>1023</v>
      </c>
      <c r="OG69" s="81">
        <v>1267</v>
      </c>
      <c r="OH69" s="81">
        <v>1424</v>
      </c>
      <c r="OI69" s="81">
        <v>1657</v>
      </c>
      <c r="OJ69" s="81">
        <v>1959</v>
      </c>
      <c r="OK69" s="81">
        <v>2277</v>
      </c>
      <c r="OL69" s="81">
        <v>2286</v>
      </c>
      <c r="OM69" s="81">
        <v>2519</v>
      </c>
      <c r="ON69" s="81">
        <v>2881</v>
      </c>
      <c r="OO69" s="81">
        <v>3332</v>
      </c>
      <c r="OP69" s="81">
        <v>3727</v>
      </c>
      <c r="OQ69" s="81">
        <v>4107</v>
      </c>
      <c r="OR69" s="81">
        <v>4479</v>
      </c>
      <c r="OS69" s="81">
        <v>4760</v>
      </c>
      <c r="OT69" s="81">
        <v>5404</v>
      </c>
      <c r="OU69" s="81">
        <v>5822</v>
      </c>
      <c r="OV69" s="81">
        <v>6326</v>
      </c>
      <c r="OW69" s="81">
        <v>6717</v>
      </c>
      <c r="OX69" s="81">
        <v>7238</v>
      </c>
      <c r="OY69" s="81">
        <v>7662</v>
      </c>
      <c r="OZ69" s="81">
        <v>8149</v>
      </c>
      <c r="PA69" s="81">
        <v>8530</v>
      </c>
      <c r="PB69" s="81">
        <v>9051</v>
      </c>
      <c r="PC69" s="81">
        <v>9202</v>
      </c>
      <c r="PD69" s="81">
        <v>9658</v>
      </c>
      <c r="PE69" s="81">
        <v>9813</v>
      </c>
      <c r="PF69" s="81">
        <v>10204</v>
      </c>
      <c r="PG69" s="81">
        <v>10665</v>
      </c>
      <c r="PH69" s="81">
        <v>11037</v>
      </c>
      <c r="PI69" s="81">
        <v>11439</v>
      </c>
      <c r="PJ69" s="81">
        <v>11642</v>
      </c>
      <c r="PK69" s="81">
        <v>12297</v>
      </c>
      <c r="PL69" s="81">
        <v>12519</v>
      </c>
      <c r="PM69" s="81">
        <v>12795</v>
      </c>
      <c r="PN69" s="81">
        <v>13013</v>
      </c>
      <c r="PO69" s="81">
        <v>13423</v>
      </c>
      <c r="PP69" s="81">
        <v>13392</v>
      </c>
      <c r="PQ69" s="81">
        <v>13650</v>
      </c>
      <c r="PR69" s="81">
        <v>13924</v>
      </c>
      <c r="PS69" s="81">
        <v>14068</v>
      </c>
      <c r="PT69" s="81">
        <v>14377</v>
      </c>
      <c r="PU69" s="81">
        <v>14504</v>
      </c>
      <c r="PV69" s="81">
        <v>15031</v>
      </c>
      <c r="PW69" s="81">
        <v>14967</v>
      </c>
      <c r="PX69" s="81">
        <v>14236</v>
      </c>
      <c r="PY69" s="81">
        <v>14000</v>
      </c>
      <c r="PZ69" s="81">
        <v>13449</v>
      </c>
      <c r="QA69" s="81">
        <v>12745</v>
      </c>
      <c r="QB69" s="81">
        <v>10686</v>
      </c>
      <c r="QC69" s="81">
        <v>9309</v>
      </c>
      <c r="QD69" s="81">
        <v>8774</v>
      </c>
      <c r="QE69" s="81">
        <v>8233</v>
      </c>
      <c r="QF69" s="81">
        <v>7762</v>
      </c>
      <c r="QG69" s="81">
        <v>7171</v>
      </c>
      <c r="QH69" s="81">
        <v>6687</v>
      </c>
      <c r="QI69" s="81">
        <v>6077</v>
      </c>
      <c r="QJ69" s="81">
        <v>5783</v>
      </c>
      <c r="QK69" s="81">
        <v>5511</v>
      </c>
      <c r="QL69" s="81">
        <v>5282</v>
      </c>
      <c r="QM69" s="81">
        <v>4863</v>
      </c>
      <c r="QN69" s="81">
        <v>4928</v>
      </c>
      <c r="QO69" s="81">
        <v>4756</v>
      </c>
      <c r="QP69" s="81">
        <v>4665</v>
      </c>
      <c r="QQ69" s="81">
        <v>4897</v>
      </c>
      <c r="QR69" s="81">
        <v>4851</v>
      </c>
      <c r="QS69" s="81">
        <v>4861</v>
      </c>
      <c r="QT69" s="81">
        <v>4773</v>
      </c>
      <c r="QU69" s="81">
        <v>4692</v>
      </c>
      <c r="QV69" s="81">
        <v>4721</v>
      </c>
      <c r="QW69" s="81">
        <v>4459</v>
      </c>
      <c r="QX69" s="81">
        <v>4450</v>
      </c>
      <c r="QY69" s="81">
        <v>4261</v>
      </c>
      <c r="QZ69" s="81">
        <v>4072</v>
      </c>
      <c r="RA69" s="81">
        <v>3845</v>
      </c>
      <c r="RB69" s="81">
        <v>3734</v>
      </c>
      <c r="RC69" s="81">
        <v>3642</v>
      </c>
      <c r="RD69" s="81">
        <v>3427</v>
      </c>
      <c r="RE69" s="81">
        <v>2280</v>
      </c>
      <c r="RF69" s="81">
        <v>1660</v>
      </c>
      <c r="RG69" s="81">
        <v>1413</v>
      </c>
      <c r="RH69" s="81">
        <v>764</v>
      </c>
      <c r="RI69" s="81">
        <v>543</v>
      </c>
      <c r="RJ69" s="81">
        <v>496</v>
      </c>
      <c r="RK69" s="81">
        <v>433</v>
      </c>
      <c r="RL69" s="81">
        <v>465</v>
      </c>
      <c r="RM69" s="81">
        <v>351</v>
      </c>
      <c r="RN69" s="81">
        <v>402</v>
      </c>
      <c r="RO69" s="81">
        <v>370</v>
      </c>
      <c r="RP69" s="81">
        <v>417</v>
      </c>
      <c r="RQ69" s="81">
        <v>365</v>
      </c>
      <c r="RR69" s="81">
        <v>363</v>
      </c>
      <c r="RS69" s="81">
        <v>332</v>
      </c>
      <c r="RT69" s="81">
        <v>376</v>
      </c>
      <c r="RU69" s="81">
        <v>342</v>
      </c>
      <c r="RV69" s="81">
        <v>386</v>
      </c>
      <c r="RW69" s="81">
        <v>370</v>
      </c>
      <c r="RX69" s="81">
        <v>339</v>
      </c>
      <c r="RY69" s="81">
        <v>352</v>
      </c>
      <c r="RZ69" s="81">
        <v>367</v>
      </c>
      <c r="SA69" s="81">
        <v>425</v>
      </c>
      <c r="SB69" s="81">
        <v>422</v>
      </c>
      <c r="SC69" s="81">
        <v>389</v>
      </c>
      <c r="SD69" s="81">
        <v>478</v>
      </c>
      <c r="SE69" s="81">
        <v>479</v>
      </c>
      <c r="SF69" s="81">
        <v>502</v>
      </c>
      <c r="SG69" s="81">
        <v>512</v>
      </c>
      <c r="SH69" s="81">
        <v>652</v>
      </c>
      <c r="SI69" s="81">
        <v>726</v>
      </c>
      <c r="SJ69" s="81">
        <v>749</v>
      </c>
      <c r="SK69" s="81">
        <v>886</v>
      </c>
      <c r="SL69" s="81">
        <v>877</v>
      </c>
      <c r="SM69" s="81">
        <v>865</v>
      </c>
      <c r="SN69" s="81">
        <v>943</v>
      </c>
      <c r="SO69" s="81">
        <v>1036</v>
      </c>
      <c r="SP69" s="81">
        <v>1181</v>
      </c>
      <c r="SQ69" s="81">
        <v>1329</v>
      </c>
      <c r="SR69" s="81">
        <v>1285</v>
      </c>
      <c r="SS69" s="81">
        <v>1305</v>
      </c>
      <c r="ST69" s="81">
        <v>1349</v>
      </c>
      <c r="SU69" s="81">
        <v>1623</v>
      </c>
      <c r="SV69" s="81">
        <v>2169</v>
      </c>
      <c r="SW69" s="81">
        <v>2510</v>
      </c>
      <c r="SX69" s="81">
        <v>2850</v>
      </c>
      <c r="SY69" s="81">
        <v>3188</v>
      </c>
      <c r="SZ69" s="81">
        <v>3490</v>
      </c>
      <c r="TA69" s="81">
        <v>3539</v>
      </c>
      <c r="TB69" s="81">
        <v>3888</v>
      </c>
      <c r="TC69" s="81">
        <v>4207</v>
      </c>
      <c r="TD69" s="81">
        <v>4633</v>
      </c>
      <c r="TE69" s="81">
        <v>5119</v>
      </c>
      <c r="TF69" s="81">
        <v>5527</v>
      </c>
      <c r="TG69" s="81">
        <v>5876</v>
      </c>
      <c r="TH69" s="81">
        <v>6134</v>
      </c>
      <c r="TI69" s="81">
        <v>6137</v>
      </c>
      <c r="TJ69" s="81">
        <v>6358</v>
      </c>
      <c r="TK69" s="81">
        <v>6793</v>
      </c>
      <c r="TL69" s="81">
        <v>7208</v>
      </c>
      <c r="TM69" s="81">
        <v>7966</v>
      </c>
      <c r="TN69" s="81">
        <v>8374</v>
      </c>
      <c r="TO69" s="81">
        <v>8719</v>
      </c>
      <c r="TP69" s="81">
        <v>9039</v>
      </c>
      <c r="TQ69" s="81">
        <v>10058</v>
      </c>
      <c r="TR69" s="81">
        <v>10959</v>
      </c>
      <c r="TS69" s="81">
        <v>12133</v>
      </c>
      <c r="TT69" s="81">
        <v>13107</v>
      </c>
      <c r="TU69" s="81">
        <v>13930</v>
      </c>
      <c r="TV69" s="81">
        <v>14194</v>
      </c>
      <c r="TW69" s="81">
        <v>14732</v>
      </c>
      <c r="TX69" s="81">
        <v>16003</v>
      </c>
      <c r="TY69" s="81">
        <v>16324</v>
      </c>
      <c r="TZ69" s="81">
        <v>17046</v>
      </c>
      <c r="UA69" s="81">
        <v>18384</v>
      </c>
      <c r="UB69" s="81">
        <v>17131</v>
      </c>
      <c r="UC69" s="81">
        <v>17188</v>
      </c>
      <c r="UD69" s="81">
        <v>17723</v>
      </c>
      <c r="UE69" s="81">
        <v>18061</v>
      </c>
      <c r="UF69" s="81">
        <v>18107</v>
      </c>
      <c r="UG69" s="81">
        <v>18055</v>
      </c>
      <c r="UH69" s="81">
        <v>17888</v>
      </c>
      <c r="UI69" s="81">
        <v>17376</v>
      </c>
      <c r="UJ69" s="81">
        <v>16471</v>
      </c>
      <c r="UK69" s="81">
        <v>15523</v>
      </c>
      <c r="UL69" s="81">
        <v>15565</v>
      </c>
      <c r="UM69" s="81">
        <v>14044</v>
      </c>
      <c r="UN69" s="81">
        <v>13517</v>
      </c>
      <c r="UO69" s="81">
        <v>12820</v>
      </c>
      <c r="UP69" s="81">
        <v>12020</v>
      </c>
      <c r="UQ69" s="81">
        <v>10743</v>
      </c>
      <c r="UR69" s="81">
        <v>9997</v>
      </c>
      <c r="US69" s="81">
        <v>9311</v>
      </c>
      <c r="UT69" s="81">
        <v>8567</v>
      </c>
      <c r="UU69" s="81">
        <v>7877</v>
      </c>
      <c r="UV69" s="81">
        <v>7036</v>
      </c>
      <c r="UW69" s="81">
        <v>6280</v>
      </c>
      <c r="UX69" s="81">
        <v>5784</v>
      </c>
      <c r="UY69" s="81">
        <v>5283</v>
      </c>
      <c r="UZ69" s="81">
        <v>4652</v>
      </c>
      <c r="VA69" s="81">
        <v>4282</v>
      </c>
      <c r="VB69" s="81">
        <v>3670</v>
      </c>
      <c r="VC69" s="81">
        <v>3396</v>
      </c>
      <c r="VD69" s="81">
        <v>3055</v>
      </c>
      <c r="VE69" s="81">
        <v>2847</v>
      </c>
      <c r="VF69" s="81">
        <v>2594</v>
      </c>
      <c r="VG69" s="81">
        <v>2347</v>
      </c>
      <c r="VH69" s="81">
        <v>2127</v>
      </c>
      <c r="VI69" s="81">
        <v>1961</v>
      </c>
      <c r="VJ69" s="81">
        <v>1763</v>
      </c>
      <c r="VK69" s="81">
        <v>1650</v>
      </c>
      <c r="VL69" s="81">
        <v>1563</v>
      </c>
      <c r="VM69" s="81">
        <v>1504</v>
      </c>
      <c r="VN69" s="81">
        <v>1420</v>
      </c>
      <c r="VO69" s="81">
        <v>1149</v>
      </c>
      <c r="VP69" s="81">
        <v>1156</v>
      </c>
      <c r="VQ69" s="81">
        <v>1021</v>
      </c>
      <c r="VR69" s="81">
        <v>967</v>
      </c>
      <c r="VS69" s="81">
        <v>891</v>
      </c>
      <c r="VT69" s="81">
        <v>805</v>
      </c>
      <c r="VU69" s="81">
        <v>750</v>
      </c>
      <c r="VV69" s="81">
        <v>690</v>
      </c>
      <c r="VW69" s="81">
        <v>601</v>
      </c>
      <c r="VX69" s="81">
        <v>545</v>
      </c>
      <c r="VY69" s="81">
        <v>508</v>
      </c>
      <c r="VZ69" s="81">
        <v>483</v>
      </c>
      <c r="WA69" s="81">
        <v>481</v>
      </c>
      <c r="WB69" s="81">
        <v>451</v>
      </c>
      <c r="WC69" s="81">
        <v>400</v>
      </c>
      <c r="WD69" s="81">
        <v>362</v>
      </c>
      <c r="WE69" s="81">
        <v>322</v>
      </c>
      <c r="WF69" s="81">
        <v>303</v>
      </c>
      <c r="WG69" s="81">
        <v>301</v>
      </c>
      <c r="WH69" s="81">
        <v>303</v>
      </c>
      <c r="WI69" s="81">
        <v>306</v>
      </c>
      <c r="WJ69" s="81">
        <v>306</v>
      </c>
      <c r="WK69" s="81">
        <v>288</v>
      </c>
      <c r="WL69" s="81">
        <v>302</v>
      </c>
      <c r="WM69" s="81">
        <v>292</v>
      </c>
      <c r="WN69" s="81">
        <v>276</v>
      </c>
      <c r="WO69" s="81">
        <v>252</v>
      </c>
      <c r="WP69" s="81">
        <v>246</v>
      </c>
      <c r="WQ69" s="81">
        <v>228</v>
      </c>
      <c r="WR69" s="81">
        <v>205</v>
      </c>
      <c r="WS69" s="81">
        <v>209</v>
      </c>
      <c r="WT69" s="81">
        <v>207</v>
      </c>
      <c r="WU69" s="81">
        <v>197</v>
      </c>
      <c r="WV69" s="81">
        <v>165</v>
      </c>
      <c r="WW69" s="81">
        <v>160</v>
      </c>
      <c r="WX69" s="81">
        <v>174</v>
      </c>
      <c r="WY69" s="81">
        <v>160</v>
      </c>
      <c r="WZ69" s="81">
        <v>138</v>
      </c>
      <c r="XA69" s="81">
        <v>142</v>
      </c>
      <c r="XB69" s="81">
        <v>137</v>
      </c>
      <c r="XC69" s="81">
        <v>123</v>
      </c>
      <c r="XD69" s="81">
        <v>113</v>
      </c>
      <c r="XE69" s="81">
        <v>113</v>
      </c>
      <c r="XF69" s="81">
        <v>118</v>
      </c>
      <c r="XG69" s="81">
        <v>96</v>
      </c>
      <c r="XH69" s="81">
        <v>98</v>
      </c>
      <c r="XI69" s="15">
        <v>92</v>
      </c>
      <c r="XJ69" s="15">
        <v>79</v>
      </c>
      <c r="XK69" s="15">
        <v>74</v>
      </c>
      <c r="XL69" s="15">
        <v>69</v>
      </c>
      <c r="XM69" s="15">
        <v>66</v>
      </c>
      <c r="XN69" s="15">
        <v>57</v>
      </c>
      <c r="XO69" s="15">
        <v>54</v>
      </c>
      <c r="XP69" s="15">
        <v>50</v>
      </c>
      <c r="XQ69" s="15">
        <v>58</v>
      </c>
      <c r="XR69" s="15">
        <v>60</v>
      </c>
      <c r="XS69" s="15">
        <v>61</v>
      </c>
      <c r="XT69" s="15">
        <v>67</v>
      </c>
      <c r="XU69" s="15">
        <v>58</v>
      </c>
      <c r="XV69" s="15">
        <v>55</v>
      </c>
      <c r="XW69" s="15">
        <v>53</v>
      </c>
      <c r="XX69" s="15">
        <v>61</v>
      </c>
      <c r="XY69" s="15">
        <v>60</v>
      </c>
      <c r="XZ69" s="15">
        <v>53</v>
      </c>
      <c r="YA69" s="15">
        <v>49</v>
      </c>
      <c r="YB69" s="15">
        <v>46</v>
      </c>
      <c r="YC69" s="15">
        <v>48</v>
      </c>
      <c r="YD69" s="15">
        <v>45</v>
      </c>
      <c r="YE69" s="15">
        <v>43</v>
      </c>
      <c r="YF69" s="15">
        <v>50</v>
      </c>
      <c r="YG69" s="15">
        <v>35</v>
      </c>
      <c r="YH69" s="15">
        <v>40</v>
      </c>
      <c r="YI69" s="15">
        <v>38</v>
      </c>
      <c r="YJ69" s="15">
        <v>43</v>
      </c>
      <c r="YK69" s="15">
        <v>34</v>
      </c>
      <c r="YL69" s="15">
        <v>36</v>
      </c>
      <c r="YM69" s="15">
        <v>38</v>
      </c>
      <c r="YN69" s="15">
        <v>43</v>
      </c>
      <c r="YO69" s="15">
        <v>46</v>
      </c>
      <c r="YP69" s="15">
        <v>47</v>
      </c>
      <c r="YQ69" s="15">
        <v>49</v>
      </c>
      <c r="YR69" s="15">
        <v>40</v>
      </c>
      <c r="YS69" s="15">
        <v>46</v>
      </c>
      <c r="YT69" s="15">
        <v>70</v>
      </c>
      <c r="YU69" s="15">
        <v>75</v>
      </c>
      <c r="YV69" s="15">
        <v>116</v>
      </c>
      <c r="YW69" s="15">
        <v>123</v>
      </c>
      <c r="YX69" s="15">
        <v>134</v>
      </c>
      <c r="YY69" s="15">
        <v>178</v>
      </c>
      <c r="YZ69" s="15">
        <v>203</v>
      </c>
      <c r="ZA69" s="15">
        <v>325</v>
      </c>
      <c r="ZB69" s="15">
        <v>470</v>
      </c>
      <c r="ZC69" s="15">
        <v>753</v>
      </c>
      <c r="ZD69" s="15">
        <v>1116</v>
      </c>
      <c r="ZE69" s="15">
        <v>1522</v>
      </c>
      <c r="ZF69" s="15">
        <v>1660</v>
      </c>
      <c r="ZG69" s="15">
        <v>1969</v>
      </c>
      <c r="ZH69" s="15">
        <v>2767</v>
      </c>
      <c r="ZI69" s="15">
        <v>4328</v>
      </c>
      <c r="ZJ69" s="15">
        <v>5931</v>
      </c>
      <c r="ZK69" s="15">
        <v>7600</v>
      </c>
      <c r="ZL69" s="15">
        <v>9432</v>
      </c>
      <c r="ZM69" s="15">
        <v>10797</v>
      </c>
      <c r="ZN69" s="15">
        <v>13123</v>
      </c>
      <c r="ZO69" s="15">
        <v>15828</v>
      </c>
      <c r="ZP69" s="15">
        <v>17984</v>
      </c>
      <c r="ZQ69" s="15">
        <v>19825</v>
      </c>
      <c r="ZR69" s="15">
        <v>21668</v>
      </c>
      <c r="ZS69" s="15">
        <v>24195</v>
      </c>
      <c r="ZT69" s="15">
        <v>25089</v>
      </c>
      <c r="ZU69" s="15">
        <v>26940</v>
      </c>
      <c r="ZV69" s="15">
        <v>28752</v>
      </c>
      <c r="ZW69" s="15">
        <v>30763</v>
      </c>
      <c r="ZX69" s="15">
        <v>32059</v>
      </c>
      <c r="ZY69" s="15">
        <v>32148</v>
      </c>
      <c r="ZZ69" s="15">
        <v>32370</v>
      </c>
      <c r="AAA69" s="15">
        <v>32810</v>
      </c>
      <c r="AAB69" s="15">
        <v>33014</v>
      </c>
      <c r="AAC69" s="15">
        <v>33299</v>
      </c>
      <c r="AAD69" s="15">
        <v>35440</v>
      </c>
      <c r="AAE69" s="15">
        <v>36660</v>
      </c>
      <c r="AAF69" s="15">
        <v>39276</v>
      </c>
      <c r="AAG69" s="15">
        <v>42186</v>
      </c>
      <c r="AAH69" s="15">
        <v>42979</v>
      </c>
      <c r="AAI69" s="15">
        <v>44686</v>
      </c>
      <c r="AAJ69" s="15">
        <v>47754</v>
      </c>
      <c r="AAK69" s="15">
        <v>51849</v>
      </c>
      <c r="AAL69" s="15">
        <v>55023</v>
      </c>
      <c r="AAM69" s="15">
        <v>61396</v>
      </c>
      <c r="AAN69" s="15">
        <v>67853</v>
      </c>
      <c r="AAO69" s="15">
        <v>74019</v>
      </c>
      <c r="AAP69" s="15">
        <v>74161</v>
      </c>
      <c r="AAQ69" s="15">
        <v>75805</v>
      </c>
      <c r="AAR69" s="15">
        <v>68655</v>
      </c>
      <c r="AAS69" s="15">
        <v>68513</v>
      </c>
      <c r="AAT69" s="15">
        <v>71410</v>
      </c>
      <c r="AAU69" s="15">
        <v>73168</v>
      </c>
      <c r="AAV69" s="15">
        <v>73774</v>
      </c>
      <c r="AAW69" s="15">
        <v>66570</v>
      </c>
      <c r="AAX69" s="15">
        <v>64924</v>
      </c>
      <c r="AAY69" s="15">
        <v>64202</v>
      </c>
      <c r="AAZ69" s="15">
        <v>61582</v>
      </c>
      <c r="ABA69" s="15">
        <v>60893</v>
      </c>
      <c r="ABB69" s="15">
        <v>58611</v>
      </c>
      <c r="ABC69" s="15">
        <v>57550</v>
      </c>
      <c r="ABD69" s="15">
        <v>57829</v>
      </c>
      <c r="ABE69" s="15">
        <v>56518</v>
      </c>
      <c r="ABF69" s="15">
        <v>55762</v>
      </c>
      <c r="ABG69" s="15">
        <v>54242</v>
      </c>
      <c r="ABH69" s="15">
        <v>51085</v>
      </c>
      <c r="ABI69" s="15">
        <v>50232</v>
      </c>
      <c r="ABJ69" s="15">
        <v>49440</v>
      </c>
      <c r="ABK69" s="15">
        <v>48416</v>
      </c>
      <c r="ABL69" s="15">
        <v>46310</v>
      </c>
      <c r="ABM69" s="15">
        <v>46156</v>
      </c>
      <c r="ABN69" s="15">
        <v>42635</v>
      </c>
      <c r="ABO69" s="15">
        <v>41057</v>
      </c>
      <c r="ABP69" s="15">
        <v>40765</v>
      </c>
      <c r="ABQ69" s="15">
        <v>38385</v>
      </c>
      <c r="ABR69" s="15">
        <v>37393</v>
      </c>
      <c r="ABS69" s="15">
        <v>35840</v>
      </c>
      <c r="ABT69" s="15">
        <v>34990</v>
      </c>
      <c r="ABU69" s="15">
        <v>33483</v>
      </c>
      <c r="ABV69" s="15">
        <v>33028</v>
      </c>
      <c r="ABW69" s="15">
        <v>31602</v>
      </c>
      <c r="ABX69" s="15">
        <v>30719</v>
      </c>
      <c r="ABY69" s="15">
        <v>28869</v>
      </c>
      <c r="ABZ69" s="15">
        <v>25860</v>
      </c>
      <c r="ACA69" s="15">
        <v>26477</v>
      </c>
      <c r="ACB69" s="15">
        <v>25426</v>
      </c>
      <c r="ACC69" s="15">
        <v>24446</v>
      </c>
      <c r="ACD69" s="15">
        <v>24118</v>
      </c>
      <c r="ACE69" s="15">
        <v>23396</v>
      </c>
      <c r="ACF69" s="15">
        <v>23223</v>
      </c>
      <c r="ACG69" s="15">
        <v>23102</v>
      </c>
      <c r="ACH69" s="15">
        <v>23012</v>
      </c>
      <c r="ACI69" s="15">
        <v>23959</v>
      </c>
      <c r="ACJ69" s="15">
        <v>23796</v>
      </c>
      <c r="ACK69" s="15">
        <v>24168</v>
      </c>
      <c r="ACL69" s="15">
        <v>24150</v>
      </c>
      <c r="ACM69" s="15">
        <v>24685</v>
      </c>
      <c r="ACN69" s="15">
        <v>24553</v>
      </c>
      <c r="ACO69" s="15">
        <v>25102</v>
      </c>
      <c r="ACP69" s="15">
        <v>25210</v>
      </c>
      <c r="ACQ69" s="15">
        <v>25206</v>
      </c>
      <c r="ACR69" s="15">
        <v>25604</v>
      </c>
      <c r="ACS69" s="15">
        <v>25704</v>
      </c>
      <c r="ACT69" s="15">
        <v>25642</v>
      </c>
      <c r="ACU69" s="15">
        <v>26748</v>
      </c>
      <c r="ACV69" s="15">
        <v>27264</v>
      </c>
      <c r="ACW69" s="15">
        <v>27042</v>
      </c>
      <c r="ACX69" s="15">
        <v>27363</v>
      </c>
      <c r="ACY69" s="15">
        <v>27716</v>
      </c>
      <c r="ACZ69" s="15">
        <v>27280</v>
      </c>
      <c r="ADA69" s="15">
        <v>26543</v>
      </c>
      <c r="ADB69" s="15">
        <v>26698</v>
      </c>
      <c r="ADC69" s="15">
        <v>25630</v>
      </c>
      <c r="ADD69" s="15">
        <v>25045</v>
      </c>
      <c r="ADE69" s="15">
        <v>24635</v>
      </c>
      <c r="ADF69" s="15">
        <v>24051</v>
      </c>
      <c r="ADG69" s="15">
        <v>23402</v>
      </c>
      <c r="ADH69" s="15">
        <v>21987</v>
      </c>
      <c r="ADI69" s="15">
        <v>22369</v>
      </c>
      <c r="ADJ69" s="15">
        <v>23168</v>
      </c>
      <c r="ADK69" s="15">
        <v>22702</v>
      </c>
      <c r="ADL69" s="15">
        <v>21525</v>
      </c>
      <c r="ADM69" s="15">
        <v>20435</v>
      </c>
      <c r="ADN69" s="15">
        <v>19978</v>
      </c>
      <c r="ADO69" s="15">
        <v>19249</v>
      </c>
      <c r="ADP69" s="15">
        <v>18812</v>
      </c>
      <c r="ADQ69" s="15">
        <v>17591</v>
      </c>
      <c r="ADR69" s="15">
        <v>16550</v>
      </c>
      <c r="ADS69" s="15">
        <v>15318</v>
      </c>
      <c r="ADT69" s="15">
        <v>16028</v>
      </c>
      <c r="ADU69" s="15">
        <v>16606</v>
      </c>
      <c r="ADV69" s="15">
        <v>16929</v>
      </c>
      <c r="ADW69" s="15">
        <v>16787</v>
      </c>
      <c r="ADX69" s="15">
        <v>18132</v>
      </c>
      <c r="ADY69" s="15">
        <v>19333</v>
      </c>
      <c r="ADZ69" s="15">
        <v>20066</v>
      </c>
      <c r="AEA69" s="15">
        <v>20516</v>
      </c>
      <c r="AEB69" s="15">
        <v>20198</v>
      </c>
      <c r="AEC69" s="15">
        <v>20654</v>
      </c>
      <c r="AED69" s="15">
        <v>21484</v>
      </c>
      <c r="AEE69" s="15">
        <v>21396</v>
      </c>
      <c r="AEF69" s="15">
        <v>21033</v>
      </c>
      <c r="AEG69" s="15">
        <v>21481</v>
      </c>
      <c r="AEH69" s="15">
        <v>20991</v>
      </c>
      <c r="AEI69" s="15">
        <v>22780</v>
      </c>
      <c r="AEJ69" s="15">
        <v>21367</v>
      </c>
      <c r="AEK69" s="15">
        <v>21348</v>
      </c>
      <c r="AEL69" s="15">
        <v>20818</v>
      </c>
      <c r="AEM69" s="15">
        <v>20345</v>
      </c>
      <c r="AEN69" s="15">
        <v>19318</v>
      </c>
      <c r="AEO69" s="15">
        <v>18879</v>
      </c>
      <c r="AEP69" s="15">
        <v>17667</v>
      </c>
      <c r="AEQ69" s="15">
        <v>16345</v>
      </c>
      <c r="AER69" s="15">
        <v>16144</v>
      </c>
      <c r="AES69" s="15">
        <v>15558</v>
      </c>
      <c r="AET69" s="15">
        <v>14597</v>
      </c>
      <c r="AEU69" s="15">
        <v>13314</v>
      </c>
      <c r="AEV69" s="15">
        <v>13024</v>
      </c>
      <c r="AEW69" s="15">
        <v>12330</v>
      </c>
      <c r="AEX69" s="15">
        <v>11918</v>
      </c>
      <c r="AEY69" s="15">
        <v>11470</v>
      </c>
      <c r="AEZ69" s="15">
        <v>10959</v>
      </c>
      <c r="AFA69" s="15">
        <v>10692</v>
      </c>
      <c r="AFB69" s="15">
        <v>10610</v>
      </c>
      <c r="AFC69" s="15">
        <v>10631</v>
      </c>
      <c r="AFD69" s="15">
        <v>10464</v>
      </c>
      <c r="AFE69" s="15">
        <v>9852</v>
      </c>
      <c r="AFF69" s="15">
        <v>9760</v>
      </c>
      <c r="AFG69" s="15">
        <v>9459</v>
      </c>
      <c r="AFH69" s="15">
        <v>9478</v>
      </c>
      <c r="AFI69" s="15">
        <v>9226</v>
      </c>
      <c r="AFJ69" s="15">
        <v>9190</v>
      </c>
      <c r="AFK69" s="15">
        <v>8833</v>
      </c>
      <c r="AFL69" s="15">
        <v>8610</v>
      </c>
      <c r="AFM69" s="15">
        <v>8651</v>
      </c>
      <c r="AFN69" s="15">
        <v>8685</v>
      </c>
      <c r="AFO69" s="15">
        <v>9082</v>
      </c>
      <c r="AFP69" s="15">
        <v>9194</v>
      </c>
      <c r="AFQ69" s="15">
        <v>9561</v>
      </c>
      <c r="AFR69" s="15">
        <v>9372</v>
      </c>
      <c r="AFS69" s="15">
        <v>9866</v>
      </c>
      <c r="AFT69" s="15">
        <v>10424</v>
      </c>
      <c r="AFU69" s="15">
        <v>11074</v>
      </c>
      <c r="AFV69" s="15">
        <v>12010</v>
      </c>
      <c r="AFW69" s="15">
        <v>12943</v>
      </c>
      <c r="AFX69" s="15">
        <v>13976</v>
      </c>
      <c r="AFY69" s="15">
        <v>14353</v>
      </c>
      <c r="AFZ69" s="15">
        <v>16087</v>
      </c>
      <c r="AGA69" s="15">
        <v>18063</v>
      </c>
      <c r="AGB69" s="15">
        <v>20461</v>
      </c>
      <c r="AGC69" s="15">
        <v>23108</v>
      </c>
      <c r="AGD69" s="15">
        <v>25844</v>
      </c>
      <c r="AGE69" s="15">
        <v>28578</v>
      </c>
      <c r="AGF69" s="15">
        <v>29889</v>
      </c>
      <c r="AGG69" s="15">
        <v>33374</v>
      </c>
      <c r="AGH69" s="15">
        <v>38968</v>
      </c>
      <c r="AGI69" s="15">
        <v>43610</v>
      </c>
      <c r="AGJ69" s="15">
        <v>48680</v>
      </c>
      <c r="AGK69" s="15">
        <v>54192</v>
      </c>
      <c r="AGL69" s="15">
        <v>59170</v>
      </c>
      <c r="AGM69" s="15">
        <v>62607</v>
      </c>
      <c r="AGN69" s="15">
        <v>62790</v>
      </c>
      <c r="AGO69" s="15">
        <v>65894</v>
      </c>
      <c r="AGP69" s="15">
        <v>73570</v>
      </c>
      <c r="AGQ69" s="15">
        <v>81600</v>
      </c>
      <c r="AGR69" s="15">
        <v>94568</v>
      </c>
      <c r="AGS69" s="15">
        <v>102909</v>
      </c>
      <c r="AGT69" s="15">
        <v>111629</v>
      </c>
      <c r="AGU69" s="15">
        <v>115909</v>
      </c>
      <c r="AGV69" s="15">
        <v>118481</v>
      </c>
      <c r="AGW69" s="15">
        <v>114106</v>
      </c>
      <c r="AGX69" s="15">
        <v>133010</v>
      </c>
      <c r="AGY69" s="15">
        <v>136101</v>
      </c>
      <c r="AGZ69" s="15">
        <v>137290</v>
      </c>
      <c r="AHA69" s="15">
        <v>145264</v>
      </c>
      <c r="AHB69" s="15">
        <v>153865</v>
      </c>
      <c r="AHC69" s="15">
        <v>158572</v>
      </c>
      <c r="AHD69" s="15">
        <v>163843</v>
      </c>
      <c r="AHE69" s="15">
        <v>149591</v>
      </c>
      <c r="AHF69" s="15">
        <v>148250</v>
      </c>
      <c r="AHG69" s="15">
        <v>148151</v>
      </c>
      <c r="AHH69" s="15">
        <v>153711</v>
      </c>
      <c r="AHI69" s="15">
        <v>147373</v>
      </c>
      <c r="AHJ69" s="15">
        <v>147330</v>
      </c>
      <c r="AHK69" s="15">
        <v>149476</v>
      </c>
      <c r="AHL69" s="15">
        <v>148967</v>
      </c>
      <c r="AHM69" s="15">
        <v>145792</v>
      </c>
      <c r="AHN69" s="15">
        <v>145475</v>
      </c>
      <c r="AHO69" s="15">
        <v>145898</v>
      </c>
      <c r="AHP69" s="15">
        <v>139868</v>
      </c>
      <c r="AHQ69" s="15">
        <v>137830</v>
      </c>
      <c r="AHR69" s="15">
        <v>136827</v>
      </c>
      <c r="AHS69" s="15">
        <v>139334</v>
      </c>
      <c r="AHT69" s="15">
        <v>140568</v>
      </c>
      <c r="AHU69" s="15">
        <v>142383</v>
      </c>
      <c r="AHV69" s="15">
        <v>145397</v>
      </c>
      <c r="AHW69" s="15">
        <v>152359</v>
      </c>
      <c r="AHX69" s="15">
        <v>138140</v>
      </c>
      <c r="AHY69" s="15">
        <v>138433</v>
      </c>
      <c r="AHZ69" s="15">
        <v>139240</v>
      </c>
      <c r="AIA69" s="15">
        <v>138395</v>
      </c>
      <c r="AIB69" s="15">
        <v>137023</v>
      </c>
      <c r="AIC69" s="15">
        <v>133157</v>
      </c>
      <c r="AID69" s="15">
        <v>127496</v>
      </c>
      <c r="AIE69" s="15">
        <v>121423</v>
      </c>
      <c r="AIF69" s="15">
        <v>116282</v>
      </c>
      <c r="AIG69" s="15">
        <v>109207</v>
      </c>
      <c r="AIH69" s="15">
        <v>101484</v>
      </c>
      <c r="AII69" s="15">
        <v>97654</v>
      </c>
      <c r="AIJ69" s="15">
        <v>94586</v>
      </c>
      <c r="AIK69" s="15">
        <v>87554</v>
      </c>
      <c r="AIL69" s="15">
        <v>82316</v>
      </c>
      <c r="AIM69" s="15">
        <v>78339</v>
      </c>
      <c r="AIN69" s="15">
        <v>70586</v>
      </c>
      <c r="AIO69" s="15">
        <v>66581</v>
      </c>
      <c r="AIP69" s="15">
        <v>64481</v>
      </c>
      <c r="AIQ69" s="15">
        <v>62707</v>
      </c>
      <c r="AIR69" s="15">
        <v>57728</v>
      </c>
      <c r="AIS69" s="15">
        <v>54082</v>
      </c>
      <c r="AIT69" s="15">
        <v>51124</v>
      </c>
      <c r="AIU69" s="15">
        <v>47988</v>
      </c>
      <c r="AIV69" s="15">
        <v>46035</v>
      </c>
      <c r="AIW69" s="15">
        <v>44853</v>
      </c>
      <c r="AIX69" s="15">
        <v>42599</v>
      </c>
      <c r="AIY69" s="15">
        <v>38485</v>
      </c>
      <c r="AIZ69" s="15">
        <v>35106</v>
      </c>
      <c r="AJA69" s="15">
        <v>34436</v>
      </c>
      <c r="AJB69" s="15">
        <v>33874</v>
      </c>
      <c r="AJC69" s="15">
        <v>32115</v>
      </c>
      <c r="AJD69" s="15">
        <v>31719</v>
      </c>
      <c r="AJE69" s="15">
        <v>31214</v>
      </c>
      <c r="AJF69" s="15">
        <v>30779</v>
      </c>
      <c r="AJG69" s="15">
        <v>32408</v>
      </c>
      <c r="AJH69" s="15">
        <v>28060</v>
      </c>
      <c r="AJI69" s="15">
        <v>24867</v>
      </c>
      <c r="AJJ69" s="15">
        <v>22590</v>
      </c>
      <c r="AJK69" s="15">
        <v>22417</v>
      </c>
      <c r="AJL69" s="15">
        <v>18803</v>
      </c>
      <c r="AJM69" s="15">
        <v>19906</v>
      </c>
      <c r="AJN69" s="15">
        <v>19718</v>
      </c>
      <c r="AJO69" s="15">
        <v>18531</v>
      </c>
      <c r="AJP69" s="15">
        <v>17525</v>
      </c>
      <c r="AJQ69" s="15">
        <v>16829</v>
      </c>
      <c r="AJR69" s="15">
        <v>15719</v>
      </c>
      <c r="AJS69" s="15">
        <v>14348</v>
      </c>
      <c r="AJT69" s="15">
        <v>14462</v>
      </c>
      <c r="AJU69" s="15">
        <v>14691</v>
      </c>
      <c r="AJV69" s="15">
        <v>14950</v>
      </c>
      <c r="AJW69" s="15">
        <v>15095</v>
      </c>
      <c r="AJX69" s="15">
        <v>15666</v>
      </c>
      <c r="AJY69" s="15">
        <v>16031</v>
      </c>
      <c r="AJZ69" s="15">
        <v>15488</v>
      </c>
      <c r="AKA69" s="15">
        <v>18097</v>
      </c>
      <c r="AKB69" s="15">
        <v>19997</v>
      </c>
      <c r="AKC69" s="15">
        <v>19030</v>
      </c>
      <c r="AKD69" s="15">
        <v>18001</v>
      </c>
      <c r="AKE69" s="15">
        <v>17803</v>
      </c>
      <c r="AKF69" s="15">
        <v>17264</v>
      </c>
      <c r="AKG69" s="15">
        <v>15994</v>
      </c>
      <c r="AKH69" s="15">
        <v>18283</v>
      </c>
      <c r="AKI69" s="15">
        <v>18036</v>
      </c>
      <c r="AKJ69" s="15">
        <v>17593</v>
      </c>
      <c r="AKK69" s="15">
        <v>17286</v>
      </c>
      <c r="AKL69" s="15">
        <v>17720</v>
      </c>
      <c r="AKM69" s="15">
        <v>17658</v>
      </c>
      <c r="AKN69" s="15">
        <v>16711</v>
      </c>
      <c r="AKO69" s="15">
        <v>19696</v>
      </c>
      <c r="AKP69" s="15">
        <v>20201</v>
      </c>
      <c r="AKQ69" s="15">
        <v>20816</v>
      </c>
      <c r="AKR69" s="15">
        <v>19747</v>
      </c>
      <c r="AKS69" s="15">
        <v>21617</v>
      </c>
      <c r="AKT69" s="15">
        <v>22197</v>
      </c>
      <c r="AKU69" s="15">
        <v>21175</v>
      </c>
      <c r="AKV69" s="15">
        <v>24394</v>
      </c>
      <c r="AKW69" s="15">
        <v>24629</v>
      </c>
      <c r="AKX69" s="15">
        <v>24539</v>
      </c>
      <c r="AKY69" s="15">
        <v>24418</v>
      </c>
      <c r="AKZ69" s="15">
        <v>26826</v>
      </c>
      <c r="ALA69" s="15">
        <v>25850</v>
      </c>
      <c r="ALB69" s="15">
        <v>24000</v>
      </c>
      <c r="ALC69" s="15">
        <v>27753</v>
      </c>
      <c r="ALD69" s="15">
        <v>28118</v>
      </c>
      <c r="ALE69" s="15">
        <v>27998</v>
      </c>
      <c r="ALF69" s="15">
        <v>28105</v>
      </c>
      <c r="ALG69" s="15">
        <v>28601</v>
      </c>
      <c r="ALH69" s="15">
        <v>28377</v>
      </c>
      <c r="ALI69" s="15">
        <v>26924</v>
      </c>
      <c r="ALJ69" s="15">
        <v>31478</v>
      </c>
      <c r="ALK69" s="15">
        <v>32820</v>
      </c>
      <c r="ALL69" s="15">
        <v>30577</v>
      </c>
      <c r="ALM69" s="15">
        <v>32305</v>
      </c>
      <c r="ALN69" s="15">
        <v>34267</v>
      </c>
      <c r="ALO69" s="15">
        <v>34384</v>
      </c>
      <c r="ALP69" s="15">
        <v>32695</v>
      </c>
      <c r="ALQ69" s="15">
        <v>37592</v>
      </c>
      <c r="ALR69" s="15">
        <v>38053</v>
      </c>
      <c r="ALS69" s="15">
        <v>37142</v>
      </c>
      <c r="ALT69" s="15">
        <v>39783</v>
      </c>
      <c r="ALU69" s="15">
        <v>39310</v>
      </c>
      <c r="ALV69" s="15">
        <v>37922</v>
      </c>
      <c r="ALW69" s="15">
        <v>35739</v>
      </c>
      <c r="ALX69" s="15">
        <v>41607</v>
      </c>
      <c r="ALY69" s="15">
        <v>42668</v>
      </c>
      <c r="ALZ69" s="15">
        <v>42868</v>
      </c>
      <c r="AMA69" s="15">
        <v>44033</v>
      </c>
      <c r="AMB69" s="15">
        <v>45778</v>
      </c>
      <c r="AMC69" s="15">
        <v>46783</v>
      </c>
      <c r="AMD69" s="15">
        <v>45472</v>
      </c>
      <c r="AME69" s="15">
        <v>53846</v>
      </c>
      <c r="AMF69" s="15">
        <v>56093</v>
      </c>
      <c r="AMG69" s="15">
        <v>57731</v>
      </c>
      <c r="AMH69" s="15">
        <v>59231</v>
      </c>
      <c r="AMI69" s="15">
        <v>61185</v>
      </c>
      <c r="AMJ69" s="15">
        <v>61387</v>
      </c>
      <c r="AMK69" s="15">
        <v>58423</v>
      </c>
      <c r="AML69" s="15">
        <v>67199</v>
      </c>
      <c r="AMM69" s="15">
        <v>68715</v>
      </c>
      <c r="AMN69" s="15">
        <v>69503</v>
      </c>
      <c r="AMO69" s="15">
        <v>70338</v>
      </c>
      <c r="AMP69" s="15">
        <v>72477</v>
      </c>
      <c r="AMQ69" s="15">
        <v>72003</v>
      </c>
      <c r="AMR69" s="15">
        <v>68874</v>
      </c>
      <c r="AMS69" s="15">
        <v>79179</v>
      </c>
      <c r="AMT69" s="15">
        <v>80455</v>
      </c>
      <c r="AMU69" s="15">
        <v>79902</v>
      </c>
      <c r="AMV69" s="15">
        <v>78111</v>
      </c>
      <c r="AMW69" s="15">
        <v>74484</v>
      </c>
      <c r="AMX69" s="15">
        <v>70023</v>
      </c>
      <c r="AMY69" s="15">
        <v>66150</v>
      </c>
      <c r="AMZ69" s="15">
        <v>68038</v>
      </c>
      <c r="ANA69" s="15">
        <v>61334</v>
      </c>
      <c r="ANB69" s="15">
        <v>63732</v>
      </c>
      <c r="ANC69" s="15">
        <v>67857</v>
      </c>
      <c r="AND69" s="15">
        <v>74819</v>
      </c>
      <c r="ANE69" s="15">
        <v>80143</v>
      </c>
      <c r="ANF69" s="15">
        <v>79441</v>
      </c>
      <c r="ANG69" s="15">
        <v>80480</v>
      </c>
      <c r="ANH69" s="15">
        <v>88274</v>
      </c>
      <c r="ANI69" s="15">
        <v>92540</v>
      </c>
      <c r="ANJ69" s="15">
        <v>85964</v>
      </c>
      <c r="ANK69" s="15">
        <v>79107</v>
      </c>
      <c r="ANL69" s="15">
        <v>69026</v>
      </c>
      <c r="ANM69" s="15">
        <v>59986</v>
      </c>
      <c r="ANN69" s="15">
        <v>63952</v>
      </c>
      <c r="ANO69" s="15">
        <v>66326</v>
      </c>
      <c r="ANP69" s="15">
        <v>58771</v>
      </c>
      <c r="ANQ69" s="15">
        <v>53298</v>
      </c>
      <c r="ANR69" s="15">
        <v>49941</v>
      </c>
      <c r="ANS69" s="15">
        <v>45283</v>
      </c>
      <c r="ANT69" s="15">
        <v>40670</v>
      </c>
      <c r="ANU69" s="15">
        <v>43598</v>
      </c>
      <c r="ANV69" s="15">
        <v>39920</v>
      </c>
      <c r="ANW69" s="15">
        <v>35854</v>
      </c>
      <c r="ANX69" s="15">
        <v>33325</v>
      </c>
      <c r="ANY69" s="15">
        <v>31318</v>
      </c>
      <c r="ANZ69" s="15">
        <v>28748</v>
      </c>
      <c r="AOA69" s="15">
        <v>25826</v>
      </c>
      <c r="AOB69" s="15">
        <v>28532</v>
      </c>
      <c r="AOC69" s="15">
        <v>26271</v>
      </c>
      <c r="AOD69" s="15">
        <v>23970</v>
      </c>
      <c r="AOE69" s="15">
        <v>22971</v>
      </c>
      <c r="AOF69" s="15">
        <v>22077</v>
      </c>
      <c r="AOG69" s="15">
        <v>20562</v>
      </c>
      <c r="AOH69" s="15">
        <v>18632</v>
      </c>
      <c r="AOI69" s="15">
        <v>20618</v>
      </c>
      <c r="AOJ69" s="15">
        <v>19179</v>
      </c>
      <c r="AOK69" s="15">
        <v>17963</v>
      </c>
      <c r="AOL69" s="15">
        <v>16771</v>
      </c>
      <c r="AOM69" s="15">
        <v>15859</v>
      </c>
      <c r="AON69" s="15">
        <v>14129</v>
      </c>
      <c r="AOO69" s="15">
        <v>12640</v>
      </c>
      <c r="AOP69" s="15">
        <v>14144</v>
      </c>
      <c r="AOQ69" s="15">
        <v>12945</v>
      </c>
      <c r="AOR69" s="15">
        <v>11613</v>
      </c>
      <c r="AOS69" s="15">
        <v>10692</v>
      </c>
      <c r="AOT69" s="15">
        <v>9947</v>
      </c>
      <c r="AOU69" s="15">
        <v>8929</v>
      </c>
      <c r="AOV69" s="15">
        <v>8563</v>
      </c>
      <c r="AOW69" s="15">
        <v>9381</v>
      </c>
      <c r="AOX69" s="15">
        <v>8289</v>
      </c>
      <c r="AOY69" s="15">
        <v>7533</v>
      </c>
      <c r="AOZ69" s="15">
        <v>6516</v>
      </c>
      <c r="APA69" s="15">
        <v>6307</v>
      </c>
      <c r="APB69" s="15">
        <v>5862</v>
      </c>
      <c r="APC69" s="15">
        <v>5335</v>
      </c>
      <c r="APD69" s="15">
        <v>5973</v>
      </c>
      <c r="APE69" s="15">
        <v>5482</v>
      </c>
      <c r="APF69" s="15">
        <v>4986</v>
      </c>
      <c r="APG69" s="15">
        <v>4686</v>
      </c>
      <c r="APH69" s="15">
        <v>5000</v>
      </c>
      <c r="API69" s="15">
        <v>4582</v>
      </c>
      <c r="APJ69" s="15">
        <v>4079</v>
      </c>
      <c r="APK69" s="15">
        <v>4533</v>
      </c>
      <c r="APL69" s="15">
        <v>4187</v>
      </c>
      <c r="APM69" s="15">
        <v>3900</v>
      </c>
      <c r="APN69" s="15">
        <v>3710</v>
      </c>
      <c r="APO69" s="15">
        <v>3629</v>
      </c>
      <c r="APP69" s="15">
        <v>3419</v>
      </c>
      <c r="APQ69" s="15">
        <v>3114</v>
      </c>
      <c r="APR69" s="15">
        <v>3564</v>
      </c>
      <c r="APS69" s="15">
        <v>3333</v>
      </c>
      <c r="APT69" s="15">
        <v>3113</v>
      </c>
      <c r="APU69" s="15">
        <v>2979</v>
      </c>
      <c r="APV69" s="15">
        <v>2911</v>
      </c>
      <c r="APW69" s="15">
        <v>2709</v>
      </c>
      <c r="APX69" s="15">
        <v>2428</v>
      </c>
      <c r="APY69" s="15">
        <v>2831</v>
      </c>
      <c r="APZ69" s="15">
        <v>2463</v>
      </c>
      <c r="AQA69" s="15">
        <v>2537</v>
      </c>
      <c r="AQB69" s="15">
        <v>2678</v>
      </c>
      <c r="AQC69" s="15">
        <v>2850</v>
      </c>
      <c r="AQD69" s="15">
        <v>2798</v>
      </c>
      <c r="AQE69" s="15">
        <v>2605</v>
      </c>
      <c r="AQF69" s="15">
        <v>2943</v>
      </c>
      <c r="AQG69" s="15">
        <v>2874</v>
      </c>
      <c r="AQH69" s="15">
        <v>3050</v>
      </c>
      <c r="AQI69" s="15">
        <v>2895</v>
      </c>
      <c r="AQJ69" s="15">
        <v>2830</v>
      </c>
      <c r="AQK69" s="15">
        <v>2706</v>
      </c>
      <c r="AQL69" s="15">
        <v>2513</v>
      </c>
      <c r="AQM69" s="15">
        <v>2984</v>
      </c>
      <c r="AQN69" s="15">
        <v>3124</v>
      </c>
      <c r="AQO69" s="15">
        <v>3181</v>
      </c>
      <c r="AQP69" s="15">
        <v>3274</v>
      </c>
      <c r="AQQ69" s="15">
        <v>3456</v>
      </c>
      <c r="AQR69" s="15">
        <v>3422</v>
      </c>
      <c r="AQS69" s="15">
        <v>3220</v>
      </c>
      <c r="AQT69" s="15">
        <v>3855</v>
      </c>
      <c r="AQU69" s="15">
        <v>3918</v>
      </c>
      <c r="AQV69" s="15">
        <v>3963</v>
      </c>
      <c r="AQW69" s="15">
        <v>3974</v>
      </c>
      <c r="AQX69" s="15">
        <v>4076</v>
      </c>
      <c r="AQY69" s="15">
        <v>4048</v>
      </c>
      <c r="AQZ69" s="15">
        <v>3826</v>
      </c>
      <c r="ARA69" s="15">
        <v>4513</v>
      </c>
      <c r="ARB69" s="15">
        <v>4690</v>
      </c>
      <c r="ARC69" s="15">
        <v>4675</v>
      </c>
      <c r="ARD69" s="15">
        <v>4731</v>
      </c>
      <c r="ARE69" s="15">
        <v>4875</v>
      </c>
      <c r="ARF69" s="15">
        <v>4871</v>
      </c>
      <c r="ARG69" s="15">
        <v>4581</v>
      </c>
      <c r="ARH69" s="15">
        <v>5336</v>
      </c>
      <c r="ARI69" s="15">
        <v>5412</v>
      </c>
      <c r="ARJ69" s="15">
        <v>5317</v>
      </c>
      <c r="ARK69" s="15">
        <v>5377</v>
      </c>
      <c r="ARL69" s="15">
        <v>5612</v>
      </c>
      <c r="ARM69" s="15">
        <v>5323</v>
      </c>
      <c r="ARN69" s="15">
        <v>5037</v>
      </c>
      <c r="ARO69" s="15">
        <v>6133</v>
      </c>
      <c r="ARP69" s="15">
        <v>6447</v>
      </c>
      <c r="ARQ69" s="15">
        <v>5961</v>
      </c>
      <c r="ARR69" s="15">
        <v>5541</v>
      </c>
      <c r="ARS69" s="15">
        <v>5213</v>
      </c>
      <c r="ART69" s="15">
        <v>5352</v>
      </c>
      <c r="ARU69" s="15">
        <v>5610</v>
      </c>
    </row>
    <row r="70" spans="1:1165" s="62" customFormat="1" ht="15" customHeight="1">
      <c r="A70" s="172" t="s">
        <v>72</v>
      </c>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69"/>
      <c r="AH70" s="169"/>
      <c r="AI70" s="169"/>
      <c r="AJ70" s="169"/>
      <c r="AK70" s="169"/>
      <c r="AL70" s="169"/>
      <c r="AM70" s="169"/>
      <c r="AN70" s="169"/>
      <c r="AO70" s="169"/>
      <c r="AP70" s="169"/>
      <c r="AQ70" s="169"/>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c r="DY70" s="170"/>
      <c r="DZ70" s="170"/>
      <c r="EA70" s="170"/>
      <c r="EB70" s="170"/>
      <c r="EC70" s="170"/>
      <c r="ED70" s="170"/>
      <c r="EE70" s="170"/>
      <c r="EF70" s="170"/>
      <c r="EG70" s="170"/>
      <c r="EH70" s="170"/>
      <c r="EI70" s="170"/>
      <c r="EJ70" s="170"/>
      <c r="EK70" s="170"/>
      <c r="EL70" s="170"/>
      <c r="EM70" s="170"/>
      <c r="EN70" s="170"/>
      <c r="EO70" s="170"/>
      <c r="EP70" s="170"/>
      <c r="EQ70" s="170"/>
      <c r="ER70" s="170"/>
      <c r="ES70" s="170"/>
      <c r="ET70" s="170"/>
      <c r="EU70" s="170"/>
      <c r="EV70" s="170"/>
      <c r="EW70" s="170"/>
      <c r="EX70" s="170"/>
      <c r="EY70" s="170"/>
      <c r="EZ70" s="170"/>
      <c r="FA70" s="170"/>
      <c r="FB70" s="170"/>
      <c r="FC70" s="170"/>
      <c r="FD70" s="170"/>
      <c r="FE70" s="170"/>
      <c r="FF70" s="170"/>
      <c r="FG70" s="170"/>
      <c r="FH70" s="170"/>
      <c r="FI70" s="170"/>
      <c r="FJ70" s="170"/>
      <c r="FK70" s="170"/>
      <c r="FL70" s="170"/>
      <c r="FM70" s="170"/>
      <c r="FN70" s="170"/>
      <c r="FO70" s="170"/>
      <c r="FP70" s="170"/>
      <c r="FQ70" s="170"/>
      <c r="FR70" s="170"/>
      <c r="FS70" s="171"/>
      <c r="FT70" s="170"/>
      <c r="FU70" s="170"/>
      <c r="FV70" s="170"/>
      <c r="FW70" s="170"/>
      <c r="FX70" s="170"/>
      <c r="FY70" s="170"/>
      <c r="FZ70" s="170"/>
      <c r="GA70" s="170"/>
      <c r="GB70" s="170"/>
      <c r="GC70" s="170"/>
      <c r="GD70" s="170"/>
      <c r="GE70" s="170"/>
      <c r="GF70" s="170"/>
      <c r="GG70" s="170"/>
      <c r="GH70" s="170"/>
      <c r="GI70" s="170"/>
      <c r="GJ70" s="170"/>
      <c r="GK70" s="170"/>
      <c r="GL70" s="170"/>
      <c r="GM70" s="170"/>
      <c r="GN70" s="170"/>
      <c r="GO70" s="170"/>
      <c r="GP70" s="170"/>
      <c r="GQ70" s="170"/>
      <c r="GR70" s="170"/>
      <c r="GS70" s="170"/>
      <c r="GT70" s="170"/>
      <c r="GU70" s="170"/>
      <c r="GV70" s="170"/>
      <c r="GW70" s="170"/>
      <c r="GX70" s="170"/>
      <c r="GY70" s="170"/>
      <c r="GZ70" s="170"/>
      <c r="HA70" s="170"/>
      <c r="HB70" s="170"/>
      <c r="HC70" s="170"/>
      <c r="HD70" s="170"/>
      <c r="HE70" s="170"/>
      <c r="HF70" s="170"/>
      <c r="HG70" s="170"/>
      <c r="HH70" s="170"/>
      <c r="HI70" s="170"/>
      <c r="HJ70" s="170"/>
      <c r="HK70" s="170"/>
      <c r="HL70" s="170"/>
      <c r="HM70" s="170"/>
      <c r="HN70" s="170"/>
      <c r="HO70" s="170"/>
      <c r="HP70" s="170"/>
      <c r="HQ70" s="170"/>
      <c r="HR70" s="170"/>
      <c r="HS70" s="170"/>
      <c r="HT70" s="170"/>
      <c r="HU70" s="170"/>
      <c r="HV70" s="170"/>
      <c r="HW70" s="170"/>
      <c r="HX70" s="170"/>
      <c r="HY70" s="170"/>
      <c r="HZ70" s="170"/>
      <c r="IA70" s="170"/>
      <c r="IB70" s="170"/>
      <c r="IC70" s="170"/>
      <c r="ID70" s="170"/>
      <c r="IE70" s="170"/>
      <c r="IF70" s="170"/>
      <c r="IG70" s="170"/>
      <c r="IH70" s="170"/>
      <c r="II70" s="170"/>
      <c r="IJ70" s="170"/>
      <c r="IK70" s="170"/>
      <c r="IL70" s="170"/>
      <c r="IM70" s="170"/>
      <c r="IN70" s="170"/>
      <c r="IO70" s="170"/>
      <c r="IP70" s="170"/>
      <c r="IQ70" s="170"/>
      <c r="IR70" s="170"/>
      <c r="IS70" s="170"/>
      <c r="IT70" s="170"/>
      <c r="IU70" s="170"/>
      <c r="IV70" s="170"/>
      <c r="IW70" s="170"/>
      <c r="IX70" s="170"/>
      <c r="IY70" s="170"/>
      <c r="IZ70" s="170"/>
      <c r="JA70" s="170"/>
      <c r="JB70" s="170"/>
      <c r="JC70" s="170"/>
      <c r="JD70" s="170"/>
      <c r="JE70" s="170"/>
      <c r="JF70" s="170"/>
      <c r="JG70" s="170"/>
      <c r="JH70" s="170"/>
      <c r="JI70" s="170"/>
      <c r="JJ70" s="170"/>
      <c r="JK70" s="170"/>
      <c r="JL70" s="170"/>
      <c r="JM70" s="170"/>
      <c r="JN70" s="170"/>
      <c r="JO70" s="170"/>
      <c r="JP70" s="170"/>
      <c r="JQ70" s="170"/>
      <c r="JR70" s="170"/>
      <c r="JS70" s="170"/>
      <c r="JT70" s="170"/>
      <c r="JU70" s="170"/>
      <c r="JV70" s="170"/>
      <c r="JW70" s="170"/>
      <c r="JX70" s="170"/>
      <c r="JY70" s="170"/>
      <c r="JZ70" s="170"/>
      <c r="KA70" s="170"/>
      <c r="KB70" s="170"/>
      <c r="KC70" s="170"/>
      <c r="KD70" s="170"/>
      <c r="KE70" s="170"/>
      <c r="KF70" s="170"/>
      <c r="KG70" s="170"/>
      <c r="KH70" s="170"/>
      <c r="KI70" s="170"/>
      <c r="KJ70" s="170"/>
      <c r="KK70" s="170"/>
      <c r="KL70" s="170"/>
      <c r="KM70" s="170"/>
      <c r="KN70" s="170"/>
      <c r="KO70" s="170"/>
      <c r="KP70" s="170"/>
      <c r="KQ70" s="170"/>
      <c r="KR70" s="170"/>
      <c r="KS70" s="170"/>
      <c r="KT70" s="170"/>
      <c r="KU70" s="170"/>
      <c r="KV70" s="170"/>
      <c r="KW70" s="170"/>
      <c r="KX70" s="170"/>
      <c r="KY70" s="170"/>
      <c r="KZ70" s="170"/>
      <c r="LA70" s="170"/>
      <c r="LB70" s="170"/>
      <c r="LC70" s="170"/>
      <c r="LD70" s="170"/>
      <c r="LE70" s="170"/>
      <c r="LF70" s="170"/>
      <c r="LG70" s="170"/>
      <c r="LH70" s="170"/>
      <c r="LI70" s="170"/>
      <c r="LJ70" s="170"/>
      <c r="LK70" s="170"/>
      <c r="LL70" s="170"/>
      <c r="LM70" s="170"/>
      <c r="LN70" s="170"/>
      <c r="LO70" s="170"/>
      <c r="LP70" s="170"/>
      <c r="LQ70" s="170"/>
      <c r="LR70" s="170"/>
      <c r="LS70" s="170"/>
      <c r="LT70" s="170"/>
      <c r="LU70" s="170"/>
      <c r="LV70" s="170"/>
      <c r="LW70" s="170"/>
      <c r="LX70" s="170"/>
      <c r="LY70" s="170"/>
      <c r="LZ70" s="170"/>
      <c r="MA70" s="170"/>
      <c r="MB70" s="170"/>
      <c r="MC70" s="170"/>
      <c r="MD70" s="170"/>
      <c r="ME70" s="170"/>
      <c r="MF70" s="170"/>
      <c r="MG70" s="170"/>
      <c r="MH70" s="170"/>
      <c r="MI70" s="170"/>
      <c r="MJ70" s="170"/>
      <c r="MK70" s="170"/>
      <c r="ML70" s="170"/>
      <c r="MM70" s="170"/>
      <c r="MN70" s="170"/>
      <c r="MO70" s="170"/>
      <c r="MP70" s="170"/>
      <c r="MQ70" s="170"/>
      <c r="MR70" s="170"/>
      <c r="MS70" s="170"/>
      <c r="MT70" s="170"/>
      <c r="MU70" s="170"/>
      <c r="MV70" s="170"/>
      <c r="MW70" s="170"/>
      <c r="MX70" s="170"/>
      <c r="MY70" s="170"/>
      <c r="MZ70" s="170"/>
      <c r="NA70" s="170"/>
      <c r="NB70" s="170"/>
      <c r="NC70" s="170"/>
      <c r="ND70" s="170"/>
      <c r="NE70" s="170"/>
      <c r="NF70" s="170"/>
      <c r="NG70" s="170"/>
      <c r="NH70" s="170"/>
      <c r="NI70" s="170"/>
      <c r="NJ70" s="170"/>
      <c r="NK70" s="170"/>
      <c r="NL70" s="170"/>
      <c r="NM70" s="170"/>
      <c r="NN70" s="170"/>
      <c r="NO70" s="170"/>
      <c r="NP70" s="170"/>
      <c r="NQ70" s="170"/>
      <c r="NR70" s="170"/>
      <c r="NS70" s="170"/>
      <c r="NT70" s="170"/>
      <c r="NU70" s="170"/>
      <c r="NV70" s="170"/>
      <c r="NW70" s="170"/>
      <c r="NX70" s="170"/>
      <c r="NY70" s="170"/>
      <c r="NZ70" s="170"/>
      <c r="OA70" s="170"/>
      <c r="OB70" s="170"/>
      <c r="OC70" s="170"/>
      <c r="OD70" s="170"/>
      <c r="OE70" s="170"/>
      <c r="OF70" s="170"/>
      <c r="OG70" s="170"/>
      <c r="OH70" s="170"/>
      <c r="OI70" s="170"/>
      <c r="OJ70" s="170"/>
      <c r="OK70" s="170"/>
      <c r="OL70" s="170"/>
      <c r="OM70" s="170"/>
      <c r="ON70" s="170"/>
      <c r="OO70" s="170"/>
      <c r="OP70" s="170"/>
      <c r="OQ70" s="170"/>
      <c r="OR70" s="170"/>
      <c r="OS70" s="170"/>
      <c r="OT70" s="170"/>
      <c r="OU70" s="170"/>
      <c r="OV70" s="170"/>
      <c r="OW70" s="170"/>
      <c r="OX70" s="170"/>
      <c r="OY70" s="170"/>
      <c r="OZ70" s="170"/>
      <c r="PA70" s="170"/>
      <c r="PB70" s="170"/>
      <c r="PC70" s="170"/>
      <c r="PD70" s="170"/>
      <c r="PE70" s="170"/>
      <c r="PF70" s="170"/>
      <c r="PG70" s="170"/>
      <c r="PH70" s="170"/>
      <c r="PI70" s="170"/>
      <c r="PJ70" s="170"/>
      <c r="PK70" s="170"/>
      <c r="PL70" s="170"/>
      <c r="PM70" s="170"/>
      <c r="PN70" s="170"/>
      <c r="PO70" s="170"/>
      <c r="PP70" s="170"/>
      <c r="PQ70" s="170"/>
      <c r="PR70" s="170"/>
      <c r="PS70" s="170"/>
      <c r="PT70" s="170"/>
      <c r="PU70" s="170"/>
      <c r="PV70" s="170"/>
      <c r="PW70" s="170"/>
      <c r="PX70" s="170"/>
      <c r="PY70" s="170"/>
      <c r="PZ70" s="170"/>
      <c r="QA70" s="170"/>
      <c r="QB70" s="170"/>
      <c r="QC70" s="170"/>
      <c r="QD70" s="170"/>
      <c r="QE70" s="170"/>
      <c r="QF70" s="170"/>
      <c r="QG70" s="170"/>
      <c r="QH70" s="170"/>
      <c r="QI70" s="170"/>
      <c r="QJ70" s="170"/>
      <c r="QK70" s="170"/>
      <c r="QL70" s="170"/>
      <c r="QM70" s="170"/>
      <c r="QN70" s="170"/>
      <c r="QO70" s="170"/>
      <c r="QP70" s="170"/>
      <c r="QQ70" s="170"/>
      <c r="QR70" s="170"/>
      <c r="QS70" s="170"/>
      <c r="QT70" s="170"/>
      <c r="QU70" s="170"/>
      <c r="QV70" s="170"/>
      <c r="QW70" s="170"/>
      <c r="QX70" s="170"/>
      <c r="QY70" s="170"/>
      <c r="QZ70" s="170"/>
      <c r="RA70" s="170"/>
      <c r="RB70" s="170"/>
      <c r="RC70" s="170"/>
      <c r="RD70" s="170"/>
      <c r="RE70" s="170"/>
      <c r="RF70" s="170"/>
      <c r="RG70" s="170"/>
      <c r="RH70" s="170"/>
      <c r="RI70" s="170"/>
      <c r="RJ70" s="170"/>
      <c r="RK70" s="170"/>
      <c r="RL70" s="170"/>
      <c r="RM70" s="170"/>
      <c r="RN70" s="170"/>
      <c r="RO70" s="170"/>
      <c r="RP70" s="170"/>
      <c r="RQ70" s="170"/>
      <c r="RR70" s="170"/>
      <c r="RS70" s="170"/>
      <c r="RT70" s="170"/>
      <c r="RU70" s="170"/>
      <c r="RV70" s="170"/>
      <c r="RW70" s="170"/>
      <c r="RX70" s="170"/>
      <c r="RY70" s="170"/>
      <c r="RZ70" s="170"/>
      <c r="SA70" s="170"/>
      <c r="SB70" s="170"/>
      <c r="SC70" s="170"/>
      <c r="SD70" s="170"/>
      <c r="SE70" s="170"/>
      <c r="SF70" s="170"/>
      <c r="SG70" s="170"/>
      <c r="SH70" s="170"/>
      <c r="SI70" s="170"/>
      <c r="SJ70" s="170"/>
      <c r="SK70" s="170"/>
      <c r="SL70" s="170"/>
      <c r="SM70" s="170"/>
      <c r="SN70" s="170"/>
      <c r="SO70" s="170"/>
      <c r="SP70" s="170"/>
      <c r="SQ70" s="170"/>
      <c r="SR70" s="170"/>
      <c r="SS70" s="170"/>
      <c r="ST70" s="170"/>
      <c r="SU70" s="170"/>
      <c r="SV70" s="170"/>
      <c r="SW70" s="170"/>
      <c r="SX70" s="170"/>
      <c r="SY70" s="170"/>
      <c r="SZ70" s="170"/>
      <c r="TA70" s="170"/>
      <c r="TB70" s="170"/>
      <c r="TC70" s="170"/>
      <c r="TD70" s="170"/>
      <c r="TE70" s="170"/>
      <c r="TF70" s="170"/>
      <c r="TG70" s="170"/>
      <c r="TH70" s="170"/>
      <c r="TI70" s="170"/>
      <c r="TJ70" s="170"/>
      <c r="TK70" s="170"/>
      <c r="TL70" s="170"/>
      <c r="TM70" s="170"/>
      <c r="TN70" s="170"/>
      <c r="TO70" s="170"/>
      <c r="TP70" s="170"/>
      <c r="TQ70" s="170"/>
      <c r="TR70" s="170"/>
      <c r="TS70" s="170"/>
      <c r="TT70" s="170"/>
      <c r="TU70" s="170"/>
      <c r="TV70" s="170"/>
      <c r="TW70" s="170"/>
      <c r="TX70" s="170"/>
      <c r="TY70" s="170"/>
      <c r="TZ70" s="170"/>
      <c r="UA70" s="170"/>
      <c r="UB70" s="170"/>
      <c r="UC70" s="170"/>
      <c r="UD70" s="170"/>
      <c r="UE70" s="170"/>
      <c r="UF70" s="170"/>
      <c r="UG70" s="170"/>
      <c r="UH70" s="170"/>
      <c r="UI70" s="170"/>
      <c r="UJ70" s="170"/>
      <c r="UK70" s="170"/>
      <c r="UL70" s="170"/>
      <c r="UM70" s="170"/>
      <c r="UN70" s="170"/>
      <c r="UO70" s="170"/>
      <c r="UP70" s="170"/>
      <c r="UQ70" s="170"/>
      <c r="UR70" s="170"/>
      <c r="US70" s="170"/>
      <c r="UT70" s="170"/>
      <c r="UU70" s="170"/>
      <c r="UV70" s="170"/>
      <c r="UW70" s="170"/>
      <c r="UX70" s="170"/>
      <c r="UY70" s="170"/>
      <c r="UZ70" s="170"/>
      <c r="VA70" s="170"/>
      <c r="VB70" s="170"/>
      <c r="VC70" s="170"/>
      <c r="VD70" s="170"/>
      <c r="VE70" s="170"/>
      <c r="VF70" s="170"/>
      <c r="VG70" s="170"/>
      <c r="VH70" s="170"/>
      <c r="VI70" s="170"/>
      <c r="VJ70" s="170"/>
      <c r="VK70" s="170"/>
      <c r="VL70" s="170"/>
      <c r="VM70" s="170"/>
      <c r="VN70" s="170"/>
      <c r="VO70" s="170"/>
      <c r="VP70" s="170"/>
      <c r="VQ70" s="170"/>
      <c r="VR70" s="170"/>
      <c r="VS70" s="170"/>
      <c r="VT70" s="170"/>
      <c r="VU70" s="170"/>
      <c r="VV70" s="170"/>
      <c r="VW70" s="170"/>
      <c r="VX70" s="170"/>
      <c r="VY70" s="170"/>
      <c r="VZ70" s="170"/>
      <c r="WA70" s="170"/>
      <c r="WB70" s="170"/>
      <c r="WC70" s="170"/>
      <c r="WD70" s="170"/>
      <c r="WE70" s="170"/>
      <c r="WF70" s="170"/>
      <c r="WG70" s="170"/>
      <c r="WH70" s="170"/>
      <c r="WI70" s="170"/>
      <c r="WJ70" s="170"/>
      <c r="WK70" s="170"/>
      <c r="WL70" s="170"/>
      <c r="WM70" s="170"/>
      <c r="WN70" s="170"/>
      <c r="WO70" s="170"/>
      <c r="WP70" s="170"/>
      <c r="WQ70" s="170"/>
      <c r="WR70" s="170"/>
      <c r="WS70" s="170"/>
      <c r="WT70" s="170"/>
      <c r="WU70" s="170"/>
      <c r="WV70" s="170"/>
      <c r="WW70" s="170"/>
      <c r="WX70" s="170"/>
      <c r="WY70" s="170"/>
      <c r="WZ70" s="170"/>
      <c r="XA70" s="170"/>
      <c r="XB70" s="170"/>
      <c r="XC70" s="170"/>
      <c r="XD70" s="170"/>
      <c r="XE70" s="170"/>
      <c r="XF70" s="170"/>
      <c r="XG70" s="170"/>
      <c r="XH70" s="170"/>
      <c r="XI70" s="169"/>
      <c r="XJ70" s="169"/>
      <c r="XK70" s="169"/>
      <c r="XL70" s="169"/>
      <c r="XM70" s="169"/>
      <c r="XN70" s="169"/>
      <c r="XO70" s="169"/>
      <c r="XP70" s="169"/>
      <c r="XQ70" s="169"/>
      <c r="XR70" s="169"/>
      <c r="XS70" s="169"/>
      <c r="XT70" s="169"/>
      <c r="XU70" s="169"/>
      <c r="XV70" s="169"/>
      <c r="XW70" s="169"/>
      <c r="XX70" s="169"/>
      <c r="XY70" s="169"/>
      <c r="XZ70" s="169"/>
      <c r="YA70" s="169"/>
      <c r="YB70" s="169"/>
      <c r="YC70" s="169"/>
      <c r="YD70" s="169"/>
      <c r="YE70" s="169"/>
      <c r="YF70" s="169"/>
      <c r="YG70" s="169"/>
      <c r="YH70" s="169"/>
      <c r="YI70" s="169"/>
      <c r="YJ70" s="169"/>
      <c r="YK70" s="169"/>
      <c r="YL70" s="169"/>
      <c r="YM70" s="169"/>
      <c r="YN70" s="169"/>
      <c r="YO70" s="169"/>
      <c r="YP70" s="169"/>
      <c r="YQ70" s="169"/>
      <c r="YR70" s="169"/>
      <c r="YS70" s="169"/>
      <c r="YT70" s="169"/>
      <c r="YU70" s="169"/>
      <c r="YV70" s="169"/>
      <c r="YW70" s="169"/>
      <c r="YX70" s="169"/>
      <c r="YY70" s="169"/>
      <c r="YZ70" s="169"/>
      <c r="ZA70" s="169"/>
      <c r="ZB70" s="169"/>
      <c r="ZC70" s="169"/>
      <c r="ZD70" s="169"/>
      <c r="ZE70" s="169"/>
      <c r="ZF70" s="169"/>
      <c r="ZG70" s="169"/>
      <c r="ZH70" s="169"/>
      <c r="ZI70" s="169"/>
      <c r="ZJ70" s="169"/>
      <c r="ZK70" s="169"/>
      <c r="ZL70" s="169"/>
      <c r="ZM70" s="169"/>
      <c r="ZN70" s="169"/>
      <c r="ZO70" s="169"/>
      <c r="ZP70" s="169"/>
      <c r="ZQ70" s="169"/>
      <c r="ZR70" s="169"/>
      <c r="ZS70" s="169"/>
      <c r="ZT70" s="169"/>
      <c r="ZU70" s="169"/>
      <c r="ZV70" s="169"/>
      <c r="ZW70" s="169"/>
      <c r="ZX70" s="169"/>
      <c r="ZY70" s="169"/>
      <c r="ZZ70" s="169"/>
      <c r="AAA70" s="169"/>
      <c r="AAB70" s="169"/>
      <c r="AAC70" s="169"/>
      <c r="AAD70" s="169"/>
      <c r="AAE70" s="169"/>
      <c r="AAF70" s="169"/>
      <c r="AAG70" s="169"/>
      <c r="AAH70" s="169"/>
      <c r="AAI70" s="169"/>
      <c r="AAJ70" s="169"/>
      <c r="AAK70" s="169"/>
      <c r="AAL70" s="169"/>
      <c r="AAM70" s="169"/>
      <c r="AAN70" s="169"/>
      <c r="AAO70" s="169"/>
      <c r="AAP70" s="169"/>
      <c r="AAQ70" s="169"/>
      <c r="AAR70" s="169"/>
      <c r="AAS70" s="169"/>
      <c r="AAT70" s="169"/>
      <c r="AAU70" s="169"/>
      <c r="AAV70" s="169"/>
      <c r="AAW70" s="169"/>
      <c r="AAX70" s="169"/>
      <c r="AAY70" s="169"/>
      <c r="AAZ70" s="169"/>
      <c r="ABA70" s="169"/>
      <c r="ABB70" s="169"/>
      <c r="ABC70" s="169"/>
      <c r="ABD70" s="169"/>
      <c r="ABE70" s="169"/>
      <c r="ABF70" s="169"/>
      <c r="ABG70" s="169"/>
      <c r="ABH70" s="169"/>
      <c r="ABI70" s="169"/>
      <c r="ABJ70" s="169"/>
      <c r="ABK70" s="169"/>
      <c r="ABL70" s="169"/>
      <c r="ABM70" s="169"/>
      <c r="ABN70" s="169"/>
      <c r="ABO70" s="169"/>
      <c r="ABP70" s="169"/>
      <c r="ABQ70" s="169"/>
      <c r="ABR70" s="169"/>
      <c r="ABS70" s="169"/>
      <c r="ABT70" s="169"/>
      <c r="ABU70" s="169"/>
      <c r="ABV70" s="169"/>
      <c r="ABW70" s="169"/>
      <c r="ABX70" s="169"/>
      <c r="ABY70" s="169"/>
      <c r="ABZ70" s="169"/>
      <c r="ACA70" s="169"/>
      <c r="ACB70" s="169"/>
      <c r="ACC70" s="169"/>
      <c r="ACD70" s="169"/>
      <c r="ACE70" s="169"/>
      <c r="ACF70" s="169"/>
      <c r="ACG70" s="169"/>
      <c r="ACH70" s="169"/>
      <c r="ACI70" s="169"/>
      <c r="ACJ70" s="169"/>
      <c r="ACK70" s="169"/>
      <c r="ACL70" s="169"/>
      <c r="ACM70" s="169"/>
      <c r="ACN70" s="169"/>
      <c r="ACO70" s="169"/>
      <c r="ACP70" s="169"/>
      <c r="ACQ70" s="169"/>
      <c r="ACR70" s="169"/>
      <c r="ACS70" s="169"/>
      <c r="ACT70" s="169"/>
      <c r="ACU70" s="169"/>
      <c r="ACV70" s="169"/>
      <c r="ACW70" s="169"/>
      <c r="ACX70" s="169"/>
      <c r="ACY70" s="169"/>
      <c r="ACZ70" s="169"/>
      <c r="ADA70" s="169"/>
      <c r="ADB70" s="169"/>
      <c r="ADC70" s="169"/>
      <c r="ADD70" s="169"/>
      <c r="ADE70" s="169"/>
      <c r="ADF70" s="169"/>
      <c r="ADG70" s="169"/>
      <c r="ADH70" s="169"/>
      <c r="ADI70" s="169"/>
      <c r="ADJ70" s="169"/>
      <c r="ADK70" s="169"/>
      <c r="ADL70" s="169"/>
      <c r="ADM70" s="169"/>
      <c r="ADN70" s="169"/>
      <c r="ADO70" s="169"/>
      <c r="ADP70" s="169"/>
      <c r="ADQ70" s="169"/>
      <c r="ADR70" s="169"/>
      <c r="ADS70" s="169"/>
      <c r="ADT70" s="169"/>
      <c r="ADU70" s="169"/>
      <c r="ADV70" s="169"/>
      <c r="ADW70" s="169"/>
      <c r="ADX70" s="169"/>
      <c r="ADY70" s="169"/>
      <c r="ADZ70" s="169"/>
      <c r="AEA70" s="169"/>
      <c r="AEB70" s="169"/>
      <c r="AEC70" s="169"/>
      <c r="AED70" s="169"/>
      <c r="AEE70" s="169"/>
      <c r="AEF70" s="169"/>
      <c r="AEG70" s="169"/>
      <c r="AEH70" s="169"/>
      <c r="AEI70" s="169"/>
      <c r="AEJ70" s="169"/>
      <c r="AEK70" s="169"/>
      <c r="AEL70" s="169"/>
      <c r="AEM70" s="169"/>
      <c r="AEN70" s="169"/>
      <c r="AEO70" s="169"/>
      <c r="AEP70" s="169"/>
      <c r="AEQ70" s="169"/>
      <c r="AER70" s="169"/>
      <c r="AES70" s="169"/>
      <c r="AET70" s="169"/>
      <c r="AEU70" s="169"/>
      <c r="AEV70" s="169"/>
      <c r="AEW70" s="169"/>
      <c r="AEX70" s="169"/>
      <c r="AEY70" s="169"/>
      <c r="AEZ70" s="169"/>
      <c r="AFA70" s="169"/>
      <c r="AFB70" s="169"/>
      <c r="AFC70" s="169"/>
      <c r="AFD70" s="169"/>
      <c r="AFE70" s="169"/>
      <c r="AFF70" s="169"/>
      <c r="AFG70" s="169"/>
      <c r="AFH70" s="169"/>
      <c r="AFI70" s="169"/>
      <c r="AFJ70" s="169"/>
      <c r="AFK70" s="169"/>
      <c r="AFL70" s="169"/>
      <c r="AFM70" s="169"/>
      <c r="AFN70" s="169"/>
      <c r="AFO70" s="169"/>
      <c r="AFP70" s="169"/>
      <c r="AFQ70" s="169"/>
      <c r="AFR70" s="169"/>
      <c r="AFS70" s="169"/>
      <c r="AFT70" s="169"/>
      <c r="AFU70" s="169"/>
      <c r="AFV70" s="169"/>
      <c r="AFW70" s="169"/>
      <c r="AFX70" s="169"/>
      <c r="AFY70" s="169"/>
      <c r="AFZ70" s="169"/>
      <c r="AGA70" s="169"/>
      <c r="AGB70" s="169"/>
      <c r="AGC70" s="169"/>
      <c r="AGD70" s="169"/>
      <c r="AGE70" s="169"/>
      <c r="AGF70" s="169"/>
      <c r="AGG70" s="169"/>
      <c r="AGH70" s="169"/>
      <c r="AGI70" s="169"/>
      <c r="AGJ70" s="169"/>
      <c r="AGK70" s="169"/>
      <c r="AGL70" s="169"/>
      <c r="AGM70" s="169"/>
      <c r="AGN70" s="169"/>
      <c r="AGO70" s="169"/>
      <c r="AGP70" s="169"/>
      <c r="AGQ70" s="169"/>
      <c r="AGR70" s="169"/>
      <c r="AGS70" s="169"/>
      <c r="AGT70" s="169"/>
      <c r="AGU70" s="169"/>
      <c r="AGV70" s="169"/>
      <c r="AGW70" s="169"/>
      <c r="AGX70" s="169"/>
      <c r="AGY70" s="169"/>
      <c r="AGZ70" s="169"/>
      <c r="AHA70" s="169"/>
      <c r="AHB70" s="169"/>
      <c r="AHC70" s="169"/>
      <c r="AHD70" s="169"/>
      <c r="AHE70" s="169"/>
      <c r="AHF70" s="169"/>
      <c r="AHG70" s="169"/>
      <c r="AHH70" s="169"/>
      <c r="AHI70" s="169"/>
      <c r="AHJ70" s="169"/>
      <c r="AHK70" s="169"/>
      <c r="AHL70" s="169"/>
      <c r="AHM70" s="169"/>
      <c r="AHN70" s="169"/>
      <c r="AHO70" s="169"/>
      <c r="AHP70" s="169"/>
      <c r="AHQ70" s="169"/>
      <c r="AHR70" s="169"/>
      <c r="AHS70" s="169"/>
      <c r="AHT70" s="169"/>
      <c r="AHU70" s="169"/>
      <c r="AHV70" s="169"/>
      <c r="AHW70" s="169"/>
      <c r="AHX70" s="169"/>
      <c r="AHY70" s="169"/>
      <c r="AHZ70" s="169"/>
      <c r="AIA70" s="169"/>
      <c r="AIB70" s="169"/>
      <c r="AIC70" s="169"/>
      <c r="AID70" s="169"/>
      <c r="AIE70" s="169"/>
      <c r="AIF70" s="169"/>
      <c r="AIG70" s="169"/>
      <c r="AIH70" s="169"/>
      <c r="AII70" s="169"/>
      <c r="AIJ70" s="169"/>
      <c r="AIK70" s="169"/>
      <c r="AIL70" s="169"/>
      <c r="AIM70" s="169"/>
      <c r="AIN70" s="169"/>
      <c r="AIO70" s="169"/>
      <c r="AIP70" s="169"/>
      <c r="AIQ70" s="169"/>
      <c r="AIR70" s="169"/>
      <c r="AIS70" s="169"/>
      <c r="AIT70" s="169"/>
      <c r="AIU70" s="169"/>
      <c r="AIV70" s="169"/>
      <c r="AIW70" s="169"/>
      <c r="AIX70" s="169"/>
      <c r="AIY70" s="169"/>
      <c r="AIZ70" s="169"/>
      <c r="AJA70" s="169"/>
      <c r="AJB70" s="169"/>
      <c r="AJC70" s="169"/>
      <c r="AJD70" s="169"/>
      <c r="AJE70" s="169"/>
      <c r="AJF70" s="169"/>
      <c r="AJG70" s="169"/>
      <c r="AJH70" s="169"/>
      <c r="AJI70" s="169"/>
      <c r="AJJ70" s="169"/>
      <c r="AJK70" s="169"/>
      <c r="AJL70" s="169"/>
      <c r="AJM70" s="169"/>
      <c r="AJN70" s="169"/>
      <c r="AJO70" s="169"/>
      <c r="AJP70" s="169"/>
      <c r="AJQ70" s="169"/>
      <c r="AJR70" s="169"/>
      <c r="AJS70" s="169"/>
      <c r="AJT70" s="169"/>
      <c r="AJU70" s="169"/>
      <c r="AJV70" s="169"/>
      <c r="AJW70" s="169"/>
      <c r="AJX70" s="169"/>
      <c r="AJY70" s="169"/>
      <c r="AJZ70" s="169"/>
      <c r="AKA70" s="169"/>
      <c r="AKB70" s="169"/>
      <c r="AKC70" s="169"/>
      <c r="AKD70" s="169"/>
      <c r="AKE70" s="169"/>
      <c r="AKF70" s="169"/>
      <c r="AKG70" s="169"/>
      <c r="AKH70" s="169"/>
      <c r="AKI70" s="169"/>
      <c r="AKJ70" s="169"/>
      <c r="AKK70" s="169"/>
      <c r="AKL70" s="169"/>
      <c r="AKM70" s="169"/>
      <c r="AKN70" s="169"/>
      <c r="AKO70" s="169"/>
      <c r="AKP70" s="169"/>
      <c r="AKQ70" s="169"/>
      <c r="AKR70" s="169"/>
      <c r="AKS70" s="169"/>
      <c r="AKT70" s="169"/>
      <c r="AKU70" s="169"/>
      <c r="AKV70" s="169"/>
      <c r="AKW70" s="169"/>
      <c r="AKX70" s="169"/>
      <c r="AKY70" s="169"/>
      <c r="AKZ70" s="169"/>
      <c r="ALA70" s="169"/>
      <c r="ALB70" s="169"/>
      <c r="ALC70" s="169"/>
      <c r="ALD70" s="169"/>
      <c r="ALE70" s="169"/>
      <c r="ALF70" s="169"/>
      <c r="ALG70" s="169"/>
      <c r="ALH70" s="169"/>
      <c r="ALI70" s="169"/>
      <c r="ALJ70" s="169"/>
      <c r="ALK70" s="169"/>
      <c r="ALL70" s="169"/>
      <c r="ALM70" s="169"/>
      <c r="ALN70" s="169"/>
      <c r="ALO70" s="169"/>
      <c r="ALP70" s="169"/>
      <c r="ALQ70" s="169"/>
      <c r="ALR70" s="169"/>
      <c r="ALS70" s="169"/>
      <c r="ALT70" s="169"/>
      <c r="ALU70" s="169"/>
      <c r="ALV70" s="169"/>
      <c r="ALW70" s="169"/>
      <c r="ALX70" s="169"/>
      <c r="ALY70" s="169"/>
      <c r="ALZ70" s="169"/>
      <c r="AMA70" s="169"/>
      <c r="AMB70" s="169"/>
      <c r="AMC70" s="169"/>
      <c r="AMD70" s="169"/>
      <c r="AME70" s="169"/>
      <c r="AMF70" s="169"/>
      <c r="AMG70" s="169"/>
      <c r="AMH70" s="169"/>
      <c r="AMI70" s="169"/>
      <c r="AMJ70" s="169"/>
      <c r="AMK70" s="169"/>
      <c r="AML70" s="169"/>
      <c r="AMM70" s="169"/>
      <c r="AMN70" s="169"/>
      <c r="AMO70" s="169"/>
      <c r="AMP70" s="169"/>
      <c r="AMQ70" s="169"/>
      <c r="AMR70" s="169"/>
      <c r="AMS70" s="169"/>
      <c r="AMT70" s="169"/>
      <c r="AMU70" s="169"/>
      <c r="AMV70" s="169"/>
      <c r="AMW70" s="169"/>
      <c r="AMX70" s="169"/>
      <c r="AMY70" s="169"/>
      <c r="AMZ70" s="169"/>
      <c r="ANA70" s="169"/>
      <c r="ANB70" s="169"/>
      <c r="ANC70" s="169"/>
      <c r="AND70" s="169"/>
      <c r="ANE70" s="169"/>
      <c r="ANF70" s="169"/>
      <c r="ANG70" s="169"/>
      <c r="ANH70" s="169"/>
      <c r="ANI70" s="169"/>
      <c r="ANJ70" s="169"/>
      <c r="ANK70" s="169"/>
      <c r="ANL70" s="169"/>
      <c r="ANM70" s="169"/>
      <c r="ANN70" s="169"/>
      <c r="ANO70" s="169"/>
      <c r="ANP70" s="169"/>
      <c r="ANQ70" s="169"/>
      <c r="ANR70" s="169"/>
      <c r="ANS70" s="169"/>
      <c r="ANT70" s="169"/>
      <c r="ANU70" s="169"/>
      <c r="ANV70" s="169"/>
      <c r="ANW70" s="169"/>
      <c r="ANX70" s="169"/>
      <c r="ANY70" s="169"/>
      <c r="ANZ70" s="169"/>
      <c r="AOA70" s="169"/>
      <c r="AOB70" s="169"/>
      <c r="AOC70" s="169"/>
      <c r="AOD70" s="169"/>
      <c r="AOE70" s="169"/>
      <c r="AOF70" s="169"/>
      <c r="AOG70" s="169"/>
      <c r="AOH70" s="169"/>
      <c r="AOI70" s="169"/>
      <c r="AOJ70" s="169"/>
      <c r="AOK70" s="169"/>
      <c r="AOL70" s="169"/>
      <c r="AOM70" s="169"/>
      <c r="AON70" s="169"/>
      <c r="AOO70" s="169"/>
      <c r="AOP70" s="169"/>
      <c r="AOQ70" s="169"/>
      <c r="AOR70" s="169"/>
      <c r="AOS70" s="169"/>
      <c r="AOT70" s="169"/>
      <c r="AOU70" s="169"/>
      <c r="AOV70" s="169"/>
      <c r="AOW70" s="169"/>
      <c r="AOX70" s="169"/>
      <c r="AOY70" s="169"/>
      <c r="AOZ70" s="169"/>
      <c r="APA70" s="169"/>
      <c r="APB70" s="169"/>
      <c r="APC70" s="169"/>
      <c r="APD70" s="169"/>
      <c r="APE70" s="169"/>
      <c r="APF70" s="169"/>
      <c r="APG70" s="169"/>
      <c r="APH70" s="169"/>
      <c r="API70" s="169"/>
      <c r="APJ70" s="169"/>
      <c r="APK70" s="169"/>
      <c r="APL70" s="169"/>
      <c r="APM70" s="169"/>
      <c r="APN70" s="169"/>
      <c r="APO70" s="169"/>
      <c r="APP70" s="169"/>
      <c r="APQ70" s="169"/>
      <c r="APR70" s="169"/>
      <c r="APS70" s="169"/>
      <c r="APT70" s="169"/>
      <c r="APU70" s="169"/>
      <c r="APV70" s="169"/>
      <c r="APW70" s="169"/>
      <c r="APX70" s="169"/>
      <c r="APY70" s="169"/>
      <c r="APZ70" s="169"/>
      <c r="AQA70" s="169"/>
      <c r="AQB70" s="169"/>
      <c r="AQC70" s="169"/>
      <c r="AQD70" s="169"/>
      <c r="AQE70" s="169"/>
      <c r="AQF70" s="169"/>
      <c r="AQG70" s="169"/>
      <c r="AQH70" s="169"/>
      <c r="AQI70" s="169"/>
      <c r="AQJ70" s="169"/>
      <c r="AQK70" s="169"/>
      <c r="AQL70" s="169"/>
      <c r="AQM70" s="169"/>
      <c r="AQN70" s="169"/>
      <c r="AQO70" s="169"/>
      <c r="AQP70" s="169"/>
      <c r="AQQ70" s="169"/>
      <c r="AQR70" s="169"/>
      <c r="AQS70" s="169"/>
      <c r="AQT70" s="169"/>
      <c r="AQU70" s="169"/>
      <c r="AQV70" s="169"/>
      <c r="AQW70" s="169"/>
      <c r="AQX70" s="169"/>
      <c r="AQY70" s="169"/>
      <c r="AQZ70" s="169"/>
      <c r="ARA70" s="169"/>
      <c r="ARB70" s="169"/>
      <c r="ARC70" s="169"/>
      <c r="ARD70" s="169"/>
      <c r="ARE70" s="169"/>
      <c r="ARF70" s="169"/>
      <c r="ARG70" s="169"/>
      <c r="ARH70" s="169"/>
      <c r="ARI70" s="169"/>
      <c r="ARJ70" s="169"/>
      <c r="ARK70" s="169"/>
      <c r="ARL70" s="169"/>
      <c r="ARM70" s="169"/>
      <c r="ARN70" s="169"/>
      <c r="ARO70" s="169"/>
      <c r="ARP70" s="169"/>
      <c r="ARQ70" s="169"/>
      <c r="ARR70" s="169"/>
      <c r="ARS70" s="169"/>
      <c r="ART70" s="169"/>
      <c r="ARU70" s="169"/>
    </row>
    <row r="72" spans="1:1165" ht="18" customHeight="1">
      <c r="A72" s="7" t="s">
        <v>26</v>
      </c>
    </row>
    <row r="73" spans="1:1165" s="48" customFormat="1" ht="18" customHeight="1">
      <c r="A73" s="1"/>
      <c r="B73" s="1">
        <v>43891</v>
      </c>
      <c r="C73" s="1">
        <v>43892</v>
      </c>
      <c r="D73" s="1">
        <v>43893</v>
      </c>
      <c r="E73" s="1">
        <v>43894</v>
      </c>
      <c r="F73" s="1">
        <v>43895</v>
      </c>
      <c r="G73" s="1">
        <v>43896</v>
      </c>
      <c r="H73" s="1">
        <v>43897</v>
      </c>
      <c r="I73" s="1">
        <v>43898</v>
      </c>
      <c r="J73" s="1">
        <v>43899</v>
      </c>
      <c r="K73" s="1">
        <v>43900</v>
      </c>
      <c r="L73" s="1">
        <v>43901</v>
      </c>
      <c r="M73" s="1">
        <v>43902</v>
      </c>
      <c r="N73" s="1">
        <v>43903</v>
      </c>
      <c r="O73" s="1">
        <v>43904</v>
      </c>
      <c r="P73" s="1">
        <v>43905</v>
      </c>
      <c r="Q73" s="1">
        <v>43906</v>
      </c>
      <c r="R73" s="1">
        <v>43907</v>
      </c>
      <c r="S73" s="1">
        <v>43908</v>
      </c>
      <c r="T73" s="1">
        <v>43909</v>
      </c>
      <c r="U73" s="1">
        <v>43910</v>
      </c>
      <c r="V73" s="1">
        <v>43911</v>
      </c>
      <c r="W73" s="1">
        <v>43912</v>
      </c>
      <c r="X73" s="1">
        <v>43913</v>
      </c>
      <c r="Y73" s="1">
        <v>43914</v>
      </c>
      <c r="Z73" s="1">
        <v>43915</v>
      </c>
      <c r="AA73" s="1">
        <v>43916</v>
      </c>
      <c r="AB73" s="1">
        <v>43917</v>
      </c>
      <c r="AC73" s="1">
        <v>43918</v>
      </c>
      <c r="AD73" s="1">
        <v>43919</v>
      </c>
      <c r="AE73" s="1">
        <v>43920</v>
      </c>
      <c r="AF73" s="1">
        <v>43921</v>
      </c>
      <c r="AG73" s="1">
        <v>43922</v>
      </c>
      <c r="AH73" s="1">
        <v>43923</v>
      </c>
      <c r="AI73" s="1">
        <v>43924</v>
      </c>
      <c r="AJ73" s="1">
        <v>43925</v>
      </c>
      <c r="AK73" s="1">
        <v>43926</v>
      </c>
      <c r="AL73" s="1">
        <v>43927</v>
      </c>
      <c r="AM73" s="1">
        <v>43928</v>
      </c>
      <c r="AN73" s="1">
        <v>43929</v>
      </c>
      <c r="AO73" s="1">
        <v>43930</v>
      </c>
      <c r="AP73" s="1">
        <v>43931</v>
      </c>
      <c r="AQ73" s="1">
        <v>43932</v>
      </c>
      <c r="AR73" s="1">
        <v>43933</v>
      </c>
      <c r="AS73" s="1">
        <v>43934</v>
      </c>
      <c r="AT73" s="1">
        <v>43935</v>
      </c>
      <c r="AU73" s="1">
        <v>43936</v>
      </c>
      <c r="AV73" s="1">
        <v>43937</v>
      </c>
      <c r="AW73" s="1">
        <v>43938</v>
      </c>
      <c r="AX73" s="1">
        <v>43939</v>
      </c>
      <c r="AY73" s="1">
        <v>43940</v>
      </c>
      <c r="AZ73" s="1">
        <v>43941</v>
      </c>
      <c r="BA73" s="1">
        <v>43942</v>
      </c>
      <c r="BB73" s="1">
        <v>43943</v>
      </c>
      <c r="BC73" s="1">
        <v>43944</v>
      </c>
      <c r="BD73" s="1">
        <v>43945</v>
      </c>
      <c r="BE73" s="1">
        <v>43946</v>
      </c>
      <c r="BF73" s="1">
        <v>43947</v>
      </c>
      <c r="BG73" s="1">
        <v>43948</v>
      </c>
      <c r="BH73" s="1">
        <v>43949</v>
      </c>
      <c r="BI73" s="1">
        <v>43950</v>
      </c>
      <c r="BJ73" s="1">
        <v>43951</v>
      </c>
      <c r="BK73" s="1">
        <v>43952</v>
      </c>
      <c r="BL73" s="1">
        <v>43953</v>
      </c>
      <c r="BM73" s="32">
        <v>43954</v>
      </c>
      <c r="BN73" s="32">
        <v>43955</v>
      </c>
      <c r="BO73" s="1">
        <v>43956</v>
      </c>
      <c r="BP73" s="1">
        <v>43957</v>
      </c>
      <c r="BQ73" s="33">
        <v>43958</v>
      </c>
      <c r="BR73" s="32">
        <v>43959</v>
      </c>
      <c r="BS73" s="32">
        <v>43960</v>
      </c>
      <c r="BT73" s="1">
        <v>43961</v>
      </c>
      <c r="BU73" s="1">
        <v>43962</v>
      </c>
      <c r="BV73" s="1">
        <v>43963</v>
      </c>
      <c r="BW73" s="1">
        <v>43964</v>
      </c>
      <c r="BX73" s="1">
        <v>43965</v>
      </c>
      <c r="BY73" s="33">
        <v>43966</v>
      </c>
      <c r="BZ73" s="1">
        <v>43967</v>
      </c>
      <c r="CA73" s="33">
        <v>43968</v>
      </c>
      <c r="CB73" s="32">
        <v>43969</v>
      </c>
      <c r="CC73" s="32">
        <v>43970</v>
      </c>
      <c r="CD73" s="32">
        <v>43971</v>
      </c>
      <c r="CE73" s="1">
        <v>43972</v>
      </c>
      <c r="CF73" s="33">
        <v>43973</v>
      </c>
      <c r="CG73" s="32">
        <v>43974</v>
      </c>
      <c r="CH73" s="32">
        <v>43975</v>
      </c>
      <c r="CI73" s="32">
        <v>43976</v>
      </c>
      <c r="CJ73" s="32">
        <v>43977</v>
      </c>
      <c r="CK73" s="32">
        <v>43978</v>
      </c>
      <c r="CL73" s="32">
        <v>43979</v>
      </c>
      <c r="CM73" s="32">
        <v>43980</v>
      </c>
      <c r="CN73" s="32">
        <v>43981</v>
      </c>
      <c r="CO73" s="32">
        <v>43982</v>
      </c>
      <c r="CP73" s="1">
        <v>43983</v>
      </c>
      <c r="CQ73" s="1">
        <v>43984</v>
      </c>
      <c r="CR73" s="33">
        <v>43985</v>
      </c>
      <c r="CS73" s="1">
        <v>43986</v>
      </c>
      <c r="CT73" s="33">
        <v>43987</v>
      </c>
      <c r="CU73" s="1">
        <v>43988</v>
      </c>
      <c r="CV73" s="1">
        <v>43989</v>
      </c>
      <c r="CW73" s="33">
        <v>43990</v>
      </c>
      <c r="CX73" s="32">
        <v>43991</v>
      </c>
      <c r="CY73" s="32">
        <v>43992</v>
      </c>
      <c r="CZ73" s="32">
        <v>43993</v>
      </c>
      <c r="DA73" s="32">
        <v>43994</v>
      </c>
      <c r="DB73" s="1">
        <v>43995</v>
      </c>
      <c r="DC73" s="33">
        <v>43996</v>
      </c>
      <c r="DD73" s="32">
        <v>43997</v>
      </c>
      <c r="DE73" s="1">
        <v>43998</v>
      </c>
      <c r="DF73" s="1">
        <v>43999</v>
      </c>
      <c r="DG73" s="33">
        <v>44000</v>
      </c>
      <c r="DH73" s="1">
        <v>44001</v>
      </c>
      <c r="DI73" s="1">
        <v>44002</v>
      </c>
      <c r="DJ73" s="1">
        <v>44003</v>
      </c>
      <c r="DK73" s="1">
        <v>44004</v>
      </c>
      <c r="DL73" s="1">
        <v>44005</v>
      </c>
      <c r="DM73" s="1">
        <v>44006</v>
      </c>
      <c r="DN73" s="1">
        <v>44007</v>
      </c>
      <c r="DO73" s="1">
        <v>44008</v>
      </c>
      <c r="DP73" s="1">
        <v>44009</v>
      </c>
      <c r="DQ73" s="1">
        <v>44010</v>
      </c>
      <c r="DR73" s="1">
        <v>44011</v>
      </c>
      <c r="DS73" s="1">
        <v>44012</v>
      </c>
      <c r="DT73" s="1">
        <v>44013</v>
      </c>
      <c r="DU73" s="1">
        <v>44014</v>
      </c>
      <c r="DV73" s="1">
        <v>44015</v>
      </c>
      <c r="DW73" s="1">
        <v>44016</v>
      </c>
      <c r="DX73" s="1">
        <v>44017</v>
      </c>
      <c r="DY73" s="1">
        <v>44018</v>
      </c>
      <c r="DZ73" s="1">
        <v>44019</v>
      </c>
      <c r="EA73" s="1">
        <v>44020</v>
      </c>
      <c r="EB73" s="1">
        <v>44021</v>
      </c>
      <c r="EC73" s="1">
        <v>44022</v>
      </c>
      <c r="ED73" s="1">
        <v>44023</v>
      </c>
      <c r="EE73" s="1">
        <v>44024</v>
      </c>
      <c r="EF73" s="1">
        <v>44025</v>
      </c>
      <c r="EG73" s="1">
        <v>44026</v>
      </c>
      <c r="EH73" s="1">
        <v>44027</v>
      </c>
      <c r="EI73" s="1">
        <v>44028</v>
      </c>
      <c r="EJ73" s="1">
        <v>44029</v>
      </c>
      <c r="EK73" s="1">
        <v>44030</v>
      </c>
      <c r="EL73" s="1">
        <v>44031</v>
      </c>
      <c r="EM73" s="1">
        <v>44032</v>
      </c>
      <c r="EN73" s="1">
        <v>44033</v>
      </c>
      <c r="EO73" s="1">
        <v>44034</v>
      </c>
      <c r="EP73" s="1">
        <v>44035</v>
      </c>
      <c r="EQ73" s="1">
        <v>44036</v>
      </c>
      <c r="ER73" s="1">
        <v>44037</v>
      </c>
      <c r="ES73" s="1">
        <v>44038</v>
      </c>
      <c r="ET73" s="1">
        <v>44039</v>
      </c>
      <c r="EU73" s="1">
        <v>44040</v>
      </c>
      <c r="EV73" s="1">
        <v>44041</v>
      </c>
      <c r="EW73" s="1">
        <v>44042</v>
      </c>
      <c r="EX73" s="1">
        <v>44043</v>
      </c>
      <c r="EY73" s="1">
        <v>44044</v>
      </c>
      <c r="EZ73" s="1">
        <v>44045</v>
      </c>
      <c r="FA73" s="1">
        <v>44046</v>
      </c>
      <c r="FB73" s="1">
        <v>44047</v>
      </c>
      <c r="FC73" s="1">
        <v>44048</v>
      </c>
      <c r="FD73" s="1">
        <v>44049</v>
      </c>
      <c r="FE73" s="1">
        <v>44050</v>
      </c>
      <c r="FF73" s="1">
        <v>44051</v>
      </c>
      <c r="FG73" s="1">
        <v>44052</v>
      </c>
      <c r="FH73" s="1">
        <v>44053</v>
      </c>
      <c r="FI73" s="1">
        <v>44054</v>
      </c>
      <c r="FJ73" s="1">
        <v>44055</v>
      </c>
      <c r="FK73" s="1">
        <v>44056</v>
      </c>
      <c r="FL73" s="1">
        <v>44057</v>
      </c>
      <c r="FM73" s="1">
        <v>44058</v>
      </c>
      <c r="FN73" s="1">
        <v>44059</v>
      </c>
      <c r="FO73" s="1">
        <v>44060</v>
      </c>
      <c r="FP73" s="1">
        <v>44061</v>
      </c>
      <c r="FQ73" s="1">
        <v>44062</v>
      </c>
      <c r="FR73" s="1">
        <v>44063</v>
      </c>
      <c r="FS73" s="1">
        <v>44064</v>
      </c>
      <c r="FT73" s="1">
        <v>44065</v>
      </c>
      <c r="FU73" s="1">
        <v>44066</v>
      </c>
      <c r="FV73" s="1">
        <v>44067</v>
      </c>
      <c r="FW73" s="1">
        <v>44068</v>
      </c>
      <c r="FX73" s="1">
        <v>44069</v>
      </c>
      <c r="FY73" s="1">
        <v>44070</v>
      </c>
      <c r="FZ73" s="1">
        <v>44071</v>
      </c>
      <c r="GA73" s="1">
        <v>44072</v>
      </c>
      <c r="GB73" s="1">
        <v>44073</v>
      </c>
      <c r="GC73" s="1">
        <v>44074</v>
      </c>
      <c r="GD73" s="1">
        <v>44075</v>
      </c>
      <c r="GE73" s="1">
        <v>44076</v>
      </c>
      <c r="GF73" s="1">
        <v>44077</v>
      </c>
      <c r="GG73" s="1">
        <v>44078</v>
      </c>
      <c r="GH73" s="1">
        <v>44079</v>
      </c>
      <c r="GI73" s="1">
        <v>44080</v>
      </c>
      <c r="GJ73" s="1">
        <v>44081</v>
      </c>
      <c r="GK73" s="1">
        <v>44082</v>
      </c>
      <c r="GL73" s="1">
        <v>44083</v>
      </c>
      <c r="GM73" s="1">
        <v>44084</v>
      </c>
      <c r="GN73" s="1">
        <v>44085</v>
      </c>
      <c r="GO73" s="1">
        <v>44086</v>
      </c>
      <c r="GP73" s="1">
        <v>44087</v>
      </c>
      <c r="GQ73" s="1">
        <v>44088</v>
      </c>
      <c r="GR73" s="1">
        <v>44089</v>
      </c>
      <c r="GS73" s="1">
        <v>44090</v>
      </c>
      <c r="GT73" s="1">
        <v>44091</v>
      </c>
      <c r="GU73" s="1">
        <v>44092</v>
      </c>
      <c r="GV73" s="1">
        <v>44093</v>
      </c>
      <c r="GW73" s="1">
        <v>44094</v>
      </c>
      <c r="GX73" s="1">
        <v>44095</v>
      </c>
      <c r="GY73" s="1">
        <v>44096</v>
      </c>
      <c r="GZ73" s="1">
        <v>44097</v>
      </c>
      <c r="HA73" s="1">
        <v>44098</v>
      </c>
      <c r="HB73" s="1">
        <v>44099</v>
      </c>
      <c r="HC73" s="1">
        <v>44100</v>
      </c>
      <c r="HD73" s="1">
        <v>44101</v>
      </c>
      <c r="HE73" s="1">
        <v>44102</v>
      </c>
      <c r="HF73" s="1">
        <v>44103</v>
      </c>
      <c r="HG73" s="1">
        <v>44104</v>
      </c>
      <c r="HH73" s="1">
        <v>44105</v>
      </c>
      <c r="HI73" s="1">
        <v>44106</v>
      </c>
      <c r="HJ73" s="1">
        <v>44107</v>
      </c>
      <c r="HK73" s="1">
        <v>44108</v>
      </c>
      <c r="HL73" s="1">
        <v>44109</v>
      </c>
      <c r="HM73" s="1">
        <v>44110</v>
      </c>
      <c r="HN73" s="1">
        <v>44111</v>
      </c>
      <c r="HO73" s="1">
        <v>44112</v>
      </c>
      <c r="HP73" s="1">
        <v>44113</v>
      </c>
      <c r="HQ73" s="1">
        <v>44114</v>
      </c>
      <c r="HR73" s="1">
        <v>44115</v>
      </c>
      <c r="HS73" s="1">
        <v>44116</v>
      </c>
      <c r="HT73" s="1">
        <v>44117</v>
      </c>
      <c r="HU73" s="1">
        <v>44118</v>
      </c>
      <c r="HV73" s="1">
        <v>44119</v>
      </c>
      <c r="HW73" s="1">
        <v>44120</v>
      </c>
      <c r="HX73" s="1">
        <v>44121</v>
      </c>
      <c r="HY73" s="1">
        <v>44122</v>
      </c>
      <c r="HZ73" s="1">
        <v>44123</v>
      </c>
      <c r="IA73" s="1">
        <v>44124</v>
      </c>
      <c r="IB73" s="1">
        <v>44125</v>
      </c>
      <c r="IC73" s="1">
        <v>44126</v>
      </c>
      <c r="ID73" s="1">
        <v>44127</v>
      </c>
      <c r="IE73" s="1">
        <v>44128</v>
      </c>
      <c r="IF73" s="1">
        <v>44129</v>
      </c>
      <c r="IG73" s="1">
        <v>44130</v>
      </c>
      <c r="IH73" s="1">
        <v>44131</v>
      </c>
      <c r="II73" s="1">
        <v>44132</v>
      </c>
      <c r="IJ73" s="1">
        <v>44133</v>
      </c>
      <c r="IK73" s="1">
        <v>44134</v>
      </c>
      <c r="IL73" s="1">
        <v>44135</v>
      </c>
      <c r="IM73" s="1">
        <v>44136</v>
      </c>
      <c r="IN73" s="1">
        <v>44137</v>
      </c>
      <c r="IO73" s="1">
        <v>44138</v>
      </c>
      <c r="IP73" s="1">
        <v>44139</v>
      </c>
      <c r="IQ73" s="1">
        <v>44140</v>
      </c>
      <c r="IR73" s="1">
        <v>44141</v>
      </c>
      <c r="IS73" s="1">
        <v>44142</v>
      </c>
      <c r="IT73" s="1">
        <v>44143</v>
      </c>
      <c r="IU73" s="1">
        <v>44144</v>
      </c>
      <c r="IV73" s="1">
        <v>44145</v>
      </c>
      <c r="IW73" s="1">
        <v>44146</v>
      </c>
      <c r="IX73" s="1">
        <v>44147</v>
      </c>
      <c r="IY73" s="1">
        <v>44148</v>
      </c>
      <c r="IZ73" s="1">
        <v>44149</v>
      </c>
      <c r="JA73" s="1">
        <v>44150</v>
      </c>
      <c r="JB73" s="1">
        <v>44151</v>
      </c>
      <c r="JC73" s="1">
        <v>44152</v>
      </c>
      <c r="JD73" s="1">
        <v>44153</v>
      </c>
      <c r="JE73" s="1">
        <v>44154</v>
      </c>
      <c r="JF73" s="1">
        <v>44155</v>
      </c>
      <c r="JG73" s="1">
        <v>44156</v>
      </c>
      <c r="JH73" s="1">
        <v>44157</v>
      </c>
      <c r="JI73" s="1">
        <v>44158</v>
      </c>
      <c r="JJ73" s="1">
        <v>44159</v>
      </c>
      <c r="JK73" s="1">
        <v>44160</v>
      </c>
      <c r="JL73" s="1">
        <v>44161</v>
      </c>
      <c r="JM73" s="1">
        <v>44162</v>
      </c>
      <c r="JN73" s="1">
        <v>44163</v>
      </c>
      <c r="JO73" s="1">
        <v>44164</v>
      </c>
      <c r="JP73" s="1">
        <v>44165</v>
      </c>
      <c r="JQ73" s="1">
        <v>44166</v>
      </c>
      <c r="JR73" s="1">
        <v>44167</v>
      </c>
      <c r="JS73" s="1">
        <v>44168</v>
      </c>
      <c r="JT73" s="1">
        <v>44169</v>
      </c>
      <c r="JU73" s="1">
        <v>44170</v>
      </c>
      <c r="JV73" s="1">
        <v>44171</v>
      </c>
      <c r="JW73" s="1">
        <v>44172</v>
      </c>
      <c r="JX73" s="1">
        <v>44173</v>
      </c>
      <c r="JY73" s="1">
        <v>44174</v>
      </c>
      <c r="JZ73" s="1">
        <v>44175</v>
      </c>
      <c r="KA73" s="1">
        <v>44176</v>
      </c>
      <c r="KB73" s="1">
        <v>44177</v>
      </c>
      <c r="KC73" s="1">
        <v>44178</v>
      </c>
      <c r="KD73" s="1">
        <v>44179</v>
      </c>
      <c r="KE73" s="1">
        <v>44180</v>
      </c>
      <c r="KF73" s="1">
        <v>44181</v>
      </c>
      <c r="KG73" s="1">
        <v>44182</v>
      </c>
      <c r="KH73" s="1">
        <v>44183</v>
      </c>
      <c r="KI73" s="1">
        <v>44184</v>
      </c>
      <c r="KJ73" s="1">
        <v>44185</v>
      </c>
      <c r="KK73" s="1">
        <v>44186</v>
      </c>
      <c r="KL73" s="1">
        <v>44187</v>
      </c>
      <c r="KM73" s="1">
        <v>44188</v>
      </c>
      <c r="KN73" s="1">
        <v>44189</v>
      </c>
      <c r="KO73" s="1">
        <v>44190</v>
      </c>
      <c r="KP73" s="1">
        <v>44191</v>
      </c>
      <c r="KQ73" s="1">
        <v>44192</v>
      </c>
      <c r="KR73" s="1">
        <v>44193</v>
      </c>
      <c r="KS73" s="1">
        <v>44194</v>
      </c>
      <c r="KT73" s="1">
        <v>44195</v>
      </c>
      <c r="KU73" s="1">
        <v>44196</v>
      </c>
      <c r="KV73" s="1">
        <v>44197</v>
      </c>
      <c r="KW73" s="1">
        <v>44198</v>
      </c>
      <c r="KX73" s="1">
        <v>44199</v>
      </c>
      <c r="KY73" s="1">
        <v>44200</v>
      </c>
      <c r="KZ73" s="1">
        <v>44201</v>
      </c>
      <c r="LA73" s="1">
        <v>44202</v>
      </c>
      <c r="LB73" s="1">
        <v>44203</v>
      </c>
      <c r="LC73" s="1">
        <v>44204</v>
      </c>
      <c r="LD73" s="1">
        <v>44205</v>
      </c>
      <c r="LE73" s="1">
        <v>44206</v>
      </c>
      <c r="LF73" s="1">
        <v>44207</v>
      </c>
      <c r="LG73" s="1">
        <v>44208</v>
      </c>
      <c r="LH73" s="1">
        <v>44209</v>
      </c>
      <c r="LI73" s="1">
        <v>44210</v>
      </c>
      <c r="LJ73" s="1">
        <v>44211</v>
      </c>
      <c r="LK73" s="1">
        <v>44212</v>
      </c>
      <c r="LL73" s="1">
        <v>44213</v>
      </c>
      <c r="LM73" s="1">
        <v>44214</v>
      </c>
      <c r="LN73" s="1">
        <v>44215</v>
      </c>
      <c r="LO73" s="1">
        <v>44216</v>
      </c>
      <c r="LP73" s="1">
        <v>44217</v>
      </c>
      <c r="LQ73" s="1">
        <v>44218</v>
      </c>
      <c r="LR73" s="1">
        <v>44219</v>
      </c>
      <c r="LS73" s="1">
        <v>44220</v>
      </c>
      <c r="LT73" s="1">
        <v>44221</v>
      </c>
      <c r="LU73" s="1">
        <v>44222</v>
      </c>
      <c r="LV73" s="1">
        <v>44223</v>
      </c>
      <c r="LW73" s="1">
        <v>44224</v>
      </c>
      <c r="LX73" s="1">
        <v>44225</v>
      </c>
      <c r="LY73" s="1">
        <v>44226</v>
      </c>
      <c r="LZ73" s="1">
        <v>44227</v>
      </c>
      <c r="MA73" s="1">
        <v>44228</v>
      </c>
      <c r="MB73" s="1">
        <v>44229</v>
      </c>
      <c r="MC73" s="1">
        <v>44230</v>
      </c>
      <c r="MD73" s="1">
        <v>44231</v>
      </c>
      <c r="ME73" s="1">
        <v>44232</v>
      </c>
      <c r="MF73" s="1">
        <v>44233</v>
      </c>
      <c r="MG73" s="1">
        <v>44234</v>
      </c>
      <c r="MH73" s="1">
        <v>44235</v>
      </c>
      <c r="MI73" s="1">
        <v>44236</v>
      </c>
      <c r="MJ73" s="1">
        <v>44237</v>
      </c>
      <c r="MK73" s="1">
        <v>44238</v>
      </c>
      <c r="ML73" s="1">
        <v>44239</v>
      </c>
      <c r="MM73" s="1">
        <v>44240</v>
      </c>
      <c r="MN73" s="1">
        <v>44241</v>
      </c>
      <c r="MO73" s="1">
        <v>44242</v>
      </c>
      <c r="MP73" s="1">
        <v>44243</v>
      </c>
      <c r="MQ73" s="1">
        <v>44244</v>
      </c>
      <c r="MR73" s="1">
        <v>44245</v>
      </c>
      <c r="MS73" s="1">
        <v>44246</v>
      </c>
      <c r="MT73" s="1">
        <v>44247</v>
      </c>
      <c r="MU73" s="1">
        <v>44248</v>
      </c>
      <c r="MV73" s="1">
        <v>44249</v>
      </c>
      <c r="MW73" s="1">
        <v>44250</v>
      </c>
      <c r="MX73" s="1">
        <v>44251</v>
      </c>
      <c r="MY73" s="1">
        <v>44252</v>
      </c>
      <c r="MZ73" s="1">
        <v>44253</v>
      </c>
      <c r="NA73" s="1">
        <v>44254</v>
      </c>
      <c r="NB73" s="1">
        <v>44255</v>
      </c>
      <c r="NC73" s="1">
        <v>44256</v>
      </c>
      <c r="ND73" s="1">
        <v>44257</v>
      </c>
      <c r="NE73" s="1">
        <v>44258</v>
      </c>
      <c r="NF73" s="1">
        <v>44259</v>
      </c>
      <c r="NG73" s="1">
        <v>44260</v>
      </c>
      <c r="NH73" s="1">
        <v>44261</v>
      </c>
      <c r="NI73" s="1">
        <v>44262</v>
      </c>
      <c r="NJ73" s="1">
        <v>44263</v>
      </c>
      <c r="NK73" s="1">
        <v>44264</v>
      </c>
      <c r="NL73" s="1">
        <v>44265</v>
      </c>
      <c r="NM73" s="1">
        <v>44266</v>
      </c>
      <c r="NN73" s="1">
        <v>44267</v>
      </c>
      <c r="NO73" s="1">
        <v>44268</v>
      </c>
      <c r="NP73" s="1">
        <v>44269</v>
      </c>
      <c r="NQ73" s="1">
        <v>44270</v>
      </c>
      <c r="NR73" s="1">
        <v>44271</v>
      </c>
      <c r="NS73" s="1">
        <v>44272</v>
      </c>
      <c r="NT73" s="1">
        <v>44273</v>
      </c>
      <c r="NU73" s="1">
        <v>44274</v>
      </c>
      <c r="NV73" s="1">
        <v>44275</v>
      </c>
      <c r="NW73" s="1">
        <v>44276</v>
      </c>
      <c r="NX73" s="1">
        <v>44277</v>
      </c>
      <c r="NY73" s="1">
        <v>44278</v>
      </c>
      <c r="NZ73" s="1">
        <v>44279</v>
      </c>
      <c r="OA73" s="1">
        <v>44280</v>
      </c>
      <c r="OB73" s="1">
        <v>44281</v>
      </c>
      <c r="OC73" s="1">
        <v>44282</v>
      </c>
      <c r="OD73" s="1">
        <v>44283</v>
      </c>
      <c r="OE73" s="1">
        <v>44284</v>
      </c>
      <c r="OF73" s="1">
        <v>44285</v>
      </c>
      <c r="OG73" s="1">
        <v>44286</v>
      </c>
      <c r="OH73" s="1">
        <v>44287</v>
      </c>
      <c r="OI73" s="1">
        <v>44288</v>
      </c>
      <c r="OJ73" s="1">
        <v>44289</v>
      </c>
      <c r="OK73" s="1">
        <v>44290</v>
      </c>
      <c r="OL73" s="1">
        <v>44291</v>
      </c>
      <c r="OM73" s="1">
        <v>44292</v>
      </c>
      <c r="ON73" s="1">
        <v>44293</v>
      </c>
      <c r="OO73" s="1">
        <v>44294</v>
      </c>
      <c r="OP73" s="1">
        <v>44295</v>
      </c>
      <c r="OQ73" s="1">
        <v>44296</v>
      </c>
      <c r="OR73" s="1">
        <v>44297</v>
      </c>
      <c r="OS73" s="1">
        <v>44298</v>
      </c>
      <c r="OT73" s="1">
        <v>44299</v>
      </c>
      <c r="OU73" s="1">
        <v>44300</v>
      </c>
      <c r="OV73" s="1">
        <v>44301</v>
      </c>
      <c r="OW73" s="1">
        <v>44302</v>
      </c>
      <c r="OX73" s="1">
        <v>44303</v>
      </c>
      <c r="OY73" s="1">
        <v>44304</v>
      </c>
      <c r="OZ73" s="1">
        <v>44305</v>
      </c>
      <c r="PA73" s="1">
        <v>44306</v>
      </c>
      <c r="PB73" s="1">
        <v>44307</v>
      </c>
      <c r="PC73" s="1">
        <v>44308</v>
      </c>
      <c r="PD73" s="1">
        <v>44309</v>
      </c>
      <c r="PE73" s="1">
        <v>44310</v>
      </c>
      <c r="PF73" s="1">
        <v>44311</v>
      </c>
      <c r="PG73" s="1">
        <v>44312</v>
      </c>
      <c r="PH73" s="1">
        <v>44313</v>
      </c>
      <c r="PI73" s="1">
        <v>44314</v>
      </c>
      <c r="PJ73" s="1">
        <v>44315</v>
      </c>
      <c r="PK73" s="1">
        <v>44316</v>
      </c>
      <c r="PL73" s="1">
        <v>44317</v>
      </c>
      <c r="PM73" s="1">
        <v>44318</v>
      </c>
      <c r="PN73" s="1">
        <v>44319</v>
      </c>
      <c r="PO73" s="1">
        <v>44320</v>
      </c>
      <c r="PP73" s="1">
        <v>44321</v>
      </c>
      <c r="PQ73" s="1">
        <v>44322</v>
      </c>
      <c r="PR73" s="1">
        <v>44323</v>
      </c>
      <c r="PS73" s="1">
        <v>44324</v>
      </c>
      <c r="PT73" s="1">
        <v>44325</v>
      </c>
      <c r="PU73" s="1">
        <v>44326</v>
      </c>
      <c r="PV73" s="1">
        <v>44327</v>
      </c>
      <c r="PW73" s="1">
        <v>44328</v>
      </c>
      <c r="PX73" s="1">
        <v>44329</v>
      </c>
      <c r="PY73" s="1">
        <v>44330</v>
      </c>
      <c r="PZ73" s="1">
        <v>44331</v>
      </c>
      <c r="QA73" s="1">
        <v>44332</v>
      </c>
      <c r="QB73" s="1">
        <v>44333</v>
      </c>
      <c r="QC73" s="1">
        <v>44334</v>
      </c>
      <c r="QD73" s="1">
        <v>44335</v>
      </c>
      <c r="QE73" s="1">
        <v>44336</v>
      </c>
      <c r="QF73" s="1">
        <v>44337</v>
      </c>
      <c r="QG73" s="1">
        <v>44338</v>
      </c>
      <c r="QH73" s="1">
        <v>44339</v>
      </c>
      <c r="QI73" s="1">
        <v>44340</v>
      </c>
      <c r="QJ73" s="1">
        <v>44341</v>
      </c>
      <c r="QK73" s="1">
        <v>44342</v>
      </c>
      <c r="QL73" s="1">
        <v>44343</v>
      </c>
      <c r="QM73" s="1">
        <v>44344</v>
      </c>
      <c r="QN73" s="1">
        <v>44345</v>
      </c>
      <c r="QO73" s="1">
        <v>44346</v>
      </c>
      <c r="QP73" s="1">
        <v>44347</v>
      </c>
      <c r="QQ73" s="1">
        <v>44348</v>
      </c>
      <c r="QR73" s="1">
        <v>44349</v>
      </c>
      <c r="QS73" s="1">
        <v>44350</v>
      </c>
      <c r="QT73" s="1">
        <v>44351</v>
      </c>
      <c r="QU73" s="1">
        <v>44352</v>
      </c>
      <c r="QV73" s="1">
        <v>44353</v>
      </c>
      <c r="QW73" s="1">
        <v>44354</v>
      </c>
      <c r="QX73" s="1">
        <v>44355</v>
      </c>
      <c r="QY73" s="1">
        <v>44356</v>
      </c>
      <c r="QZ73" s="1">
        <v>44357</v>
      </c>
      <c r="RA73" s="1">
        <v>44358</v>
      </c>
      <c r="RB73" s="1">
        <v>44359</v>
      </c>
      <c r="RC73" s="1">
        <v>44360</v>
      </c>
      <c r="RD73" s="1">
        <v>44361</v>
      </c>
      <c r="RE73" s="1">
        <v>44362</v>
      </c>
      <c r="RF73" s="1">
        <v>44363</v>
      </c>
      <c r="RG73" s="1">
        <v>44364</v>
      </c>
      <c r="RH73" s="1">
        <v>44365</v>
      </c>
      <c r="RI73" s="1">
        <v>44366</v>
      </c>
      <c r="RJ73" s="1">
        <v>44367</v>
      </c>
      <c r="RK73" s="1">
        <v>44368</v>
      </c>
      <c r="RL73" s="1">
        <v>44369</v>
      </c>
      <c r="RM73" s="1">
        <v>44370</v>
      </c>
      <c r="RN73" s="1">
        <v>44371</v>
      </c>
      <c r="RO73" s="1">
        <v>44372</v>
      </c>
      <c r="RP73" s="1">
        <v>44373</v>
      </c>
      <c r="RQ73" s="1">
        <v>44374</v>
      </c>
      <c r="RR73" s="1">
        <v>44375</v>
      </c>
      <c r="RS73" s="1">
        <v>44376</v>
      </c>
      <c r="RT73" s="1">
        <v>44377</v>
      </c>
      <c r="RU73" s="1">
        <v>44378</v>
      </c>
      <c r="RV73" s="1">
        <v>44379</v>
      </c>
      <c r="RW73" s="1">
        <v>44380</v>
      </c>
      <c r="RX73" s="1">
        <v>44381</v>
      </c>
      <c r="RY73" s="1">
        <v>44382</v>
      </c>
      <c r="RZ73" s="1">
        <v>44383</v>
      </c>
      <c r="SA73" s="1">
        <v>44384</v>
      </c>
      <c r="SB73" s="1">
        <v>44385</v>
      </c>
      <c r="SC73" s="1">
        <v>44386</v>
      </c>
      <c r="SD73" s="1">
        <v>44387</v>
      </c>
      <c r="SE73" s="1">
        <v>44388</v>
      </c>
      <c r="SF73" s="1">
        <v>44389</v>
      </c>
      <c r="SG73" s="1">
        <v>44390</v>
      </c>
      <c r="SH73" s="1">
        <v>44391</v>
      </c>
      <c r="SI73" s="1">
        <v>44392</v>
      </c>
      <c r="SJ73" s="1">
        <v>44393</v>
      </c>
      <c r="SK73" s="1">
        <v>44394</v>
      </c>
      <c r="SL73" s="1">
        <v>44395</v>
      </c>
      <c r="SM73" s="1">
        <v>44396</v>
      </c>
      <c r="SN73" s="1">
        <v>44397</v>
      </c>
      <c r="SO73" s="1">
        <v>44398</v>
      </c>
      <c r="SP73" s="1">
        <v>44399</v>
      </c>
      <c r="SQ73" s="1">
        <v>44400</v>
      </c>
      <c r="SR73" s="1">
        <v>44401</v>
      </c>
      <c r="SS73" s="1">
        <v>44402</v>
      </c>
      <c r="ST73" s="1">
        <v>44403</v>
      </c>
      <c r="SU73" s="1">
        <v>44404</v>
      </c>
      <c r="SV73" s="1">
        <v>44405</v>
      </c>
      <c r="SW73" s="1">
        <v>44406</v>
      </c>
      <c r="SX73" s="1">
        <v>44407</v>
      </c>
      <c r="SY73" s="1">
        <v>44408</v>
      </c>
      <c r="SZ73" s="1">
        <v>44409</v>
      </c>
      <c r="TA73" s="1">
        <v>44410</v>
      </c>
      <c r="TB73" s="1">
        <v>44411</v>
      </c>
      <c r="TC73" s="1">
        <v>44412</v>
      </c>
      <c r="TD73" s="1">
        <v>44413</v>
      </c>
      <c r="TE73" s="1">
        <v>44414</v>
      </c>
      <c r="TF73" s="1">
        <v>44415</v>
      </c>
      <c r="TG73" s="1">
        <v>44416</v>
      </c>
      <c r="TH73" s="1">
        <v>44417</v>
      </c>
      <c r="TI73" s="1">
        <v>44418</v>
      </c>
      <c r="TJ73" s="1">
        <v>44419</v>
      </c>
      <c r="TK73" s="1">
        <v>44420</v>
      </c>
      <c r="TL73" s="1">
        <v>44421</v>
      </c>
      <c r="TM73" s="1">
        <v>44422</v>
      </c>
      <c r="TN73" s="1">
        <v>44423</v>
      </c>
      <c r="TO73" s="1">
        <v>44424</v>
      </c>
      <c r="TP73" s="1">
        <v>44425</v>
      </c>
      <c r="TQ73" s="1">
        <v>44426</v>
      </c>
      <c r="TR73" s="1">
        <v>44427</v>
      </c>
      <c r="TS73" s="1">
        <v>44428</v>
      </c>
      <c r="TT73" s="1">
        <v>44429</v>
      </c>
      <c r="TU73" s="1">
        <v>44430</v>
      </c>
      <c r="TV73" s="1">
        <v>44431</v>
      </c>
      <c r="TW73" s="1">
        <v>44432</v>
      </c>
      <c r="TX73" s="1">
        <v>44433</v>
      </c>
      <c r="TY73" s="1">
        <v>44434</v>
      </c>
      <c r="TZ73" s="1">
        <v>44435</v>
      </c>
      <c r="UA73" s="1">
        <v>44436</v>
      </c>
      <c r="UB73" s="1">
        <v>44437</v>
      </c>
      <c r="UC73" s="1">
        <v>44438</v>
      </c>
      <c r="UD73" s="1">
        <v>44439</v>
      </c>
      <c r="UE73" s="1">
        <v>44440</v>
      </c>
      <c r="UF73" s="1">
        <v>44441</v>
      </c>
      <c r="UG73" s="1">
        <v>44442</v>
      </c>
      <c r="UH73" s="1">
        <v>44443</v>
      </c>
      <c r="UI73" s="1">
        <v>44444</v>
      </c>
      <c r="UJ73" s="1">
        <v>44445</v>
      </c>
      <c r="UK73" s="1">
        <v>44446</v>
      </c>
      <c r="UL73" s="1">
        <v>44447</v>
      </c>
      <c r="UM73" s="1">
        <v>44448</v>
      </c>
      <c r="UN73" s="1">
        <v>44449</v>
      </c>
      <c r="UO73" s="1">
        <v>44450</v>
      </c>
      <c r="UP73" s="1">
        <v>44451</v>
      </c>
      <c r="UQ73" s="1">
        <v>44452</v>
      </c>
      <c r="UR73" s="1">
        <v>44453</v>
      </c>
      <c r="US73" s="1">
        <v>44454</v>
      </c>
      <c r="UT73" s="1">
        <v>44455</v>
      </c>
      <c r="UU73" s="1">
        <v>44456</v>
      </c>
      <c r="UV73" s="1">
        <v>44457</v>
      </c>
      <c r="UW73" s="1">
        <v>44458</v>
      </c>
      <c r="UX73" s="1">
        <v>44459</v>
      </c>
      <c r="UY73" s="1">
        <v>44460</v>
      </c>
      <c r="UZ73" s="1">
        <v>44461</v>
      </c>
      <c r="VA73" s="1">
        <v>44462</v>
      </c>
      <c r="VB73" s="1">
        <v>44463</v>
      </c>
      <c r="VC73" s="1">
        <v>44464</v>
      </c>
      <c r="VD73" s="1">
        <v>44465</v>
      </c>
      <c r="VE73" s="1">
        <v>44466</v>
      </c>
      <c r="VF73" s="1">
        <v>44467</v>
      </c>
      <c r="VG73" s="1">
        <v>44468</v>
      </c>
      <c r="VH73" s="1">
        <v>44469</v>
      </c>
      <c r="VI73" s="1">
        <v>44470</v>
      </c>
      <c r="VJ73" s="1">
        <v>44471</v>
      </c>
      <c r="VK73" s="1">
        <v>44472</v>
      </c>
      <c r="VL73" s="1">
        <v>44473</v>
      </c>
      <c r="VM73" s="1">
        <v>44474</v>
      </c>
      <c r="VN73" s="1">
        <v>44475</v>
      </c>
      <c r="VO73" s="1">
        <v>44476</v>
      </c>
      <c r="VP73" s="1">
        <v>44477</v>
      </c>
      <c r="VQ73" s="1">
        <v>44478</v>
      </c>
      <c r="VR73" s="1">
        <v>44479</v>
      </c>
      <c r="VS73" s="1">
        <v>44480</v>
      </c>
      <c r="VT73" s="1">
        <v>44481</v>
      </c>
      <c r="VU73" s="1">
        <v>44482</v>
      </c>
      <c r="VV73" s="1">
        <v>44483</v>
      </c>
      <c r="VW73" s="1">
        <v>44484</v>
      </c>
      <c r="VX73" s="1">
        <v>44485</v>
      </c>
      <c r="VY73" s="1">
        <v>44486</v>
      </c>
      <c r="VZ73" s="1">
        <v>44487</v>
      </c>
      <c r="WA73" s="1">
        <v>44488</v>
      </c>
      <c r="WB73" s="1">
        <v>44489</v>
      </c>
      <c r="WC73" s="1">
        <v>44490</v>
      </c>
      <c r="WD73" s="1">
        <v>44491</v>
      </c>
      <c r="WE73" s="1">
        <v>44492</v>
      </c>
      <c r="WF73" s="1">
        <v>44493</v>
      </c>
      <c r="WG73" s="1">
        <v>44494</v>
      </c>
      <c r="WH73" s="1">
        <v>44495</v>
      </c>
      <c r="WI73" s="1">
        <v>44496</v>
      </c>
      <c r="WJ73" s="1">
        <v>44497</v>
      </c>
      <c r="WK73" s="1">
        <v>44498</v>
      </c>
      <c r="WL73" s="1">
        <v>44499</v>
      </c>
      <c r="WM73" s="1">
        <v>44500</v>
      </c>
      <c r="WN73" s="1">
        <v>44501</v>
      </c>
      <c r="WO73" s="1">
        <v>44502</v>
      </c>
      <c r="WP73" s="1">
        <v>44503</v>
      </c>
      <c r="WQ73" s="1">
        <v>44504</v>
      </c>
      <c r="WR73" s="1">
        <v>44505</v>
      </c>
      <c r="WS73" s="1">
        <v>44506</v>
      </c>
      <c r="WT73" s="1">
        <v>44507</v>
      </c>
      <c r="WU73" s="1">
        <v>44508</v>
      </c>
      <c r="WV73" s="1">
        <v>44509</v>
      </c>
      <c r="WW73" s="1">
        <v>44510</v>
      </c>
      <c r="WX73" s="1">
        <v>44511</v>
      </c>
      <c r="WY73" s="1">
        <v>44512</v>
      </c>
      <c r="WZ73" s="1">
        <v>44513</v>
      </c>
      <c r="XA73" s="1">
        <v>44514</v>
      </c>
      <c r="XB73" s="1">
        <v>44515</v>
      </c>
      <c r="XC73" s="1">
        <v>44516</v>
      </c>
      <c r="XD73" s="1">
        <v>44517</v>
      </c>
      <c r="XE73" s="1">
        <v>44518</v>
      </c>
      <c r="XF73" s="1">
        <v>44519</v>
      </c>
      <c r="XG73" s="1">
        <v>44520</v>
      </c>
      <c r="XH73" s="1">
        <v>44521</v>
      </c>
      <c r="XI73" s="1">
        <v>44522</v>
      </c>
      <c r="XJ73" s="1">
        <v>44523</v>
      </c>
      <c r="XK73" s="1">
        <v>44524</v>
      </c>
      <c r="XL73" s="1">
        <v>44525</v>
      </c>
      <c r="XM73" s="1">
        <v>44526</v>
      </c>
      <c r="XN73" s="1">
        <v>44527</v>
      </c>
      <c r="XO73" s="1">
        <v>44528</v>
      </c>
      <c r="XP73" s="1">
        <v>44529</v>
      </c>
      <c r="XQ73" s="1">
        <v>44530</v>
      </c>
      <c r="XR73" s="1">
        <v>44531</v>
      </c>
      <c r="XS73" s="1">
        <v>44532</v>
      </c>
      <c r="XT73" s="1">
        <v>44533</v>
      </c>
      <c r="XU73" s="1">
        <v>44534</v>
      </c>
      <c r="XV73" s="1">
        <v>44535</v>
      </c>
      <c r="XW73" s="1">
        <v>44536</v>
      </c>
      <c r="XX73" s="1">
        <v>44537</v>
      </c>
      <c r="XY73" s="1">
        <v>44538</v>
      </c>
      <c r="XZ73" s="1">
        <v>44539</v>
      </c>
      <c r="YA73" s="1">
        <v>44540</v>
      </c>
      <c r="YB73" s="1">
        <v>44541</v>
      </c>
      <c r="YC73" s="1">
        <v>44542</v>
      </c>
      <c r="YD73" s="1">
        <v>44543</v>
      </c>
      <c r="YE73" s="1">
        <v>44544</v>
      </c>
      <c r="YF73" s="1">
        <v>44545</v>
      </c>
      <c r="YG73" s="1">
        <v>44546</v>
      </c>
      <c r="YH73" s="1">
        <v>44547</v>
      </c>
      <c r="YI73" s="1">
        <v>44548</v>
      </c>
      <c r="YJ73" s="1">
        <v>44549</v>
      </c>
      <c r="YK73" s="1">
        <v>44550</v>
      </c>
      <c r="YL73" s="1">
        <v>44551</v>
      </c>
      <c r="YM73" s="1">
        <v>44552</v>
      </c>
      <c r="YN73" s="1">
        <v>44553</v>
      </c>
      <c r="YO73" s="1">
        <v>44554</v>
      </c>
      <c r="YP73" s="1">
        <v>44555</v>
      </c>
      <c r="YQ73" s="1">
        <v>44556</v>
      </c>
      <c r="YR73" s="1">
        <v>44557</v>
      </c>
      <c r="YS73" s="1">
        <v>44558</v>
      </c>
      <c r="YT73" s="1">
        <v>44559</v>
      </c>
      <c r="YU73" s="1">
        <v>44560</v>
      </c>
      <c r="YV73" s="1">
        <v>44561</v>
      </c>
      <c r="YW73" s="1">
        <v>44562</v>
      </c>
      <c r="YX73" s="1">
        <v>44563</v>
      </c>
      <c r="YY73" s="1">
        <v>44564</v>
      </c>
      <c r="YZ73" s="1">
        <v>44565</v>
      </c>
      <c r="ZA73" s="1">
        <v>44566</v>
      </c>
      <c r="ZB73" s="1">
        <v>44567</v>
      </c>
      <c r="ZC73" s="1">
        <v>44568</v>
      </c>
      <c r="ZD73" s="1">
        <v>44569</v>
      </c>
      <c r="ZE73" s="1">
        <v>44570</v>
      </c>
      <c r="ZF73" s="1">
        <v>44571</v>
      </c>
      <c r="ZG73" s="1">
        <v>44572</v>
      </c>
      <c r="ZH73" s="1">
        <v>44573</v>
      </c>
      <c r="ZI73" s="1">
        <v>44574</v>
      </c>
      <c r="ZJ73" s="1">
        <v>44575</v>
      </c>
      <c r="ZK73" s="1">
        <v>44576</v>
      </c>
      <c r="ZL73" s="1">
        <v>44577</v>
      </c>
      <c r="ZM73" s="1">
        <v>44578</v>
      </c>
      <c r="ZN73" s="1">
        <v>44579</v>
      </c>
      <c r="ZO73" s="1">
        <v>44580</v>
      </c>
      <c r="ZP73" s="1">
        <v>44581</v>
      </c>
      <c r="ZQ73" s="1">
        <v>44582</v>
      </c>
      <c r="ZR73" s="1">
        <v>44583</v>
      </c>
      <c r="ZS73" s="1">
        <v>44584</v>
      </c>
      <c r="ZT73" s="1">
        <v>44585</v>
      </c>
      <c r="ZU73" s="1">
        <v>44586</v>
      </c>
      <c r="ZV73" s="1">
        <v>44587</v>
      </c>
      <c r="ZW73" s="1">
        <v>44588</v>
      </c>
      <c r="ZX73" s="1">
        <v>44589</v>
      </c>
      <c r="ZY73" s="1">
        <v>44590</v>
      </c>
      <c r="ZZ73" s="1">
        <v>44591</v>
      </c>
      <c r="AAA73" s="1">
        <v>44592</v>
      </c>
      <c r="AAB73" s="1">
        <v>44593</v>
      </c>
      <c r="AAC73" s="1">
        <v>44594</v>
      </c>
      <c r="AAD73" s="1">
        <v>44595</v>
      </c>
      <c r="AAE73" s="1">
        <v>44596</v>
      </c>
      <c r="AAF73" s="1">
        <v>44597</v>
      </c>
      <c r="AAG73" s="1">
        <v>44598</v>
      </c>
      <c r="AAH73" s="1">
        <v>44599</v>
      </c>
      <c r="AAI73" s="1">
        <v>44600</v>
      </c>
      <c r="AAJ73" s="1">
        <v>44601</v>
      </c>
      <c r="AAK73" s="1">
        <v>44602</v>
      </c>
      <c r="AAL73" s="1">
        <v>44603</v>
      </c>
      <c r="AAM73" s="1">
        <v>44604</v>
      </c>
      <c r="AAN73" s="1">
        <v>44605</v>
      </c>
      <c r="AAO73" s="1">
        <v>44606</v>
      </c>
      <c r="AAP73" s="1">
        <v>44607</v>
      </c>
      <c r="AAQ73" s="1">
        <v>44608</v>
      </c>
      <c r="AAR73" s="1">
        <v>44609</v>
      </c>
      <c r="AAS73" s="1">
        <v>44610</v>
      </c>
      <c r="AAT73" s="1">
        <v>44611</v>
      </c>
      <c r="AAU73" s="1">
        <v>44612</v>
      </c>
      <c r="AAV73" s="1">
        <v>44613</v>
      </c>
      <c r="AAW73" s="1">
        <v>44614</v>
      </c>
      <c r="AAX73" s="1">
        <v>44615</v>
      </c>
      <c r="AAY73" s="1">
        <v>44616</v>
      </c>
      <c r="AAZ73" s="1">
        <v>44617</v>
      </c>
      <c r="ABA73" s="1">
        <v>44618</v>
      </c>
      <c r="ABB73" s="1">
        <v>44619</v>
      </c>
      <c r="ABC73" s="1">
        <v>44620</v>
      </c>
      <c r="ABD73" s="1">
        <v>44621</v>
      </c>
      <c r="ABE73" s="1">
        <v>44622</v>
      </c>
      <c r="ABF73" s="1">
        <v>44623</v>
      </c>
      <c r="ABG73" s="1">
        <v>44624</v>
      </c>
      <c r="ABH73" s="1">
        <v>44625</v>
      </c>
      <c r="ABI73" s="1">
        <v>44626</v>
      </c>
      <c r="ABJ73" s="1">
        <v>44627</v>
      </c>
      <c r="ABK73" s="1">
        <v>44628</v>
      </c>
      <c r="ABL73" s="1">
        <v>44629</v>
      </c>
      <c r="ABM73" s="1">
        <v>44630</v>
      </c>
      <c r="ABN73" s="1">
        <v>44631</v>
      </c>
      <c r="ABO73" s="1">
        <v>44632</v>
      </c>
      <c r="ABP73" s="1">
        <v>44633</v>
      </c>
      <c r="ABQ73" s="1">
        <v>44634</v>
      </c>
      <c r="ABR73" s="1">
        <v>44635</v>
      </c>
      <c r="ABS73" s="1">
        <v>44636</v>
      </c>
      <c r="ABT73" s="1">
        <v>44637</v>
      </c>
      <c r="ABU73" s="1">
        <v>44638</v>
      </c>
      <c r="ABV73" s="1">
        <v>44639</v>
      </c>
      <c r="ABW73" s="1">
        <v>44640</v>
      </c>
      <c r="ABX73" s="1">
        <v>44641</v>
      </c>
      <c r="ABY73" s="1">
        <v>44642</v>
      </c>
      <c r="ABZ73" s="1">
        <v>44643</v>
      </c>
      <c r="ACA73" s="1">
        <v>44644</v>
      </c>
      <c r="ACB73" s="1">
        <v>44645</v>
      </c>
      <c r="ACC73" s="1">
        <v>44646</v>
      </c>
      <c r="ACD73" s="1">
        <v>44647</v>
      </c>
      <c r="ACE73" s="1">
        <v>44648</v>
      </c>
      <c r="ACF73" s="1">
        <v>44649</v>
      </c>
      <c r="ACG73" s="1">
        <v>44650</v>
      </c>
      <c r="ACH73" s="1">
        <v>44651</v>
      </c>
      <c r="ACI73" s="1">
        <v>44652</v>
      </c>
      <c r="ACJ73" s="1">
        <v>44653</v>
      </c>
      <c r="ACK73" s="1">
        <v>44654</v>
      </c>
      <c r="ACL73" s="1">
        <v>44655</v>
      </c>
      <c r="ACM73" s="1">
        <v>44656</v>
      </c>
      <c r="ACN73" s="1">
        <v>44657</v>
      </c>
      <c r="ACO73" s="1">
        <v>44658</v>
      </c>
      <c r="ACP73" s="1">
        <v>44659</v>
      </c>
      <c r="ACQ73" s="1">
        <v>44660</v>
      </c>
      <c r="ACR73" s="1">
        <v>44661</v>
      </c>
      <c r="ACS73" s="1">
        <v>44662</v>
      </c>
      <c r="ACT73" s="1">
        <v>44663</v>
      </c>
      <c r="ACU73" s="1">
        <v>44664</v>
      </c>
      <c r="ACV73" s="1">
        <v>44665</v>
      </c>
      <c r="ACW73" s="1">
        <v>44666</v>
      </c>
      <c r="ACX73" s="1">
        <v>44667</v>
      </c>
      <c r="ACY73" s="1">
        <v>44668</v>
      </c>
      <c r="ACZ73" s="1">
        <v>44669</v>
      </c>
      <c r="ADA73" s="1">
        <v>44670</v>
      </c>
      <c r="ADB73" s="1">
        <v>44671</v>
      </c>
      <c r="ADC73" s="1">
        <v>44672</v>
      </c>
      <c r="ADD73" s="1">
        <v>44673</v>
      </c>
      <c r="ADE73" s="1">
        <v>44674</v>
      </c>
      <c r="ADF73" s="1">
        <v>44675</v>
      </c>
      <c r="ADG73" s="1">
        <v>44676</v>
      </c>
      <c r="ADH73" s="1">
        <v>44677</v>
      </c>
      <c r="ADI73" s="1">
        <v>44678</v>
      </c>
      <c r="ADJ73" s="1">
        <v>44679</v>
      </c>
      <c r="ADK73" s="1">
        <v>44680</v>
      </c>
      <c r="ADL73" s="1">
        <v>44681</v>
      </c>
      <c r="ADM73" s="1">
        <v>44682</v>
      </c>
      <c r="ADN73" s="1">
        <v>44683</v>
      </c>
      <c r="ADO73" s="1">
        <v>44684</v>
      </c>
      <c r="ADP73" s="1">
        <v>44685</v>
      </c>
      <c r="ADQ73" s="1">
        <v>44686</v>
      </c>
      <c r="ADR73" s="1">
        <v>44687</v>
      </c>
      <c r="ADS73" s="1">
        <v>44688</v>
      </c>
      <c r="ADT73" s="1">
        <v>44689</v>
      </c>
      <c r="ADU73" s="1">
        <v>44690</v>
      </c>
      <c r="ADV73" s="1">
        <v>44691</v>
      </c>
      <c r="ADW73" s="1">
        <v>44692</v>
      </c>
      <c r="ADX73" s="1">
        <v>44693</v>
      </c>
      <c r="ADY73" s="1">
        <v>44694</v>
      </c>
      <c r="ADZ73" s="1">
        <v>44695</v>
      </c>
      <c r="AEA73" s="1">
        <v>44696</v>
      </c>
      <c r="AEB73" s="1">
        <v>44697</v>
      </c>
      <c r="AEC73" s="1">
        <v>44698</v>
      </c>
      <c r="AED73" s="1">
        <v>44699</v>
      </c>
      <c r="AEE73" s="1">
        <v>44700</v>
      </c>
      <c r="AEF73" s="1">
        <v>44701</v>
      </c>
      <c r="AEG73" s="1">
        <v>44702</v>
      </c>
      <c r="AEH73" s="1">
        <v>44703</v>
      </c>
      <c r="AEI73" s="1">
        <v>44704</v>
      </c>
      <c r="AEJ73" s="1">
        <v>44705</v>
      </c>
      <c r="AEK73" s="1">
        <v>44706</v>
      </c>
      <c r="AEL73" s="1">
        <v>44707</v>
      </c>
      <c r="AEM73" s="1">
        <v>44708</v>
      </c>
      <c r="AEN73" s="1">
        <v>44709</v>
      </c>
      <c r="AEO73" s="1">
        <v>44710</v>
      </c>
      <c r="AEP73" s="1">
        <v>44711</v>
      </c>
      <c r="AEQ73" s="1">
        <v>44712</v>
      </c>
      <c r="AER73" s="1">
        <v>44713</v>
      </c>
      <c r="AES73" s="1">
        <v>44714</v>
      </c>
      <c r="AET73" s="1">
        <v>44715</v>
      </c>
      <c r="AEU73" s="1">
        <v>44716</v>
      </c>
      <c r="AEV73" s="1">
        <v>44717</v>
      </c>
      <c r="AEW73" s="1">
        <v>44718</v>
      </c>
      <c r="AEX73" s="1">
        <v>44719</v>
      </c>
      <c r="AEY73" s="1">
        <v>44720</v>
      </c>
      <c r="AEZ73" s="1">
        <v>44721</v>
      </c>
      <c r="AFA73" s="1">
        <v>44722</v>
      </c>
      <c r="AFB73" s="1">
        <v>44723</v>
      </c>
      <c r="AFC73" s="1">
        <v>44724</v>
      </c>
      <c r="AFD73" s="1">
        <v>44725</v>
      </c>
      <c r="AFE73" s="1">
        <v>44726</v>
      </c>
      <c r="AFF73" s="1">
        <v>44727</v>
      </c>
      <c r="AFG73" s="1">
        <v>44728</v>
      </c>
      <c r="AFH73" s="1">
        <v>44729</v>
      </c>
      <c r="AFI73" s="1">
        <v>44730</v>
      </c>
      <c r="AFJ73" s="1">
        <v>44731</v>
      </c>
      <c r="AFK73" s="1">
        <v>44732</v>
      </c>
      <c r="AFL73" s="1">
        <v>44733</v>
      </c>
      <c r="AFM73" s="1">
        <v>44734</v>
      </c>
      <c r="AFN73" s="1">
        <v>44735</v>
      </c>
      <c r="AFO73" s="1">
        <v>44736</v>
      </c>
      <c r="AFP73" s="1">
        <v>44737</v>
      </c>
      <c r="AFQ73" s="1">
        <v>44738</v>
      </c>
      <c r="AFR73" s="1">
        <v>44739</v>
      </c>
      <c r="AFS73" s="1">
        <v>44740</v>
      </c>
      <c r="AFT73" s="1">
        <v>44741</v>
      </c>
      <c r="AFU73" s="1">
        <v>44742</v>
      </c>
      <c r="AFV73" s="1">
        <v>44743</v>
      </c>
      <c r="AFW73" s="1">
        <v>44744</v>
      </c>
      <c r="AFX73" s="1">
        <v>44745</v>
      </c>
      <c r="AFY73" s="1">
        <v>44746</v>
      </c>
      <c r="AFZ73" s="1">
        <v>44747</v>
      </c>
      <c r="AGA73" s="1">
        <v>44748</v>
      </c>
      <c r="AGB73" s="1">
        <v>44749</v>
      </c>
      <c r="AGC73" s="1">
        <v>44750</v>
      </c>
      <c r="AGD73" s="1">
        <v>44751</v>
      </c>
      <c r="AGE73" s="1">
        <v>44752</v>
      </c>
      <c r="AGF73" s="1">
        <v>44753</v>
      </c>
      <c r="AGG73" s="1">
        <v>44754</v>
      </c>
      <c r="AGH73" s="1">
        <v>44755</v>
      </c>
      <c r="AGI73" s="1">
        <v>44756</v>
      </c>
      <c r="AGJ73" s="1">
        <v>44757</v>
      </c>
      <c r="AGK73" s="1">
        <v>44758</v>
      </c>
      <c r="AGL73" s="1">
        <v>44759</v>
      </c>
      <c r="AGM73" s="1">
        <v>44760</v>
      </c>
      <c r="AGN73" s="1">
        <v>44761</v>
      </c>
      <c r="AGO73" s="1">
        <v>44762</v>
      </c>
      <c r="AGP73" s="1">
        <v>44763</v>
      </c>
      <c r="AGQ73" s="1">
        <v>44764</v>
      </c>
      <c r="AGR73" s="1">
        <v>44765</v>
      </c>
      <c r="AGS73" s="1">
        <v>44766</v>
      </c>
      <c r="AGT73" s="1">
        <v>44767</v>
      </c>
      <c r="AGU73" s="1">
        <v>44768</v>
      </c>
      <c r="AGV73" s="1">
        <v>44769</v>
      </c>
      <c r="AGW73" s="1">
        <v>44770</v>
      </c>
      <c r="AGX73" s="1">
        <v>44771</v>
      </c>
      <c r="AGY73" s="1">
        <v>44772</v>
      </c>
      <c r="AGZ73" s="1">
        <v>44773</v>
      </c>
      <c r="AHA73" s="1">
        <v>44774</v>
      </c>
      <c r="AHB73" s="1">
        <v>44775</v>
      </c>
      <c r="AHC73" s="1">
        <v>44776</v>
      </c>
      <c r="AHD73" s="1">
        <v>44777</v>
      </c>
      <c r="AHE73" s="1">
        <v>44778</v>
      </c>
      <c r="AHF73" s="1">
        <v>44779</v>
      </c>
      <c r="AHG73" s="1">
        <v>44780</v>
      </c>
      <c r="AHH73" s="1">
        <v>44781</v>
      </c>
      <c r="AHI73" s="1">
        <v>44782</v>
      </c>
      <c r="AHJ73" s="1">
        <v>44783</v>
      </c>
      <c r="AHK73" s="1">
        <v>44784</v>
      </c>
      <c r="AHL73" s="1">
        <v>44785</v>
      </c>
      <c r="AHM73" s="1">
        <v>44786</v>
      </c>
      <c r="AHN73" s="1">
        <v>44787</v>
      </c>
      <c r="AHO73" s="1">
        <v>44788</v>
      </c>
      <c r="AHP73" s="1">
        <v>44789</v>
      </c>
      <c r="AHQ73" s="1">
        <v>44790</v>
      </c>
      <c r="AHR73" s="1">
        <v>44791</v>
      </c>
      <c r="AHS73" s="1">
        <v>44792</v>
      </c>
      <c r="AHT73" s="1">
        <v>44793</v>
      </c>
      <c r="AHU73" s="1">
        <v>44794</v>
      </c>
      <c r="AHV73" s="1">
        <v>44795</v>
      </c>
      <c r="AHW73" s="1">
        <v>44796</v>
      </c>
      <c r="AHX73" s="1">
        <v>44797</v>
      </c>
      <c r="AHY73" s="1">
        <v>44798</v>
      </c>
      <c r="AHZ73" s="1">
        <v>44799</v>
      </c>
      <c r="AIA73" s="1">
        <v>44800</v>
      </c>
      <c r="AIB73" s="1">
        <v>44801</v>
      </c>
      <c r="AIC73" s="1">
        <v>44802</v>
      </c>
      <c r="AID73" s="1">
        <v>44803</v>
      </c>
      <c r="AIE73" s="1">
        <v>44804</v>
      </c>
      <c r="AIF73" s="1">
        <v>44805</v>
      </c>
      <c r="AIG73" s="1">
        <v>44806</v>
      </c>
      <c r="AIH73" s="1">
        <v>44807</v>
      </c>
      <c r="AII73" s="1">
        <v>44808</v>
      </c>
      <c r="AIJ73" s="1">
        <v>44809</v>
      </c>
      <c r="AIK73" s="1">
        <v>44810</v>
      </c>
      <c r="AIL73" s="1">
        <v>44811</v>
      </c>
      <c r="AIM73" s="1">
        <v>44812</v>
      </c>
      <c r="AIN73" s="1">
        <v>44813</v>
      </c>
      <c r="AIO73" s="1">
        <v>44814</v>
      </c>
      <c r="AIP73" s="1">
        <v>44815</v>
      </c>
      <c r="AIQ73" s="1">
        <v>44816</v>
      </c>
      <c r="AIR73" s="1">
        <v>44817</v>
      </c>
      <c r="AIS73" s="1">
        <v>44818</v>
      </c>
      <c r="AIT73" s="1">
        <v>44819</v>
      </c>
      <c r="AIU73" s="1">
        <v>44820</v>
      </c>
      <c r="AIV73" s="1">
        <v>44821</v>
      </c>
      <c r="AIW73" s="1">
        <v>44822</v>
      </c>
      <c r="AIX73" s="1">
        <v>44823</v>
      </c>
      <c r="AIY73" s="1">
        <v>44824</v>
      </c>
      <c r="AIZ73" s="1">
        <v>44825</v>
      </c>
      <c r="AJA73" s="1">
        <v>44826</v>
      </c>
      <c r="AJB73" s="1">
        <v>44827</v>
      </c>
      <c r="AJC73" s="1">
        <v>44828</v>
      </c>
      <c r="AJD73" s="1">
        <v>44829</v>
      </c>
      <c r="AJE73" s="1">
        <v>44830</v>
      </c>
      <c r="AJF73" s="1">
        <v>44831</v>
      </c>
      <c r="AJG73" s="1">
        <v>44832</v>
      </c>
      <c r="AJH73" s="1">
        <v>44833</v>
      </c>
      <c r="AJI73" s="1">
        <v>44834</v>
      </c>
      <c r="AJJ73" s="1">
        <v>44835</v>
      </c>
      <c r="AJK73" s="1">
        <v>44836</v>
      </c>
      <c r="AJL73" s="1">
        <v>44837</v>
      </c>
      <c r="AJM73" s="1">
        <v>44838</v>
      </c>
      <c r="AJN73" s="1">
        <v>44839</v>
      </c>
      <c r="AJO73" s="1">
        <v>44840</v>
      </c>
      <c r="AJP73" s="1">
        <v>44841</v>
      </c>
      <c r="AJQ73" s="1">
        <v>44842</v>
      </c>
      <c r="AJR73" s="1">
        <v>44843</v>
      </c>
      <c r="AJS73" s="1">
        <v>44844</v>
      </c>
      <c r="AJT73" s="1">
        <v>44845</v>
      </c>
      <c r="AJU73" s="1">
        <v>44846</v>
      </c>
      <c r="AJV73" s="1">
        <v>44847</v>
      </c>
      <c r="AJW73" s="1">
        <v>44848</v>
      </c>
      <c r="AJX73" s="1">
        <v>44849</v>
      </c>
      <c r="AJY73" s="1">
        <v>44850</v>
      </c>
      <c r="AJZ73" s="1">
        <v>44851</v>
      </c>
      <c r="AKA73" s="1">
        <v>44852</v>
      </c>
      <c r="AKB73" s="1">
        <v>44853</v>
      </c>
      <c r="AKC73" s="1">
        <v>44854</v>
      </c>
      <c r="AKD73" s="1">
        <v>44855</v>
      </c>
      <c r="AKE73" s="1">
        <v>44856</v>
      </c>
      <c r="AKF73" s="1">
        <v>44857</v>
      </c>
      <c r="AKG73" s="1">
        <v>44858</v>
      </c>
      <c r="AKH73" s="1">
        <v>44859</v>
      </c>
      <c r="AKI73" s="1">
        <v>44860</v>
      </c>
      <c r="AKJ73" s="1">
        <v>44861</v>
      </c>
      <c r="AKK73" s="1">
        <v>44862</v>
      </c>
      <c r="AKL73" s="1">
        <v>44863</v>
      </c>
      <c r="AKM73" s="1">
        <v>44864</v>
      </c>
      <c r="AKN73" s="1">
        <v>44865</v>
      </c>
      <c r="AKO73" s="1">
        <v>44866</v>
      </c>
      <c r="AKP73" s="1">
        <v>44867</v>
      </c>
      <c r="AKQ73" s="1">
        <v>44868</v>
      </c>
      <c r="AKR73" s="1">
        <v>44869</v>
      </c>
      <c r="AKS73" s="1">
        <v>44870</v>
      </c>
      <c r="AKT73" s="1">
        <v>44871</v>
      </c>
      <c r="AKU73" s="1">
        <v>44872</v>
      </c>
      <c r="AKV73" s="1">
        <v>44873</v>
      </c>
      <c r="AKW73" s="1">
        <v>44874</v>
      </c>
      <c r="AKX73" s="1">
        <v>44875</v>
      </c>
      <c r="AKY73" s="1">
        <v>44876</v>
      </c>
      <c r="AKZ73" s="1">
        <v>44877</v>
      </c>
      <c r="ALA73" s="1">
        <v>44878</v>
      </c>
      <c r="ALB73" s="1">
        <v>44879</v>
      </c>
      <c r="ALC73" s="1">
        <v>44880</v>
      </c>
      <c r="ALD73" s="1">
        <v>44881</v>
      </c>
      <c r="ALE73" s="1">
        <v>44882</v>
      </c>
      <c r="ALF73" s="1">
        <v>44883</v>
      </c>
      <c r="ALG73" s="1">
        <v>44884</v>
      </c>
      <c r="ALH73" s="1">
        <v>44885</v>
      </c>
      <c r="ALI73" s="1">
        <v>44886</v>
      </c>
      <c r="ALJ73" s="1">
        <v>44887</v>
      </c>
      <c r="ALK73" s="1">
        <v>44888</v>
      </c>
      <c r="ALL73" s="1">
        <v>44889</v>
      </c>
      <c r="ALM73" s="1">
        <v>44890</v>
      </c>
      <c r="ALN73" s="1">
        <v>44891</v>
      </c>
      <c r="ALO73" s="1">
        <v>44892</v>
      </c>
      <c r="ALP73" s="1">
        <v>44893</v>
      </c>
      <c r="ALQ73" s="1">
        <v>44894</v>
      </c>
      <c r="ALR73" s="1">
        <v>44895</v>
      </c>
      <c r="ALS73" s="1">
        <v>44896</v>
      </c>
      <c r="ALT73" s="1">
        <v>44897</v>
      </c>
      <c r="ALU73" s="1">
        <v>44898</v>
      </c>
      <c r="ALV73" s="1">
        <v>44899</v>
      </c>
      <c r="ALW73" s="1">
        <v>44900</v>
      </c>
      <c r="ALX73" s="1">
        <v>44901</v>
      </c>
      <c r="ALY73" s="1">
        <v>44902</v>
      </c>
      <c r="ALZ73" s="1">
        <v>44903</v>
      </c>
      <c r="AMA73" s="1">
        <v>44904</v>
      </c>
      <c r="AMB73" s="1">
        <v>44905</v>
      </c>
      <c r="AMC73" s="1">
        <v>44906</v>
      </c>
      <c r="AMD73" s="1">
        <v>44907</v>
      </c>
      <c r="AME73" s="1">
        <v>44908</v>
      </c>
      <c r="AMF73" s="1">
        <v>44909</v>
      </c>
      <c r="AMG73" s="1">
        <v>44910</v>
      </c>
      <c r="AMH73" s="1">
        <v>44911</v>
      </c>
      <c r="AMI73" s="1">
        <v>44912</v>
      </c>
      <c r="AMJ73" s="1">
        <v>44913</v>
      </c>
      <c r="AMK73" s="1">
        <v>44914</v>
      </c>
      <c r="AML73" s="1">
        <v>44915</v>
      </c>
      <c r="AMM73" s="1">
        <v>44916</v>
      </c>
      <c r="AMN73" s="1">
        <v>44917</v>
      </c>
      <c r="AMO73" s="1">
        <v>44918</v>
      </c>
      <c r="AMP73" s="1">
        <v>44919</v>
      </c>
      <c r="AMQ73" s="1">
        <v>44920</v>
      </c>
      <c r="AMR73" s="1">
        <v>44921</v>
      </c>
      <c r="AMS73" s="1">
        <v>44922</v>
      </c>
      <c r="AMT73" s="1">
        <v>44923</v>
      </c>
      <c r="AMU73" s="1">
        <v>44924</v>
      </c>
      <c r="AMV73" s="1">
        <v>44925</v>
      </c>
      <c r="AMW73" s="1">
        <v>44926</v>
      </c>
      <c r="AMX73" s="1">
        <v>44927</v>
      </c>
      <c r="AMY73" s="1">
        <v>44928</v>
      </c>
      <c r="AMZ73" s="1">
        <v>44929</v>
      </c>
      <c r="ANA73" s="1">
        <v>44930</v>
      </c>
      <c r="ANB73" s="1">
        <v>44931</v>
      </c>
      <c r="ANC73" s="1">
        <v>44932</v>
      </c>
      <c r="AND73" s="1">
        <v>44933</v>
      </c>
      <c r="ANE73" s="1">
        <v>44934</v>
      </c>
      <c r="ANF73" s="1">
        <v>44935</v>
      </c>
      <c r="ANG73" s="1">
        <v>44936</v>
      </c>
      <c r="ANH73" s="1">
        <v>44937</v>
      </c>
      <c r="ANI73" s="1">
        <v>44938</v>
      </c>
      <c r="ANJ73" s="1">
        <v>44939</v>
      </c>
      <c r="ANK73" s="1">
        <v>44940</v>
      </c>
      <c r="ANL73" s="1">
        <v>44941</v>
      </c>
      <c r="ANM73" s="1">
        <v>44942</v>
      </c>
      <c r="ANN73" s="1">
        <v>44943</v>
      </c>
      <c r="ANO73" s="1">
        <v>44944</v>
      </c>
      <c r="ANP73" s="1">
        <v>44945</v>
      </c>
      <c r="ANQ73" s="1">
        <v>44946</v>
      </c>
      <c r="ANR73" s="1">
        <v>44947</v>
      </c>
      <c r="ANS73" s="1">
        <v>44948</v>
      </c>
      <c r="ANT73" s="1">
        <v>44949</v>
      </c>
      <c r="ANU73" s="1">
        <v>44950</v>
      </c>
      <c r="ANV73" s="1">
        <v>44951</v>
      </c>
      <c r="ANW73" s="1">
        <v>44952</v>
      </c>
      <c r="ANX73" s="1">
        <v>44953</v>
      </c>
      <c r="ANY73" s="1">
        <v>44954</v>
      </c>
      <c r="ANZ73" s="1">
        <v>44955</v>
      </c>
      <c r="AOA73" s="1">
        <v>44956</v>
      </c>
      <c r="AOB73" s="1">
        <v>44957</v>
      </c>
      <c r="AOC73" s="1">
        <v>44958</v>
      </c>
      <c r="AOD73" s="1">
        <v>44959</v>
      </c>
      <c r="AOE73" s="1">
        <v>44960</v>
      </c>
      <c r="AOF73" s="1">
        <v>44961</v>
      </c>
      <c r="AOG73" s="1">
        <v>44962</v>
      </c>
      <c r="AOH73" s="1">
        <v>44963</v>
      </c>
      <c r="AOI73" s="1">
        <v>44964</v>
      </c>
      <c r="AOJ73" s="1">
        <v>44965</v>
      </c>
      <c r="AOK73" s="1">
        <v>44966</v>
      </c>
      <c r="AOL73" s="1">
        <v>44967</v>
      </c>
      <c r="AOM73" s="1">
        <v>44968</v>
      </c>
      <c r="AON73" s="1">
        <v>44969</v>
      </c>
      <c r="AOO73" s="1">
        <v>44970</v>
      </c>
      <c r="AOP73" s="1">
        <v>44971</v>
      </c>
      <c r="AOQ73" s="1">
        <v>44972</v>
      </c>
      <c r="AOR73" s="1">
        <v>44973</v>
      </c>
      <c r="AOS73" s="1">
        <v>44974</v>
      </c>
      <c r="AOT73" s="1">
        <v>44975</v>
      </c>
      <c r="AOU73" s="1">
        <v>44976</v>
      </c>
      <c r="AOV73" s="1">
        <v>44977</v>
      </c>
      <c r="AOW73" s="1">
        <v>44978</v>
      </c>
      <c r="AOX73" s="1">
        <v>44979</v>
      </c>
      <c r="AOY73" s="1">
        <v>44980</v>
      </c>
      <c r="AOZ73" s="1">
        <v>44981</v>
      </c>
      <c r="APA73" s="1">
        <v>44982</v>
      </c>
      <c r="APB73" s="1">
        <v>44983</v>
      </c>
      <c r="APC73" s="1">
        <v>44984</v>
      </c>
      <c r="APD73" s="1">
        <v>44985</v>
      </c>
      <c r="APE73" s="1">
        <v>44986</v>
      </c>
      <c r="APF73" s="1">
        <v>44987</v>
      </c>
      <c r="APG73" s="1">
        <v>44988</v>
      </c>
      <c r="APH73" s="1">
        <v>44989</v>
      </c>
      <c r="API73" s="1">
        <v>44990</v>
      </c>
      <c r="APJ73" s="1">
        <v>44991</v>
      </c>
      <c r="APK73" s="1">
        <v>44992</v>
      </c>
      <c r="APL73" s="1">
        <v>44993</v>
      </c>
      <c r="APM73" s="1">
        <v>44994</v>
      </c>
      <c r="APN73" s="1">
        <v>44995</v>
      </c>
      <c r="APO73" s="1">
        <v>44996</v>
      </c>
      <c r="APP73" s="1">
        <v>44997</v>
      </c>
      <c r="APQ73" s="1">
        <v>44998</v>
      </c>
      <c r="APR73" s="1">
        <v>44999</v>
      </c>
      <c r="APS73" s="1">
        <v>45000</v>
      </c>
      <c r="APT73" s="1">
        <v>45001</v>
      </c>
      <c r="APU73" s="1">
        <v>45002</v>
      </c>
      <c r="APV73" s="1">
        <v>45003</v>
      </c>
      <c r="APW73" s="1">
        <v>45004</v>
      </c>
      <c r="APX73" s="1">
        <v>45005</v>
      </c>
      <c r="APY73" s="1">
        <v>45006</v>
      </c>
      <c r="APZ73" s="1">
        <v>45007</v>
      </c>
      <c r="AQA73" s="1">
        <v>45008</v>
      </c>
      <c r="AQB73" s="1">
        <v>45009</v>
      </c>
      <c r="AQC73" s="1">
        <v>45010</v>
      </c>
      <c r="AQD73" s="1">
        <v>45011</v>
      </c>
      <c r="AQE73" s="1">
        <v>45012</v>
      </c>
      <c r="AQF73" s="1">
        <v>45013</v>
      </c>
      <c r="AQG73" s="1">
        <v>45014</v>
      </c>
      <c r="AQH73" s="1">
        <v>45015</v>
      </c>
      <c r="AQI73" s="1">
        <v>45016</v>
      </c>
      <c r="AQJ73" s="1">
        <v>45017</v>
      </c>
      <c r="AQK73" s="1">
        <v>45018</v>
      </c>
      <c r="AQL73" s="1">
        <v>45019</v>
      </c>
      <c r="AQM73" s="1">
        <v>45020</v>
      </c>
      <c r="AQN73" s="1">
        <v>45021</v>
      </c>
      <c r="AQO73" s="1">
        <v>45022</v>
      </c>
      <c r="AQP73" s="1">
        <v>45023</v>
      </c>
      <c r="AQQ73" s="1">
        <v>45024</v>
      </c>
      <c r="AQR73" s="1">
        <v>45025</v>
      </c>
      <c r="AQS73" s="1">
        <v>45026</v>
      </c>
      <c r="AQT73" s="1">
        <v>45027</v>
      </c>
      <c r="AQU73" s="1">
        <v>45028</v>
      </c>
      <c r="AQV73" s="1">
        <v>45029</v>
      </c>
      <c r="AQW73" s="1">
        <v>45030</v>
      </c>
      <c r="AQX73" s="1">
        <v>45031</v>
      </c>
      <c r="AQY73" s="1">
        <v>45032</v>
      </c>
      <c r="AQZ73" s="1">
        <v>45033</v>
      </c>
      <c r="ARA73" s="1">
        <v>45034</v>
      </c>
      <c r="ARB73" s="1">
        <v>45035</v>
      </c>
      <c r="ARC73" s="1">
        <v>45036</v>
      </c>
      <c r="ARD73" s="1">
        <v>45037</v>
      </c>
      <c r="ARE73" s="1">
        <v>45038</v>
      </c>
      <c r="ARF73" s="1">
        <v>45039</v>
      </c>
      <c r="ARG73" s="1">
        <v>45040</v>
      </c>
      <c r="ARH73" s="1">
        <v>45041</v>
      </c>
      <c r="ARI73" s="1">
        <v>45042</v>
      </c>
      <c r="ARJ73" s="1">
        <v>45043</v>
      </c>
      <c r="ARK73" s="1">
        <v>45044</v>
      </c>
      <c r="ARL73" s="1">
        <v>45045</v>
      </c>
      <c r="ARM73" s="1">
        <v>45046</v>
      </c>
      <c r="ARN73" s="1">
        <v>45047</v>
      </c>
      <c r="ARO73" s="1">
        <v>45048</v>
      </c>
      <c r="ARP73" s="1">
        <v>45049</v>
      </c>
      <c r="ARQ73" s="1">
        <v>45050</v>
      </c>
      <c r="ARR73" s="1">
        <v>45051</v>
      </c>
      <c r="ARS73" s="1">
        <v>45052</v>
      </c>
      <c r="ART73" s="1">
        <v>45053</v>
      </c>
      <c r="ARU73" s="1">
        <v>45054</v>
      </c>
    </row>
    <row r="74" spans="1:1165" s="62" customFormat="1" ht="18" customHeight="1">
      <c r="A74" s="42" t="s">
        <v>19</v>
      </c>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15"/>
      <c r="AH74" s="15"/>
      <c r="AI74" s="15"/>
      <c r="AJ74" s="15"/>
      <c r="AK74" s="15"/>
      <c r="AL74" s="15"/>
      <c r="AM74" s="15"/>
      <c r="AN74" s="15"/>
      <c r="AO74" s="15"/>
      <c r="AP74" s="15"/>
      <c r="AQ74" s="15"/>
      <c r="AR74" s="15"/>
      <c r="AS74" s="15"/>
      <c r="AT74" s="15"/>
      <c r="AU74" s="15"/>
      <c r="AV74" s="15"/>
      <c r="AW74" s="15"/>
      <c r="AX74" s="15"/>
      <c r="AY74" s="15"/>
      <c r="AZ74" s="15"/>
      <c r="BA74" s="15"/>
      <c r="BB74" s="15"/>
      <c r="BC74" s="15">
        <v>8</v>
      </c>
      <c r="BD74" s="15">
        <v>5</v>
      </c>
      <c r="BE74" s="15">
        <v>6</v>
      </c>
      <c r="BF74" s="15">
        <v>6</v>
      </c>
      <c r="BG74" s="15">
        <v>6</v>
      </c>
      <c r="BH74" s="15">
        <v>15</v>
      </c>
      <c r="BI74" s="15">
        <v>14</v>
      </c>
      <c r="BJ74" s="15">
        <v>12</v>
      </c>
      <c r="BK74" s="15">
        <v>7</v>
      </c>
      <c r="BL74" s="15">
        <v>3</v>
      </c>
      <c r="BM74" s="15">
        <v>2</v>
      </c>
      <c r="BN74" s="15">
        <v>3</v>
      </c>
      <c r="BO74" s="15">
        <v>0</v>
      </c>
      <c r="BP74" s="15">
        <v>1</v>
      </c>
      <c r="BQ74" s="15">
        <v>0</v>
      </c>
      <c r="BR74" s="15">
        <v>4</v>
      </c>
      <c r="BS74" s="15">
        <v>2</v>
      </c>
      <c r="BT74" s="15">
        <v>3</v>
      </c>
      <c r="BU74" s="15">
        <v>2</v>
      </c>
      <c r="BV74" s="15">
        <v>1</v>
      </c>
      <c r="BW74" s="15">
        <v>3</v>
      </c>
      <c r="BX74" s="15">
        <v>1</v>
      </c>
      <c r="BY74" s="15">
        <v>1</v>
      </c>
      <c r="BZ74" s="15">
        <v>0</v>
      </c>
      <c r="CA74" s="15">
        <v>0</v>
      </c>
      <c r="CB74" s="15">
        <v>0</v>
      </c>
      <c r="CC74" s="15">
        <v>1</v>
      </c>
      <c r="CD74" s="15">
        <v>0</v>
      </c>
      <c r="CE74" s="15">
        <v>0</v>
      </c>
      <c r="CF74" s="15">
        <v>1</v>
      </c>
      <c r="CG74" s="15">
        <v>0</v>
      </c>
      <c r="CH74" s="15">
        <v>0</v>
      </c>
      <c r="CI74" s="15">
        <v>0</v>
      </c>
      <c r="CJ74" s="15">
        <v>0</v>
      </c>
      <c r="CK74" s="15">
        <v>0</v>
      </c>
      <c r="CL74" s="15">
        <v>0</v>
      </c>
      <c r="CM74" s="15">
        <v>0</v>
      </c>
      <c r="CN74" s="15">
        <v>0</v>
      </c>
      <c r="CO74" s="15">
        <v>0</v>
      </c>
      <c r="CP74" s="15">
        <v>0</v>
      </c>
      <c r="CQ74" s="15">
        <v>0</v>
      </c>
      <c r="CR74" s="15">
        <v>0</v>
      </c>
      <c r="CS74" s="15">
        <v>0</v>
      </c>
      <c r="CT74" s="15">
        <v>0</v>
      </c>
      <c r="CU74" s="15">
        <v>0</v>
      </c>
      <c r="CV74" s="15">
        <v>0</v>
      </c>
      <c r="CW74" s="15">
        <v>0</v>
      </c>
      <c r="CX74" s="15">
        <v>0</v>
      </c>
      <c r="CY74" s="15">
        <v>0</v>
      </c>
      <c r="CZ74" s="15">
        <v>0</v>
      </c>
      <c r="DA74" s="15">
        <v>1</v>
      </c>
      <c r="DB74" s="15">
        <v>0</v>
      </c>
      <c r="DC74" s="15">
        <v>0</v>
      </c>
      <c r="DD74" s="15">
        <v>0</v>
      </c>
      <c r="DE74" s="15">
        <v>0</v>
      </c>
      <c r="DF74" s="15">
        <v>1</v>
      </c>
      <c r="DG74" s="15">
        <v>0</v>
      </c>
      <c r="DH74" s="15">
        <v>0</v>
      </c>
      <c r="DI74" s="15">
        <v>1</v>
      </c>
      <c r="DJ74" s="15">
        <v>4</v>
      </c>
      <c r="DK74" s="15">
        <v>0</v>
      </c>
      <c r="DL74" s="15">
        <v>0</v>
      </c>
      <c r="DM74" s="15">
        <v>1</v>
      </c>
      <c r="DN74" s="15">
        <v>0</v>
      </c>
      <c r="DO74" s="15">
        <v>0</v>
      </c>
      <c r="DP74" s="15">
        <v>1</v>
      </c>
      <c r="DQ74" s="15">
        <v>2</v>
      </c>
      <c r="DR74" s="15">
        <v>4</v>
      </c>
      <c r="DS74" s="15">
        <v>3</v>
      </c>
      <c r="DT74" s="15">
        <v>4</v>
      </c>
      <c r="DU74" s="15">
        <v>2</v>
      </c>
      <c r="DV74" s="15">
        <v>1</v>
      </c>
      <c r="DW74" s="15">
        <v>1</v>
      </c>
      <c r="DX74" s="15">
        <v>3</v>
      </c>
      <c r="DY74" s="15">
        <v>0</v>
      </c>
      <c r="DZ74" s="15">
        <v>2</v>
      </c>
      <c r="EA74" s="15">
        <v>0</v>
      </c>
      <c r="EB74" s="15">
        <v>2</v>
      </c>
      <c r="EC74" s="15">
        <v>9</v>
      </c>
      <c r="ED74" s="15">
        <v>4</v>
      </c>
      <c r="EE74" s="15">
        <v>3</v>
      </c>
      <c r="EF74" s="15">
        <v>4</v>
      </c>
      <c r="EG74" s="15">
        <v>10</v>
      </c>
      <c r="EH74" s="15">
        <v>61</v>
      </c>
      <c r="EI74" s="15">
        <v>87</v>
      </c>
      <c r="EJ74" s="15">
        <v>89</v>
      </c>
      <c r="EK74" s="15">
        <v>128</v>
      </c>
      <c r="EL74" s="15">
        <v>149</v>
      </c>
      <c r="EM74" s="15">
        <v>90</v>
      </c>
      <c r="EN74" s="15">
        <v>103</v>
      </c>
      <c r="EO74" s="15">
        <v>158</v>
      </c>
      <c r="EP74" s="15">
        <v>205</v>
      </c>
      <c r="EQ74" s="15">
        <v>200</v>
      </c>
      <c r="ER74" s="15">
        <v>261</v>
      </c>
      <c r="ES74" s="15">
        <v>242</v>
      </c>
      <c r="ET74" s="15">
        <v>198</v>
      </c>
      <c r="EU74" s="15">
        <v>263</v>
      </c>
      <c r="EV74" s="15">
        <v>383</v>
      </c>
      <c r="EW74" s="15">
        <v>469</v>
      </c>
      <c r="EX74" s="15">
        <v>539</v>
      </c>
      <c r="EY74" s="15">
        <v>513</v>
      </c>
      <c r="EZ74" s="15">
        <v>575</v>
      </c>
      <c r="FA74" s="15">
        <v>502</v>
      </c>
      <c r="FB74" s="15">
        <v>487</v>
      </c>
      <c r="FC74" s="15">
        <v>519</v>
      </c>
      <c r="FD74" s="15">
        <v>398</v>
      </c>
      <c r="FE74" s="15">
        <v>502</v>
      </c>
      <c r="FF74" s="15">
        <v>541</v>
      </c>
      <c r="FG74" s="15">
        <v>451</v>
      </c>
      <c r="FH74" s="15">
        <v>396</v>
      </c>
      <c r="FI74" s="15">
        <v>385</v>
      </c>
      <c r="FJ74" s="15">
        <v>430</v>
      </c>
      <c r="FK74" s="15">
        <v>441</v>
      </c>
      <c r="FL74" s="15">
        <v>426</v>
      </c>
      <c r="FM74" s="15">
        <v>417</v>
      </c>
      <c r="FN74" s="15">
        <v>435</v>
      </c>
      <c r="FO74" s="15">
        <v>396</v>
      </c>
      <c r="FP74" s="15">
        <v>404</v>
      </c>
      <c r="FQ74" s="15">
        <v>492</v>
      </c>
      <c r="FR74" s="15">
        <v>337</v>
      </c>
      <c r="FS74" s="15">
        <v>359</v>
      </c>
      <c r="FT74" s="15">
        <v>415</v>
      </c>
      <c r="FU74" s="15">
        <v>420</v>
      </c>
      <c r="FV74" s="15">
        <v>201</v>
      </c>
      <c r="FW74" s="15">
        <v>257</v>
      </c>
      <c r="FX74" s="15">
        <v>272</v>
      </c>
      <c r="FY74" s="15">
        <v>257</v>
      </c>
      <c r="FZ74" s="15">
        <v>222</v>
      </c>
      <c r="GA74" s="15">
        <v>188</v>
      </c>
      <c r="GB74" s="15">
        <v>183</v>
      </c>
      <c r="GC74" s="15">
        <v>169</v>
      </c>
      <c r="GD74" s="15">
        <v>151</v>
      </c>
      <c r="GE74" s="15">
        <v>169</v>
      </c>
      <c r="GF74" s="15">
        <v>101</v>
      </c>
      <c r="GG74" s="15">
        <v>123</v>
      </c>
      <c r="GH74" s="15">
        <v>126</v>
      </c>
      <c r="GI74" s="15">
        <v>136</v>
      </c>
      <c r="GJ74" s="15">
        <v>86</v>
      </c>
      <c r="GK74" s="15">
        <v>94</v>
      </c>
      <c r="GL74" s="15">
        <v>110</v>
      </c>
      <c r="GM74" s="15">
        <v>126</v>
      </c>
      <c r="GN74" s="15">
        <v>145</v>
      </c>
      <c r="GO74" s="15">
        <v>195</v>
      </c>
      <c r="GP74" s="15">
        <v>204</v>
      </c>
      <c r="GQ74" s="15">
        <v>117</v>
      </c>
      <c r="GR74" s="15">
        <v>124</v>
      </c>
      <c r="GS74" s="15">
        <v>160</v>
      </c>
      <c r="GT74" s="15">
        <v>142</v>
      </c>
      <c r="GU74" s="15">
        <v>93</v>
      </c>
      <c r="GV74" s="15">
        <v>119</v>
      </c>
      <c r="GW74" s="15">
        <v>143</v>
      </c>
      <c r="GX74" s="15">
        <v>134</v>
      </c>
      <c r="GY74" s="15">
        <v>164</v>
      </c>
      <c r="GZ74" s="15">
        <v>70</v>
      </c>
      <c r="HA74" s="15">
        <v>92</v>
      </c>
      <c r="HB74" s="15">
        <v>80</v>
      </c>
      <c r="HC74" s="15">
        <v>93</v>
      </c>
      <c r="HD74" s="15">
        <v>113</v>
      </c>
      <c r="HE74" s="15">
        <v>56</v>
      </c>
      <c r="HF74" s="15">
        <v>67</v>
      </c>
      <c r="HG74" s="15">
        <v>71</v>
      </c>
      <c r="HH74" s="15">
        <v>96</v>
      </c>
      <c r="HI74" s="15">
        <v>75</v>
      </c>
      <c r="HJ74" s="15">
        <v>95</v>
      </c>
      <c r="HK74" s="15">
        <v>83</v>
      </c>
      <c r="HL74" s="15">
        <v>79</v>
      </c>
      <c r="HM74" s="15">
        <v>78</v>
      </c>
      <c r="HN74" s="15">
        <v>94</v>
      </c>
      <c r="HO74" s="15">
        <v>70</v>
      </c>
      <c r="HP74" s="15">
        <v>92</v>
      </c>
      <c r="HQ74" s="15">
        <v>86</v>
      </c>
      <c r="HR74" s="15">
        <v>101</v>
      </c>
      <c r="HS74" s="15">
        <v>86</v>
      </c>
      <c r="HT74" s="15">
        <v>96</v>
      </c>
      <c r="HU74" s="15">
        <v>87</v>
      </c>
      <c r="HV74" s="15">
        <v>45</v>
      </c>
      <c r="HW74" s="15">
        <v>60</v>
      </c>
      <c r="HX74" s="15">
        <v>71</v>
      </c>
      <c r="HY74" s="15">
        <v>56</v>
      </c>
      <c r="HZ74" s="15">
        <v>65</v>
      </c>
      <c r="IA74" s="15">
        <v>90</v>
      </c>
      <c r="IB74" s="15">
        <v>102</v>
      </c>
      <c r="IC74" s="15">
        <v>131</v>
      </c>
      <c r="ID74" s="15">
        <v>127</v>
      </c>
      <c r="IE74" s="15">
        <v>150</v>
      </c>
      <c r="IF74" s="15">
        <v>139</v>
      </c>
      <c r="IG74" s="15">
        <v>93</v>
      </c>
      <c r="IH74" s="15">
        <v>147</v>
      </c>
      <c r="II74" s="15">
        <v>186</v>
      </c>
      <c r="IJ74" s="15">
        <v>204</v>
      </c>
      <c r="IK74" s="15">
        <v>197</v>
      </c>
      <c r="IL74" s="15">
        <v>239</v>
      </c>
      <c r="IM74" s="15">
        <v>237</v>
      </c>
      <c r="IN74" s="15">
        <v>146</v>
      </c>
      <c r="IO74" s="15">
        <v>230</v>
      </c>
      <c r="IP74" s="15">
        <v>175</v>
      </c>
      <c r="IQ74" s="15">
        <v>197</v>
      </c>
      <c r="IR74" s="15">
        <v>241</v>
      </c>
      <c r="IS74" s="15">
        <v>334</v>
      </c>
      <c r="IT74" s="15">
        <v>297</v>
      </c>
      <c r="IU74" s="15">
        <v>232</v>
      </c>
      <c r="IV74" s="15">
        <v>339</v>
      </c>
      <c r="IW74" s="15">
        <v>422</v>
      </c>
      <c r="IX74" s="15">
        <v>389</v>
      </c>
      <c r="IY74" s="15">
        <v>525</v>
      </c>
      <c r="IZ74" s="15">
        <v>693</v>
      </c>
      <c r="JA74" s="15">
        <v>678</v>
      </c>
      <c r="JB74" s="81">
        <v>482</v>
      </c>
      <c r="JC74" s="81">
        <v>494</v>
      </c>
      <c r="JD74" s="81">
        <v>509</v>
      </c>
      <c r="JE74" s="81">
        <v>346</v>
      </c>
      <c r="JF74" s="81">
        <v>431</v>
      </c>
      <c r="JG74" s="81">
        <v>574</v>
      </c>
      <c r="JH74" s="81">
        <v>633</v>
      </c>
      <c r="JI74" s="81">
        <v>397</v>
      </c>
      <c r="JJ74" s="81">
        <v>492</v>
      </c>
      <c r="JK74" s="81">
        <v>568</v>
      </c>
      <c r="JL74" s="81">
        <v>746</v>
      </c>
      <c r="JM74" s="81">
        <v>785</v>
      </c>
      <c r="JN74" s="81">
        <v>999</v>
      </c>
      <c r="JO74" s="81">
        <v>1056</v>
      </c>
      <c r="JP74" s="81">
        <v>1001</v>
      </c>
      <c r="JQ74" s="81">
        <v>1034</v>
      </c>
      <c r="JR74" s="81">
        <v>1151</v>
      </c>
      <c r="JS74" s="81">
        <v>1135</v>
      </c>
      <c r="JT74" s="81">
        <v>1086</v>
      </c>
      <c r="JU74" s="81">
        <v>1070</v>
      </c>
      <c r="JV74" s="81">
        <v>1066</v>
      </c>
      <c r="JW74" s="81">
        <v>902</v>
      </c>
      <c r="JX74" s="81">
        <v>956</v>
      </c>
      <c r="JY74" s="81">
        <v>880</v>
      </c>
      <c r="JZ74" s="81">
        <v>915</v>
      </c>
      <c r="KA74" s="81">
        <v>848</v>
      </c>
      <c r="KB74" s="81">
        <v>954</v>
      </c>
      <c r="KC74" s="81">
        <v>985</v>
      </c>
      <c r="KD74" s="81">
        <v>847</v>
      </c>
      <c r="KE74" s="81">
        <v>924</v>
      </c>
      <c r="KF74" s="81">
        <v>835</v>
      </c>
      <c r="KG74" s="81">
        <v>911</v>
      </c>
      <c r="KH74" s="81">
        <v>925</v>
      </c>
      <c r="KI74" s="81">
        <v>876</v>
      </c>
      <c r="KJ74" s="81">
        <v>839</v>
      </c>
      <c r="KK74" s="81">
        <v>777</v>
      </c>
      <c r="KL74" s="81">
        <v>806</v>
      </c>
      <c r="KM74" s="81">
        <v>762</v>
      </c>
      <c r="KN74" s="81">
        <v>856</v>
      </c>
      <c r="KO74" s="81">
        <v>850</v>
      </c>
      <c r="KP74" s="81">
        <v>866</v>
      </c>
      <c r="KQ74" s="81">
        <v>818</v>
      </c>
      <c r="KR74" s="81">
        <v>780</v>
      </c>
      <c r="KS74" s="81">
        <v>703</v>
      </c>
      <c r="KT74" s="81">
        <v>709</v>
      </c>
      <c r="KU74" s="81">
        <v>861</v>
      </c>
      <c r="KV74" s="81">
        <v>830</v>
      </c>
      <c r="KW74" s="81">
        <v>854</v>
      </c>
      <c r="KX74" s="81">
        <v>846</v>
      </c>
      <c r="KY74" s="81">
        <v>903</v>
      </c>
      <c r="KZ74" s="81">
        <v>944</v>
      </c>
      <c r="LA74" s="81">
        <v>1106</v>
      </c>
      <c r="LB74" s="81">
        <v>1156</v>
      </c>
      <c r="LC74" s="81">
        <v>1171</v>
      </c>
      <c r="LD74" s="81">
        <v>1326</v>
      </c>
      <c r="LE74" s="81">
        <v>1410</v>
      </c>
      <c r="LF74" s="81">
        <v>1354</v>
      </c>
      <c r="LG74" s="81">
        <v>1200</v>
      </c>
      <c r="LH74" s="81">
        <v>1304</v>
      </c>
      <c r="LI74" s="81">
        <v>1436</v>
      </c>
      <c r="LJ74" s="81">
        <v>1424</v>
      </c>
      <c r="LK74" s="81">
        <v>1505</v>
      </c>
      <c r="LL74" s="81">
        <v>1364</v>
      </c>
      <c r="LM74" s="81">
        <v>1372</v>
      </c>
      <c r="LN74" s="81">
        <v>1399</v>
      </c>
      <c r="LO74" s="81">
        <v>1410</v>
      </c>
      <c r="LP74" s="81">
        <v>1406</v>
      </c>
      <c r="LQ74" s="81">
        <v>1434</v>
      </c>
      <c r="LR74" s="81">
        <v>1450</v>
      </c>
      <c r="LS74" s="81">
        <v>1382</v>
      </c>
      <c r="LT74" s="81">
        <v>1253</v>
      </c>
      <c r="LU74" s="81">
        <v>1280</v>
      </c>
      <c r="LV74" s="81">
        <v>1311</v>
      </c>
      <c r="LW74" s="81">
        <v>1220</v>
      </c>
      <c r="LX74" s="81">
        <v>1302</v>
      </c>
      <c r="LY74" s="81">
        <v>1152</v>
      </c>
      <c r="LZ74" s="81">
        <v>1128</v>
      </c>
      <c r="MA74" s="81">
        <v>1070</v>
      </c>
      <c r="MB74" s="81">
        <v>984</v>
      </c>
      <c r="MC74" s="81">
        <v>947</v>
      </c>
      <c r="MD74" s="81">
        <v>857</v>
      </c>
      <c r="ME74" s="81">
        <v>832</v>
      </c>
      <c r="MF74" s="81">
        <v>840</v>
      </c>
      <c r="MG74" s="81">
        <v>688</v>
      </c>
      <c r="MH74" s="81">
        <v>713</v>
      </c>
      <c r="MI74" s="81">
        <v>764</v>
      </c>
      <c r="MJ74" s="81">
        <v>774</v>
      </c>
      <c r="MK74" s="81">
        <v>788</v>
      </c>
      <c r="ML74" s="81">
        <v>414</v>
      </c>
      <c r="MM74" s="81">
        <v>353</v>
      </c>
      <c r="MN74" s="81">
        <v>224</v>
      </c>
      <c r="MO74" s="81">
        <v>173</v>
      </c>
      <c r="MP74" s="81">
        <v>151</v>
      </c>
      <c r="MQ74" s="81">
        <v>143</v>
      </c>
      <c r="MR74" s="81">
        <v>104</v>
      </c>
      <c r="MS74" s="81">
        <v>144</v>
      </c>
      <c r="MT74" s="81">
        <v>111</v>
      </c>
      <c r="MU74" s="81">
        <v>81</v>
      </c>
      <c r="MV74" s="81">
        <v>54</v>
      </c>
      <c r="MW74" s="81">
        <v>84</v>
      </c>
      <c r="MX74" s="81">
        <v>50</v>
      </c>
      <c r="MY74" s="81">
        <v>109</v>
      </c>
      <c r="MZ74" s="81">
        <v>104</v>
      </c>
      <c r="NA74" s="81">
        <v>71</v>
      </c>
      <c r="NB74" s="81">
        <v>58</v>
      </c>
      <c r="NC74" s="81">
        <v>63</v>
      </c>
      <c r="ND74" s="81">
        <v>104</v>
      </c>
      <c r="NE74" s="81">
        <v>65</v>
      </c>
      <c r="NF74" s="81">
        <v>109</v>
      </c>
      <c r="NG74" s="81">
        <v>39</v>
      </c>
      <c r="NH74" s="81">
        <v>41</v>
      </c>
      <c r="NI74" s="81">
        <v>55</v>
      </c>
      <c r="NJ74" s="81">
        <v>29</v>
      </c>
      <c r="NK74" s="81">
        <v>48</v>
      </c>
      <c r="NL74" s="81">
        <v>54</v>
      </c>
      <c r="NM74" s="81">
        <v>42</v>
      </c>
      <c r="NN74" s="81">
        <v>29</v>
      </c>
      <c r="NO74" s="81">
        <v>25</v>
      </c>
      <c r="NP74" s="81">
        <v>22</v>
      </c>
      <c r="NQ74" s="81">
        <v>41</v>
      </c>
      <c r="NR74" s="81">
        <v>28</v>
      </c>
      <c r="NS74" s="81">
        <v>90</v>
      </c>
      <c r="NT74" s="81">
        <v>95</v>
      </c>
      <c r="NU74" s="81">
        <v>41</v>
      </c>
      <c r="NV74" s="81">
        <v>65</v>
      </c>
      <c r="NW74" s="81">
        <v>63</v>
      </c>
      <c r="NX74" s="81">
        <v>30</v>
      </c>
      <c r="NY74" s="81">
        <v>45</v>
      </c>
      <c r="NZ74" s="81">
        <v>85</v>
      </c>
      <c r="OA74" s="81">
        <v>146</v>
      </c>
      <c r="OB74" s="81">
        <v>129</v>
      </c>
      <c r="OC74" s="81">
        <v>183</v>
      </c>
      <c r="OD74" s="81">
        <v>224</v>
      </c>
      <c r="OE74" s="81">
        <v>175</v>
      </c>
      <c r="OF74" s="81">
        <v>300</v>
      </c>
      <c r="OG74" s="81">
        <v>391</v>
      </c>
      <c r="OH74" s="81">
        <v>590</v>
      </c>
      <c r="OI74" s="81">
        <v>715</v>
      </c>
      <c r="OJ74" s="81">
        <v>782</v>
      </c>
      <c r="OK74" s="81">
        <v>844</v>
      </c>
      <c r="OL74" s="81">
        <v>903</v>
      </c>
      <c r="OM74" s="81">
        <v>1094</v>
      </c>
      <c r="ON74" s="81">
        <v>1353</v>
      </c>
      <c r="OO74" s="81">
        <v>1481</v>
      </c>
      <c r="OP74" s="81">
        <v>1660</v>
      </c>
      <c r="OQ74" s="81">
        <v>1781</v>
      </c>
      <c r="OR74" s="81">
        <v>1843</v>
      </c>
      <c r="OS74" s="81">
        <v>1672</v>
      </c>
      <c r="OT74" s="81">
        <v>1990</v>
      </c>
      <c r="OU74" s="81">
        <v>2066</v>
      </c>
      <c r="OV74" s="81">
        <v>2298</v>
      </c>
      <c r="OW74" s="81">
        <v>2640</v>
      </c>
      <c r="OX74" s="81">
        <v>2669</v>
      </c>
      <c r="OY74" s="81">
        <v>2933</v>
      </c>
      <c r="OZ74" s="81">
        <v>2569</v>
      </c>
      <c r="PA74" s="81">
        <v>2493</v>
      </c>
      <c r="PB74" s="81">
        <v>2658</v>
      </c>
      <c r="PC74" s="81">
        <v>2950</v>
      </c>
      <c r="PD74" s="81">
        <v>2933</v>
      </c>
      <c r="PE74" s="81">
        <v>2871</v>
      </c>
      <c r="PF74" s="81">
        <v>2877</v>
      </c>
      <c r="PG74" s="81">
        <v>2800</v>
      </c>
      <c r="PH74" s="81">
        <v>2998</v>
      </c>
      <c r="PI74" s="81">
        <v>3056</v>
      </c>
      <c r="PJ74" s="81">
        <v>3230</v>
      </c>
      <c r="PK74" s="81">
        <v>3008</v>
      </c>
      <c r="PL74" s="81">
        <v>3389</v>
      </c>
      <c r="PM74" s="81">
        <v>3545</v>
      </c>
      <c r="PN74" s="81">
        <v>3461</v>
      </c>
      <c r="PO74" s="81">
        <v>3264</v>
      </c>
      <c r="PP74" s="81">
        <v>2958</v>
      </c>
      <c r="PQ74" s="81">
        <v>3169</v>
      </c>
      <c r="PR74" s="81">
        <v>3243</v>
      </c>
      <c r="PS74" s="81">
        <v>3400</v>
      </c>
      <c r="PT74" s="81">
        <v>3478</v>
      </c>
      <c r="PU74" s="81">
        <v>3302</v>
      </c>
      <c r="PV74" s="81">
        <v>3229</v>
      </c>
      <c r="PW74" s="81">
        <v>3298</v>
      </c>
      <c r="PX74" s="81">
        <v>3060</v>
      </c>
      <c r="PY74" s="81">
        <v>2881</v>
      </c>
      <c r="PZ74" s="81">
        <v>2799</v>
      </c>
      <c r="QA74" s="81">
        <v>2657</v>
      </c>
      <c r="QB74" s="81">
        <v>2532</v>
      </c>
      <c r="QC74" s="81">
        <v>2567</v>
      </c>
      <c r="QD74" s="81">
        <v>2584</v>
      </c>
      <c r="QE74" s="81">
        <v>2469</v>
      </c>
      <c r="QF74" s="81">
        <v>2608</v>
      </c>
      <c r="QG74" s="81">
        <v>2671</v>
      </c>
      <c r="QH74" s="81">
        <v>2333</v>
      </c>
      <c r="QI74" s="81">
        <v>2265</v>
      </c>
      <c r="QJ74" s="81">
        <v>2564</v>
      </c>
      <c r="QK74" s="81">
        <v>2551</v>
      </c>
      <c r="QL74" s="81">
        <v>2814</v>
      </c>
      <c r="QM74" s="81">
        <v>2083</v>
      </c>
      <c r="QN74" s="81">
        <v>2167</v>
      </c>
      <c r="QO74" s="81">
        <v>2032</v>
      </c>
      <c r="QP74" s="81">
        <v>1882</v>
      </c>
      <c r="QQ74" s="81">
        <v>1567</v>
      </c>
      <c r="QR74" s="81">
        <v>1219</v>
      </c>
      <c r="QS74" s="81">
        <v>1067</v>
      </c>
      <c r="QT74" s="81">
        <v>977</v>
      </c>
      <c r="QU74" s="81">
        <v>991</v>
      </c>
      <c r="QV74" s="81">
        <v>961</v>
      </c>
      <c r="QW74" s="81">
        <v>867</v>
      </c>
      <c r="QX74" s="81">
        <v>916</v>
      </c>
      <c r="QY74" s="81">
        <v>892</v>
      </c>
      <c r="QZ74" s="81">
        <v>794</v>
      </c>
      <c r="RA74" s="81">
        <v>777</v>
      </c>
      <c r="RB74" s="81">
        <v>734</v>
      </c>
      <c r="RC74" s="81">
        <v>712</v>
      </c>
      <c r="RD74" s="81">
        <v>687</v>
      </c>
      <c r="RE74" s="81">
        <v>716</v>
      </c>
      <c r="RF74" s="81">
        <v>677</v>
      </c>
      <c r="RG74" s="81">
        <v>643</v>
      </c>
      <c r="RH74" s="81">
        <v>534</v>
      </c>
      <c r="RI74" s="81">
        <v>544</v>
      </c>
      <c r="RJ74" s="81">
        <v>552</v>
      </c>
      <c r="RK74" s="81">
        <v>470</v>
      </c>
      <c r="RL74" s="81">
        <v>419</v>
      </c>
      <c r="RM74" s="81">
        <v>406</v>
      </c>
      <c r="RN74" s="81">
        <v>368</v>
      </c>
      <c r="RO74" s="81">
        <v>340</v>
      </c>
      <c r="RP74" s="81">
        <v>341</v>
      </c>
      <c r="RQ74" s="81">
        <v>337</v>
      </c>
      <c r="RR74" s="81">
        <v>313</v>
      </c>
      <c r="RS74" s="81">
        <v>300</v>
      </c>
      <c r="RT74" s="81">
        <v>236</v>
      </c>
      <c r="RU74" s="81">
        <v>217</v>
      </c>
      <c r="RV74" s="81">
        <v>243</v>
      </c>
      <c r="RW74" s="81">
        <v>210</v>
      </c>
      <c r="RX74" s="81">
        <v>196</v>
      </c>
      <c r="RY74" s="81">
        <v>167</v>
      </c>
      <c r="RZ74" s="81">
        <v>208</v>
      </c>
      <c r="SA74" s="81">
        <v>216</v>
      </c>
      <c r="SB74" s="81">
        <v>241</v>
      </c>
      <c r="SC74" s="81">
        <v>237</v>
      </c>
      <c r="SD74" s="81">
        <v>211</v>
      </c>
      <c r="SE74" s="81">
        <v>247</v>
      </c>
      <c r="SF74" s="81">
        <v>216</v>
      </c>
      <c r="SG74" s="81">
        <v>252</v>
      </c>
      <c r="SH74" s="81">
        <v>294</v>
      </c>
      <c r="SI74" s="81">
        <v>288</v>
      </c>
      <c r="SJ74" s="81">
        <v>294</v>
      </c>
      <c r="SK74" s="81">
        <v>275</v>
      </c>
      <c r="SL74" s="81">
        <v>274</v>
      </c>
      <c r="SM74" s="81">
        <v>212</v>
      </c>
      <c r="SN74" s="81">
        <v>203</v>
      </c>
      <c r="SO74" s="81">
        <v>324</v>
      </c>
      <c r="SP74" s="81">
        <v>269</v>
      </c>
      <c r="SQ74" s="81">
        <v>225</v>
      </c>
      <c r="SR74" s="81">
        <v>193</v>
      </c>
      <c r="SS74" s="81">
        <v>256</v>
      </c>
      <c r="ST74" s="81">
        <v>219</v>
      </c>
      <c r="SU74" s="81">
        <v>307</v>
      </c>
      <c r="SV74" s="81">
        <v>227</v>
      </c>
      <c r="SW74" s="81">
        <v>301</v>
      </c>
      <c r="SX74" s="81">
        <v>294</v>
      </c>
      <c r="SY74" s="81">
        <v>534</v>
      </c>
      <c r="SZ74" s="81">
        <v>583</v>
      </c>
      <c r="TA74" s="81">
        <v>273</v>
      </c>
      <c r="TB74" s="81">
        <v>379</v>
      </c>
      <c r="TC74" s="81">
        <v>522</v>
      </c>
      <c r="TD74" s="81">
        <v>522</v>
      </c>
      <c r="TE74" s="81">
        <v>556</v>
      </c>
      <c r="TF74" s="81">
        <v>535</v>
      </c>
      <c r="TG74" s="81">
        <v>612</v>
      </c>
      <c r="TH74" s="81">
        <v>568</v>
      </c>
      <c r="TI74" s="81">
        <v>479</v>
      </c>
      <c r="TJ74" s="81">
        <v>662</v>
      </c>
      <c r="TK74" s="81">
        <v>923</v>
      </c>
      <c r="TL74" s="81">
        <v>782</v>
      </c>
      <c r="TM74" s="81">
        <v>828</v>
      </c>
      <c r="TN74" s="81">
        <v>948</v>
      </c>
      <c r="TO74" s="81">
        <v>819</v>
      </c>
      <c r="TP74" s="81">
        <v>959</v>
      </c>
      <c r="TQ74" s="81">
        <v>1202</v>
      </c>
      <c r="TR74" s="81">
        <v>1231</v>
      </c>
      <c r="TS74" s="81">
        <v>1518</v>
      </c>
      <c r="TT74" s="81">
        <v>1739</v>
      </c>
      <c r="TU74" s="81">
        <v>1707</v>
      </c>
      <c r="TV74" s="81">
        <v>1616</v>
      </c>
      <c r="TW74" s="81">
        <v>1962</v>
      </c>
      <c r="TX74" s="81">
        <v>2203</v>
      </c>
      <c r="TY74" s="81">
        <v>2554</v>
      </c>
      <c r="TZ74" s="81">
        <v>2876</v>
      </c>
      <c r="UA74" s="81">
        <v>2827</v>
      </c>
      <c r="UB74" s="81">
        <v>4077</v>
      </c>
      <c r="UC74" s="81">
        <v>3954</v>
      </c>
      <c r="UD74" s="81">
        <v>3422</v>
      </c>
      <c r="UE74" s="81">
        <v>3888</v>
      </c>
      <c r="UF74" s="81">
        <v>3744</v>
      </c>
      <c r="UG74" s="81">
        <v>3626</v>
      </c>
      <c r="UH74" s="81">
        <v>3238</v>
      </c>
      <c r="UI74" s="81">
        <v>2762</v>
      </c>
      <c r="UJ74" s="81">
        <v>2292</v>
      </c>
      <c r="UK74" s="81">
        <v>2064</v>
      </c>
      <c r="UL74" s="81">
        <v>1859</v>
      </c>
      <c r="UM74" s="81">
        <v>1610</v>
      </c>
      <c r="UN74" s="81">
        <v>1345</v>
      </c>
      <c r="UO74" s="81">
        <v>1162</v>
      </c>
      <c r="UP74" s="81">
        <v>1032</v>
      </c>
      <c r="UQ74" s="81">
        <v>843</v>
      </c>
      <c r="UR74" s="81">
        <v>847</v>
      </c>
      <c r="US74" s="81">
        <v>857</v>
      </c>
      <c r="UT74" s="81">
        <v>825</v>
      </c>
      <c r="UU74" s="81">
        <v>776</v>
      </c>
      <c r="UV74" s="81">
        <v>629</v>
      </c>
      <c r="UW74" s="81">
        <v>588</v>
      </c>
      <c r="UX74" s="81">
        <v>485</v>
      </c>
      <c r="UY74" s="81">
        <v>450</v>
      </c>
      <c r="UZ74" s="81">
        <v>500</v>
      </c>
      <c r="VA74" s="81">
        <v>455</v>
      </c>
      <c r="VB74" s="81">
        <v>341</v>
      </c>
      <c r="VC74" s="81">
        <v>376</v>
      </c>
      <c r="VD74" s="81">
        <v>309</v>
      </c>
      <c r="VE74" s="81">
        <v>296</v>
      </c>
      <c r="VF74" s="81">
        <v>322</v>
      </c>
      <c r="VG74" s="81">
        <v>277</v>
      </c>
      <c r="VH74" s="81">
        <v>230</v>
      </c>
      <c r="VI74" s="81">
        <v>217</v>
      </c>
      <c r="VJ74" s="81">
        <v>191</v>
      </c>
      <c r="VK74" s="81">
        <v>135</v>
      </c>
      <c r="VL74" s="81">
        <v>121</v>
      </c>
      <c r="VM74" s="81">
        <v>125</v>
      </c>
      <c r="VN74" s="81">
        <v>131</v>
      </c>
      <c r="VO74" s="81">
        <v>113</v>
      </c>
      <c r="VP74" s="81">
        <v>124</v>
      </c>
      <c r="VQ74" s="81">
        <v>101</v>
      </c>
      <c r="VR74" s="81">
        <v>77</v>
      </c>
      <c r="VS74" s="81">
        <v>67</v>
      </c>
      <c r="VT74" s="81">
        <v>72</v>
      </c>
      <c r="VU74" s="81">
        <v>74</v>
      </c>
      <c r="VV74" s="81">
        <v>62</v>
      </c>
      <c r="VW74" s="81">
        <v>41</v>
      </c>
      <c r="VX74" s="81">
        <v>32</v>
      </c>
      <c r="VY74" s="81">
        <v>29</v>
      </c>
      <c r="VZ74" s="81">
        <v>21</v>
      </c>
      <c r="WA74" s="81">
        <v>34</v>
      </c>
      <c r="WB74" s="81">
        <v>23</v>
      </c>
      <c r="WC74" s="81">
        <v>31</v>
      </c>
      <c r="WD74" s="81">
        <v>30</v>
      </c>
      <c r="WE74" s="81">
        <v>35</v>
      </c>
      <c r="WF74" s="81">
        <v>27</v>
      </c>
      <c r="WG74" s="81">
        <v>32</v>
      </c>
      <c r="WH74" s="81">
        <v>27</v>
      </c>
      <c r="WI74" s="81">
        <v>21</v>
      </c>
      <c r="WJ74" s="81">
        <v>19</v>
      </c>
      <c r="WK74" s="81">
        <v>18</v>
      </c>
      <c r="WL74" s="81">
        <v>19</v>
      </c>
      <c r="WM74" s="81">
        <v>16</v>
      </c>
      <c r="WN74" s="81">
        <v>9</v>
      </c>
      <c r="WO74" s="81">
        <v>18</v>
      </c>
      <c r="WP74" s="81">
        <v>11</v>
      </c>
      <c r="WQ74" s="81">
        <v>9</v>
      </c>
      <c r="WR74" s="81">
        <v>9</v>
      </c>
      <c r="WS74" s="81">
        <v>11</v>
      </c>
      <c r="WT74" s="81">
        <v>8</v>
      </c>
      <c r="WU74" s="81">
        <v>5</v>
      </c>
      <c r="WV74" s="81">
        <v>10</v>
      </c>
      <c r="WW74" s="81">
        <v>7</v>
      </c>
      <c r="WX74" s="81">
        <v>16</v>
      </c>
      <c r="WY74" s="81">
        <v>11</v>
      </c>
      <c r="WZ74" s="81">
        <v>13</v>
      </c>
      <c r="XA74" s="81">
        <v>4</v>
      </c>
      <c r="XB74" s="81">
        <v>5</v>
      </c>
      <c r="XC74" s="81">
        <v>4</v>
      </c>
      <c r="XD74" s="81">
        <v>4</v>
      </c>
      <c r="XE74" s="81">
        <v>5</v>
      </c>
      <c r="XF74" s="81">
        <v>6</v>
      </c>
      <c r="XG74" s="81">
        <v>4</v>
      </c>
      <c r="XH74" s="81">
        <v>5</v>
      </c>
      <c r="XI74" s="15">
        <v>0</v>
      </c>
      <c r="XJ74" s="15">
        <v>2</v>
      </c>
      <c r="XK74" s="15">
        <v>0</v>
      </c>
      <c r="XL74" s="15">
        <v>2</v>
      </c>
      <c r="XM74" s="15">
        <v>2</v>
      </c>
      <c r="XN74" s="15">
        <v>5</v>
      </c>
      <c r="XO74" s="15">
        <v>4</v>
      </c>
      <c r="XP74" s="15">
        <v>4</v>
      </c>
      <c r="XQ74" s="15">
        <v>1</v>
      </c>
      <c r="XR74" s="15">
        <v>4</v>
      </c>
      <c r="XS74" s="15">
        <v>4</v>
      </c>
      <c r="XT74" s="15">
        <v>3</v>
      </c>
      <c r="XU74" s="15">
        <v>4</v>
      </c>
      <c r="XV74" s="15">
        <v>8</v>
      </c>
      <c r="XW74" s="15">
        <v>7</v>
      </c>
      <c r="XX74" s="15">
        <v>7</v>
      </c>
      <c r="XY74" s="15">
        <v>6</v>
      </c>
      <c r="XZ74" s="15">
        <v>11</v>
      </c>
      <c r="YA74" s="15">
        <v>7</v>
      </c>
      <c r="YB74" s="15">
        <v>5</v>
      </c>
      <c r="YC74" s="15">
        <v>2</v>
      </c>
      <c r="YD74" s="15">
        <v>2</v>
      </c>
      <c r="YE74" s="15">
        <v>6</v>
      </c>
      <c r="YF74" s="15">
        <v>3</v>
      </c>
      <c r="YG74" s="15">
        <v>5</v>
      </c>
      <c r="YH74" s="15">
        <v>1</v>
      </c>
      <c r="YI74" s="15">
        <v>2</v>
      </c>
      <c r="YJ74" s="15">
        <v>2</v>
      </c>
      <c r="YK74" s="15">
        <v>2</v>
      </c>
      <c r="YL74" s="15">
        <v>10</v>
      </c>
      <c r="YM74" s="15">
        <v>1</v>
      </c>
      <c r="YN74" s="15">
        <v>8</v>
      </c>
      <c r="YO74" s="15">
        <v>13</v>
      </c>
      <c r="YP74" s="15">
        <v>5</v>
      </c>
      <c r="YQ74" s="15">
        <v>14</v>
      </c>
      <c r="YR74" s="15">
        <v>6</v>
      </c>
      <c r="YS74" s="15">
        <v>18</v>
      </c>
      <c r="YT74" s="15">
        <v>23</v>
      </c>
      <c r="YU74" s="15">
        <v>20</v>
      </c>
      <c r="YV74" s="15">
        <v>13</v>
      </c>
      <c r="YW74" s="15">
        <v>24</v>
      </c>
      <c r="YX74" s="15">
        <v>22</v>
      </c>
      <c r="YY74" s="15">
        <v>16</v>
      </c>
      <c r="YZ74" s="15">
        <v>35</v>
      </c>
      <c r="ZA74" s="15">
        <v>100</v>
      </c>
      <c r="ZB74" s="15">
        <v>218</v>
      </c>
      <c r="ZC74" s="15">
        <v>310</v>
      </c>
      <c r="ZD74" s="15">
        <v>493</v>
      </c>
      <c r="ZE74" s="15">
        <v>512</v>
      </c>
      <c r="ZF74" s="15">
        <v>426</v>
      </c>
      <c r="ZG74" s="15">
        <v>331</v>
      </c>
      <c r="ZH74" s="15">
        <v>872</v>
      </c>
      <c r="ZI74" s="15">
        <v>1235</v>
      </c>
      <c r="ZJ74" s="15">
        <v>1755</v>
      </c>
      <c r="ZK74" s="15">
        <v>2857</v>
      </c>
      <c r="ZL74" s="15">
        <v>3933</v>
      </c>
      <c r="ZM74" s="15">
        <v>4274</v>
      </c>
      <c r="ZN74" s="15">
        <v>6292</v>
      </c>
      <c r="ZO74" s="15">
        <v>8498</v>
      </c>
      <c r="ZP74" s="15">
        <v>10884</v>
      </c>
      <c r="ZQ74" s="15">
        <v>13937</v>
      </c>
      <c r="ZR74" s="15">
        <v>17324</v>
      </c>
      <c r="ZS74" s="15">
        <v>19357</v>
      </c>
      <c r="ZT74" s="15">
        <v>20572</v>
      </c>
      <c r="ZU74" s="15">
        <v>24369</v>
      </c>
      <c r="ZV74" s="15">
        <v>27640</v>
      </c>
      <c r="ZW74" s="15">
        <v>32657</v>
      </c>
      <c r="ZX74" s="15">
        <v>36424</v>
      </c>
      <c r="ZY74" s="15">
        <v>41419</v>
      </c>
      <c r="ZZ74" s="15">
        <v>45187</v>
      </c>
      <c r="AAA74" s="15">
        <v>45985</v>
      </c>
      <c r="AAB74" s="15">
        <v>50770</v>
      </c>
      <c r="AAC74" s="15">
        <v>54018</v>
      </c>
      <c r="AAD74" s="15">
        <v>64132</v>
      </c>
      <c r="AAE74" s="15">
        <v>68041</v>
      </c>
      <c r="AAF74" s="15">
        <v>69045</v>
      </c>
      <c r="AAG74" s="15">
        <v>72290</v>
      </c>
      <c r="AAH74" s="15">
        <v>72877</v>
      </c>
      <c r="AAI74" s="15">
        <v>82569</v>
      </c>
      <c r="AAJ74" s="15">
        <v>85270</v>
      </c>
      <c r="AAK74" s="15">
        <v>83516</v>
      </c>
      <c r="AAL74" s="15">
        <v>83246</v>
      </c>
      <c r="AAM74" s="15">
        <v>72182</v>
      </c>
      <c r="AAN74" s="15">
        <v>68337</v>
      </c>
      <c r="AAO74" s="15">
        <v>59529</v>
      </c>
      <c r="AAP74" s="15">
        <v>59799</v>
      </c>
      <c r="AAQ74" s="15">
        <v>60158</v>
      </c>
      <c r="AAR74" s="15">
        <v>64372</v>
      </c>
      <c r="AAS74" s="15">
        <v>62619</v>
      </c>
      <c r="AAT74" s="15">
        <v>60606</v>
      </c>
      <c r="AAU74" s="15">
        <v>56946</v>
      </c>
      <c r="AAV74" s="15">
        <v>51869</v>
      </c>
      <c r="AAW74" s="15">
        <v>52064</v>
      </c>
      <c r="AAX74" s="15">
        <v>52682</v>
      </c>
      <c r="AAY74" s="15">
        <v>48052</v>
      </c>
      <c r="AAZ74" s="15">
        <v>45941</v>
      </c>
      <c r="ABA74" s="15">
        <v>48577</v>
      </c>
      <c r="ABB74" s="15">
        <v>46845</v>
      </c>
      <c r="ABC74" s="15">
        <v>43119</v>
      </c>
      <c r="ABD74" s="15">
        <v>41294</v>
      </c>
      <c r="ABE74" s="15">
        <v>41334</v>
      </c>
      <c r="ABF74" s="15">
        <v>38009</v>
      </c>
      <c r="ABG74" s="15">
        <v>34679</v>
      </c>
      <c r="ABH74" s="15">
        <v>31045</v>
      </c>
      <c r="ABI74" s="15">
        <v>28564</v>
      </c>
      <c r="ABJ74" s="15">
        <v>24768</v>
      </c>
      <c r="ABK74" s="15">
        <v>23581</v>
      </c>
      <c r="ABL74" s="15">
        <v>23037</v>
      </c>
      <c r="ABM74" s="15">
        <v>22410</v>
      </c>
      <c r="ABN74" s="15">
        <v>21222</v>
      </c>
      <c r="ABO74" s="15">
        <v>21756</v>
      </c>
      <c r="ABP74" s="15">
        <v>21637</v>
      </c>
      <c r="ABQ74" s="15">
        <v>19916</v>
      </c>
      <c r="ABR74" s="15">
        <v>20468</v>
      </c>
      <c r="ABS74" s="15">
        <v>19776</v>
      </c>
      <c r="ABT74" s="15">
        <v>18997</v>
      </c>
      <c r="ABU74" s="15">
        <v>17510</v>
      </c>
      <c r="ABV74" s="15">
        <v>16358</v>
      </c>
      <c r="ABW74" s="15">
        <v>15629</v>
      </c>
      <c r="ABX74" s="15">
        <v>14460</v>
      </c>
      <c r="ABY74" s="15">
        <v>12333</v>
      </c>
      <c r="ABZ74" s="15">
        <v>11323</v>
      </c>
      <c r="ACA74" s="15">
        <v>13314</v>
      </c>
      <c r="ACB74" s="15">
        <v>12971</v>
      </c>
      <c r="ACC74" s="15">
        <v>11906</v>
      </c>
      <c r="ACD74" s="15">
        <v>11460</v>
      </c>
      <c r="ACE74" s="15">
        <v>10854</v>
      </c>
      <c r="ACF74" s="15">
        <v>10949</v>
      </c>
      <c r="ACG74" s="15">
        <v>10895</v>
      </c>
      <c r="ACH74" s="15">
        <v>10666</v>
      </c>
      <c r="ACI74" s="15">
        <v>9937</v>
      </c>
      <c r="ACJ74" s="15">
        <v>10357</v>
      </c>
      <c r="ACK74" s="15">
        <v>10558</v>
      </c>
      <c r="ACL74" s="15">
        <v>9286</v>
      </c>
      <c r="ACM74" s="15">
        <v>11023</v>
      </c>
      <c r="ACN74" s="15">
        <v>11638</v>
      </c>
      <c r="ACO74" s="15">
        <v>11794</v>
      </c>
      <c r="ACP74" s="15">
        <v>11537</v>
      </c>
      <c r="ACQ74" s="15">
        <v>11822</v>
      </c>
      <c r="ACR74" s="15">
        <v>12043</v>
      </c>
      <c r="ACS74" s="15">
        <v>10529</v>
      </c>
      <c r="ACT74" s="15">
        <v>11915</v>
      </c>
      <c r="ACU74" s="15">
        <v>12182</v>
      </c>
      <c r="ACV74" s="15">
        <v>12053</v>
      </c>
      <c r="ACW74" s="15">
        <v>11933</v>
      </c>
      <c r="ACX74" s="15">
        <v>11310</v>
      </c>
      <c r="ACY74" s="15">
        <v>10070</v>
      </c>
      <c r="ACZ74" s="15">
        <v>8716</v>
      </c>
      <c r="ADA74" s="15">
        <v>9387</v>
      </c>
      <c r="ADB74" s="15">
        <v>8739</v>
      </c>
      <c r="ADC74" s="15">
        <v>9017</v>
      </c>
      <c r="ADD74" s="15">
        <v>8142</v>
      </c>
      <c r="ADE74" s="15">
        <v>7611</v>
      </c>
      <c r="ADF74" s="15">
        <v>7409</v>
      </c>
      <c r="ADG74" s="15">
        <v>6546</v>
      </c>
      <c r="ADH74" s="15">
        <v>7850</v>
      </c>
      <c r="ADI74" s="15">
        <v>7687</v>
      </c>
      <c r="ADJ74" s="15">
        <v>6951</v>
      </c>
      <c r="ADK74" s="15">
        <v>6257</v>
      </c>
      <c r="ADL74" s="15">
        <v>5489</v>
      </c>
      <c r="ADM74" s="15">
        <v>5818</v>
      </c>
      <c r="ADN74" s="15">
        <v>5368</v>
      </c>
      <c r="ADO74" s="15">
        <v>8655</v>
      </c>
      <c r="ADP74" s="15">
        <v>7696</v>
      </c>
      <c r="ADQ74" s="15">
        <v>7318</v>
      </c>
      <c r="ADR74" s="15">
        <v>6704</v>
      </c>
      <c r="ADS74" s="15">
        <v>7081</v>
      </c>
      <c r="ADT74" s="15">
        <v>7129</v>
      </c>
      <c r="ADU74" s="15">
        <v>6338</v>
      </c>
      <c r="ADV74" s="15">
        <v>7339</v>
      </c>
      <c r="ADW74" s="15">
        <v>7972</v>
      </c>
      <c r="ADX74" s="15">
        <v>7364</v>
      </c>
      <c r="ADY74" s="15">
        <v>6765</v>
      </c>
      <c r="ADZ74" s="15">
        <v>7357</v>
      </c>
      <c r="AEA74" s="15">
        <v>6976</v>
      </c>
      <c r="AEB74" s="15">
        <v>6345</v>
      </c>
      <c r="AEC74" s="15">
        <v>6863</v>
      </c>
      <c r="AED74" s="15">
        <v>6963</v>
      </c>
      <c r="AEE74" s="15">
        <v>8278</v>
      </c>
      <c r="AEF74" s="15">
        <v>9151</v>
      </c>
      <c r="AEG74" s="15">
        <v>8102</v>
      </c>
      <c r="AEH74" s="15">
        <v>7483</v>
      </c>
      <c r="AEI74" s="15">
        <v>6235</v>
      </c>
      <c r="AEJ74" s="15">
        <v>6275</v>
      </c>
      <c r="AEK74" s="15">
        <v>5765</v>
      </c>
      <c r="AEL74" s="15">
        <v>5963</v>
      </c>
      <c r="AEM74" s="15">
        <v>5406</v>
      </c>
      <c r="AEN74" s="15">
        <v>5605</v>
      </c>
      <c r="AEO74" s="15">
        <v>4878</v>
      </c>
      <c r="AEP74" s="15">
        <v>4635</v>
      </c>
      <c r="AEQ74" s="15">
        <v>5258</v>
      </c>
      <c r="AER74" s="15">
        <v>4899</v>
      </c>
      <c r="AES74" s="15">
        <v>4519</v>
      </c>
      <c r="AET74" s="15">
        <v>4182</v>
      </c>
      <c r="AEU74" s="15">
        <v>3635</v>
      </c>
      <c r="AEV74" s="15">
        <v>3346</v>
      </c>
      <c r="AEW74" s="15">
        <v>3023</v>
      </c>
      <c r="AEX74" s="15">
        <v>3220</v>
      </c>
      <c r="AEY74" s="15">
        <v>3102</v>
      </c>
      <c r="AEZ74" s="15">
        <v>3077</v>
      </c>
      <c r="AFA74" s="15">
        <v>2728</v>
      </c>
      <c r="AFB74" s="15">
        <v>2508</v>
      </c>
      <c r="AFC74" s="15">
        <v>2271</v>
      </c>
      <c r="AFD74" s="15">
        <v>1972</v>
      </c>
      <c r="AFE74" s="15">
        <v>2137</v>
      </c>
      <c r="AFF74" s="15">
        <v>2144</v>
      </c>
      <c r="AFG74" s="15">
        <v>2029</v>
      </c>
      <c r="AFH74" s="15">
        <v>1877</v>
      </c>
      <c r="AFI74" s="15">
        <v>1844</v>
      </c>
      <c r="AFJ74" s="15">
        <v>1815</v>
      </c>
      <c r="AFK74" s="15">
        <v>1503</v>
      </c>
      <c r="AFL74" s="15">
        <v>1871</v>
      </c>
      <c r="AFM74" s="15">
        <v>1946</v>
      </c>
      <c r="AFN74" s="15">
        <v>1967</v>
      </c>
      <c r="AFO74" s="15">
        <v>1615</v>
      </c>
      <c r="AFP74" s="15">
        <v>1533</v>
      </c>
      <c r="AFQ74" s="15">
        <v>1513</v>
      </c>
      <c r="AFR74" s="15">
        <v>1312</v>
      </c>
      <c r="AFS74" s="15">
        <v>1866</v>
      </c>
      <c r="AFT74" s="15">
        <v>2126</v>
      </c>
      <c r="AFU74" s="15">
        <v>2339</v>
      </c>
      <c r="AFV74" s="15">
        <v>2499</v>
      </c>
      <c r="AFW74" s="15">
        <v>2749</v>
      </c>
      <c r="AFX74" s="15">
        <v>2303</v>
      </c>
      <c r="AFY74" s="15">
        <v>2357</v>
      </c>
      <c r="AFZ74" s="15">
        <v>3561</v>
      </c>
      <c r="AGA74" s="15">
        <v>4310</v>
      </c>
      <c r="AGB74" s="15">
        <v>4869</v>
      </c>
      <c r="AGC74" s="15">
        <v>5137</v>
      </c>
      <c r="AGD74" s="15">
        <v>5669</v>
      </c>
      <c r="AGE74" s="15">
        <v>5980</v>
      </c>
      <c r="AGF74" s="15">
        <v>5447</v>
      </c>
      <c r="AGG74" s="15">
        <v>9115</v>
      </c>
      <c r="AGH74" s="15">
        <v>10921</v>
      </c>
      <c r="AGI74" s="15">
        <v>13114</v>
      </c>
      <c r="AGJ74" s="15">
        <v>14236</v>
      </c>
      <c r="AGK74" s="15">
        <v>16618</v>
      </c>
      <c r="AGL74" s="15">
        <v>18972</v>
      </c>
      <c r="AGM74" s="15">
        <v>16807</v>
      </c>
      <c r="AGN74" s="15">
        <v>15545</v>
      </c>
      <c r="AGO74" s="15">
        <v>29095</v>
      </c>
      <c r="AGP74" s="15">
        <v>37526</v>
      </c>
      <c r="AGQ74" s="15">
        <v>42364</v>
      </c>
      <c r="AGR74" s="15">
        <v>43944</v>
      </c>
      <c r="AGS74" s="15">
        <v>45225</v>
      </c>
      <c r="AGT74" s="15">
        <v>37145</v>
      </c>
      <c r="AGU74" s="15">
        <v>48505</v>
      </c>
      <c r="AGV74" s="15">
        <v>55803</v>
      </c>
      <c r="AGW74" s="15">
        <v>74616</v>
      </c>
      <c r="AGX74" s="15">
        <v>61750</v>
      </c>
      <c r="AGY74" s="15">
        <v>64303</v>
      </c>
      <c r="AGZ74" s="15">
        <v>64927</v>
      </c>
      <c r="AHA74" s="15">
        <v>53181</v>
      </c>
      <c r="AHB74" s="15">
        <v>65337</v>
      </c>
      <c r="AHC74" s="15">
        <v>72084</v>
      </c>
      <c r="AHD74" s="15">
        <v>75419</v>
      </c>
      <c r="AHE74" s="15">
        <v>68313</v>
      </c>
      <c r="AHF74" s="15">
        <v>70019</v>
      </c>
      <c r="AHG74" s="15">
        <v>70667</v>
      </c>
      <c r="AHH74" s="15">
        <v>61805</v>
      </c>
      <c r="AHI74" s="15">
        <v>69980</v>
      </c>
      <c r="AHJ74" s="15">
        <v>73529</v>
      </c>
      <c r="AHK74" s="15">
        <v>72007</v>
      </c>
      <c r="AHL74" s="15">
        <v>61512</v>
      </c>
      <c r="AHM74" s="15">
        <v>61473</v>
      </c>
      <c r="AHN74" s="15">
        <v>58099</v>
      </c>
      <c r="AHO74" s="15">
        <v>55532</v>
      </c>
      <c r="AHP74" s="15">
        <v>58144</v>
      </c>
      <c r="AHQ74" s="15">
        <v>59995</v>
      </c>
      <c r="AHR74" s="15">
        <v>63351</v>
      </c>
      <c r="AHS74" s="15">
        <v>63851</v>
      </c>
      <c r="AHT74" s="15">
        <v>65555</v>
      </c>
      <c r="AHU74" s="15">
        <v>63104</v>
      </c>
      <c r="AHV74" s="15">
        <v>55700</v>
      </c>
      <c r="AHW74" s="15">
        <v>70330</v>
      </c>
      <c r="AHX74" s="15">
        <v>63060</v>
      </c>
      <c r="AHY74" s="15">
        <v>59752</v>
      </c>
      <c r="AHZ74" s="15">
        <v>57501</v>
      </c>
      <c r="AIA74" s="15">
        <v>55405</v>
      </c>
      <c r="AIB74" s="15">
        <v>52520</v>
      </c>
      <c r="AIC74" s="15">
        <v>49145</v>
      </c>
      <c r="AID74" s="15">
        <v>52344</v>
      </c>
      <c r="AIE74" s="15">
        <v>50344</v>
      </c>
      <c r="AIF74" s="15">
        <v>47101</v>
      </c>
      <c r="AIG74" s="15">
        <v>43561</v>
      </c>
      <c r="AIH74" s="15">
        <v>40507</v>
      </c>
      <c r="AII74" s="15">
        <v>37244</v>
      </c>
      <c r="AIJ74" s="15">
        <v>34389</v>
      </c>
      <c r="AIK74" s="15">
        <v>35971</v>
      </c>
      <c r="AIL74" s="15">
        <v>32332</v>
      </c>
      <c r="AIM74" s="15">
        <v>30970</v>
      </c>
      <c r="AIN74" s="15">
        <v>27939</v>
      </c>
      <c r="AIO74" s="15">
        <v>26146</v>
      </c>
      <c r="AIP74" s="15">
        <v>23284</v>
      </c>
      <c r="AIQ74" s="15">
        <v>22069</v>
      </c>
      <c r="AIR74" s="15">
        <v>23052</v>
      </c>
      <c r="AIS74" s="15">
        <v>23432</v>
      </c>
      <c r="AIT74" s="15">
        <v>20909</v>
      </c>
      <c r="AIU74" s="15">
        <v>19771</v>
      </c>
      <c r="AIV74" s="15">
        <v>19157</v>
      </c>
      <c r="AIW74" s="15">
        <v>17477</v>
      </c>
      <c r="AIX74" s="15">
        <v>16410</v>
      </c>
      <c r="AIY74" s="15">
        <v>14420</v>
      </c>
      <c r="AIZ74" s="15">
        <v>15898</v>
      </c>
      <c r="AJA74" s="15">
        <v>15341</v>
      </c>
      <c r="AJB74" s="15">
        <v>14741</v>
      </c>
      <c r="AJC74" s="15">
        <v>12049</v>
      </c>
      <c r="AJD74" s="15">
        <v>12211</v>
      </c>
      <c r="AJE74" s="15">
        <v>11422</v>
      </c>
      <c r="AJF74" s="92"/>
      <c r="AJG74" s="92"/>
      <c r="AJH74" s="92"/>
      <c r="AJI74" s="92"/>
      <c r="AJJ74" s="92"/>
      <c r="AJK74" s="92"/>
      <c r="AJL74" s="92"/>
      <c r="AJM74" s="92"/>
      <c r="AJN74" s="92"/>
      <c r="AJO74" s="92"/>
      <c r="AJP74" s="92"/>
      <c r="AJQ74" s="92"/>
      <c r="AJR74" s="92"/>
      <c r="AJS74" s="92"/>
      <c r="AJT74" s="92"/>
      <c r="AJU74" s="92"/>
      <c r="AJV74" s="92"/>
      <c r="AJW74" s="92"/>
      <c r="AJX74" s="92"/>
      <c r="AJY74" s="92"/>
      <c r="AJZ74" s="92"/>
      <c r="AKA74" s="92"/>
      <c r="AKB74" s="92"/>
      <c r="AKC74" s="92"/>
      <c r="AKD74" s="92"/>
      <c r="AKE74" s="92"/>
      <c r="AKF74" s="92"/>
      <c r="AKG74" s="92"/>
      <c r="AKH74" s="92"/>
      <c r="AKI74" s="92"/>
      <c r="AKJ74" s="92"/>
      <c r="AKK74" s="92"/>
      <c r="AKL74" s="92"/>
      <c r="AKM74" s="92"/>
      <c r="AKN74" s="92"/>
      <c r="AKO74" s="92"/>
      <c r="AKP74" s="92"/>
      <c r="AKQ74" s="92"/>
      <c r="AKR74" s="92"/>
      <c r="AKS74" s="92"/>
      <c r="AKT74" s="92"/>
      <c r="AKU74" s="92"/>
      <c r="AKV74" s="92"/>
      <c r="AKW74" s="92"/>
      <c r="AKX74" s="92"/>
      <c r="AKY74" s="92"/>
      <c r="AKZ74" s="92"/>
      <c r="ALA74" s="92"/>
      <c r="ALB74" s="92"/>
      <c r="ALC74" s="92"/>
      <c r="ALD74" s="92"/>
      <c r="ALE74" s="92"/>
      <c r="ALF74" s="92"/>
      <c r="ALG74" s="92"/>
      <c r="ALH74" s="92"/>
      <c r="ALI74" s="92"/>
      <c r="ALJ74" s="92"/>
      <c r="ALK74" s="92"/>
      <c r="ALL74" s="92"/>
      <c r="ALM74" s="92"/>
      <c r="ALN74" s="92"/>
      <c r="ALO74" s="92"/>
      <c r="ALP74" s="92"/>
      <c r="ALQ74" s="92"/>
      <c r="ALR74" s="92"/>
      <c r="ALS74" s="92"/>
      <c r="ALT74" s="92"/>
      <c r="ALU74" s="92"/>
      <c r="ALV74" s="92"/>
      <c r="ALW74" s="92"/>
      <c r="ALX74" s="92"/>
      <c r="ALY74" s="92"/>
      <c r="ALZ74" s="92"/>
      <c r="AMA74" s="92"/>
      <c r="AMB74" s="92"/>
      <c r="AMC74" s="92"/>
      <c r="AMD74" s="92"/>
      <c r="AME74" s="92"/>
      <c r="AMF74" s="92"/>
      <c r="AMG74" s="92"/>
      <c r="AMH74" s="92"/>
      <c r="AMI74" s="92"/>
      <c r="AMJ74" s="92"/>
      <c r="AMK74" s="92"/>
      <c r="AML74" s="92"/>
      <c r="AMM74" s="92"/>
      <c r="AMN74" s="92"/>
      <c r="AMO74" s="92"/>
      <c r="AMP74" s="92"/>
      <c r="AMQ74" s="92"/>
      <c r="AMR74" s="92"/>
      <c r="AMS74" s="92"/>
      <c r="AMT74" s="92"/>
      <c r="AMU74" s="92"/>
      <c r="AMV74" s="92"/>
      <c r="AMW74" s="92"/>
      <c r="AMX74" s="92"/>
      <c r="AMY74" s="92"/>
      <c r="AMZ74" s="92"/>
      <c r="ANA74" s="92"/>
      <c r="ANB74" s="92"/>
      <c r="ANC74" s="92"/>
      <c r="AND74" s="92"/>
      <c r="ANE74" s="92"/>
      <c r="ANF74" s="92"/>
      <c r="ANG74" s="92"/>
      <c r="ANH74" s="92"/>
      <c r="ANI74" s="92"/>
      <c r="ANJ74" s="92"/>
      <c r="ANK74" s="92"/>
      <c r="ANL74" s="92"/>
      <c r="ANM74" s="92"/>
      <c r="ANN74" s="92"/>
      <c r="ANO74" s="92"/>
      <c r="ANP74" s="92"/>
      <c r="ANQ74" s="92"/>
      <c r="ANR74" s="92"/>
      <c r="ANS74" s="92"/>
      <c r="ANT74" s="92"/>
      <c r="ANU74" s="92"/>
      <c r="ANV74" s="92"/>
      <c r="ANW74" s="92"/>
      <c r="ANX74" s="92"/>
      <c r="ANY74" s="92"/>
      <c r="ANZ74" s="92"/>
      <c r="AOA74" s="92"/>
      <c r="AOB74" s="92"/>
      <c r="AOC74" s="92"/>
      <c r="AOD74" s="92"/>
      <c r="AOE74" s="92"/>
      <c r="AOF74" s="92"/>
      <c r="AOG74" s="92"/>
      <c r="AOH74" s="92"/>
      <c r="AOI74" s="92"/>
      <c r="AOJ74" s="92"/>
      <c r="AOK74" s="92"/>
      <c r="AOL74" s="92"/>
      <c r="AOM74" s="92"/>
      <c r="AON74" s="92"/>
      <c r="AOO74" s="92"/>
      <c r="AOP74" s="92"/>
      <c r="AOQ74" s="92"/>
      <c r="AOR74" s="92"/>
      <c r="AOS74" s="92"/>
      <c r="AOT74" s="92"/>
      <c r="AOU74" s="92"/>
      <c r="AOV74" s="92"/>
      <c r="AOW74" s="92"/>
      <c r="AOX74" s="92"/>
      <c r="AOY74" s="92"/>
      <c r="AOZ74" s="92"/>
      <c r="APA74" s="92"/>
      <c r="APB74" s="92"/>
      <c r="APC74" s="92"/>
      <c r="APD74" s="92"/>
      <c r="APE74" s="92"/>
      <c r="APF74" s="92"/>
      <c r="APG74" s="92"/>
      <c r="APH74" s="92"/>
      <c r="API74" s="92"/>
      <c r="APJ74" s="92"/>
      <c r="APK74" s="92"/>
      <c r="APL74" s="92"/>
      <c r="APM74" s="92"/>
      <c r="APN74" s="92"/>
      <c r="APO74" s="92"/>
      <c r="APP74" s="92"/>
      <c r="APQ74" s="92"/>
      <c r="APR74" s="92"/>
      <c r="APS74" s="92"/>
      <c r="APT74" s="92"/>
      <c r="APU74" s="92"/>
      <c r="APV74" s="92"/>
      <c r="APW74" s="92"/>
      <c r="APX74" s="92"/>
      <c r="APY74" s="92"/>
      <c r="APZ74" s="92"/>
      <c r="AQA74" s="92"/>
      <c r="AQB74" s="92"/>
      <c r="AQC74" s="92"/>
      <c r="AQD74" s="92"/>
      <c r="AQE74" s="92"/>
      <c r="AQF74" s="92"/>
      <c r="AQG74" s="92"/>
      <c r="AQH74" s="92"/>
      <c r="AQI74" s="92"/>
      <c r="AQJ74" s="92"/>
      <c r="AQK74" s="92"/>
      <c r="AQL74" s="92"/>
      <c r="AQM74" s="92"/>
      <c r="AQN74" s="92"/>
      <c r="AQO74" s="92"/>
      <c r="AQP74" s="92"/>
      <c r="AQQ74" s="92"/>
      <c r="AQR74" s="92"/>
      <c r="AQS74" s="92"/>
      <c r="AQT74" s="92"/>
      <c r="AQU74" s="92"/>
      <c r="AQV74" s="92"/>
      <c r="AQW74" s="92"/>
      <c r="AQX74" s="92"/>
      <c r="AQY74" s="92"/>
      <c r="AQZ74" s="92"/>
      <c r="ARA74" s="92"/>
      <c r="ARB74" s="92"/>
      <c r="ARC74" s="92"/>
      <c r="ARD74" s="92"/>
      <c r="ARE74" s="92"/>
      <c r="ARF74" s="92"/>
      <c r="ARG74" s="92"/>
      <c r="ARH74" s="92"/>
      <c r="ARI74" s="92"/>
      <c r="ARJ74" s="92"/>
      <c r="ARK74" s="92"/>
      <c r="ARL74" s="92"/>
      <c r="ARM74" s="92"/>
      <c r="ARN74" s="92"/>
      <c r="ARO74" s="92"/>
      <c r="ARP74" s="92"/>
      <c r="ARQ74" s="92"/>
      <c r="ARR74" s="92"/>
      <c r="ARS74" s="92"/>
      <c r="ART74" s="92"/>
      <c r="ARU74" s="92"/>
    </row>
    <row r="75" spans="1:1165">
      <c r="JB75" s="185" t="s">
        <v>77</v>
      </c>
      <c r="ABF75" s="31"/>
    </row>
    <row r="76" spans="1:1165">
      <c r="ABF76" s="31"/>
    </row>
    <row r="77" spans="1:1165">
      <c r="ABF77" s="31"/>
    </row>
  </sheetData>
  <mergeCells count="2">
    <mergeCell ref="AAK15:AAU16"/>
    <mergeCell ref="AAK9:AAT9"/>
  </mergeCells>
  <phoneticPr fontId="2"/>
  <conditionalFormatting sqref="GE56">
    <cfRule type="containsBlanks" dxfId="0" priority="2">
      <formula>LEN(TRIM(GE56))=0</formula>
    </cfRule>
  </conditionalFormatting>
  <pageMargins left="0.70866141732283472" right="0.70866141732283472" top="0.74803149606299213" bottom="0.74803149606299213" header="0.31496062992125984" footer="0.31496062992125984"/>
  <pageSetup paperSize="8" scale="10" orientation="portrait" cellComments="asDisplayed" r:id="rId1"/>
  <colBreaks count="1" manualBreakCount="1">
    <brk id="601" max="74" man="1"/>
  </colBreaks>
  <ignoredErrors>
    <ignoredError sqref="AJC13:AJD13 AJE13:AJL13 AJK6:AJL7 AIY13:AJB13 AHQ13:AIX13 AJL14 AJM6:AJP6 AJM13:AJN14 AJO13:AJP14 AJQ6:AJU6 AJQ13:AJU14 AJV6:AJW7 AJV13:AJY14 AJX6:AKB6 AJZ13:AJZ14 AKA13:AKA14 AKB13:AKB14 AKC6:AKE6 AKC14:AKE14 AKC13:AKE13 AKF6:AKH10 AKF12:AKH14 AKF11:AKG11 AKI6:AKJ6 AKI13:AKJ14 AKK6:AKL11 AKK13:AKL14 AKK12 AKM6 AKN6:AKU6 AKM13:AKR14 AKS13:AKS14 AKT13:AKT14 AKU13:AKU14 AKV6:AKW6 AKV13:AKW14 AKX6:ALB6 AKX13:ALB14 ALC6:ALE6 ALC13:ALE14 ALF6:ALF14 ALG6:ALI14 ALJ6:ALL14 ALM6:ALN14 ALO6:ALQ14 ALR6:ALS14 ALT6:ALW14 ALX6:ALY14 ALZ6:AMA11 ALZ13:AMA14 ALZ12 AMB6 AMB13:AMB14 AMC6:AME11 AMC13:AME14 AMC12:AMD12 AMF6:AMG14 AMH6:AMK15 AML6:AMM14 AMN6:AMO14 AMP6:AMQ14 AMR6:AMS14 AMT6:AMX14 AMY6:ANA14 ANB6:ANC14 AND6:ANM11 AND13:ANM14 AND12:ANL12 ANN6:ANN14 ANO6:ANP14 ANQ6:ANQ14 ANR6:ANT14 ANU6:ANV14 ANW6:ANX14 ANY6:ANZ14 AOA13:AOB14 AOA6:AOB6 AOC6:AOD6 AOC8:AOD11 AOC7 AOE6:AOJ11 AOC13:AOD14 AOD12 AOE13:AOJ14 AOE12:AOI12 AOK6:AOL14 AOM6:AOP11 AOM13:AOP14 AOM12:AOO12 AOQ6:AOR11 AOQ13:AOR14 AOQ12 AOS6:AOS14 AOT6:AOT11 AOT13:AOT14 AOU6:AOV14 AOW6:AOX14 AOY6:APB14 APC6:APC14 APD6:APE14 APF6:APG14 APH6:APK11 APH13:APK14 APH12:APJ12 APL6:APM14 APN6:APQ14 APR6:APR14 APS6:APS14 APT6:APU14 APV6:APW14 APX6:APZ11 APX13:APZ14 APX12:APY12 AQA6:AQA11 AQA13:AQA14 AQB6:AQB14" formulaRange="1"/>
    <ignoredError sqref="AKD21 AKD29 AKD35 AKD48:AKD50 AKD57" evalError="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U73"/>
  <sheetViews>
    <sheetView showGridLines="0" view="pageBreakPreview" zoomScale="115" zoomScaleNormal="100" zoomScaleSheetLayoutView="115" workbookViewId="0">
      <pane xSplit="1" topLeftCell="ARG1" activePane="topRight" state="frozen"/>
      <selection pane="topRight" activeCell="ARU1" sqref="ARU1"/>
    </sheetView>
  </sheetViews>
  <sheetFormatPr defaultColWidth="3.625" defaultRowHeight="15.75"/>
  <cols>
    <col min="1" max="1" width="55.75" style="7" customWidth="1"/>
    <col min="2" max="60" width="4.125" style="8" customWidth="1"/>
    <col min="61" max="1165" width="4.125" style="7" customWidth="1"/>
    <col min="1166" max="16384" width="3.625" style="7"/>
  </cols>
  <sheetData>
    <row r="1" spans="1:1165" ht="18" customHeight="1">
      <c r="A1" s="7" t="s">
        <v>4</v>
      </c>
      <c r="FQ1" s="31"/>
      <c r="FR1" s="31"/>
      <c r="YH1" s="112"/>
      <c r="YI1" s="112"/>
      <c r="YJ1" s="112"/>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row>
    <row r="2" spans="1:1165" s="10" customFormat="1" ht="18" customHeight="1">
      <c r="A2" s="9"/>
      <c r="B2" s="1">
        <v>43891</v>
      </c>
      <c r="C2" s="1">
        <v>43892</v>
      </c>
      <c r="D2" s="1">
        <v>43893</v>
      </c>
      <c r="E2" s="1">
        <v>43894</v>
      </c>
      <c r="F2" s="1">
        <v>43895</v>
      </c>
      <c r="G2" s="1">
        <v>43896</v>
      </c>
      <c r="H2" s="1">
        <v>43897</v>
      </c>
      <c r="I2" s="1">
        <v>43898</v>
      </c>
      <c r="J2" s="1">
        <v>43899</v>
      </c>
      <c r="K2" s="1">
        <v>43900</v>
      </c>
      <c r="L2" s="1">
        <v>43901</v>
      </c>
      <c r="M2" s="1">
        <v>43902</v>
      </c>
      <c r="N2" s="1">
        <v>43903</v>
      </c>
      <c r="O2" s="1">
        <v>43904</v>
      </c>
      <c r="P2" s="1">
        <v>43905</v>
      </c>
      <c r="Q2" s="1">
        <v>43906</v>
      </c>
      <c r="R2" s="1">
        <v>43907</v>
      </c>
      <c r="S2" s="1">
        <v>43908</v>
      </c>
      <c r="T2" s="1">
        <v>43909</v>
      </c>
      <c r="U2" s="1">
        <v>43910</v>
      </c>
      <c r="V2" s="1">
        <v>43911</v>
      </c>
      <c r="W2" s="1">
        <v>43912</v>
      </c>
      <c r="X2" s="1">
        <v>43913</v>
      </c>
      <c r="Y2" s="1">
        <v>43914</v>
      </c>
      <c r="Z2" s="1">
        <v>43915</v>
      </c>
      <c r="AA2" s="1">
        <v>43916</v>
      </c>
      <c r="AB2" s="1">
        <v>43917</v>
      </c>
      <c r="AC2" s="1">
        <v>43918</v>
      </c>
      <c r="AD2" s="1">
        <v>43919</v>
      </c>
      <c r="AE2" s="1">
        <v>43920</v>
      </c>
      <c r="AF2" s="1">
        <v>43921</v>
      </c>
      <c r="AG2" s="1">
        <v>43922</v>
      </c>
      <c r="AH2" s="1">
        <v>43923</v>
      </c>
      <c r="AI2" s="1">
        <v>43924</v>
      </c>
      <c r="AJ2" s="1">
        <v>43925</v>
      </c>
      <c r="AK2" s="1">
        <v>43926</v>
      </c>
      <c r="AL2" s="1">
        <v>43927</v>
      </c>
      <c r="AM2" s="1">
        <v>43928</v>
      </c>
      <c r="AN2" s="1">
        <v>43929</v>
      </c>
      <c r="AO2" s="1">
        <v>43930</v>
      </c>
      <c r="AP2" s="1">
        <v>43931</v>
      </c>
      <c r="AQ2" s="1">
        <v>43932</v>
      </c>
      <c r="AR2" s="1">
        <v>43933</v>
      </c>
      <c r="AS2" s="1">
        <v>43934</v>
      </c>
      <c r="AT2" s="1">
        <v>43935</v>
      </c>
      <c r="AU2" s="1">
        <v>43936</v>
      </c>
      <c r="AV2" s="1">
        <v>43937</v>
      </c>
      <c r="AW2" s="1">
        <v>43938</v>
      </c>
      <c r="AX2" s="1">
        <v>43939</v>
      </c>
      <c r="AY2" s="1">
        <v>43940</v>
      </c>
      <c r="AZ2" s="1">
        <v>43941</v>
      </c>
      <c r="BA2" s="1">
        <v>43942</v>
      </c>
      <c r="BB2" s="1">
        <v>43943</v>
      </c>
      <c r="BC2" s="1">
        <v>43944</v>
      </c>
      <c r="BD2" s="1">
        <v>43945</v>
      </c>
      <c r="BE2" s="1">
        <v>43946</v>
      </c>
      <c r="BF2" s="1">
        <v>43947</v>
      </c>
      <c r="BG2" s="1">
        <v>43948</v>
      </c>
      <c r="BH2" s="1">
        <v>43949</v>
      </c>
      <c r="BI2" s="1">
        <v>43950</v>
      </c>
      <c r="BJ2" s="1">
        <v>43951</v>
      </c>
      <c r="BK2" s="1">
        <v>43952</v>
      </c>
      <c r="BL2" s="1">
        <v>43953</v>
      </c>
      <c r="BM2" s="1">
        <v>43954</v>
      </c>
      <c r="BN2" s="1">
        <v>43955</v>
      </c>
      <c r="BO2" s="1">
        <v>43956</v>
      </c>
      <c r="BP2" s="1">
        <v>43957</v>
      </c>
      <c r="BQ2" s="1">
        <v>43958</v>
      </c>
      <c r="BR2" s="1">
        <v>43959</v>
      </c>
      <c r="BS2" s="1">
        <v>43960</v>
      </c>
      <c r="BT2" s="1">
        <v>43961</v>
      </c>
      <c r="BU2" s="1">
        <v>43962</v>
      </c>
      <c r="BV2" s="1">
        <v>43963</v>
      </c>
      <c r="BW2" s="1">
        <v>43964</v>
      </c>
      <c r="BX2" s="1">
        <v>43965</v>
      </c>
      <c r="BY2" s="1">
        <v>43966</v>
      </c>
      <c r="BZ2" s="1">
        <v>43967</v>
      </c>
      <c r="CA2" s="1">
        <v>43968</v>
      </c>
      <c r="CB2" s="1">
        <v>43969</v>
      </c>
      <c r="CC2" s="1">
        <v>43970</v>
      </c>
      <c r="CD2" s="1">
        <v>43971</v>
      </c>
      <c r="CE2" s="1">
        <v>43972</v>
      </c>
      <c r="CF2" s="1">
        <v>43973</v>
      </c>
      <c r="CG2" s="1">
        <v>43974</v>
      </c>
      <c r="CH2" s="1">
        <v>43975</v>
      </c>
      <c r="CI2" s="1">
        <v>43976</v>
      </c>
      <c r="CJ2" s="1">
        <v>43977</v>
      </c>
      <c r="CK2" s="1">
        <v>43978</v>
      </c>
      <c r="CL2" s="1">
        <v>43979</v>
      </c>
      <c r="CM2" s="1">
        <v>43980</v>
      </c>
      <c r="CN2" s="1">
        <v>43981</v>
      </c>
      <c r="CO2" s="1">
        <v>43982</v>
      </c>
      <c r="CP2" s="1">
        <v>43983</v>
      </c>
      <c r="CQ2" s="1">
        <v>43984</v>
      </c>
      <c r="CR2" s="1">
        <v>43985</v>
      </c>
      <c r="CS2" s="1">
        <v>43986</v>
      </c>
      <c r="CT2" s="1">
        <v>43987</v>
      </c>
      <c r="CU2" s="1">
        <v>43988</v>
      </c>
      <c r="CV2" s="1">
        <v>43989</v>
      </c>
      <c r="CW2" s="1">
        <v>43990</v>
      </c>
      <c r="CX2" s="1">
        <v>43991</v>
      </c>
      <c r="CY2" s="1">
        <v>43992</v>
      </c>
      <c r="CZ2" s="1">
        <v>43993</v>
      </c>
      <c r="DA2" s="1">
        <v>43994</v>
      </c>
      <c r="DB2" s="1">
        <v>43995</v>
      </c>
      <c r="DC2" s="1">
        <v>43996</v>
      </c>
      <c r="DD2" s="1">
        <v>43997</v>
      </c>
      <c r="DE2" s="1">
        <v>43998</v>
      </c>
      <c r="DF2" s="1">
        <v>43999</v>
      </c>
      <c r="DG2" s="1">
        <v>44000</v>
      </c>
      <c r="DH2" s="1">
        <v>44001</v>
      </c>
      <c r="DI2" s="1">
        <v>44002</v>
      </c>
      <c r="DJ2" s="1">
        <v>44003</v>
      </c>
      <c r="DK2" s="1">
        <v>44004</v>
      </c>
      <c r="DL2" s="1">
        <v>44005</v>
      </c>
      <c r="DM2" s="1">
        <v>44006</v>
      </c>
      <c r="DN2" s="1">
        <v>44007</v>
      </c>
      <c r="DO2" s="1">
        <v>44008</v>
      </c>
      <c r="DP2" s="1">
        <v>44009</v>
      </c>
      <c r="DQ2" s="1">
        <v>44010</v>
      </c>
      <c r="DR2" s="1">
        <v>44011</v>
      </c>
      <c r="DS2" s="1">
        <v>44012</v>
      </c>
      <c r="DT2" s="1">
        <v>44013</v>
      </c>
      <c r="DU2" s="1">
        <v>44014</v>
      </c>
      <c r="DV2" s="1">
        <v>44015</v>
      </c>
      <c r="DW2" s="1">
        <v>44016</v>
      </c>
      <c r="DX2" s="1">
        <v>44017</v>
      </c>
      <c r="DY2" s="1">
        <v>44018</v>
      </c>
      <c r="DZ2" s="1">
        <v>44019</v>
      </c>
      <c r="EA2" s="1">
        <v>44020</v>
      </c>
      <c r="EB2" s="1">
        <v>44021</v>
      </c>
      <c r="EC2" s="1">
        <v>44022</v>
      </c>
      <c r="ED2" s="1">
        <v>44023</v>
      </c>
      <c r="EE2" s="1">
        <v>44024</v>
      </c>
      <c r="EF2" s="1">
        <v>44025</v>
      </c>
      <c r="EG2" s="1">
        <v>44026</v>
      </c>
      <c r="EH2" s="1">
        <v>44027</v>
      </c>
      <c r="EI2" s="1">
        <v>44028</v>
      </c>
      <c r="EJ2" s="1">
        <v>44029</v>
      </c>
      <c r="EK2" s="1">
        <v>44030</v>
      </c>
      <c r="EL2" s="1">
        <v>44031</v>
      </c>
      <c r="EM2" s="1">
        <v>44032</v>
      </c>
      <c r="EN2" s="1">
        <v>44033</v>
      </c>
      <c r="EO2" s="1">
        <v>44034</v>
      </c>
      <c r="EP2" s="1">
        <v>44035</v>
      </c>
      <c r="EQ2" s="1">
        <v>44036</v>
      </c>
      <c r="ER2" s="1">
        <v>44037</v>
      </c>
      <c r="ES2" s="1">
        <v>44038</v>
      </c>
      <c r="ET2" s="1">
        <v>44039</v>
      </c>
      <c r="EU2" s="1">
        <v>44040</v>
      </c>
      <c r="EV2" s="1">
        <v>44041</v>
      </c>
      <c r="EW2" s="1">
        <v>44042</v>
      </c>
      <c r="EX2" s="1">
        <v>44043</v>
      </c>
      <c r="EY2" s="1">
        <v>44044</v>
      </c>
      <c r="EZ2" s="1">
        <v>44045</v>
      </c>
      <c r="FA2" s="1">
        <v>44046</v>
      </c>
      <c r="FB2" s="1">
        <v>44047</v>
      </c>
      <c r="FC2" s="1">
        <v>44048</v>
      </c>
      <c r="FD2" s="1">
        <v>44049</v>
      </c>
      <c r="FE2" s="1">
        <v>44050</v>
      </c>
      <c r="FF2" s="1">
        <v>44051</v>
      </c>
      <c r="FG2" s="1">
        <v>44052</v>
      </c>
      <c r="FH2" s="1">
        <v>44053</v>
      </c>
      <c r="FI2" s="1">
        <v>44054</v>
      </c>
      <c r="FJ2" s="1">
        <v>44055</v>
      </c>
      <c r="FK2" s="1">
        <v>44056</v>
      </c>
      <c r="FL2" s="1">
        <v>44057</v>
      </c>
      <c r="FM2" s="1">
        <v>44058</v>
      </c>
      <c r="FN2" s="1">
        <v>44059</v>
      </c>
      <c r="FO2" s="1">
        <v>44060</v>
      </c>
      <c r="FP2" s="1">
        <v>44061</v>
      </c>
      <c r="FQ2" s="1">
        <v>44062</v>
      </c>
      <c r="FR2" s="1">
        <v>44063</v>
      </c>
      <c r="FS2" s="1">
        <v>44064</v>
      </c>
      <c r="FT2" s="1">
        <v>44065</v>
      </c>
      <c r="FU2" s="1">
        <v>44066</v>
      </c>
      <c r="FV2" s="1">
        <v>44067</v>
      </c>
      <c r="FW2" s="1">
        <v>44068</v>
      </c>
      <c r="FX2" s="1">
        <v>44069</v>
      </c>
      <c r="FY2" s="1">
        <v>44070</v>
      </c>
      <c r="FZ2" s="1">
        <v>44071</v>
      </c>
      <c r="GA2" s="1">
        <v>44072</v>
      </c>
      <c r="GB2" s="1">
        <v>44073</v>
      </c>
      <c r="GC2" s="1">
        <v>44074</v>
      </c>
      <c r="GD2" s="1">
        <v>44075</v>
      </c>
      <c r="GE2" s="1">
        <v>44076</v>
      </c>
      <c r="GF2" s="1">
        <v>44077</v>
      </c>
      <c r="GG2" s="1">
        <v>44078</v>
      </c>
      <c r="GH2" s="1">
        <v>44079</v>
      </c>
      <c r="GI2" s="1">
        <v>44080</v>
      </c>
      <c r="GJ2" s="1">
        <v>44081</v>
      </c>
      <c r="GK2" s="1">
        <v>44082</v>
      </c>
      <c r="GL2" s="1">
        <v>44083</v>
      </c>
      <c r="GM2" s="1">
        <v>44084</v>
      </c>
      <c r="GN2" s="1">
        <v>44085</v>
      </c>
      <c r="GO2" s="1">
        <v>44086</v>
      </c>
      <c r="GP2" s="1">
        <v>44087</v>
      </c>
      <c r="GQ2" s="1">
        <v>44088</v>
      </c>
      <c r="GR2" s="1">
        <v>44089</v>
      </c>
      <c r="GS2" s="1">
        <v>44090</v>
      </c>
      <c r="GT2" s="1">
        <v>44091</v>
      </c>
      <c r="GU2" s="1">
        <v>44092</v>
      </c>
      <c r="GV2" s="1">
        <v>44093</v>
      </c>
      <c r="GW2" s="1">
        <v>44094</v>
      </c>
      <c r="GX2" s="1">
        <v>44095</v>
      </c>
      <c r="GY2" s="1">
        <v>44096</v>
      </c>
      <c r="GZ2" s="1">
        <v>44097</v>
      </c>
      <c r="HA2" s="1">
        <v>44098</v>
      </c>
      <c r="HB2" s="1">
        <v>44099</v>
      </c>
      <c r="HC2" s="1">
        <v>44100</v>
      </c>
      <c r="HD2" s="1">
        <v>44101</v>
      </c>
      <c r="HE2" s="1">
        <v>44102</v>
      </c>
      <c r="HF2" s="1">
        <v>44103</v>
      </c>
      <c r="HG2" s="1">
        <v>44104</v>
      </c>
      <c r="HH2" s="1">
        <v>44105</v>
      </c>
      <c r="HI2" s="1">
        <v>44106</v>
      </c>
      <c r="HJ2" s="1">
        <v>44107</v>
      </c>
      <c r="HK2" s="1">
        <v>44108</v>
      </c>
      <c r="HL2" s="1">
        <v>44109</v>
      </c>
      <c r="HM2" s="1">
        <v>44110</v>
      </c>
      <c r="HN2" s="1">
        <v>44111</v>
      </c>
      <c r="HO2" s="1">
        <v>44112</v>
      </c>
      <c r="HP2" s="1">
        <v>44113</v>
      </c>
      <c r="HQ2" s="1">
        <v>44114</v>
      </c>
      <c r="HR2" s="1">
        <v>44115</v>
      </c>
      <c r="HS2" s="1">
        <v>44116</v>
      </c>
      <c r="HT2" s="1">
        <v>44117</v>
      </c>
      <c r="HU2" s="1">
        <v>44118</v>
      </c>
      <c r="HV2" s="1">
        <v>44119</v>
      </c>
      <c r="HW2" s="1">
        <v>44120</v>
      </c>
      <c r="HX2" s="1">
        <v>44121</v>
      </c>
      <c r="HY2" s="1">
        <v>44122</v>
      </c>
      <c r="HZ2" s="1">
        <v>44123</v>
      </c>
      <c r="IA2" s="1">
        <v>44124</v>
      </c>
      <c r="IB2" s="1">
        <v>44125</v>
      </c>
      <c r="IC2" s="1">
        <v>44126</v>
      </c>
      <c r="ID2" s="1">
        <v>44127</v>
      </c>
      <c r="IE2" s="1">
        <v>44128</v>
      </c>
      <c r="IF2" s="1">
        <v>44129</v>
      </c>
      <c r="IG2" s="1">
        <v>44130</v>
      </c>
      <c r="IH2" s="1">
        <v>44131</v>
      </c>
      <c r="II2" s="1">
        <v>44132</v>
      </c>
      <c r="IJ2" s="1">
        <v>44133</v>
      </c>
      <c r="IK2" s="1">
        <v>44134</v>
      </c>
      <c r="IL2" s="1">
        <v>44135</v>
      </c>
      <c r="IM2" s="1">
        <v>44136</v>
      </c>
      <c r="IN2" s="1">
        <v>44137</v>
      </c>
      <c r="IO2" s="1">
        <v>44138</v>
      </c>
      <c r="IP2" s="1">
        <v>44139</v>
      </c>
      <c r="IQ2" s="1">
        <v>44140</v>
      </c>
      <c r="IR2" s="1">
        <v>44141</v>
      </c>
      <c r="IS2" s="1">
        <v>44142</v>
      </c>
      <c r="IT2" s="1">
        <v>44143</v>
      </c>
      <c r="IU2" s="1">
        <v>44144</v>
      </c>
      <c r="IV2" s="1">
        <v>44145</v>
      </c>
      <c r="IW2" s="1">
        <v>44146</v>
      </c>
      <c r="IX2" s="1">
        <v>44147</v>
      </c>
      <c r="IY2" s="1">
        <v>44148</v>
      </c>
      <c r="IZ2" s="1">
        <v>44149</v>
      </c>
      <c r="JA2" s="1">
        <v>44150</v>
      </c>
      <c r="JB2" s="1">
        <v>44151</v>
      </c>
      <c r="JC2" s="1">
        <v>44152</v>
      </c>
      <c r="JD2" s="1">
        <v>44153</v>
      </c>
      <c r="JE2" s="1">
        <v>44154</v>
      </c>
      <c r="JF2" s="1">
        <v>44155</v>
      </c>
      <c r="JG2" s="1">
        <v>44156</v>
      </c>
      <c r="JH2" s="1">
        <v>44157</v>
      </c>
      <c r="JI2" s="1">
        <v>44158</v>
      </c>
      <c r="JJ2" s="1">
        <v>44159</v>
      </c>
      <c r="JK2" s="1">
        <v>44160</v>
      </c>
      <c r="JL2" s="1">
        <v>44161</v>
      </c>
      <c r="JM2" s="1">
        <v>44162</v>
      </c>
      <c r="JN2" s="1">
        <v>44163</v>
      </c>
      <c r="JO2" s="1">
        <v>44164</v>
      </c>
      <c r="JP2" s="1">
        <v>44165</v>
      </c>
      <c r="JQ2" s="1">
        <v>44166</v>
      </c>
      <c r="JR2" s="1">
        <v>44167</v>
      </c>
      <c r="JS2" s="1">
        <v>44168</v>
      </c>
      <c r="JT2" s="1">
        <v>44169</v>
      </c>
      <c r="JU2" s="1">
        <v>44170</v>
      </c>
      <c r="JV2" s="1">
        <v>44171</v>
      </c>
      <c r="JW2" s="1">
        <v>44172</v>
      </c>
      <c r="JX2" s="1">
        <v>44173</v>
      </c>
      <c r="JY2" s="1">
        <v>44174</v>
      </c>
      <c r="JZ2" s="1">
        <v>44175</v>
      </c>
      <c r="KA2" s="1">
        <v>44176</v>
      </c>
      <c r="KB2" s="1">
        <v>44177</v>
      </c>
      <c r="KC2" s="1">
        <v>44178</v>
      </c>
      <c r="KD2" s="1">
        <v>44179</v>
      </c>
      <c r="KE2" s="1">
        <v>44180</v>
      </c>
      <c r="KF2" s="1">
        <v>44181</v>
      </c>
      <c r="KG2" s="1">
        <v>44182</v>
      </c>
      <c r="KH2" s="1">
        <v>44183</v>
      </c>
      <c r="KI2" s="1">
        <v>44184</v>
      </c>
      <c r="KJ2" s="1">
        <v>44185</v>
      </c>
      <c r="KK2" s="1">
        <v>44186</v>
      </c>
      <c r="KL2" s="1">
        <v>44187</v>
      </c>
      <c r="KM2" s="1">
        <v>44188</v>
      </c>
      <c r="KN2" s="1">
        <v>44189</v>
      </c>
      <c r="KO2" s="1">
        <v>44190</v>
      </c>
      <c r="KP2" s="1">
        <v>44191</v>
      </c>
      <c r="KQ2" s="1">
        <v>44192</v>
      </c>
      <c r="KR2" s="1">
        <v>44193</v>
      </c>
      <c r="KS2" s="1">
        <v>44194</v>
      </c>
      <c r="KT2" s="1">
        <v>44195</v>
      </c>
      <c r="KU2" s="1">
        <v>44196</v>
      </c>
      <c r="KV2" s="1">
        <v>44197</v>
      </c>
      <c r="KW2" s="1">
        <v>44198</v>
      </c>
      <c r="KX2" s="1">
        <v>44199</v>
      </c>
      <c r="KY2" s="1">
        <v>44200</v>
      </c>
      <c r="KZ2" s="1">
        <v>44201</v>
      </c>
      <c r="LA2" s="1">
        <v>44202</v>
      </c>
      <c r="LB2" s="1">
        <v>44203</v>
      </c>
      <c r="LC2" s="1">
        <v>44204</v>
      </c>
      <c r="LD2" s="1">
        <v>44205</v>
      </c>
      <c r="LE2" s="1">
        <v>44206</v>
      </c>
      <c r="LF2" s="1">
        <v>44207</v>
      </c>
      <c r="LG2" s="1">
        <v>44208</v>
      </c>
      <c r="LH2" s="1">
        <v>44209</v>
      </c>
      <c r="LI2" s="1">
        <v>44210</v>
      </c>
      <c r="LJ2" s="1">
        <v>44211</v>
      </c>
      <c r="LK2" s="1">
        <v>44212</v>
      </c>
      <c r="LL2" s="1">
        <v>44213</v>
      </c>
      <c r="LM2" s="1">
        <v>44214</v>
      </c>
      <c r="LN2" s="1">
        <v>44215</v>
      </c>
      <c r="LO2" s="1">
        <v>44216</v>
      </c>
      <c r="LP2" s="1">
        <v>44217</v>
      </c>
      <c r="LQ2" s="1">
        <v>44218</v>
      </c>
      <c r="LR2" s="1">
        <v>44219</v>
      </c>
      <c r="LS2" s="1">
        <v>44220</v>
      </c>
      <c r="LT2" s="1">
        <v>44221</v>
      </c>
      <c r="LU2" s="1">
        <v>44222</v>
      </c>
      <c r="LV2" s="1">
        <v>44223</v>
      </c>
      <c r="LW2" s="1">
        <v>44224</v>
      </c>
      <c r="LX2" s="1">
        <v>44225</v>
      </c>
      <c r="LY2" s="1">
        <v>44226</v>
      </c>
      <c r="LZ2" s="1">
        <v>44227</v>
      </c>
      <c r="MA2" s="1">
        <v>44228</v>
      </c>
      <c r="MB2" s="1">
        <v>44229</v>
      </c>
      <c r="MC2" s="1">
        <v>44230</v>
      </c>
      <c r="MD2" s="1">
        <v>44231</v>
      </c>
      <c r="ME2" s="1">
        <v>44232</v>
      </c>
      <c r="MF2" s="1">
        <v>44233</v>
      </c>
      <c r="MG2" s="1">
        <v>44234</v>
      </c>
      <c r="MH2" s="1">
        <v>44235</v>
      </c>
      <c r="MI2" s="1">
        <v>44236</v>
      </c>
      <c r="MJ2" s="1">
        <v>44237</v>
      </c>
      <c r="MK2" s="1">
        <v>44238</v>
      </c>
      <c r="ML2" s="1">
        <v>44239</v>
      </c>
      <c r="MM2" s="1">
        <v>44240</v>
      </c>
      <c r="MN2" s="1">
        <v>44241</v>
      </c>
      <c r="MO2" s="1">
        <v>44242</v>
      </c>
      <c r="MP2" s="1">
        <v>44243</v>
      </c>
      <c r="MQ2" s="1">
        <v>44244</v>
      </c>
      <c r="MR2" s="1">
        <v>44245</v>
      </c>
      <c r="MS2" s="1">
        <v>44246</v>
      </c>
      <c r="MT2" s="1">
        <v>44247</v>
      </c>
      <c r="MU2" s="1">
        <v>44248</v>
      </c>
      <c r="MV2" s="1">
        <v>44249</v>
      </c>
      <c r="MW2" s="1">
        <v>44250</v>
      </c>
      <c r="MX2" s="1">
        <v>44251</v>
      </c>
      <c r="MY2" s="1">
        <v>44252</v>
      </c>
      <c r="MZ2" s="1">
        <v>44253</v>
      </c>
      <c r="NA2" s="1">
        <v>44254</v>
      </c>
      <c r="NB2" s="1">
        <v>44255</v>
      </c>
      <c r="NC2" s="1">
        <v>44256</v>
      </c>
      <c r="ND2" s="1">
        <v>44257</v>
      </c>
      <c r="NE2" s="1">
        <v>44258</v>
      </c>
      <c r="NF2" s="1">
        <v>44259</v>
      </c>
      <c r="NG2" s="1">
        <v>44260</v>
      </c>
      <c r="NH2" s="1">
        <v>44261</v>
      </c>
      <c r="NI2" s="1">
        <v>44262</v>
      </c>
      <c r="NJ2" s="1">
        <v>44263</v>
      </c>
      <c r="NK2" s="1">
        <v>44264</v>
      </c>
      <c r="NL2" s="1">
        <v>44265</v>
      </c>
      <c r="NM2" s="1">
        <v>44266</v>
      </c>
      <c r="NN2" s="1">
        <v>44267</v>
      </c>
      <c r="NO2" s="1">
        <v>44268</v>
      </c>
      <c r="NP2" s="1">
        <v>44269</v>
      </c>
      <c r="NQ2" s="1">
        <v>44270</v>
      </c>
      <c r="NR2" s="1">
        <v>44271</v>
      </c>
      <c r="NS2" s="1">
        <v>44272</v>
      </c>
      <c r="NT2" s="1">
        <v>44273</v>
      </c>
      <c r="NU2" s="1">
        <v>44274</v>
      </c>
      <c r="NV2" s="1">
        <v>44275</v>
      </c>
      <c r="NW2" s="1">
        <v>44276</v>
      </c>
      <c r="NX2" s="1">
        <v>44277</v>
      </c>
      <c r="NY2" s="1">
        <v>44278</v>
      </c>
      <c r="NZ2" s="1">
        <v>44279</v>
      </c>
      <c r="OA2" s="1">
        <v>44280</v>
      </c>
      <c r="OB2" s="1">
        <v>44281</v>
      </c>
      <c r="OC2" s="1">
        <v>44282</v>
      </c>
      <c r="OD2" s="1">
        <v>44283</v>
      </c>
      <c r="OE2" s="1">
        <v>44284</v>
      </c>
      <c r="OF2" s="1">
        <v>44285</v>
      </c>
      <c r="OG2" s="1">
        <v>44286</v>
      </c>
      <c r="OH2" s="1">
        <v>44287</v>
      </c>
      <c r="OI2" s="1">
        <v>44288</v>
      </c>
      <c r="OJ2" s="1">
        <v>44289</v>
      </c>
      <c r="OK2" s="1">
        <v>44290</v>
      </c>
      <c r="OL2" s="1">
        <v>44291</v>
      </c>
      <c r="OM2" s="1">
        <v>44292</v>
      </c>
      <c r="ON2" s="1">
        <v>44293</v>
      </c>
      <c r="OO2" s="1">
        <v>44294</v>
      </c>
      <c r="OP2" s="1">
        <v>44295</v>
      </c>
      <c r="OQ2" s="1">
        <v>44296</v>
      </c>
      <c r="OR2" s="1">
        <v>44297</v>
      </c>
      <c r="OS2" s="1">
        <v>44298</v>
      </c>
      <c r="OT2" s="1">
        <v>44299</v>
      </c>
      <c r="OU2" s="1">
        <v>44300</v>
      </c>
      <c r="OV2" s="1">
        <v>44301</v>
      </c>
      <c r="OW2" s="1">
        <v>44302</v>
      </c>
      <c r="OX2" s="1">
        <v>44303</v>
      </c>
      <c r="OY2" s="1">
        <v>44304</v>
      </c>
      <c r="OZ2" s="1">
        <v>44305</v>
      </c>
      <c r="PA2" s="1">
        <v>44306</v>
      </c>
      <c r="PB2" s="1">
        <v>44307</v>
      </c>
      <c r="PC2" s="1">
        <v>44308</v>
      </c>
      <c r="PD2" s="1">
        <v>44309</v>
      </c>
      <c r="PE2" s="1">
        <v>44310</v>
      </c>
      <c r="PF2" s="1">
        <v>44311</v>
      </c>
      <c r="PG2" s="1">
        <v>44312</v>
      </c>
      <c r="PH2" s="1">
        <v>44313</v>
      </c>
      <c r="PI2" s="1">
        <v>44314</v>
      </c>
      <c r="PJ2" s="1">
        <v>44315</v>
      </c>
      <c r="PK2" s="1">
        <v>44316</v>
      </c>
      <c r="PL2" s="1">
        <v>44317</v>
      </c>
      <c r="PM2" s="1">
        <v>44318</v>
      </c>
      <c r="PN2" s="1">
        <v>44319</v>
      </c>
      <c r="PO2" s="1">
        <v>44320</v>
      </c>
      <c r="PP2" s="1">
        <v>44321</v>
      </c>
      <c r="PQ2" s="1">
        <v>44322</v>
      </c>
      <c r="PR2" s="1">
        <v>44323</v>
      </c>
      <c r="PS2" s="1">
        <v>44324</v>
      </c>
      <c r="PT2" s="1">
        <v>44325</v>
      </c>
      <c r="PU2" s="1">
        <v>44326</v>
      </c>
      <c r="PV2" s="1">
        <v>44327</v>
      </c>
      <c r="PW2" s="1">
        <v>44328</v>
      </c>
      <c r="PX2" s="1">
        <v>44329</v>
      </c>
      <c r="PY2" s="1">
        <v>44330</v>
      </c>
      <c r="PZ2" s="1">
        <v>44331</v>
      </c>
      <c r="QA2" s="1">
        <v>44332</v>
      </c>
      <c r="QB2" s="1">
        <v>44333</v>
      </c>
      <c r="QC2" s="1">
        <v>44334</v>
      </c>
      <c r="QD2" s="1">
        <v>44335</v>
      </c>
      <c r="QE2" s="1">
        <v>44336</v>
      </c>
      <c r="QF2" s="1">
        <v>44337</v>
      </c>
      <c r="QG2" s="1">
        <v>44338</v>
      </c>
      <c r="QH2" s="1">
        <v>44339</v>
      </c>
      <c r="QI2" s="1">
        <v>44340</v>
      </c>
      <c r="QJ2" s="1">
        <v>44341</v>
      </c>
      <c r="QK2" s="1">
        <v>44342</v>
      </c>
      <c r="QL2" s="1">
        <v>44343</v>
      </c>
      <c r="QM2" s="1">
        <v>44344</v>
      </c>
      <c r="QN2" s="1">
        <v>44345</v>
      </c>
      <c r="QO2" s="1">
        <v>44346</v>
      </c>
      <c r="QP2" s="1">
        <v>44347</v>
      </c>
      <c r="QQ2" s="1">
        <v>44348</v>
      </c>
      <c r="QR2" s="1">
        <v>44349</v>
      </c>
      <c r="QS2" s="1">
        <v>44350</v>
      </c>
      <c r="QT2" s="1">
        <v>44351</v>
      </c>
      <c r="QU2" s="1">
        <v>44352</v>
      </c>
      <c r="QV2" s="1">
        <v>44353</v>
      </c>
      <c r="QW2" s="1">
        <v>44354</v>
      </c>
      <c r="QX2" s="1">
        <v>44355</v>
      </c>
      <c r="QY2" s="1">
        <v>44356</v>
      </c>
      <c r="QZ2" s="1">
        <v>44357</v>
      </c>
      <c r="RA2" s="1">
        <v>44358</v>
      </c>
      <c r="RB2" s="1">
        <v>44359</v>
      </c>
      <c r="RC2" s="1">
        <v>44360</v>
      </c>
      <c r="RD2" s="1">
        <v>44361</v>
      </c>
      <c r="RE2" s="1">
        <v>44362</v>
      </c>
      <c r="RF2" s="1">
        <v>44363</v>
      </c>
      <c r="RG2" s="1">
        <v>44364</v>
      </c>
      <c r="RH2" s="1">
        <v>44365</v>
      </c>
      <c r="RI2" s="1">
        <v>44366</v>
      </c>
      <c r="RJ2" s="1">
        <v>44367</v>
      </c>
      <c r="RK2" s="1">
        <v>44368</v>
      </c>
      <c r="RL2" s="1">
        <v>44369</v>
      </c>
      <c r="RM2" s="1">
        <v>44370</v>
      </c>
      <c r="RN2" s="1">
        <v>44371</v>
      </c>
      <c r="RO2" s="1">
        <v>44372</v>
      </c>
      <c r="RP2" s="1">
        <v>44373</v>
      </c>
      <c r="RQ2" s="1">
        <v>44374</v>
      </c>
      <c r="RR2" s="1">
        <v>44375</v>
      </c>
      <c r="RS2" s="1">
        <v>44376</v>
      </c>
      <c r="RT2" s="1">
        <v>44377</v>
      </c>
      <c r="RU2" s="1">
        <v>44378</v>
      </c>
      <c r="RV2" s="1">
        <v>44379</v>
      </c>
      <c r="RW2" s="1">
        <v>44380</v>
      </c>
      <c r="RX2" s="1">
        <v>44381</v>
      </c>
      <c r="RY2" s="1">
        <v>44382</v>
      </c>
      <c r="RZ2" s="1">
        <v>44383</v>
      </c>
      <c r="SA2" s="1">
        <v>44384</v>
      </c>
      <c r="SB2" s="1">
        <v>44385</v>
      </c>
      <c r="SC2" s="1">
        <v>44386</v>
      </c>
      <c r="SD2" s="1">
        <v>44387</v>
      </c>
      <c r="SE2" s="1">
        <v>44388</v>
      </c>
      <c r="SF2" s="1">
        <v>44389</v>
      </c>
      <c r="SG2" s="1">
        <v>44390</v>
      </c>
      <c r="SH2" s="1">
        <v>44391</v>
      </c>
      <c r="SI2" s="1">
        <v>44392</v>
      </c>
      <c r="SJ2" s="1">
        <v>44393</v>
      </c>
      <c r="SK2" s="1">
        <v>44394</v>
      </c>
      <c r="SL2" s="1">
        <v>44395</v>
      </c>
      <c r="SM2" s="1">
        <v>44396</v>
      </c>
      <c r="SN2" s="1">
        <v>44397</v>
      </c>
      <c r="SO2" s="1">
        <v>44398</v>
      </c>
      <c r="SP2" s="1">
        <v>44399</v>
      </c>
      <c r="SQ2" s="1">
        <v>44400</v>
      </c>
      <c r="SR2" s="1">
        <v>44401</v>
      </c>
      <c r="SS2" s="1">
        <v>44402</v>
      </c>
      <c r="ST2" s="1">
        <v>44403</v>
      </c>
      <c r="SU2" s="1">
        <v>44404</v>
      </c>
      <c r="SV2" s="1">
        <v>44405</v>
      </c>
      <c r="SW2" s="1">
        <v>44406</v>
      </c>
      <c r="SX2" s="1">
        <v>44407</v>
      </c>
      <c r="SY2" s="1">
        <v>44408</v>
      </c>
      <c r="SZ2" s="1">
        <v>44409</v>
      </c>
      <c r="TA2" s="1">
        <v>44410</v>
      </c>
      <c r="TB2" s="1">
        <v>44411</v>
      </c>
      <c r="TC2" s="1">
        <v>44412</v>
      </c>
      <c r="TD2" s="1">
        <v>44413</v>
      </c>
      <c r="TE2" s="1">
        <v>44414</v>
      </c>
      <c r="TF2" s="1">
        <v>44415</v>
      </c>
      <c r="TG2" s="1">
        <v>44416</v>
      </c>
      <c r="TH2" s="1">
        <v>44417</v>
      </c>
      <c r="TI2" s="1">
        <v>44418</v>
      </c>
      <c r="TJ2" s="1">
        <v>44419</v>
      </c>
      <c r="TK2" s="1">
        <v>44420</v>
      </c>
      <c r="TL2" s="1">
        <v>44421</v>
      </c>
      <c r="TM2" s="1">
        <v>44422</v>
      </c>
      <c r="TN2" s="1">
        <v>44423</v>
      </c>
      <c r="TO2" s="1">
        <v>44424</v>
      </c>
      <c r="TP2" s="1">
        <v>44425</v>
      </c>
      <c r="TQ2" s="1">
        <v>44426</v>
      </c>
      <c r="TR2" s="1">
        <v>44427</v>
      </c>
      <c r="TS2" s="1">
        <v>44428</v>
      </c>
      <c r="TT2" s="1">
        <v>44429</v>
      </c>
      <c r="TU2" s="1">
        <v>44430</v>
      </c>
      <c r="TV2" s="1">
        <v>44431</v>
      </c>
      <c r="TW2" s="1">
        <v>44432</v>
      </c>
      <c r="TX2" s="1">
        <v>44433</v>
      </c>
      <c r="TY2" s="1">
        <v>44434</v>
      </c>
      <c r="TZ2" s="1">
        <v>44435</v>
      </c>
      <c r="UA2" s="1">
        <v>44436</v>
      </c>
      <c r="UB2" s="1">
        <v>44437</v>
      </c>
      <c r="UC2" s="1">
        <v>44438</v>
      </c>
      <c r="UD2" s="1">
        <v>44439</v>
      </c>
      <c r="UE2" s="1">
        <v>44440</v>
      </c>
      <c r="UF2" s="1">
        <v>44441</v>
      </c>
      <c r="UG2" s="1">
        <v>44442</v>
      </c>
      <c r="UH2" s="1">
        <v>44443</v>
      </c>
      <c r="UI2" s="1">
        <v>44444</v>
      </c>
      <c r="UJ2" s="1">
        <v>44445</v>
      </c>
      <c r="UK2" s="1">
        <v>44446</v>
      </c>
      <c r="UL2" s="1">
        <v>44447</v>
      </c>
      <c r="UM2" s="1">
        <v>44448</v>
      </c>
      <c r="UN2" s="1">
        <v>44449</v>
      </c>
      <c r="UO2" s="1">
        <v>44450</v>
      </c>
      <c r="UP2" s="1">
        <v>44451</v>
      </c>
      <c r="UQ2" s="1">
        <v>44452</v>
      </c>
      <c r="UR2" s="1">
        <v>44453</v>
      </c>
      <c r="US2" s="1">
        <v>44454</v>
      </c>
      <c r="UT2" s="1">
        <v>44455</v>
      </c>
      <c r="UU2" s="1">
        <v>44456</v>
      </c>
      <c r="UV2" s="1">
        <v>44457</v>
      </c>
      <c r="UW2" s="1">
        <v>44458</v>
      </c>
      <c r="UX2" s="1">
        <v>44459</v>
      </c>
      <c r="UY2" s="1">
        <v>44460</v>
      </c>
      <c r="UZ2" s="1">
        <v>44461</v>
      </c>
      <c r="VA2" s="1">
        <v>44462</v>
      </c>
      <c r="VB2" s="1">
        <v>44463</v>
      </c>
      <c r="VC2" s="1">
        <v>44464</v>
      </c>
      <c r="VD2" s="1">
        <v>44465</v>
      </c>
      <c r="VE2" s="1">
        <v>44466</v>
      </c>
      <c r="VF2" s="1">
        <v>44467</v>
      </c>
      <c r="VG2" s="1">
        <v>44468</v>
      </c>
      <c r="VH2" s="1">
        <v>44469</v>
      </c>
      <c r="VI2" s="1">
        <v>44470</v>
      </c>
      <c r="VJ2" s="1">
        <v>44471</v>
      </c>
      <c r="VK2" s="1">
        <v>44472</v>
      </c>
      <c r="VL2" s="1">
        <v>44473</v>
      </c>
      <c r="VM2" s="1">
        <v>44474</v>
      </c>
      <c r="VN2" s="1">
        <v>44475</v>
      </c>
      <c r="VO2" s="1">
        <v>44476</v>
      </c>
      <c r="VP2" s="1">
        <v>44477</v>
      </c>
      <c r="VQ2" s="1">
        <v>44478</v>
      </c>
      <c r="VR2" s="1">
        <v>44479</v>
      </c>
      <c r="VS2" s="1">
        <v>44480</v>
      </c>
      <c r="VT2" s="1">
        <v>44481</v>
      </c>
      <c r="VU2" s="1">
        <v>44482</v>
      </c>
      <c r="VV2" s="1">
        <v>44483</v>
      </c>
      <c r="VW2" s="1">
        <v>44484</v>
      </c>
      <c r="VX2" s="1">
        <v>44485</v>
      </c>
      <c r="VY2" s="1">
        <v>44486</v>
      </c>
      <c r="VZ2" s="1">
        <v>44487</v>
      </c>
      <c r="WA2" s="1">
        <v>44488</v>
      </c>
      <c r="WB2" s="1">
        <v>44489</v>
      </c>
      <c r="WC2" s="1">
        <v>44490</v>
      </c>
      <c r="WD2" s="1">
        <v>44491</v>
      </c>
      <c r="WE2" s="1">
        <v>44492</v>
      </c>
      <c r="WF2" s="1">
        <v>44493</v>
      </c>
      <c r="WG2" s="1">
        <v>44494</v>
      </c>
      <c r="WH2" s="1">
        <v>44495</v>
      </c>
      <c r="WI2" s="1">
        <v>44496</v>
      </c>
      <c r="WJ2" s="1">
        <v>44497</v>
      </c>
      <c r="WK2" s="1">
        <v>44498</v>
      </c>
      <c r="WL2" s="1">
        <v>44499</v>
      </c>
      <c r="WM2" s="1">
        <v>44500</v>
      </c>
      <c r="WN2" s="1">
        <v>44501</v>
      </c>
      <c r="WO2" s="1">
        <v>44502</v>
      </c>
      <c r="WP2" s="1">
        <v>44503</v>
      </c>
      <c r="WQ2" s="1">
        <v>44504</v>
      </c>
      <c r="WR2" s="1">
        <v>44505</v>
      </c>
      <c r="WS2" s="1">
        <v>44506</v>
      </c>
      <c r="WT2" s="1">
        <v>44507</v>
      </c>
      <c r="WU2" s="1">
        <v>44508</v>
      </c>
      <c r="WV2" s="1">
        <v>44509</v>
      </c>
      <c r="WW2" s="1">
        <v>44510</v>
      </c>
      <c r="WX2" s="1">
        <v>44511</v>
      </c>
      <c r="WY2" s="1">
        <v>44512</v>
      </c>
      <c r="WZ2" s="1">
        <v>44513</v>
      </c>
      <c r="XA2" s="1">
        <v>44514</v>
      </c>
      <c r="XB2" s="1">
        <v>44515</v>
      </c>
      <c r="XC2" s="1">
        <v>44516</v>
      </c>
      <c r="XD2" s="1">
        <v>44517</v>
      </c>
      <c r="XE2" s="1">
        <v>44518</v>
      </c>
      <c r="XF2" s="1">
        <v>44519</v>
      </c>
      <c r="XG2" s="1">
        <v>44520</v>
      </c>
      <c r="XH2" s="1">
        <v>44521</v>
      </c>
      <c r="XI2" s="1">
        <v>44522</v>
      </c>
      <c r="XJ2" s="1">
        <v>44523</v>
      </c>
      <c r="XK2" s="1">
        <v>44524</v>
      </c>
      <c r="XL2" s="1">
        <v>44525</v>
      </c>
      <c r="XM2" s="1">
        <v>44526</v>
      </c>
      <c r="XN2" s="1">
        <v>44527</v>
      </c>
      <c r="XO2" s="1">
        <v>44528</v>
      </c>
      <c r="XP2" s="1">
        <v>44529</v>
      </c>
      <c r="XQ2" s="1">
        <v>44530</v>
      </c>
      <c r="XR2" s="1">
        <v>44531</v>
      </c>
      <c r="XS2" s="1">
        <v>44532</v>
      </c>
      <c r="XT2" s="1">
        <v>44533</v>
      </c>
      <c r="XU2" s="1">
        <v>44534</v>
      </c>
      <c r="XV2" s="1">
        <v>44535</v>
      </c>
      <c r="XW2" s="1">
        <v>44536</v>
      </c>
      <c r="XX2" s="1">
        <v>44537</v>
      </c>
      <c r="XY2" s="1">
        <v>44538</v>
      </c>
      <c r="XZ2" s="1">
        <v>44539</v>
      </c>
      <c r="YA2" s="1">
        <v>44540</v>
      </c>
      <c r="YB2" s="1">
        <v>44541</v>
      </c>
      <c r="YC2" s="1">
        <v>44542</v>
      </c>
      <c r="YD2" s="1">
        <v>44543</v>
      </c>
      <c r="YE2" s="1">
        <v>44544</v>
      </c>
      <c r="YF2" s="1">
        <v>44545</v>
      </c>
      <c r="YG2" s="1">
        <v>44546</v>
      </c>
      <c r="YH2" s="1">
        <v>44547</v>
      </c>
      <c r="YI2" s="1">
        <v>44548</v>
      </c>
      <c r="YJ2" s="1">
        <v>44549</v>
      </c>
      <c r="YK2" s="1">
        <v>44550</v>
      </c>
      <c r="YL2" s="1">
        <v>44551</v>
      </c>
      <c r="YM2" s="1">
        <v>44552</v>
      </c>
      <c r="YN2" s="1">
        <v>44553</v>
      </c>
      <c r="YO2" s="1">
        <v>44554</v>
      </c>
      <c r="YP2" s="1">
        <v>44555</v>
      </c>
      <c r="YQ2" s="1">
        <v>44556</v>
      </c>
      <c r="YR2" s="1">
        <v>44557</v>
      </c>
      <c r="YS2" s="1">
        <v>44558</v>
      </c>
      <c r="YT2" s="1">
        <v>44559</v>
      </c>
      <c r="YU2" s="1">
        <v>44560</v>
      </c>
      <c r="YV2" s="1">
        <v>44561</v>
      </c>
      <c r="YW2" s="1">
        <v>44562</v>
      </c>
      <c r="YX2" s="1">
        <v>44563</v>
      </c>
      <c r="YY2" s="1">
        <v>44564</v>
      </c>
      <c r="YZ2" s="1">
        <v>44565</v>
      </c>
      <c r="ZA2" s="1">
        <v>44566</v>
      </c>
      <c r="ZB2" s="1">
        <v>44567</v>
      </c>
      <c r="ZC2" s="1">
        <v>44568</v>
      </c>
      <c r="ZD2" s="1">
        <v>44569</v>
      </c>
      <c r="ZE2" s="1">
        <v>44570</v>
      </c>
      <c r="ZF2" s="1">
        <v>44571</v>
      </c>
      <c r="ZG2" s="1">
        <v>44572</v>
      </c>
      <c r="ZH2" s="1">
        <v>44573</v>
      </c>
      <c r="ZI2" s="1">
        <v>44574</v>
      </c>
      <c r="ZJ2" s="1">
        <v>44575</v>
      </c>
      <c r="ZK2" s="1">
        <v>44576</v>
      </c>
      <c r="ZL2" s="1">
        <v>44577</v>
      </c>
      <c r="ZM2" s="1">
        <v>44578</v>
      </c>
      <c r="ZN2" s="1">
        <v>44579</v>
      </c>
      <c r="ZO2" s="1">
        <v>44580</v>
      </c>
      <c r="ZP2" s="1">
        <v>44581</v>
      </c>
      <c r="ZQ2" s="1">
        <v>44582</v>
      </c>
      <c r="ZR2" s="1">
        <v>44583</v>
      </c>
      <c r="ZS2" s="1">
        <v>44584</v>
      </c>
      <c r="ZT2" s="1">
        <v>44585</v>
      </c>
      <c r="ZU2" s="1">
        <v>44586</v>
      </c>
      <c r="ZV2" s="1">
        <v>44587</v>
      </c>
      <c r="ZW2" s="1">
        <v>44588</v>
      </c>
      <c r="ZX2" s="1">
        <v>44589</v>
      </c>
      <c r="ZY2" s="1">
        <v>44590</v>
      </c>
      <c r="ZZ2" s="1">
        <v>44591</v>
      </c>
      <c r="AAA2" s="1">
        <v>44592</v>
      </c>
      <c r="AAB2" s="1">
        <v>44593</v>
      </c>
      <c r="AAC2" s="1">
        <v>44594</v>
      </c>
      <c r="AAD2" s="1">
        <v>44595</v>
      </c>
      <c r="AAE2" s="1">
        <v>44596</v>
      </c>
      <c r="AAF2" s="1">
        <v>44597</v>
      </c>
      <c r="AAG2" s="1">
        <v>44598</v>
      </c>
      <c r="AAH2" s="1">
        <v>44599</v>
      </c>
      <c r="AAI2" s="1">
        <v>44600</v>
      </c>
      <c r="AAJ2" s="1">
        <v>44601</v>
      </c>
      <c r="AAK2" s="1">
        <v>44602</v>
      </c>
      <c r="AAL2" s="1">
        <v>44603</v>
      </c>
      <c r="AAM2" s="1">
        <v>44604</v>
      </c>
      <c r="AAN2" s="1">
        <v>44605</v>
      </c>
      <c r="AAO2" s="1">
        <v>44606</v>
      </c>
      <c r="AAP2" s="1">
        <v>44607</v>
      </c>
      <c r="AAQ2" s="1">
        <v>44608</v>
      </c>
      <c r="AAR2" s="1">
        <v>44609</v>
      </c>
      <c r="AAS2" s="1">
        <v>44610</v>
      </c>
      <c r="AAT2" s="1">
        <v>44611</v>
      </c>
      <c r="AAU2" s="1">
        <v>44612</v>
      </c>
      <c r="AAV2" s="1">
        <v>44613</v>
      </c>
      <c r="AAW2" s="1">
        <v>44614</v>
      </c>
      <c r="AAX2" s="1">
        <v>44615</v>
      </c>
      <c r="AAY2" s="1">
        <v>44616</v>
      </c>
      <c r="AAZ2" s="1">
        <v>44617</v>
      </c>
      <c r="ABA2" s="1">
        <v>44618</v>
      </c>
      <c r="ABB2" s="1">
        <v>44619</v>
      </c>
      <c r="ABC2" s="1">
        <v>44620</v>
      </c>
      <c r="ABD2" s="1">
        <v>44621</v>
      </c>
      <c r="ABE2" s="1">
        <v>44622</v>
      </c>
      <c r="ABF2" s="1">
        <v>44623</v>
      </c>
      <c r="ABG2" s="1">
        <v>44624</v>
      </c>
      <c r="ABH2" s="1">
        <v>44625</v>
      </c>
      <c r="ABI2" s="1">
        <v>44626</v>
      </c>
      <c r="ABJ2" s="1">
        <v>44627</v>
      </c>
      <c r="ABK2" s="1">
        <v>44628</v>
      </c>
      <c r="ABL2" s="1">
        <v>44629</v>
      </c>
      <c r="ABM2" s="1">
        <v>44630</v>
      </c>
      <c r="ABN2" s="1">
        <v>44631</v>
      </c>
      <c r="ABO2" s="1">
        <v>44632</v>
      </c>
      <c r="ABP2" s="1">
        <v>44633</v>
      </c>
      <c r="ABQ2" s="1">
        <v>44634</v>
      </c>
      <c r="ABR2" s="1">
        <v>44635</v>
      </c>
      <c r="ABS2" s="1">
        <v>44636</v>
      </c>
      <c r="ABT2" s="1">
        <v>44637</v>
      </c>
      <c r="ABU2" s="1">
        <v>44638</v>
      </c>
      <c r="ABV2" s="1">
        <v>44639</v>
      </c>
      <c r="ABW2" s="1">
        <v>44640</v>
      </c>
      <c r="ABX2" s="1">
        <v>44641</v>
      </c>
      <c r="ABY2" s="1">
        <v>44642</v>
      </c>
      <c r="ABZ2" s="1">
        <v>44643</v>
      </c>
      <c r="ACA2" s="1">
        <v>44644</v>
      </c>
      <c r="ACB2" s="1">
        <v>44645</v>
      </c>
      <c r="ACC2" s="1">
        <v>44646</v>
      </c>
      <c r="ACD2" s="1">
        <v>44647</v>
      </c>
      <c r="ACE2" s="1">
        <v>44648</v>
      </c>
      <c r="ACF2" s="1">
        <v>44649</v>
      </c>
      <c r="ACG2" s="1">
        <v>44650</v>
      </c>
      <c r="ACH2" s="1">
        <v>44651</v>
      </c>
      <c r="ACI2" s="1">
        <v>44652</v>
      </c>
      <c r="ACJ2" s="1">
        <v>44653</v>
      </c>
      <c r="ACK2" s="1">
        <v>44654</v>
      </c>
      <c r="ACL2" s="1">
        <v>44655</v>
      </c>
      <c r="ACM2" s="1">
        <v>44656</v>
      </c>
      <c r="ACN2" s="1">
        <v>44657</v>
      </c>
      <c r="ACO2" s="1">
        <v>44658</v>
      </c>
      <c r="ACP2" s="1">
        <v>44659</v>
      </c>
      <c r="ACQ2" s="1">
        <v>44660</v>
      </c>
      <c r="ACR2" s="1">
        <v>44661</v>
      </c>
      <c r="ACS2" s="1">
        <v>44662</v>
      </c>
      <c r="ACT2" s="1">
        <v>44663</v>
      </c>
      <c r="ACU2" s="1">
        <v>44664</v>
      </c>
      <c r="ACV2" s="1">
        <v>44665</v>
      </c>
      <c r="ACW2" s="1">
        <v>44666</v>
      </c>
      <c r="ACX2" s="1">
        <v>44667</v>
      </c>
      <c r="ACY2" s="1">
        <v>44668</v>
      </c>
      <c r="ACZ2" s="1">
        <v>44669</v>
      </c>
      <c r="ADA2" s="1">
        <v>44670</v>
      </c>
      <c r="ADB2" s="1">
        <v>44671</v>
      </c>
      <c r="ADC2" s="1">
        <v>44672</v>
      </c>
      <c r="ADD2" s="1">
        <v>44673</v>
      </c>
      <c r="ADE2" s="1">
        <v>44674</v>
      </c>
      <c r="ADF2" s="1">
        <v>44675</v>
      </c>
      <c r="ADG2" s="1">
        <v>44676</v>
      </c>
      <c r="ADH2" s="1">
        <v>44677</v>
      </c>
      <c r="ADI2" s="1">
        <v>44678</v>
      </c>
      <c r="ADJ2" s="1">
        <v>44679</v>
      </c>
      <c r="ADK2" s="1">
        <v>44680</v>
      </c>
      <c r="ADL2" s="1">
        <v>44681</v>
      </c>
      <c r="ADM2" s="1">
        <v>44682</v>
      </c>
      <c r="ADN2" s="1">
        <v>44683</v>
      </c>
      <c r="ADO2" s="1">
        <v>44684</v>
      </c>
      <c r="ADP2" s="1">
        <v>44685</v>
      </c>
      <c r="ADQ2" s="1">
        <v>44686</v>
      </c>
      <c r="ADR2" s="1">
        <v>44687</v>
      </c>
      <c r="ADS2" s="1">
        <v>44688</v>
      </c>
      <c r="ADT2" s="1">
        <v>44689</v>
      </c>
      <c r="ADU2" s="1">
        <v>44690</v>
      </c>
      <c r="ADV2" s="1">
        <v>44691</v>
      </c>
      <c r="ADW2" s="1">
        <v>44692</v>
      </c>
      <c r="ADX2" s="1">
        <v>44693</v>
      </c>
      <c r="ADY2" s="1">
        <v>44694</v>
      </c>
      <c r="ADZ2" s="1">
        <v>44695</v>
      </c>
      <c r="AEA2" s="1">
        <v>44696</v>
      </c>
      <c r="AEB2" s="1">
        <v>44697</v>
      </c>
      <c r="AEC2" s="1">
        <v>44698</v>
      </c>
      <c r="AED2" s="1">
        <v>44699</v>
      </c>
      <c r="AEE2" s="1">
        <v>44700</v>
      </c>
      <c r="AEF2" s="1">
        <v>44701</v>
      </c>
      <c r="AEG2" s="1">
        <v>44702</v>
      </c>
      <c r="AEH2" s="1">
        <v>44703</v>
      </c>
      <c r="AEI2" s="1">
        <v>44704</v>
      </c>
      <c r="AEJ2" s="1">
        <v>44705</v>
      </c>
      <c r="AEK2" s="1">
        <v>44706</v>
      </c>
      <c r="AEL2" s="1">
        <v>44707</v>
      </c>
      <c r="AEM2" s="1">
        <v>44708</v>
      </c>
      <c r="AEN2" s="1">
        <v>44709</v>
      </c>
      <c r="AEO2" s="1">
        <v>44710</v>
      </c>
      <c r="AEP2" s="1">
        <v>44711</v>
      </c>
      <c r="AEQ2" s="1">
        <v>44712</v>
      </c>
      <c r="AER2" s="1">
        <v>44713</v>
      </c>
      <c r="AES2" s="1">
        <v>44714</v>
      </c>
      <c r="AET2" s="1">
        <v>44715</v>
      </c>
      <c r="AEU2" s="1">
        <v>44716</v>
      </c>
      <c r="AEV2" s="1">
        <v>44717</v>
      </c>
      <c r="AEW2" s="1">
        <v>44718</v>
      </c>
      <c r="AEX2" s="1">
        <v>44719</v>
      </c>
      <c r="AEY2" s="1">
        <v>44720</v>
      </c>
      <c r="AEZ2" s="1">
        <v>44721</v>
      </c>
      <c r="AFA2" s="1">
        <v>44722</v>
      </c>
      <c r="AFB2" s="1">
        <v>44723</v>
      </c>
      <c r="AFC2" s="1">
        <v>44724</v>
      </c>
      <c r="AFD2" s="1">
        <v>44725</v>
      </c>
      <c r="AFE2" s="1">
        <v>44726</v>
      </c>
      <c r="AFF2" s="1">
        <v>44727</v>
      </c>
      <c r="AFG2" s="1">
        <v>44728</v>
      </c>
      <c r="AFH2" s="1">
        <v>44729</v>
      </c>
      <c r="AFI2" s="1">
        <v>44730</v>
      </c>
      <c r="AFJ2" s="1">
        <v>44731</v>
      </c>
      <c r="AFK2" s="1">
        <v>44732</v>
      </c>
      <c r="AFL2" s="1">
        <v>44733</v>
      </c>
      <c r="AFM2" s="1">
        <v>44734</v>
      </c>
      <c r="AFN2" s="1">
        <v>44735</v>
      </c>
      <c r="AFO2" s="1">
        <v>44736</v>
      </c>
      <c r="AFP2" s="1">
        <v>44737</v>
      </c>
      <c r="AFQ2" s="1">
        <v>44738</v>
      </c>
      <c r="AFR2" s="1">
        <v>44739</v>
      </c>
      <c r="AFS2" s="1">
        <v>44740</v>
      </c>
      <c r="AFT2" s="1">
        <v>44741</v>
      </c>
      <c r="AFU2" s="1">
        <v>44742</v>
      </c>
      <c r="AFV2" s="1">
        <v>44743</v>
      </c>
      <c r="AFW2" s="1">
        <v>44744</v>
      </c>
      <c r="AFX2" s="1">
        <v>44745</v>
      </c>
      <c r="AFY2" s="1">
        <v>44746</v>
      </c>
      <c r="AFZ2" s="1">
        <v>44747</v>
      </c>
      <c r="AGA2" s="1">
        <v>44748</v>
      </c>
      <c r="AGB2" s="1">
        <v>44749</v>
      </c>
      <c r="AGC2" s="1">
        <v>44750</v>
      </c>
      <c r="AGD2" s="1">
        <v>44751</v>
      </c>
      <c r="AGE2" s="1">
        <v>44752</v>
      </c>
      <c r="AGF2" s="1">
        <v>44753</v>
      </c>
      <c r="AGG2" s="1">
        <v>44754</v>
      </c>
      <c r="AGH2" s="1">
        <v>44755</v>
      </c>
      <c r="AGI2" s="1">
        <v>44756</v>
      </c>
      <c r="AGJ2" s="1">
        <v>44757</v>
      </c>
      <c r="AGK2" s="1">
        <v>44758</v>
      </c>
      <c r="AGL2" s="1">
        <v>44759</v>
      </c>
      <c r="AGM2" s="1">
        <v>44760</v>
      </c>
      <c r="AGN2" s="1">
        <v>44761</v>
      </c>
      <c r="AGO2" s="1">
        <v>44762</v>
      </c>
      <c r="AGP2" s="1">
        <v>44763</v>
      </c>
      <c r="AGQ2" s="1">
        <v>44764</v>
      </c>
      <c r="AGR2" s="1">
        <v>44765</v>
      </c>
      <c r="AGS2" s="1">
        <v>44766</v>
      </c>
      <c r="AGT2" s="1">
        <v>44767</v>
      </c>
      <c r="AGU2" s="1">
        <v>44768</v>
      </c>
      <c r="AGV2" s="1">
        <v>44769</v>
      </c>
      <c r="AGW2" s="1">
        <v>44770</v>
      </c>
      <c r="AGX2" s="1">
        <v>44771</v>
      </c>
      <c r="AGY2" s="1">
        <v>44772</v>
      </c>
      <c r="AGZ2" s="1">
        <v>44773</v>
      </c>
      <c r="AHA2" s="1">
        <v>44774</v>
      </c>
      <c r="AHB2" s="1">
        <v>44775</v>
      </c>
      <c r="AHC2" s="1">
        <v>44776</v>
      </c>
      <c r="AHD2" s="1">
        <v>44777</v>
      </c>
      <c r="AHE2" s="1">
        <v>44778</v>
      </c>
      <c r="AHF2" s="1">
        <v>44779</v>
      </c>
      <c r="AHG2" s="1">
        <v>44780</v>
      </c>
      <c r="AHH2" s="1">
        <v>44781</v>
      </c>
      <c r="AHI2" s="1">
        <v>44782</v>
      </c>
      <c r="AHJ2" s="1">
        <v>44783</v>
      </c>
      <c r="AHK2" s="1">
        <v>44784</v>
      </c>
      <c r="AHL2" s="1">
        <v>44785</v>
      </c>
      <c r="AHM2" s="1">
        <v>44786</v>
      </c>
      <c r="AHN2" s="1">
        <v>44787</v>
      </c>
      <c r="AHO2" s="1">
        <v>44788</v>
      </c>
      <c r="AHP2" s="1">
        <v>44789</v>
      </c>
      <c r="AHQ2" s="1">
        <v>44790</v>
      </c>
      <c r="AHR2" s="1">
        <v>44791</v>
      </c>
      <c r="AHS2" s="1">
        <v>44792</v>
      </c>
      <c r="AHT2" s="1">
        <v>44793</v>
      </c>
      <c r="AHU2" s="1">
        <v>44794</v>
      </c>
      <c r="AHV2" s="1">
        <v>44795</v>
      </c>
      <c r="AHW2" s="1">
        <v>44796</v>
      </c>
      <c r="AHX2" s="1">
        <v>44797</v>
      </c>
      <c r="AHY2" s="1">
        <v>44798</v>
      </c>
      <c r="AHZ2" s="1">
        <v>44799</v>
      </c>
      <c r="AIA2" s="1">
        <v>44800</v>
      </c>
      <c r="AIB2" s="1">
        <v>44801</v>
      </c>
      <c r="AIC2" s="1">
        <v>44802</v>
      </c>
      <c r="AID2" s="1">
        <v>44803</v>
      </c>
      <c r="AIE2" s="1">
        <v>44804</v>
      </c>
      <c r="AIF2" s="1">
        <v>44805</v>
      </c>
      <c r="AIG2" s="1">
        <v>44806</v>
      </c>
      <c r="AIH2" s="1">
        <v>44807</v>
      </c>
      <c r="AII2" s="1">
        <v>44808</v>
      </c>
      <c r="AIJ2" s="1">
        <v>44809</v>
      </c>
      <c r="AIK2" s="1">
        <v>44810</v>
      </c>
      <c r="AIL2" s="1">
        <v>44811</v>
      </c>
      <c r="AIM2" s="1">
        <v>44812</v>
      </c>
      <c r="AIN2" s="1">
        <v>44813</v>
      </c>
      <c r="AIO2" s="1">
        <v>44814</v>
      </c>
      <c r="AIP2" s="1">
        <v>44815</v>
      </c>
      <c r="AIQ2" s="1">
        <v>44816</v>
      </c>
      <c r="AIR2" s="1">
        <v>44817</v>
      </c>
      <c r="AIS2" s="1">
        <v>44818</v>
      </c>
      <c r="AIT2" s="1">
        <v>44819</v>
      </c>
      <c r="AIU2" s="1">
        <v>44820</v>
      </c>
      <c r="AIV2" s="1">
        <v>44821</v>
      </c>
      <c r="AIW2" s="1">
        <v>44822</v>
      </c>
      <c r="AIX2" s="1">
        <v>44823</v>
      </c>
      <c r="AIY2" s="1">
        <v>44824</v>
      </c>
      <c r="AIZ2" s="1">
        <v>44825</v>
      </c>
      <c r="AJA2" s="1">
        <v>44826</v>
      </c>
      <c r="AJB2" s="1">
        <v>44827</v>
      </c>
      <c r="AJC2" s="1">
        <v>44828</v>
      </c>
      <c r="AJD2" s="1">
        <v>44829</v>
      </c>
      <c r="AJE2" s="1">
        <v>44830</v>
      </c>
      <c r="AJF2" s="1">
        <v>44831</v>
      </c>
      <c r="AJG2" s="1">
        <v>44832</v>
      </c>
      <c r="AJH2" s="1">
        <v>44833</v>
      </c>
      <c r="AJI2" s="1">
        <v>44834</v>
      </c>
      <c r="AJJ2" s="1">
        <v>44835</v>
      </c>
      <c r="AJK2" s="1">
        <v>44836</v>
      </c>
      <c r="AJL2" s="1">
        <v>44837</v>
      </c>
      <c r="AJM2" s="1">
        <v>44838</v>
      </c>
      <c r="AJN2" s="1">
        <v>44839</v>
      </c>
      <c r="AJO2" s="1">
        <v>44840</v>
      </c>
      <c r="AJP2" s="1">
        <v>44841</v>
      </c>
      <c r="AJQ2" s="1">
        <v>44842</v>
      </c>
      <c r="AJR2" s="1">
        <v>44843</v>
      </c>
      <c r="AJS2" s="1">
        <v>44844</v>
      </c>
      <c r="AJT2" s="1">
        <v>44845</v>
      </c>
      <c r="AJU2" s="1">
        <v>44846</v>
      </c>
      <c r="AJV2" s="1">
        <v>44847</v>
      </c>
      <c r="AJW2" s="1">
        <v>44848</v>
      </c>
      <c r="AJX2" s="1">
        <v>44849</v>
      </c>
      <c r="AJY2" s="1">
        <v>44850</v>
      </c>
      <c r="AJZ2" s="1">
        <v>44851</v>
      </c>
      <c r="AKA2" s="1">
        <v>44852</v>
      </c>
      <c r="AKB2" s="1">
        <v>44853</v>
      </c>
      <c r="AKC2" s="1">
        <v>44854</v>
      </c>
      <c r="AKD2" s="1">
        <v>44855</v>
      </c>
      <c r="AKE2" s="1">
        <v>44856</v>
      </c>
      <c r="AKF2" s="1">
        <v>44857</v>
      </c>
      <c r="AKG2" s="1">
        <v>44858</v>
      </c>
      <c r="AKH2" s="1">
        <v>44859</v>
      </c>
      <c r="AKI2" s="1">
        <v>44860</v>
      </c>
      <c r="AKJ2" s="1">
        <v>44861</v>
      </c>
      <c r="AKK2" s="1">
        <v>44862</v>
      </c>
      <c r="AKL2" s="1">
        <v>44863</v>
      </c>
      <c r="AKM2" s="1">
        <v>44864</v>
      </c>
      <c r="AKN2" s="1">
        <v>44865</v>
      </c>
      <c r="AKO2" s="1">
        <v>44866</v>
      </c>
      <c r="AKP2" s="1">
        <v>44867</v>
      </c>
      <c r="AKQ2" s="1">
        <v>44868</v>
      </c>
      <c r="AKR2" s="1">
        <v>44869</v>
      </c>
      <c r="AKS2" s="1">
        <v>44870</v>
      </c>
      <c r="AKT2" s="1">
        <v>44871</v>
      </c>
      <c r="AKU2" s="1">
        <v>44872</v>
      </c>
      <c r="AKV2" s="1">
        <v>44873</v>
      </c>
      <c r="AKW2" s="1">
        <v>44874</v>
      </c>
      <c r="AKX2" s="1">
        <v>44875</v>
      </c>
      <c r="AKY2" s="1">
        <v>44876</v>
      </c>
      <c r="AKZ2" s="1">
        <v>44877</v>
      </c>
      <c r="ALA2" s="1">
        <v>44878</v>
      </c>
      <c r="ALB2" s="1">
        <v>44879</v>
      </c>
      <c r="ALC2" s="1">
        <v>44880</v>
      </c>
      <c r="ALD2" s="1">
        <v>44881</v>
      </c>
      <c r="ALE2" s="1">
        <v>44882</v>
      </c>
      <c r="ALF2" s="1">
        <v>44883</v>
      </c>
      <c r="ALG2" s="1">
        <v>44884</v>
      </c>
      <c r="ALH2" s="1">
        <v>44885</v>
      </c>
      <c r="ALI2" s="1">
        <v>44886</v>
      </c>
      <c r="ALJ2" s="1">
        <v>44887</v>
      </c>
      <c r="ALK2" s="1">
        <v>44888</v>
      </c>
      <c r="ALL2" s="1">
        <v>44889</v>
      </c>
      <c r="ALM2" s="1">
        <v>44890</v>
      </c>
      <c r="ALN2" s="1">
        <v>44891</v>
      </c>
      <c r="ALO2" s="1">
        <v>44892</v>
      </c>
      <c r="ALP2" s="1">
        <v>44893</v>
      </c>
      <c r="ALQ2" s="1">
        <v>44894</v>
      </c>
      <c r="ALR2" s="1">
        <v>44895</v>
      </c>
      <c r="ALS2" s="1">
        <v>44896</v>
      </c>
      <c r="ALT2" s="1">
        <v>44897</v>
      </c>
      <c r="ALU2" s="1">
        <v>44898</v>
      </c>
      <c r="ALV2" s="1">
        <v>44899</v>
      </c>
      <c r="ALW2" s="1">
        <v>44900</v>
      </c>
      <c r="ALX2" s="1">
        <v>44901</v>
      </c>
      <c r="ALY2" s="1">
        <v>44902</v>
      </c>
      <c r="ALZ2" s="1">
        <v>44903</v>
      </c>
      <c r="AMA2" s="1">
        <v>44904</v>
      </c>
      <c r="AMB2" s="1">
        <v>44905</v>
      </c>
      <c r="AMC2" s="1">
        <v>44906</v>
      </c>
      <c r="AMD2" s="1">
        <v>44907</v>
      </c>
      <c r="AME2" s="1">
        <v>44908</v>
      </c>
      <c r="AMF2" s="1">
        <v>44909</v>
      </c>
      <c r="AMG2" s="1">
        <v>44910</v>
      </c>
      <c r="AMH2" s="1">
        <v>44911</v>
      </c>
      <c r="AMI2" s="1">
        <v>44912</v>
      </c>
      <c r="AMJ2" s="1">
        <v>44913</v>
      </c>
      <c r="AMK2" s="1">
        <v>44914</v>
      </c>
      <c r="AML2" s="1">
        <v>44915</v>
      </c>
      <c r="AMM2" s="1">
        <v>44916</v>
      </c>
      <c r="AMN2" s="1">
        <v>44917</v>
      </c>
      <c r="AMO2" s="1">
        <v>44918</v>
      </c>
      <c r="AMP2" s="1">
        <v>44919</v>
      </c>
      <c r="AMQ2" s="1">
        <v>44920</v>
      </c>
      <c r="AMR2" s="1">
        <v>44921</v>
      </c>
      <c r="AMS2" s="1">
        <v>44922</v>
      </c>
      <c r="AMT2" s="1">
        <v>44923</v>
      </c>
      <c r="AMU2" s="1">
        <v>44924</v>
      </c>
      <c r="AMV2" s="1">
        <v>44925</v>
      </c>
      <c r="AMW2" s="1">
        <v>44926</v>
      </c>
      <c r="AMX2" s="1">
        <v>44927</v>
      </c>
      <c r="AMY2" s="1">
        <v>44928</v>
      </c>
      <c r="AMZ2" s="1">
        <v>44929</v>
      </c>
      <c r="ANA2" s="1">
        <v>44930</v>
      </c>
      <c r="ANB2" s="1">
        <v>44931</v>
      </c>
      <c r="ANC2" s="1">
        <v>44932</v>
      </c>
      <c r="AND2" s="1">
        <v>44933</v>
      </c>
      <c r="ANE2" s="1">
        <v>44934</v>
      </c>
      <c r="ANF2" s="1">
        <v>44935</v>
      </c>
      <c r="ANG2" s="1">
        <v>44936</v>
      </c>
      <c r="ANH2" s="1">
        <v>44937</v>
      </c>
      <c r="ANI2" s="1">
        <v>44938</v>
      </c>
      <c r="ANJ2" s="1">
        <v>44939</v>
      </c>
      <c r="ANK2" s="1">
        <v>44940</v>
      </c>
      <c r="ANL2" s="1">
        <v>44941</v>
      </c>
      <c r="ANM2" s="1">
        <v>44942</v>
      </c>
      <c r="ANN2" s="1">
        <v>44943</v>
      </c>
      <c r="ANO2" s="1">
        <v>44944</v>
      </c>
      <c r="ANP2" s="1">
        <v>44945</v>
      </c>
      <c r="ANQ2" s="1">
        <v>44946</v>
      </c>
      <c r="ANR2" s="1">
        <v>44947</v>
      </c>
      <c r="ANS2" s="1">
        <v>44948</v>
      </c>
      <c r="ANT2" s="1">
        <v>44949</v>
      </c>
      <c r="ANU2" s="1">
        <v>44950</v>
      </c>
      <c r="ANV2" s="1">
        <v>44951</v>
      </c>
      <c r="ANW2" s="1">
        <v>44952</v>
      </c>
      <c r="ANX2" s="1">
        <v>44953</v>
      </c>
      <c r="ANY2" s="1">
        <v>44954</v>
      </c>
      <c r="ANZ2" s="1">
        <v>44955</v>
      </c>
      <c r="AOA2" s="1">
        <v>44956</v>
      </c>
      <c r="AOB2" s="1">
        <v>44957</v>
      </c>
      <c r="AOC2" s="1">
        <v>44958</v>
      </c>
      <c r="AOD2" s="1">
        <v>44959</v>
      </c>
      <c r="AOE2" s="1">
        <v>44960</v>
      </c>
      <c r="AOF2" s="1">
        <v>44961</v>
      </c>
      <c r="AOG2" s="1">
        <v>44962</v>
      </c>
      <c r="AOH2" s="1">
        <v>44963</v>
      </c>
      <c r="AOI2" s="1">
        <v>44964</v>
      </c>
      <c r="AOJ2" s="1">
        <v>44965</v>
      </c>
      <c r="AOK2" s="1">
        <v>44966</v>
      </c>
      <c r="AOL2" s="1">
        <v>44967</v>
      </c>
      <c r="AOM2" s="1">
        <v>44968</v>
      </c>
      <c r="AON2" s="1">
        <v>44969</v>
      </c>
      <c r="AOO2" s="1">
        <v>44970</v>
      </c>
      <c r="AOP2" s="1">
        <v>44971</v>
      </c>
      <c r="AOQ2" s="1">
        <v>44972</v>
      </c>
      <c r="AOR2" s="1">
        <v>44973</v>
      </c>
      <c r="AOS2" s="1">
        <v>44974</v>
      </c>
      <c r="AOT2" s="1">
        <v>44975</v>
      </c>
      <c r="AOU2" s="1">
        <v>44976</v>
      </c>
      <c r="AOV2" s="1">
        <v>44977</v>
      </c>
      <c r="AOW2" s="1">
        <v>44978</v>
      </c>
      <c r="AOX2" s="1">
        <v>44979</v>
      </c>
      <c r="AOY2" s="1">
        <v>44980</v>
      </c>
      <c r="AOZ2" s="1">
        <v>44981</v>
      </c>
      <c r="APA2" s="1">
        <v>44982</v>
      </c>
      <c r="APB2" s="1">
        <v>44983</v>
      </c>
      <c r="APC2" s="1">
        <v>44984</v>
      </c>
      <c r="APD2" s="1">
        <v>44985</v>
      </c>
      <c r="APE2" s="1">
        <v>44986</v>
      </c>
      <c r="APF2" s="1">
        <v>44987</v>
      </c>
      <c r="APG2" s="1">
        <v>44988</v>
      </c>
      <c r="APH2" s="1">
        <v>44989</v>
      </c>
      <c r="API2" s="1">
        <v>44990</v>
      </c>
      <c r="APJ2" s="1">
        <v>44991</v>
      </c>
      <c r="APK2" s="1">
        <v>44992</v>
      </c>
      <c r="APL2" s="1">
        <v>44993</v>
      </c>
      <c r="APM2" s="1">
        <v>44994</v>
      </c>
      <c r="APN2" s="1">
        <v>44995</v>
      </c>
      <c r="APO2" s="1">
        <v>44996</v>
      </c>
      <c r="APP2" s="1">
        <v>44997</v>
      </c>
      <c r="APQ2" s="1">
        <v>44998</v>
      </c>
      <c r="APR2" s="1">
        <v>44999</v>
      </c>
      <c r="APS2" s="1">
        <v>45000</v>
      </c>
      <c r="APT2" s="1">
        <v>45001</v>
      </c>
      <c r="APU2" s="1">
        <v>45002</v>
      </c>
      <c r="APV2" s="1">
        <v>45003</v>
      </c>
      <c r="APW2" s="1">
        <v>45004</v>
      </c>
      <c r="APX2" s="1">
        <v>45005</v>
      </c>
      <c r="APY2" s="1">
        <v>45006</v>
      </c>
      <c r="APZ2" s="1">
        <v>45007</v>
      </c>
      <c r="AQA2" s="1">
        <v>45008</v>
      </c>
      <c r="AQB2" s="1">
        <v>45009</v>
      </c>
      <c r="AQC2" s="1">
        <v>45010</v>
      </c>
      <c r="AQD2" s="1">
        <v>45011</v>
      </c>
      <c r="AQE2" s="1">
        <v>45012</v>
      </c>
      <c r="AQF2" s="1">
        <v>45013</v>
      </c>
      <c r="AQG2" s="1">
        <v>45014</v>
      </c>
      <c r="AQH2" s="1">
        <v>45015</v>
      </c>
      <c r="AQI2" s="1">
        <v>45016</v>
      </c>
      <c r="AQJ2" s="1">
        <v>45017</v>
      </c>
      <c r="AQK2" s="1">
        <v>45018</v>
      </c>
      <c r="AQL2" s="1">
        <v>45019</v>
      </c>
      <c r="AQM2" s="1">
        <v>45020</v>
      </c>
      <c r="AQN2" s="1">
        <v>45021</v>
      </c>
      <c r="AQO2" s="1">
        <v>45022</v>
      </c>
      <c r="AQP2" s="1">
        <v>45023</v>
      </c>
      <c r="AQQ2" s="1">
        <v>45024</v>
      </c>
      <c r="AQR2" s="1">
        <v>45025</v>
      </c>
      <c r="AQS2" s="1">
        <v>45026</v>
      </c>
      <c r="AQT2" s="1">
        <v>45027</v>
      </c>
      <c r="AQU2" s="1">
        <v>45028</v>
      </c>
      <c r="AQV2" s="1">
        <v>45029</v>
      </c>
      <c r="AQW2" s="1">
        <v>45030</v>
      </c>
      <c r="AQX2" s="1">
        <v>45031</v>
      </c>
      <c r="AQY2" s="1">
        <v>45032</v>
      </c>
      <c r="AQZ2" s="1">
        <v>45033</v>
      </c>
      <c r="ARA2" s="1">
        <v>45034</v>
      </c>
      <c r="ARB2" s="1">
        <v>45035</v>
      </c>
      <c r="ARC2" s="1">
        <v>45036</v>
      </c>
      <c r="ARD2" s="1">
        <v>45037</v>
      </c>
      <c r="ARE2" s="1">
        <v>45038</v>
      </c>
      <c r="ARF2" s="1">
        <v>45039</v>
      </c>
      <c r="ARG2" s="1">
        <v>45040</v>
      </c>
      <c r="ARH2" s="1">
        <v>45041</v>
      </c>
      <c r="ARI2" s="1">
        <v>45042</v>
      </c>
      <c r="ARJ2" s="1">
        <v>45043</v>
      </c>
      <c r="ARK2" s="1">
        <v>45044</v>
      </c>
      <c r="ARL2" s="1">
        <v>45045</v>
      </c>
      <c r="ARM2" s="1">
        <v>45046</v>
      </c>
      <c r="ARN2" s="1">
        <v>45047</v>
      </c>
      <c r="ARO2" s="1">
        <v>45048</v>
      </c>
      <c r="ARP2" s="1">
        <v>45049</v>
      </c>
      <c r="ARQ2" s="1">
        <v>45050</v>
      </c>
      <c r="ARR2" s="1">
        <v>45051</v>
      </c>
      <c r="ARS2" s="1">
        <v>45052</v>
      </c>
      <c r="ART2" s="1">
        <v>45053</v>
      </c>
      <c r="ARU2" s="1">
        <v>45054</v>
      </c>
    </row>
    <row r="3" spans="1:1165" s="41" customFormat="1" ht="18" customHeight="1">
      <c r="A3" s="39" t="s">
        <v>5</v>
      </c>
      <c r="B3" s="40">
        <v>0</v>
      </c>
      <c r="C3" s="40">
        <v>0</v>
      </c>
      <c r="D3" s="40">
        <v>0</v>
      </c>
      <c r="E3" s="40">
        <v>3</v>
      </c>
      <c r="F3" s="40">
        <v>0</v>
      </c>
      <c r="G3" s="40">
        <v>3</v>
      </c>
      <c r="H3" s="40">
        <v>3</v>
      </c>
      <c r="I3" s="40">
        <v>6</v>
      </c>
      <c r="J3" s="40">
        <v>0</v>
      </c>
      <c r="K3" s="40">
        <v>8</v>
      </c>
      <c r="L3" s="40">
        <v>4</v>
      </c>
      <c r="M3" s="40">
        <v>3</v>
      </c>
      <c r="N3" s="40">
        <v>0</v>
      </c>
      <c r="O3" s="40">
        <v>3</v>
      </c>
      <c r="P3" s="40">
        <v>1</v>
      </c>
      <c r="Q3" s="40">
        <v>1</v>
      </c>
      <c r="R3" s="40">
        <v>1</v>
      </c>
      <c r="S3" s="40">
        <v>2</v>
      </c>
      <c r="T3" s="40">
        <v>2</v>
      </c>
      <c r="U3" s="40">
        <v>0</v>
      </c>
      <c r="V3" s="40">
        <v>0</v>
      </c>
      <c r="W3" s="40">
        <v>0</v>
      </c>
      <c r="X3" s="40">
        <v>1</v>
      </c>
      <c r="Y3" s="40">
        <v>2</v>
      </c>
      <c r="Z3" s="40">
        <v>2</v>
      </c>
      <c r="AA3" s="40">
        <v>2</v>
      </c>
      <c r="AB3" s="40">
        <v>9</v>
      </c>
      <c r="AC3" s="40">
        <v>9</v>
      </c>
      <c r="AD3" s="40">
        <v>6</v>
      </c>
      <c r="AE3" s="40">
        <v>2</v>
      </c>
      <c r="AF3" s="40">
        <v>12</v>
      </c>
      <c r="AG3" s="40">
        <v>11</v>
      </c>
      <c r="AH3" s="40">
        <v>14</v>
      </c>
      <c r="AI3" s="40">
        <v>18</v>
      </c>
      <c r="AJ3" s="40">
        <v>22</v>
      </c>
      <c r="AK3" s="40">
        <v>9</v>
      </c>
      <c r="AL3" s="40">
        <v>7</v>
      </c>
      <c r="AM3" s="40">
        <v>26</v>
      </c>
      <c r="AN3" s="40">
        <v>23</v>
      </c>
      <c r="AO3" s="40">
        <v>42</v>
      </c>
      <c r="AP3" s="40">
        <v>25</v>
      </c>
      <c r="AQ3" s="40">
        <v>31</v>
      </c>
      <c r="AR3" s="40">
        <v>23</v>
      </c>
      <c r="AS3" s="40">
        <v>5</v>
      </c>
      <c r="AT3" s="40">
        <v>27</v>
      </c>
      <c r="AU3" s="40">
        <v>24</v>
      </c>
      <c r="AV3" s="40">
        <v>20</v>
      </c>
      <c r="AW3" s="40">
        <v>21</v>
      </c>
      <c r="AX3" s="40">
        <v>24</v>
      </c>
      <c r="AY3" s="40">
        <v>19</v>
      </c>
      <c r="AZ3" s="40">
        <v>30</v>
      </c>
      <c r="BA3" s="40">
        <v>25</v>
      </c>
      <c r="BB3" s="40">
        <v>10</v>
      </c>
      <c r="BC3" s="40">
        <v>6</v>
      </c>
      <c r="BD3" s="40">
        <v>7</v>
      </c>
      <c r="BE3" s="40">
        <v>8</v>
      </c>
      <c r="BF3" s="40">
        <v>4</v>
      </c>
      <c r="BG3" s="40">
        <v>15</v>
      </c>
      <c r="BH3" s="40">
        <v>10</v>
      </c>
      <c r="BI3" s="40">
        <v>16</v>
      </c>
      <c r="BJ3" s="40">
        <v>5</v>
      </c>
      <c r="BK3" s="40">
        <v>3</v>
      </c>
      <c r="BL3" s="40">
        <v>3</v>
      </c>
      <c r="BM3" s="40">
        <v>2</v>
      </c>
      <c r="BN3" s="40">
        <v>4</v>
      </c>
      <c r="BO3" s="40">
        <v>3</v>
      </c>
      <c r="BP3" s="40">
        <v>5</v>
      </c>
      <c r="BQ3" s="40">
        <v>1</v>
      </c>
      <c r="BR3" s="40">
        <v>4</v>
      </c>
      <c r="BS3" s="40">
        <v>3</v>
      </c>
      <c r="BT3" s="40">
        <v>3</v>
      </c>
      <c r="BU3" s="40">
        <v>0</v>
      </c>
      <c r="BV3" s="40">
        <v>3</v>
      </c>
      <c r="BW3" s="40">
        <v>3</v>
      </c>
      <c r="BX3" s="40">
        <v>0</v>
      </c>
      <c r="BY3" s="40">
        <v>1</v>
      </c>
      <c r="BZ3" s="40">
        <v>0</v>
      </c>
      <c r="CA3" s="40">
        <v>0</v>
      </c>
      <c r="CB3" s="40">
        <v>1</v>
      </c>
      <c r="CC3" s="40">
        <v>0</v>
      </c>
      <c r="CD3" s="40">
        <v>1</v>
      </c>
      <c r="CE3" s="40">
        <v>1</v>
      </c>
      <c r="CF3" s="40">
        <v>0</v>
      </c>
      <c r="CG3" s="40">
        <v>0</v>
      </c>
      <c r="CH3" s="40">
        <v>0</v>
      </c>
      <c r="CI3" s="40">
        <v>0</v>
      </c>
      <c r="CJ3" s="40">
        <v>0</v>
      </c>
      <c r="CK3" s="40">
        <v>0</v>
      </c>
      <c r="CL3" s="40">
        <v>0</v>
      </c>
      <c r="CM3" s="40">
        <v>0</v>
      </c>
      <c r="CN3" s="40">
        <v>0</v>
      </c>
      <c r="CO3" s="40">
        <v>0</v>
      </c>
      <c r="CP3" s="40">
        <v>0</v>
      </c>
      <c r="CQ3" s="40">
        <v>0</v>
      </c>
      <c r="CR3" s="40">
        <v>0</v>
      </c>
      <c r="CS3" s="40">
        <v>0</v>
      </c>
      <c r="CT3" s="40">
        <v>0</v>
      </c>
      <c r="CU3" s="40">
        <v>0</v>
      </c>
      <c r="CV3" s="40">
        <v>0</v>
      </c>
      <c r="CW3" s="40">
        <v>0</v>
      </c>
      <c r="CX3" s="40">
        <v>0</v>
      </c>
      <c r="CY3" s="40">
        <v>0</v>
      </c>
      <c r="CZ3" s="40">
        <v>1</v>
      </c>
      <c r="DA3" s="40">
        <v>0</v>
      </c>
      <c r="DB3" s="40">
        <v>0</v>
      </c>
      <c r="DC3" s="40">
        <v>1</v>
      </c>
      <c r="DD3" s="40">
        <v>0</v>
      </c>
      <c r="DE3" s="40">
        <v>3</v>
      </c>
      <c r="DF3" s="40">
        <v>3</v>
      </c>
      <c r="DG3" s="40">
        <v>3</v>
      </c>
      <c r="DH3" s="40">
        <v>2</v>
      </c>
      <c r="DI3" s="40">
        <v>5</v>
      </c>
      <c r="DJ3" s="40">
        <v>3</v>
      </c>
      <c r="DK3" s="40">
        <v>0</v>
      </c>
      <c r="DL3" s="40">
        <v>0</v>
      </c>
      <c r="DM3" s="40">
        <v>1</v>
      </c>
      <c r="DN3" s="40">
        <v>1</v>
      </c>
      <c r="DO3" s="40">
        <v>2</v>
      </c>
      <c r="DP3" s="40">
        <v>2</v>
      </c>
      <c r="DQ3" s="40">
        <v>3</v>
      </c>
      <c r="DR3" s="40">
        <v>2</v>
      </c>
      <c r="DS3" s="40">
        <v>1</v>
      </c>
      <c r="DT3" s="40">
        <v>6</v>
      </c>
      <c r="DU3" s="40">
        <v>6</v>
      </c>
      <c r="DV3" s="40">
        <v>9</v>
      </c>
      <c r="DW3" s="40">
        <v>14</v>
      </c>
      <c r="DX3" s="40">
        <v>5</v>
      </c>
      <c r="DY3" s="40">
        <v>6</v>
      </c>
      <c r="DZ3" s="40">
        <v>8</v>
      </c>
      <c r="EA3" s="40">
        <v>4</v>
      </c>
      <c r="EB3" s="40">
        <v>21</v>
      </c>
      <c r="EC3" s="40">
        <v>11</v>
      </c>
      <c r="ED3" s="40">
        <v>16</v>
      </c>
      <c r="EE3" s="40">
        <v>13</v>
      </c>
      <c r="EF3" s="40">
        <v>14</v>
      </c>
      <c r="EG3" s="40">
        <v>11</v>
      </c>
      <c r="EH3" s="40">
        <v>31</v>
      </c>
      <c r="EI3" s="40">
        <v>37</v>
      </c>
      <c r="EJ3" s="40">
        <v>36</v>
      </c>
      <c r="EK3" s="40">
        <v>55</v>
      </c>
      <c r="EL3" s="40">
        <v>59</v>
      </c>
      <c r="EM3" s="40">
        <v>36</v>
      </c>
      <c r="EN3" s="40">
        <v>47</v>
      </c>
      <c r="EO3" s="40">
        <v>71</v>
      </c>
      <c r="EP3" s="40">
        <v>62</v>
      </c>
      <c r="EQ3" s="40">
        <v>97</v>
      </c>
      <c r="ER3" s="40">
        <v>69</v>
      </c>
      <c r="ES3" s="40">
        <v>93</v>
      </c>
      <c r="ET3" s="40">
        <v>48</v>
      </c>
      <c r="EU3" s="40">
        <v>95</v>
      </c>
      <c r="EV3" s="40">
        <v>130</v>
      </c>
      <c r="EW3" s="40">
        <v>124</v>
      </c>
      <c r="EX3" s="40">
        <v>133</v>
      </c>
      <c r="EY3" s="40">
        <v>114</v>
      </c>
      <c r="EZ3" s="40">
        <v>105</v>
      </c>
      <c r="FA3" s="40">
        <v>46</v>
      </c>
      <c r="FB3" s="40">
        <v>121</v>
      </c>
      <c r="FC3" s="40">
        <v>108</v>
      </c>
      <c r="FD3" s="40">
        <v>111</v>
      </c>
      <c r="FE3" s="40">
        <v>130</v>
      </c>
      <c r="FF3" s="40">
        <v>90</v>
      </c>
      <c r="FG3" s="40">
        <v>93</v>
      </c>
      <c r="FH3" s="40">
        <v>43</v>
      </c>
      <c r="FI3" s="40">
        <v>36</v>
      </c>
      <c r="FJ3" s="40">
        <v>89</v>
      </c>
      <c r="FK3" s="40">
        <v>74</v>
      </c>
      <c r="FL3" s="40">
        <v>62</v>
      </c>
      <c r="FM3" s="40">
        <v>65</v>
      </c>
      <c r="FN3" s="40">
        <v>50</v>
      </c>
      <c r="FO3" s="40">
        <v>25</v>
      </c>
      <c r="FP3" s="40">
        <v>49</v>
      </c>
      <c r="FQ3" s="40">
        <v>75</v>
      </c>
      <c r="FR3" s="40">
        <v>50</v>
      </c>
      <c r="FS3" s="40">
        <v>65</v>
      </c>
      <c r="FT3" s="40">
        <v>61</v>
      </c>
      <c r="FU3" s="40">
        <v>44</v>
      </c>
      <c r="FV3" s="40">
        <v>23</v>
      </c>
      <c r="FW3" s="40">
        <v>46</v>
      </c>
      <c r="FX3" s="40">
        <v>56</v>
      </c>
      <c r="FY3" s="40">
        <v>37</v>
      </c>
      <c r="FZ3" s="40">
        <v>39</v>
      </c>
      <c r="GA3" s="40">
        <v>38</v>
      </c>
      <c r="GB3" s="40">
        <v>18</v>
      </c>
      <c r="GC3" s="40">
        <v>20</v>
      </c>
      <c r="GD3" s="40">
        <v>44</v>
      </c>
      <c r="GE3" s="40">
        <v>42</v>
      </c>
      <c r="GF3" s="40">
        <v>27</v>
      </c>
      <c r="GG3" s="40">
        <v>33</v>
      </c>
      <c r="GH3" s="40">
        <v>36</v>
      </c>
      <c r="GI3" s="40">
        <v>34</v>
      </c>
      <c r="GJ3" s="40">
        <v>12</v>
      </c>
      <c r="GK3" s="40">
        <v>33</v>
      </c>
      <c r="GL3" s="40">
        <v>30</v>
      </c>
      <c r="GM3" s="40">
        <v>35</v>
      </c>
      <c r="GN3" s="40">
        <v>48</v>
      </c>
      <c r="GO3" s="40">
        <v>38</v>
      </c>
      <c r="GP3" s="40">
        <v>30</v>
      </c>
      <c r="GQ3" s="40">
        <v>8</v>
      </c>
      <c r="GR3" s="40">
        <v>38</v>
      </c>
      <c r="GS3" s="40">
        <v>34</v>
      </c>
      <c r="GT3" s="40">
        <v>21</v>
      </c>
      <c r="GU3" s="40">
        <v>22</v>
      </c>
      <c r="GV3" s="40">
        <v>34</v>
      </c>
      <c r="GW3" s="40">
        <v>26</v>
      </c>
      <c r="GX3" s="40">
        <v>16</v>
      </c>
      <c r="GY3" s="40">
        <v>30</v>
      </c>
      <c r="GZ3" s="40">
        <v>16</v>
      </c>
      <c r="HA3" s="40">
        <v>27</v>
      </c>
      <c r="HB3" s="40">
        <v>27</v>
      </c>
      <c r="HC3" s="40">
        <v>31</v>
      </c>
      <c r="HD3" s="40">
        <v>21</v>
      </c>
      <c r="HE3" s="40">
        <v>10</v>
      </c>
      <c r="HF3" s="40">
        <v>24</v>
      </c>
      <c r="HG3" s="40">
        <v>24</v>
      </c>
      <c r="HH3" s="40">
        <v>34</v>
      </c>
      <c r="HI3" s="40">
        <v>19</v>
      </c>
      <c r="HJ3" s="40">
        <v>21</v>
      </c>
      <c r="HK3" s="40">
        <v>20</v>
      </c>
      <c r="HL3" s="40">
        <v>14</v>
      </c>
      <c r="HM3" s="40">
        <v>22</v>
      </c>
      <c r="HN3" s="40">
        <v>20</v>
      </c>
      <c r="HO3" s="40">
        <v>12</v>
      </c>
      <c r="HP3" s="40">
        <v>25</v>
      </c>
      <c r="HQ3" s="40">
        <v>24</v>
      </c>
      <c r="HR3" s="40">
        <v>19</v>
      </c>
      <c r="HS3" s="40">
        <v>14</v>
      </c>
      <c r="HT3" s="40">
        <v>31</v>
      </c>
      <c r="HU3" s="40">
        <v>23</v>
      </c>
      <c r="HV3" s="40">
        <v>20</v>
      </c>
      <c r="HW3" s="40">
        <v>24</v>
      </c>
      <c r="HX3" s="40">
        <v>14</v>
      </c>
      <c r="HY3" s="40">
        <v>20</v>
      </c>
      <c r="HZ3" s="40">
        <v>15</v>
      </c>
      <c r="IA3" s="40">
        <v>19</v>
      </c>
      <c r="IB3" s="40">
        <v>23</v>
      </c>
      <c r="IC3" s="40">
        <v>31</v>
      </c>
      <c r="ID3" s="40">
        <v>37</v>
      </c>
      <c r="IE3" s="40">
        <v>47</v>
      </c>
      <c r="IF3" s="40">
        <v>26</v>
      </c>
      <c r="IG3" s="40">
        <v>17</v>
      </c>
      <c r="IH3" s="40">
        <v>50</v>
      </c>
      <c r="II3" s="40">
        <v>42</v>
      </c>
      <c r="IJ3" s="40">
        <v>58</v>
      </c>
      <c r="IK3" s="40">
        <v>51</v>
      </c>
      <c r="IL3" s="40">
        <v>54</v>
      </c>
      <c r="IM3" s="40">
        <v>36</v>
      </c>
      <c r="IN3" s="40">
        <v>18</v>
      </c>
      <c r="IO3" s="40">
        <v>66</v>
      </c>
      <c r="IP3" s="40">
        <v>29</v>
      </c>
      <c r="IQ3" s="40">
        <v>50</v>
      </c>
      <c r="IR3" s="40">
        <v>61</v>
      </c>
      <c r="IS3" s="40">
        <v>73</v>
      </c>
      <c r="IT3" s="40">
        <v>45</v>
      </c>
      <c r="IU3" s="40">
        <v>37</v>
      </c>
      <c r="IV3" s="40">
        <v>92</v>
      </c>
      <c r="IW3" s="40">
        <v>91</v>
      </c>
      <c r="IX3" s="40">
        <v>77</v>
      </c>
      <c r="IY3" s="40">
        <v>97</v>
      </c>
      <c r="IZ3" s="40">
        <v>111</v>
      </c>
      <c r="JA3" s="40">
        <v>103</v>
      </c>
      <c r="JB3" s="40">
        <v>19</v>
      </c>
      <c r="JC3" s="40">
        <v>84</v>
      </c>
      <c r="JD3" s="40">
        <v>90</v>
      </c>
      <c r="JE3" s="40">
        <v>96</v>
      </c>
      <c r="JF3" s="40">
        <v>129</v>
      </c>
      <c r="JG3" s="40">
        <v>148</v>
      </c>
      <c r="JH3" s="40">
        <v>149</v>
      </c>
      <c r="JI3" s="40">
        <v>78</v>
      </c>
      <c r="JJ3" s="40">
        <v>73</v>
      </c>
      <c r="JK3" s="40">
        <v>100</v>
      </c>
      <c r="JL3" s="40">
        <v>111</v>
      </c>
      <c r="JM3" s="40">
        <v>122</v>
      </c>
      <c r="JN3" s="40">
        <v>136</v>
      </c>
      <c r="JO3" s="40">
        <v>115</v>
      </c>
      <c r="JP3" s="40">
        <v>80</v>
      </c>
      <c r="JQ3" s="40">
        <v>111</v>
      </c>
      <c r="JR3" s="40">
        <v>131</v>
      </c>
      <c r="JS3" s="40">
        <v>109</v>
      </c>
      <c r="JT3" s="40">
        <v>93</v>
      </c>
      <c r="JU3" s="40">
        <v>129</v>
      </c>
      <c r="JV3" s="40">
        <v>91</v>
      </c>
      <c r="JW3" s="40">
        <v>71</v>
      </c>
      <c r="JX3" s="40">
        <v>82</v>
      </c>
      <c r="JY3" s="40">
        <v>146</v>
      </c>
      <c r="JZ3" s="40">
        <v>105</v>
      </c>
      <c r="KA3" s="40">
        <v>111</v>
      </c>
      <c r="KB3" s="40">
        <v>126</v>
      </c>
      <c r="KC3" s="40">
        <v>75</v>
      </c>
      <c r="KD3" s="40">
        <v>61</v>
      </c>
      <c r="KE3" s="40">
        <v>75</v>
      </c>
      <c r="KF3" s="40">
        <v>113</v>
      </c>
      <c r="KG3" s="40">
        <v>101</v>
      </c>
      <c r="KH3" s="40">
        <v>93</v>
      </c>
      <c r="KI3" s="40">
        <v>113</v>
      </c>
      <c r="KJ3" s="40">
        <v>63</v>
      </c>
      <c r="KK3" s="40">
        <v>51</v>
      </c>
      <c r="KL3" s="40">
        <v>81</v>
      </c>
      <c r="KM3" s="40">
        <v>92</v>
      </c>
      <c r="KN3" s="40">
        <v>88</v>
      </c>
      <c r="KO3" s="40">
        <v>79</v>
      </c>
      <c r="KP3" s="40">
        <v>89</v>
      </c>
      <c r="KQ3" s="40">
        <v>83</v>
      </c>
      <c r="KR3" s="40">
        <v>46</v>
      </c>
      <c r="KS3" s="40">
        <v>101</v>
      </c>
      <c r="KT3" s="40">
        <v>119</v>
      </c>
      <c r="KU3" s="40">
        <v>123</v>
      </c>
      <c r="KV3" s="40">
        <v>83</v>
      </c>
      <c r="KW3" s="40">
        <v>77</v>
      </c>
      <c r="KX3" s="40">
        <v>85</v>
      </c>
      <c r="KY3" s="40">
        <v>93</v>
      </c>
      <c r="KZ3" s="40">
        <v>133</v>
      </c>
      <c r="LA3" s="40">
        <v>221</v>
      </c>
      <c r="LB3" s="40">
        <v>237</v>
      </c>
      <c r="LC3" s="40">
        <v>263</v>
      </c>
      <c r="LD3" s="40">
        <v>275</v>
      </c>
      <c r="LE3" s="40">
        <v>207</v>
      </c>
      <c r="LF3" s="40">
        <v>181</v>
      </c>
      <c r="LG3" s="40">
        <v>143</v>
      </c>
      <c r="LH3" s="40">
        <v>198</v>
      </c>
      <c r="LI3" s="40">
        <v>199</v>
      </c>
      <c r="LJ3" s="40">
        <v>177</v>
      </c>
      <c r="LK3" s="40">
        <v>229</v>
      </c>
      <c r="LL3" s="40">
        <v>159</v>
      </c>
      <c r="LM3" s="40">
        <v>138</v>
      </c>
      <c r="LN3" s="40">
        <v>194</v>
      </c>
      <c r="LO3" s="40">
        <v>166</v>
      </c>
      <c r="LP3" s="40">
        <v>155</v>
      </c>
      <c r="LQ3" s="40">
        <v>168</v>
      </c>
      <c r="LR3" s="40">
        <v>150</v>
      </c>
      <c r="LS3" s="40">
        <v>112</v>
      </c>
      <c r="LT3" s="40">
        <v>85</v>
      </c>
      <c r="LU3" s="40">
        <v>102</v>
      </c>
      <c r="LV3" s="40">
        <v>94</v>
      </c>
      <c r="LW3" s="40">
        <v>98</v>
      </c>
      <c r="LX3" s="40">
        <v>79</v>
      </c>
      <c r="LY3" s="40">
        <v>91</v>
      </c>
      <c r="LZ3" s="40">
        <v>57</v>
      </c>
      <c r="MA3" s="40">
        <v>38</v>
      </c>
      <c r="MB3" s="40">
        <v>60</v>
      </c>
      <c r="MC3" s="40">
        <v>56</v>
      </c>
      <c r="MD3" s="40">
        <v>47</v>
      </c>
      <c r="ME3" s="40">
        <v>61</v>
      </c>
      <c r="MF3" s="40">
        <v>37</v>
      </c>
      <c r="MG3" s="40">
        <v>26</v>
      </c>
      <c r="MH3" s="40">
        <v>34</v>
      </c>
      <c r="MI3" s="40">
        <v>53</v>
      </c>
      <c r="MJ3" s="40">
        <v>40</v>
      </c>
      <c r="MK3" s="40">
        <v>45</v>
      </c>
      <c r="ML3" s="40">
        <v>36</v>
      </c>
      <c r="MM3" s="40">
        <v>38</v>
      </c>
      <c r="MN3" s="40">
        <v>35</v>
      </c>
      <c r="MO3" s="40">
        <v>24</v>
      </c>
      <c r="MP3" s="40">
        <v>24</v>
      </c>
      <c r="MQ3" s="40">
        <v>43</v>
      </c>
      <c r="MR3" s="40">
        <v>28</v>
      </c>
      <c r="MS3" s="40">
        <v>28</v>
      </c>
      <c r="MT3" s="40">
        <v>18</v>
      </c>
      <c r="MU3" s="40">
        <v>19</v>
      </c>
      <c r="MV3" s="40">
        <v>18</v>
      </c>
      <c r="MW3" s="40">
        <v>30</v>
      </c>
      <c r="MX3" s="40">
        <v>21</v>
      </c>
      <c r="MY3" s="40">
        <v>24</v>
      </c>
      <c r="MZ3" s="40">
        <v>23</v>
      </c>
      <c r="NA3" s="40">
        <v>26</v>
      </c>
      <c r="NB3" s="40">
        <v>26</v>
      </c>
      <c r="NC3" s="40">
        <v>10</v>
      </c>
      <c r="ND3" s="40">
        <v>36</v>
      </c>
      <c r="NE3" s="40">
        <v>27</v>
      </c>
      <c r="NF3" s="40">
        <v>28</v>
      </c>
      <c r="NG3" s="40">
        <v>24</v>
      </c>
      <c r="NH3" s="40">
        <v>26</v>
      </c>
      <c r="NI3" s="40">
        <v>26</v>
      </c>
      <c r="NJ3" s="40">
        <v>9</v>
      </c>
      <c r="NK3" s="40">
        <v>34</v>
      </c>
      <c r="NL3" s="40">
        <v>23</v>
      </c>
      <c r="NM3" s="40">
        <v>19</v>
      </c>
      <c r="NN3" s="40">
        <v>37</v>
      </c>
      <c r="NO3" s="40">
        <v>37</v>
      </c>
      <c r="NP3" s="40">
        <v>23</v>
      </c>
      <c r="NQ3" s="40">
        <v>20</v>
      </c>
      <c r="NR3" s="40">
        <v>29</v>
      </c>
      <c r="NS3" s="40">
        <v>40</v>
      </c>
      <c r="NT3" s="40">
        <v>47</v>
      </c>
      <c r="NU3" s="38">
        <v>48</v>
      </c>
      <c r="NV3" s="38">
        <v>64</v>
      </c>
      <c r="NW3" s="38">
        <v>41</v>
      </c>
      <c r="NX3" s="38">
        <v>21</v>
      </c>
      <c r="NY3" s="38">
        <v>61</v>
      </c>
      <c r="NZ3" s="38">
        <v>99</v>
      </c>
      <c r="OA3" s="38">
        <v>118</v>
      </c>
      <c r="OB3" s="38">
        <v>128</v>
      </c>
      <c r="OC3" s="38">
        <v>166</v>
      </c>
      <c r="OD3" s="38">
        <v>145</v>
      </c>
      <c r="OE3" s="38">
        <v>98</v>
      </c>
      <c r="OF3" s="38">
        <v>193</v>
      </c>
      <c r="OG3" s="38">
        <v>243</v>
      </c>
      <c r="OH3" s="38">
        <v>283</v>
      </c>
      <c r="OI3" s="38">
        <v>276</v>
      </c>
      <c r="OJ3" s="38">
        <v>287</v>
      </c>
      <c r="OK3" s="38">
        <v>261</v>
      </c>
      <c r="OL3" s="38">
        <v>146</v>
      </c>
      <c r="OM3" s="38">
        <v>274</v>
      </c>
      <c r="ON3" s="38">
        <v>374</v>
      </c>
      <c r="OO3" s="38">
        <v>414</v>
      </c>
      <c r="OP3" s="38">
        <v>382</v>
      </c>
      <c r="OQ3" s="38">
        <v>376</v>
      </c>
      <c r="OR3" s="38">
        <v>323</v>
      </c>
      <c r="OS3" s="38">
        <v>249</v>
      </c>
      <c r="OT3" s="38">
        <v>384</v>
      </c>
      <c r="OU3" s="38">
        <v>377</v>
      </c>
      <c r="OV3" s="38">
        <v>439</v>
      </c>
      <c r="OW3" s="38">
        <v>425</v>
      </c>
      <c r="OX3" s="38">
        <v>392</v>
      </c>
      <c r="OY3" s="38">
        <v>515</v>
      </c>
      <c r="OZ3" s="38">
        <v>281</v>
      </c>
      <c r="PA3" s="38">
        <v>380</v>
      </c>
      <c r="PB3" s="38">
        <v>440</v>
      </c>
      <c r="PC3" s="38">
        <v>398</v>
      </c>
      <c r="PD3" s="38">
        <v>391</v>
      </c>
      <c r="PE3" s="38">
        <v>364</v>
      </c>
      <c r="PF3" s="38">
        <v>317</v>
      </c>
      <c r="PG3" s="38">
        <v>316</v>
      </c>
      <c r="PH3" s="38">
        <v>444</v>
      </c>
      <c r="PI3" s="38">
        <v>484</v>
      </c>
      <c r="PJ3" s="38">
        <v>349</v>
      </c>
      <c r="PK3" s="38">
        <v>411</v>
      </c>
      <c r="PL3" s="38">
        <v>426</v>
      </c>
      <c r="PM3" s="38">
        <v>326</v>
      </c>
      <c r="PN3" s="38">
        <v>245</v>
      </c>
      <c r="PO3" s="38">
        <v>274</v>
      </c>
      <c r="PP3" s="38">
        <v>179</v>
      </c>
      <c r="PQ3" s="38">
        <v>252</v>
      </c>
      <c r="PR3" s="38">
        <v>295</v>
      </c>
      <c r="PS3" s="38">
        <v>323</v>
      </c>
      <c r="PT3" s="38">
        <v>291</v>
      </c>
      <c r="PU3" s="38">
        <v>211</v>
      </c>
      <c r="PV3" s="38">
        <v>347</v>
      </c>
      <c r="PW3" s="38">
        <v>233</v>
      </c>
      <c r="PX3" s="38">
        <v>262</v>
      </c>
      <c r="PY3" s="38">
        <v>193</v>
      </c>
      <c r="PZ3" s="38">
        <v>309</v>
      </c>
      <c r="QA3" s="38">
        <v>226</v>
      </c>
      <c r="QB3" s="38">
        <v>119</v>
      </c>
      <c r="QC3" s="38">
        <v>186</v>
      </c>
      <c r="QD3" s="38">
        <v>131</v>
      </c>
      <c r="QE3" s="38">
        <v>186</v>
      </c>
      <c r="QF3" s="38">
        <v>170</v>
      </c>
      <c r="QG3" s="38">
        <v>146</v>
      </c>
      <c r="QH3" s="38">
        <v>102</v>
      </c>
      <c r="QI3" s="38">
        <v>65</v>
      </c>
      <c r="QJ3" s="38">
        <v>113</v>
      </c>
      <c r="QK3" s="38">
        <v>102</v>
      </c>
      <c r="QL3" s="38">
        <v>116</v>
      </c>
      <c r="QM3" s="38">
        <v>99</v>
      </c>
      <c r="QN3" s="38">
        <v>74</v>
      </c>
      <c r="QO3" s="38">
        <v>72</v>
      </c>
      <c r="QP3" s="38">
        <v>34</v>
      </c>
      <c r="QQ3" s="38">
        <v>76</v>
      </c>
      <c r="QR3" s="38">
        <v>72</v>
      </c>
      <c r="QS3" s="38">
        <v>75</v>
      </c>
      <c r="QT3" s="38">
        <v>72</v>
      </c>
      <c r="QU3" s="38">
        <v>52</v>
      </c>
      <c r="QV3" s="38">
        <v>61</v>
      </c>
      <c r="QW3" s="38">
        <v>23</v>
      </c>
      <c r="QX3" s="38">
        <v>56</v>
      </c>
      <c r="QY3" s="38">
        <v>58</v>
      </c>
      <c r="QZ3" s="38">
        <v>68</v>
      </c>
      <c r="RA3" s="38">
        <v>47</v>
      </c>
      <c r="RB3" s="38">
        <v>45</v>
      </c>
      <c r="RC3" s="38">
        <v>37</v>
      </c>
      <c r="RD3" s="38">
        <v>24</v>
      </c>
      <c r="RE3" s="38">
        <v>44</v>
      </c>
      <c r="RF3" s="38">
        <v>33</v>
      </c>
      <c r="RG3" s="38">
        <v>29</v>
      </c>
      <c r="RH3" s="38">
        <v>32</v>
      </c>
      <c r="RI3" s="38">
        <v>40</v>
      </c>
      <c r="RJ3" s="38">
        <v>55</v>
      </c>
      <c r="RK3" s="38">
        <v>12</v>
      </c>
      <c r="RL3" s="38">
        <v>41</v>
      </c>
      <c r="RM3" s="38">
        <v>47</v>
      </c>
      <c r="RN3" s="38">
        <v>44</v>
      </c>
      <c r="RO3" s="38">
        <v>48</v>
      </c>
      <c r="RP3" s="38">
        <v>38</v>
      </c>
      <c r="RQ3" s="38">
        <v>32</v>
      </c>
      <c r="RR3" s="38">
        <v>14</v>
      </c>
      <c r="RS3" s="38">
        <v>37</v>
      </c>
      <c r="RT3" s="38">
        <v>43</v>
      </c>
      <c r="RU3" s="38">
        <v>45</v>
      </c>
      <c r="RV3" s="38">
        <v>58</v>
      </c>
      <c r="RW3" s="38">
        <v>65</v>
      </c>
      <c r="RX3" s="38">
        <v>32</v>
      </c>
      <c r="RY3" s="38">
        <v>27</v>
      </c>
      <c r="RZ3" s="38">
        <v>56</v>
      </c>
      <c r="SA3" s="38">
        <v>83</v>
      </c>
      <c r="SB3" s="38">
        <v>73</v>
      </c>
      <c r="SC3" s="38">
        <v>63</v>
      </c>
      <c r="SD3" s="38">
        <v>95</v>
      </c>
      <c r="SE3" s="38">
        <v>80</v>
      </c>
      <c r="SF3" s="38">
        <v>40</v>
      </c>
      <c r="SG3" s="38">
        <v>110</v>
      </c>
      <c r="SH3" s="38">
        <v>179</v>
      </c>
      <c r="SI3" s="38">
        <v>170</v>
      </c>
      <c r="SJ3" s="38">
        <v>120</v>
      </c>
      <c r="SK3" s="38">
        <v>172</v>
      </c>
      <c r="SL3" s="38">
        <v>125</v>
      </c>
      <c r="SM3" s="38">
        <v>108</v>
      </c>
      <c r="SN3" s="38">
        <v>163</v>
      </c>
      <c r="SO3" s="38">
        <v>248</v>
      </c>
      <c r="SP3" s="38">
        <v>218</v>
      </c>
      <c r="SQ3" s="38">
        <v>192</v>
      </c>
      <c r="SR3" s="38">
        <v>147</v>
      </c>
      <c r="SS3" s="38">
        <v>223</v>
      </c>
      <c r="ST3" s="38">
        <v>186</v>
      </c>
      <c r="SU3" s="38">
        <v>379</v>
      </c>
      <c r="SV3" s="38">
        <v>396</v>
      </c>
      <c r="SW3" s="38">
        <v>490</v>
      </c>
      <c r="SX3" s="38">
        <v>455</v>
      </c>
      <c r="SY3" s="38">
        <v>553</v>
      </c>
      <c r="SZ3" s="38">
        <v>433</v>
      </c>
      <c r="TA3" s="38">
        <v>209</v>
      </c>
      <c r="TB3" s="38">
        <v>504</v>
      </c>
      <c r="TC3" s="38">
        <v>582</v>
      </c>
      <c r="TD3" s="38">
        <v>499</v>
      </c>
      <c r="TE3" s="38">
        <v>596</v>
      </c>
      <c r="TF3" s="38">
        <v>531</v>
      </c>
      <c r="TG3" s="38">
        <v>520</v>
      </c>
      <c r="TH3" s="38">
        <v>458</v>
      </c>
      <c r="TI3" s="38">
        <v>316</v>
      </c>
      <c r="TJ3" s="38">
        <v>698</v>
      </c>
      <c r="TK3" s="38">
        <v>750</v>
      </c>
      <c r="TL3" s="38">
        <v>783</v>
      </c>
      <c r="TM3" s="38">
        <v>816</v>
      </c>
      <c r="TN3" s="38">
        <v>840</v>
      </c>
      <c r="TO3" s="38">
        <v>456</v>
      </c>
      <c r="TP3" s="38">
        <v>850</v>
      </c>
      <c r="TQ3" s="38">
        <v>1052</v>
      </c>
      <c r="TR3" s="38">
        <v>1225</v>
      </c>
      <c r="TS3" s="38">
        <v>1258</v>
      </c>
      <c r="TT3" s="38">
        <v>1223</v>
      </c>
      <c r="TU3" s="38">
        <v>1026</v>
      </c>
      <c r="TV3" s="38">
        <v>708</v>
      </c>
      <c r="TW3" s="38">
        <v>1040</v>
      </c>
      <c r="TX3" s="38">
        <v>1229</v>
      </c>
      <c r="TY3" s="38">
        <v>1245</v>
      </c>
      <c r="TZ3" s="38">
        <v>1178</v>
      </c>
      <c r="UA3" s="38">
        <v>1121</v>
      </c>
      <c r="UB3" s="38">
        <v>1013</v>
      </c>
      <c r="UC3" s="38">
        <v>655</v>
      </c>
      <c r="UD3" s="38">
        <v>960</v>
      </c>
      <c r="UE3" s="38">
        <v>1277</v>
      </c>
      <c r="UF3" s="38">
        <v>1032</v>
      </c>
      <c r="UG3" s="38">
        <v>1004</v>
      </c>
      <c r="UH3" s="38">
        <v>943</v>
      </c>
      <c r="UI3" s="38">
        <v>705</v>
      </c>
      <c r="UJ3" s="38">
        <v>352</v>
      </c>
      <c r="UK3" s="38">
        <v>634</v>
      </c>
      <c r="UL3" s="38">
        <v>774</v>
      </c>
      <c r="UM3" s="38">
        <v>585</v>
      </c>
      <c r="UN3" s="38">
        <v>555</v>
      </c>
      <c r="UO3" s="38">
        <v>497</v>
      </c>
      <c r="UP3" s="38">
        <v>422</v>
      </c>
      <c r="UQ3" s="38">
        <v>190</v>
      </c>
      <c r="UR3" s="38">
        <v>336</v>
      </c>
      <c r="US3" s="38">
        <v>441</v>
      </c>
      <c r="UT3" s="38">
        <v>340</v>
      </c>
      <c r="UU3" s="38">
        <v>287</v>
      </c>
      <c r="UV3" s="38">
        <v>250</v>
      </c>
      <c r="UW3" s="38">
        <v>169</v>
      </c>
      <c r="UX3" s="38">
        <v>97</v>
      </c>
      <c r="UY3" s="38">
        <v>98</v>
      </c>
      <c r="UZ3" s="38">
        <v>205</v>
      </c>
      <c r="VA3" s="38">
        <v>208</v>
      </c>
      <c r="VB3" s="38">
        <v>105</v>
      </c>
      <c r="VC3" s="38">
        <v>153</v>
      </c>
      <c r="VD3" s="38">
        <v>167</v>
      </c>
      <c r="VE3" s="38">
        <v>60</v>
      </c>
      <c r="VF3" s="38">
        <v>106</v>
      </c>
      <c r="VG3" s="38">
        <v>151</v>
      </c>
      <c r="VH3" s="38">
        <v>93</v>
      </c>
      <c r="VI3" s="38">
        <v>98</v>
      </c>
      <c r="VJ3" s="38">
        <v>71</v>
      </c>
      <c r="VK3" s="38">
        <v>54</v>
      </c>
      <c r="VL3" s="38">
        <v>39</v>
      </c>
      <c r="VM3" s="38">
        <v>66</v>
      </c>
      <c r="VN3" s="38">
        <v>72</v>
      </c>
      <c r="VO3" s="38">
        <v>56</v>
      </c>
      <c r="VP3" s="38">
        <v>44</v>
      </c>
      <c r="VQ3" s="38">
        <v>44</v>
      </c>
      <c r="VR3" s="38">
        <v>40</v>
      </c>
      <c r="VS3" s="38">
        <v>18</v>
      </c>
      <c r="VT3" s="38">
        <v>43</v>
      </c>
      <c r="VU3" s="38">
        <v>42</v>
      </c>
      <c r="VV3" s="38">
        <v>52</v>
      </c>
      <c r="VW3" s="38">
        <v>23</v>
      </c>
      <c r="VX3" s="38">
        <v>31</v>
      </c>
      <c r="VY3" s="38">
        <v>27</v>
      </c>
      <c r="VZ3" s="38">
        <v>13</v>
      </c>
      <c r="WA3" s="38">
        <v>39</v>
      </c>
      <c r="WB3" s="38">
        <v>30</v>
      </c>
      <c r="WC3" s="38">
        <v>18</v>
      </c>
      <c r="WD3" s="38">
        <v>15</v>
      </c>
      <c r="WE3" s="38">
        <v>18</v>
      </c>
      <c r="WF3" s="38">
        <v>13</v>
      </c>
      <c r="WG3" s="38">
        <v>11</v>
      </c>
      <c r="WH3" s="38">
        <v>25</v>
      </c>
      <c r="WI3" s="38">
        <v>22</v>
      </c>
      <c r="WJ3" s="38">
        <v>22</v>
      </c>
      <c r="WK3" s="38">
        <v>18</v>
      </c>
      <c r="WL3" s="38">
        <v>18</v>
      </c>
      <c r="WM3" s="38">
        <v>11</v>
      </c>
      <c r="WN3" s="38">
        <v>4</v>
      </c>
      <c r="WO3" s="38">
        <v>14</v>
      </c>
      <c r="WP3" s="38">
        <v>18</v>
      </c>
      <c r="WQ3" s="38">
        <v>7</v>
      </c>
      <c r="WR3" s="38">
        <v>15</v>
      </c>
      <c r="WS3" s="38">
        <v>12</v>
      </c>
      <c r="WT3" s="38">
        <v>8</v>
      </c>
      <c r="WU3" s="38">
        <v>5</v>
      </c>
      <c r="WV3" s="38">
        <v>6</v>
      </c>
      <c r="WW3" s="38">
        <v>7</v>
      </c>
      <c r="WX3" s="38">
        <v>10</v>
      </c>
      <c r="WY3" s="38">
        <v>7</v>
      </c>
      <c r="WZ3" s="38">
        <v>9</v>
      </c>
      <c r="XA3" s="38">
        <v>4</v>
      </c>
      <c r="XB3" s="38">
        <v>4</v>
      </c>
      <c r="XC3" s="38">
        <v>4</v>
      </c>
      <c r="XD3" s="38">
        <v>4</v>
      </c>
      <c r="XE3" s="38">
        <v>11</v>
      </c>
      <c r="XF3" s="38">
        <v>7</v>
      </c>
      <c r="XG3" s="38">
        <v>7</v>
      </c>
      <c r="XH3" s="38">
        <v>3</v>
      </c>
      <c r="XI3" s="38">
        <v>1</v>
      </c>
      <c r="XJ3" s="38">
        <v>6</v>
      </c>
      <c r="XK3" s="38">
        <v>4</v>
      </c>
      <c r="XL3" s="38">
        <v>2</v>
      </c>
      <c r="XM3" s="38">
        <v>7</v>
      </c>
      <c r="XN3" s="38">
        <v>4</v>
      </c>
      <c r="XO3" s="38">
        <v>3</v>
      </c>
      <c r="XP3" s="38">
        <v>1</v>
      </c>
      <c r="XQ3" s="38">
        <v>0</v>
      </c>
      <c r="XR3" s="38">
        <v>5</v>
      </c>
      <c r="XS3" s="38">
        <v>5</v>
      </c>
      <c r="XT3" s="38">
        <v>5</v>
      </c>
      <c r="XU3" s="38">
        <v>2</v>
      </c>
      <c r="XV3" s="38">
        <v>4</v>
      </c>
      <c r="XW3" s="38">
        <v>1</v>
      </c>
      <c r="XX3" s="38">
        <v>2</v>
      </c>
      <c r="XY3" s="38">
        <v>6</v>
      </c>
      <c r="XZ3" s="38">
        <v>2</v>
      </c>
      <c r="YA3" s="38">
        <v>3</v>
      </c>
      <c r="YB3" s="38">
        <v>9</v>
      </c>
      <c r="YC3" s="38">
        <v>3</v>
      </c>
      <c r="YD3" s="38">
        <v>1</v>
      </c>
      <c r="YE3" s="38">
        <v>7</v>
      </c>
      <c r="YF3" s="38">
        <v>9</v>
      </c>
      <c r="YG3" s="38">
        <v>9</v>
      </c>
      <c r="YH3" s="38">
        <v>6</v>
      </c>
      <c r="YI3" s="38">
        <v>5</v>
      </c>
      <c r="YJ3" s="38">
        <v>6</v>
      </c>
      <c r="YK3" s="38">
        <v>2</v>
      </c>
      <c r="YL3" s="38">
        <v>11</v>
      </c>
      <c r="YM3" s="38">
        <v>11</v>
      </c>
      <c r="YN3" s="38">
        <v>12</v>
      </c>
      <c r="YO3" s="38">
        <v>9</v>
      </c>
      <c r="YP3" s="38">
        <v>9</v>
      </c>
      <c r="YQ3" s="38">
        <v>10</v>
      </c>
      <c r="YR3" s="38">
        <v>5</v>
      </c>
      <c r="YS3" s="38">
        <v>13</v>
      </c>
      <c r="YT3" s="38">
        <v>20</v>
      </c>
      <c r="YU3" s="38">
        <v>23</v>
      </c>
      <c r="YV3" s="38">
        <v>25</v>
      </c>
      <c r="YW3" s="38">
        <v>27</v>
      </c>
      <c r="YX3" s="38">
        <v>23</v>
      </c>
      <c r="YY3" s="38">
        <v>34</v>
      </c>
      <c r="YZ3" s="38">
        <v>63</v>
      </c>
      <c r="ZA3" s="38">
        <v>122</v>
      </c>
      <c r="ZB3" s="38">
        <v>272</v>
      </c>
      <c r="ZC3" s="38">
        <v>347</v>
      </c>
      <c r="ZD3" s="38">
        <v>479</v>
      </c>
      <c r="ZE3" s="38">
        <v>448</v>
      </c>
      <c r="ZF3" s="38">
        <v>259</v>
      </c>
      <c r="ZG3" s="38">
        <v>293</v>
      </c>
      <c r="ZH3" s="38">
        <v>821</v>
      </c>
      <c r="ZI3" s="38">
        <v>1235</v>
      </c>
      <c r="ZJ3" s="38">
        <v>1451</v>
      </c>
      <c r="ZK3" s="38">
        <v>2009</v>
      </c>
      <c r="ZL3" s="38">
        <v>1871</v>
      </c>
      <c r="ZM3" s="38">
        <v>1206</v>
      </c>
      <c r="ZN3" s="38">
        <v>2199</v>
      </c>
      <c r="ZO3" s="38">
        <v>2495</v>
      </c>
      <c r="ZP3" s="38">
        <v>2484</v>
      </c>
      <c r="ZQ3" s="38">
        <v>2589</v>
      </c>
      <c r="ZR3" s="38">
        <v>2903</v>
      </c>
      <c r="ZS3" s="38">
        <v>2241</v>
      </c>
      <c r="ZT3" s="38">
        <v>1939</v>
      </c>
      <c r="ZU3" s="38">
        <v>2866</v>
      </c>
      <c r="ZV3" s="38">
        <v>3705</v>
      </c>
      <c r="ZW3" s="38">
        <v>3626</v>
      </c>
      <c r="ZX3" s="38">
        <v>4448</v>
      </c>
      <c r="ZY3" s="38">
        <v>4449</v>
      </c>
      <c r="ZZ3" s="38">
        <v>3889</v>
      </c>
      <c r="AAA3" s="38">
        <v>2272</v>
      </c>
      <c r="AAB3" s="38">
        <v>3862</v>
      </c>
      <c r="AAC3" s="38">
        <v>3988</v>
      </c>
      <c r="AAD3" s="38">
        <f>4483-1</f>
        <v>4482</v>
      </c>
      <c r="AAE3" s="38">
        <v>3976</v>
      </c>
      <c r="AAF3" s="38">
        <f>4223-1-1</f>
        <v>4221</v>
      </c>
      <c r="AAG3" s="38">
        <f>3740-1-1</f>
        <v>3738</v>
      </c>
      <c r="AAH3" s="38">
        <v>2734</v>
      </c>
      <c r="AAI3" s="38">
        <v>3198</v>
      </c>
      <c r="AAJ3" s="38">
        <f>4201-2</f>
        <v>4199</v>
      </c>
      <c r="AAK3" s="38">
        <v>3586</v>
      </c>
      <c r="AAL3" s="38">
        <v>4456</v>
      </c>
      <c r="AAM3" s="38">
        <v>1808</v>
      </c>
      <c r="AAN3" s="38">
        <v>3385</v>
      </c>
      <c r="AAO3" s="38">
        <v>2226</v>
      </c>
      <c r="AAP3" s="38">
        <v>3263</v>
      </c>
      <c r="AAQ3" s="38">
        <v>3409</v>
      </c>
      <c r="AAR3" s="38">
        <v>3938</v>
      </c>
      <c r="AAS3" s="38">
        <f>3408-1</f>
        <v>3407</v>
      </c>
      <c r="AAT3" s="38">
        <f>3393-1</f>
        <v>3392</v>
      </c>
      <c r="AAU3" s="38">
        <v>2220</v>
      </c>
      <c r="AAV3" s="38">
        <v>1324</v>
      </c>
      <c r="AAW3" s="38">
        <f>2730-1</f>
        <v>2729</v>
      </c>
      <c r="AAX3" s="38">
        <v>3016</v>
      </c>
      <c r="AAY3" s="38">
        <f>1584-2</f>
        <v>1582</v>
      </c>
      <c r="AAZ3" s="38">
        <v>2412</v>
      </c>
      <c r="ABA3" s="38">
        <v>2883</v>
      </c>
      <c r="ABB3" s="38">
        <f>1765-1-1</f>
        <v>1763</v>
      </c>
      <c r="ABC3" s="38">
        <f>1330-2</f>
        <v>1328</v>
      </c>
      <c r="ABD3" s="38">
        <v>2379</v>
      </c>
      <c r="ABE3" s="38">
        <f>2567-2-1</f>
        <v>2564</v>
      </c>
      <c r="ABF3" s="38">
        <f>2254-1</f>
        <v>2253</v>
      </c>
      <c r="ABG3" s="38">
        <f>1948-1</f>
        <v>1947</v>
      </c>
      <c r="ABH3" s="38">
        <f>2000-2</f>
        <v>1998</v>
      </c>
      <c r="ABI3" s="38">
        <v>1482</v>
      </c>
      <c r="ABJ3" s="38">
        <v>594</v>
      </c>
      <c r="ABK3" s="38">
        <v>1802</v>
      </c>
      <c r="ABL3" s="38">
        <v>2123</v>
      </c>
      <c r="ABM3" s="38">
        <v>1898</v>
      </c>
      <c r="ABN3" s="38">
        <f>1485-1</f>
        <v>1484</v>
      </c>
      <c r="ABO3" s="38">
        <v>1641</v>
      </c>
      <c r="ABP3" s="38">
        <v>1338</v>
      </c>
      <c r="ABQ3" s="38">
        <v>431</v>
      </c>
      <c r="ABR3" s="38">
        <v>1575</v>
      </c>
      <c r="ABS3" s="38">
        <v>1542</v>
      </c>
      <c r="ABT3" s="38">
        <v>1585</v>
      </c>
      <c r="ABU3" s="38">
        <v>1228</v>
      </c>
      <c r="ABV3" s="38">
        <v>1175</v>
      </c>
      <c r="ABW3" s="38">
        <v>813</v>
      </c>
      <c r="ABX3" s="38">
        <v>559</v>
      </c>
      <c r="ABY3" s="38">
        <v>316</v>
      </c>
      <c r="ABZ3" s="38">
        <v>1476</v>
      </c>
      <c r="ACA3" s="38">
        <v>1498</v>
      </c>
      <c r="ACB3" s="38">
        <v>1372</v>
      </c>
      <c r="ACC3" s="38">
        <v>1202</v>
      </c>
      <c r="ACD3" s="38">
        <v>1067</v>
      </c>
      <c r="ACE3" s="38">
        <v>416</v>
      </c>
      <c r="ACF3" s="38">
        <v>1365</v>
      </c>
      <c r="ACG3" s="38">
        <v>1545</v>
      </c>
      <c r="ACH3" s="38">
        <v>1351</v>
      </c>
      <c r="ACI3" s="38">
        <v>1380</v>
      </c>
      <c r="ACJ3" s="38">
        <v>1298</v>
      </c>
      <c r="ACK3" s="38">
        <f>1337-1</f>
        <v>1336</v>
      </c>
      <c r="ACL3" s="38">
        <v>500</v>
      </c>
      <c r="ACM3" s="38">
        <v>1480</v>
      </c>
      <c r="ACN3" s="38">
        <v>1906</v>
      </c>
      <c r="ACO3" s="38">
        <v>1744</v>
      </c>
      <c r="ACP3" s="38">
        <v>1473</v>
      </c>
      <c r="ACQ3" s="38">
        <v>1444</v>
      </c>
      <c r="ACR3" s="38">
        <v>1329</v>
      </c>
      <c r="ACS3" s="38">
        <v>556</v>
      </c>
      <c r="ACT3" s="38">
        <v>1698</v>
      </c>
      <c r="ACU3" s="38">
        <v>1891</v>
      </c>
      <c r="ACV3" s="38">
        <f>1571-1</f>
        <v>1570</v>
      </c>
      <c r="ACW3" s="38">
        <v>1329</v>
      </c>
      <c r="ACX3" s="38">
        <f>1216-1</f>
        <v>1215</v>
      </c>
      <c r="ACY3" s="38">
        <f>881-1</f>
        <v>880</v>
      </c>
      <c r="ACZ3" s="38">
        <v>351</v>
      </c>
      <c r="ADA3" s="38">
        <v>1222</v>
      </c>
      <c r="ADB3" s="38">
        <v>1350</v>
      </c>
      <c r="ADC3" s="38">
        <v>1269</v>
      </c>
      <c r="ADD3" s="38">
        <f>998-1</f>
        <v>997</v>
      </c>
      <c r="ADE3" s="38">
        <v>982</v>
      </c>
      <c r="ADF3" s="38">
        <v>906</v>
      </c>
      <c r="ADG3" s="38">
        <v>329</v>
      </c>
      <c r="ADH3" s="38">
        <v>1162</v>
      </c>
      <c r="ADI3" s="38">
        <v>1176</v>
      </c>
      <c r="ADJ3" s="38">
        <f>1004-1</f>
        <v>1003</v>
      </c>
      <c r="ADK3" s="38">
        <v>891</v>
      </c>
      <c r="ADL3" s="38">
        <v>430</v>
      </c>
      <c r="ADM3" s="38">
        <f>670-1</f>
        <v>669</v>
      </c>
      <c r="ADN3" s="38">
        <v>325</v>
      </c>
      <c r="ADO3" s="38">
        <v>1071</v>
      </c>
      <c r="ADP3" s="38">
        <v>567</v>
      </c>
      <c r="ADQ3" s="38">
        <v>492</v>
      </c>
      <c r="ADR3" s="38">
        <v>560</v>
      </c>
      <c r="ADS3" s="38">
        <f>1524-1</f>
        <v>1523</v>
      </c>
      <c r="ADT3" s="38">
        <v>1287</v>
      </c>
      <c r="ADU3" s="38">
        <v>652</v>
      </c>
      <c r="ADV3" s="38">
        <v>1679</v>
      </c>
      <c r="ADW3" s="38">
        <v>1453</v>
      </c>
      <c r="ADX3" s="38">
        <v>1326</v>
      </c>
      <c r="ADY3" s="38">
        <v>1255</v>
      </c>
      <c r="ADZ3" s="38">
        <f>1138-1</f>
        <v>1137</v>
      </c>
      <c r="AEA3" s="38">
        <v>845</v>
      </c>
      <c r="AEB3" s="38">
        <v>341</v>
      </c>
      <c r="AEC3" s="38">
        <v>1285</v>
      </c>
      <c r="AED3" s="38">
        <v>1239</v>
      </c>
      <c r="AEE3" s="38">
        <v>1142</v>
      </c>
      <c r="AEF3" s="38">
        <v>1051</v>
      </c>
      <c r="AEG3" s="38">
        <v>1031</v>
      </c>
      <c r="AEH3" s="38">
        <v>718</v>
      </c>
      <c r="AEI3" s="38">
        <v>286</v>
      </c>
      <c r="AEJ3" s="38">
        <v>1123</v>
      </c>
      <c r="AEK3" s="38">
        <v>937</v>
      </c>
      <c r="AEL3" s="38">
        <v>836</v>
      </c>
      <c r="AEM3" s="38">
        <v>729</v>
      </c>
      <c r="AEN3" s="38">
        <f>714-1</f>
        <v>713</v>
      </c>
      <c r="AEO3" s="38">
        <v>523</v>
      </c>
      <c r="AEP3" s="38">
        <v>170</v>
      </c>
      <c r="AEQ3" s="38">
        <v>674</v>
      </c>
      <c r="AER3" s="38">
        <v>673</v>
      </c>
      <c r="AES3" s="38">
        <v>531</v>
      </c>
      <c r="AET3" s="38">
        <f>519-1</f>
        <v>518</v>
      </c>
      <c r="AEU3" s="38">
        <v>501</v>
      </c>
      <c r="AEV3" s="38">
        <v>298</v>
      </c>
      <c r="AEW3" s="38">
        <v>135</v>
      </c>
      <c r="AEX3" s="38">
        <v>544</v>
      </c>
      <c r="AEY3" s="38">
        <v>504</v>
      </c>
      <c r="AEZ3" s="38">
        <f>473-1</f>
        <v>472</v>
      </c>
      <c r="AFA3" s="38">
        <v>383</v>
      </c>
      <c r="AFB3" s="38">
        <v>367</v>
      </c>
      <c r="AFC3" s="38">
        <v>342</v>
      </c>
      <c r="AFD3" s="38">
        <v>117</v>
      </c>
      <c r="AFE3" s="38">
        <v>470</v>
      </c>
      <c r="AFF3" s="38">
        <v>391</v>
      </c>
      <c r="AFG3" s="38">
        <v>383</v>
      </c>
      <c r="AFH3" s="38">
        <v>356</v>
      </c>
      <c r="AFI3" s="38">
        <v>377</v>
      </c>
      <c r="AFJ3" s="38">
        <v>247</v>
      </c>
      <c r="AFK3" s="38">
        <v>134</v>
      </c>
      <c r="AFL3" s="38">
        <v>459</v>
      </c>
      <c r="AFM3" s="38">
        <v>463</v>
      </c>
      <c r="AFN3" s="38">
        <v>438</v>
      </c>
      <c r="AFO3" s="38">
        <v>444</v>
      </c>
      <c r="AFP3" s="38">
        <f>436-1</f>
        <v>435</v>
      </c>
      <c r="AFQ3" s="38">
        <v>333</v>
      </c>
      <c r="AFR3" s="38">
        <v>198</v>
      </c>
      <c r="AFS3" s="38">
        <v>701</v>
      </c>
      <c r="AFT3" s="38">
        <v>724</v>
      </c>
      <c r="AFU3" s="38">
        <v>792</v>
      </c>
      <c r="AFV3" s="38">
        <f>724-1</f>
        <v>723</v>
      </c>
      <c r="AFW3" s="38">
        <v>782</v>
      </c>
      <c r="AFX3" s="38">
        <v>597</v>
      </c>
      <c r="AFY3" s="38">
        <v>384</v>
      </c>
      <c r="AFZ3" s="38">
        <v>1357</v>
      </c>
      <c r="AGA3" s="38">
        <v>1606</v>
      </c>
      <c r="AGB3" s="38">
        <v>1704</v>
      </c>
      <c r="AGC3" s="38">
        <v>1660</v>
      </c>
      <c r="AGD3" s="38">
        <v>1702</v>
      </c>
      <c r="AGE3" s="38">
        <v>1551</v>
      </c>
      <c r="AGF3" s="38">
        <f>835-1</f>
        <v>834</v>
      </c>
      <c r="AGG3" s="38">
        <f>3004-1-1</f>
        <v>3002</v>
      </c>
      <c r="AGH3" s="38">
        <f>3491-2</f>
        <v>3489</v>
      </c>
      <c r="AGI3" s="38">
        <v>3356</v>
      </c>
      <c r="AGJ3" s="38">
        <f>3110-1</f>
        <v>3109</v>
      </c>
      <c r="AGK3" s="38">
        <f>3618-1</f>
        <v>3617</v>
      </c>
      <c r="AGL3" s="38">
        <f>3091-1</f>
        <v>3090</v>
      </c>
      <c r="AGM3" s="38">
        <v>1464</v>
      </c>
      <c r="AGN3" s="38">
        <v>1520</v>
      </c>
      <c r="AGO3" s="38">
        <v>6383</v>
      </c>
      <c r="AGP3" s="38">
        <f>7082-1</f>
        <v>7081</v>
      </c>
      <c r="AGQ3" s="38">
        <f>6698-1-1</f>
        <v>6696</v>
      </c>
      <c r="AGR3" s="38">
        <f>7035-1</f>
        <v>7034</v>
      </c>
      <c r="AGS3" s="38">
        <f>5219-1</f>
        <v>5218</v>
      </c>
      <c r="AGT3" s="38">
        <f>2577-1</f>
        <v>2576</v>
      </c>
      <c r="AGU3" s="38">
        <f>7461-4-1-1</f>
        <v>7455</v>
      </c>
      <c r="AGV3" s="38">
        <f>6767-1</f>
        <v>6766</v>
      </c>
      <c r="AGW3" s="38">
        <f>7959-1-1</f>
        <v>7957</v>
      </c>
      <c r="AGX3" s="38">
        <f>6908-1-1</f>
        <v>6906</v>
      </c>
      <c r="AGY3" s="38">
        <f>7089-1-1</f>
        <v>7087</v>
      </c>
      <c r="AGZ3" s="38">
        <f>5052-2</f>
        <v>5050</v>
      </c>
      <c r="AHA3" s="38">
        <v>2395</v>
      </c>
      <c r="AHB3" s="38">
        <f>7582-1</f>
        <v>7581</v>
      </c>
      <c r="AHC3" s="38">
        <v>7772</v>
      </c>
      <c r="AHD3" s="38">
        <v>7443</v>
      </c>
      <c r="AHE3" s="38">
        <v>6464</v>
      </c>
      <c r="AHF3" s="38">
        <f>6954-1</f>
        <v>6953</v>
      </c>
      <c r="AHG3" s="38">
        <v>5484</v>
      </c>
      <c r="AHH3" s="38">
        <f>2751-2</f>
        <v>2749</v>
      </c>
      <c r="AHI3" s="38">
        <f>7425-1</f>
        <v>7424</v>
      </c>
      <c r="AHJ3" s="38">
        <f>7408-1</f>
        <v>7407</v>
      </c>
      <c r="AHK3" s="38">
        <v>7049</v>
      </c>
      <c r="AHL3" s="38">
        <v>3723</v>
      </c>
      <c r="AHM3" s="38">
        <f>5447-1</f>
        <v>5446</v>
      </c>
      <c r="AHN3" s="38">
        <f>4876-3</f>
        <v>4873</v>
      </c>
      <c r="AHO3" s="38">
        <v>3637</v>
      </c>
      <c r="AHP3" s="38">
        <f>6151-1-1-1</f>
        <v>6148</v>
      </c>
      <c r="AHQ3" s="38">
        <v>7612</v>
      </c>
      <c r="AHR3" s="38">
        <f>8420-2-1</f>
        <v>8417</v>
      </c>
      <c r="AHS3" s="38">
        <f>7880-4-1</f>
        <v>7875</v>
      </c>
      <c r="AHT3" s="38">
        <f>7505-2-1</f>
        <v>7502</v>
      </c>
      <c r="AHU3" s="38">
        <f>5804-1</f>
        <v>5803</v>
      </c>
      <c r="AHV3" s="38">
        <v>2981</v>
      </c>
      <c r="AHW3" s="38">
        <v>6622</v>
      </c>
      <c r="AHX3" s="38">
        <f>6713-1</f>
        <v>6712</v>
      </c>
      <c r="AHY3" s="38">
        <v>5790</v>
      </c>
      <c r="AHZ3" s="38">
        <v>5026</v>
      </c>
      <c r="AIA3" s="38">
        <f>4584-1-1-1</f>
        <v>4581</v>
      </c>
      <c r="AIB3" s="38">
        <f>3643-1</f>
        <v>3642</v>
      </c>
      <c r="AIC3" s="38">
        <v>1900</v>
      </c>
      <c r="AID3" s="38">
        <v>4702</v>
      </c>
      <c r="AIE3" s="38">
        <f>4244-1</f>
        <v>4243</v>
      </c>
      <c r="AIF3" s="38">
        <v>3716</v>
      </c>
      <c r="AIG3" s="38">
        <f>3033-1</f>
        <v>3032</v>
      </c>
      <c r="AIH3" s="38">
        <v>2745</v>
      </c>
      <c r="AII3" s="38">
        <f>2249-1</f>
        <v>2248</v>
      </c>
      <c r="AIJ3" s="38">
        <v>1155</v>
      </c>
      <c r="AIK3" s="38">
        <v>3262</v>
      </c>
      <c r="AIL3" s="38">
        <v>2821</v>
      </c>
      <c r="AIM3" s="38">
        <v>2556</v>
      </c>
      <c r="AIN3" s="38">
        <v>2159</v>
      </c>
      <c r="AIO3" s="38">
        <v>2028</v>
      </c>
      <c r="AIP3" s="38">
        <v>1516</v>
      </c>
      <c r="AIQ3" s="38">
        <v>854</v>
      </c>
      <c r="AIR3" s="38">
        <f>2396-1</f>
        <v>2395</v>
      </c>
      <c r="AIS3" s="38">
        <f>2095-1</f>
        <v>2094</v>
      </c>
      <c r="AIT3" s="38">
        <f>1821-1</f>
        <v>1820</v>
      </c>
      <c r="AIU3" s="38">
        <v>1679</v>
      </c>
      <c r="AIV3" s="38">
        <v>1626</v>
      </c>
      <c r="AIW3" s="38">
        <f>1181-1</f>
        <v>1180</v>
      </c>
      <c r="AIX3" s="38">
        <v>689</v>
      </c>
      <c r="AIY3" s="38">
        <v>634</v>
      </c>
      <c r="AIZ3" s="38">
        <v>2112</v>
      </c>
      <c r="AJA3" s="38">
        <v>1842</v>
      </c>
      <c r="AJB3" s="38">
        <v>1686</v>
      </c>
      <c r="AJC3" s="38">
        <v>865</v>
      </c>
      <c r="AJD3" s="38">
        <v>1316</v>
      </c>
      <c r="AJE3" s="38">
        <v>813</v>
      </c>
      <c r="AJF3" s="38">
        <v>875</v>
      </c>
      <c r="AJG3" s="38">
        <v>1076</v>
      </c>
      <c r="AJH3" s="38">
        <v>965</v>
      </c>
      <c r="AJI3" s="38">
        <v>765</v>
      </c>
      <c r="AJJ3" s="38">
        <v>744</v>
      </c>
      <c r="AJK3" s="38">
        <v>611</v>
      </c>
      <c r="AJL3" s="38">
        <v>302</v>
      </c>
      <c r="AJM3" s="38">
        <v>911</v>
      </c>
      <c r="AJN3" s="38">
        <v>819</v>
      </c>
      <c r="AJO3" s="38">
        <v>764</v>
      </c>
      <c r="AJP3" s="38">
        <v>590</v>
      </c>
      <c r="AJQ3" s="38">
        <v>524</v>
      </c>
      <c r="AJR3" s="38">
        <v>429</v>
      </c>
      <c r="AJS3" s="38">
        <v>214</v>
      </c>
      <c r="AJT3" s="38">
        <v>289</v>
      </c>
      <c r="AJU3" s="38">
        <v>1002</v>
      </c>
      <c r="AJV3" s="38">
        <v>961</v>
      </c>
      <c r="AJW3" s="38">
        <v>818</v>
      </c>
      <c r="AJX3" s="38">
        <v>784</v>
      </c>
      <c r="AJY3" s="38">
        <v>629</v>
      </c>
      <c r="AJZ3" s="38">
        <v>327</v>
      </c>
      <c r="AKA3" s="38">
        <v>893</v>
      </c>
      <c r="AKB3" s="38">
        <v>858</v>
      </c>
      <c r="AKC3" s="38">
        <v>844</v>
      </c>
      <c r="AKD3" s="38">
        <v>702</v>
      </c>
      <c r="AKE3" s="38">
        <v>694</v>
      </c>
      <c r="AKF3" s="38">
        <v>671</v>
      </c>
      <c r="AKG3" s="38">
        <v>317</v>
      </c>
      <c r="AKH3" s="38">
        <v>905</v>
      </c>
      <c r="AKI3" s="38">
        <v>892</v>
      </c>
      <c r="AKJ3" s="38">
        <v>833</v>
      </c>
      <c r="AKK3" s="38">
        <v>699</v>
      </c>
      <c r="AKL3" s="38">
        <v>752</v>
      </c>
      <c r="AKM3" s="38">
        <v>679</v>
      </c>
      <c r="AKN3" s="38">
        <v>368</v>
      </c>
      <c r="AKO3" s="38">
        <v>1092</v>
      </c>
      <c r="AKP3" s="38">
        <v>1213</v>
      </c>
      <c r="AKQ3" s="38">
        <v>1265</v>
      </c>
      <c r="AKR3" s="38">
        <v>527</v>
      </c>
      <c r="AKS3" s="38">
        <v>1249</v>
      </c>
      <c r="AKT3" s="38">
        <v>955</v>
      </c>
      <c r="AKU3" s="38">
        <v>462</v>
      </c>
      <c r="AKV3" s="38">
        <v>1320</v>
      </c>
      <c r="AKW3" s="38">
        <v>1296</v>
      </c>
      <c r="AKX3" s="38">
        <v>1229</v>
      </c>
      <c r="AKY3" s="38">
        <v>1133</v>
      </c>
      <c r="AKZ3" s="38">
        <v>1150</v>
      </c>
      <c r="ALA3" s="38">
        <v>926</v>
      </c>
      <c r="ALB3" s="38">
        <v>466</v>
      </c>
      <c r="ALC3" s="38">
        <v>1420</v>
      </c>
      <c r="ALD3" s="38">
        <v>1398</v>
      </c>
      <c r="ALE3" s="38">
        <v>1292</v>
      </c>
      <c r="ALF3" s="38">
        <v>1146</v>
      </c>
      <c r="ALG3" s="38">
        <v>1211</v>
      </c>
      <c r="ALH3" s="38">
        <v>999</v>
      </c>
      <c r="ALI3" s="38">
        <v>566</v>
      </c>
      <c r="ALJ3" s="38">
        <v>1768</v>
      </c>
      <c r="ALK3" s="38">
        <v>1837</v>
      </c>
      <c r="ALL3" s="38">
        <v>873</v>
      </c>
      <c r="ALM3" s="38">
        <v>1841</v>
      </c>
      <c r="ALN3" s="38">
        <v>1812</v>
      </c>
      <c r="ALO3" s="38">
        <v>1297</v>
      </c>
      <c r="ALP3" s="38">
        <v>693</v>
      </c>
      <c r="ALQ3" s="38">
        <v>2012</v>
      </c>
      <c r="ALR3" s="38">
        <v>2090</v>
      </c>
      <c r="ALS3" s="38">
        <v>1885</v>
      </c>
      <c r="ALT3" s="38">
        <v>1676</v>
      </c>
      <c r="ALU3" s="38">
        <v>1525</v>
      </c>
      <c r="ALV3" s="38">
        <v>1365</v>
      </c>
      <c r="ALW3" s="38">
        <v>770</v>
      </c>
      <c r="ALX3" s="38">
        <v>2258</v>
      </c>
      <c r="ALY3" s="38">
        <v>2413</v>
      </c>
      <c r="ALZ3" s="38">
        <v>2296</v>
      </c>
      <c r="AMA3" s="38">
        <v>2204</v>
      </c>
      <c r="AMB3" s="38">
        <v>2083</v>
      </c>
      <c r="AMC3" s="38">
        <v>1834</v>
      </c>
      <c r="AMD3" s="38">
        <v>1066</v>
      </c>
      <c r="AME3" s="38">
        <v>3089</v>
      </c>
      <c r="AMF3" s="38">
        <v>3178</v>
      </c>
      <c r="AMG3" s="38">
        <v>3098</v>
      </c>
      <c r="AMH3" s="38">
        <v>2801</v>
      </c>
      <c r="AMI3" s="38">
        <v>2813</v>
      </c>
      <c r="AMJ3" s="38">
        <v>2244</v>
      </c>
      <c r="AMK3" s="38">
        <v>1226</v>
      </c>
      <c r="AML3" s="38">
        <v>3572</v>
      </c>
      <c r="AMM3" s="38">
        <v>3895</v>
      </c>
      <c r="AMN3" s="38">
        <v>3653</v>
      </c>
      <c r="AMO3" s="38">
        <v>3363</v>
      </c>
      <c r="AMP3" s="38">
        <v>3338</v>
      </c>
      <c r="AMQ3" s="38">
        <v>2615</v>
      </c>
      <c r="AMR3" s="38">
        <v>1529</v>
      </c>
      <c r="AMS3" s="38">
        <v>4163</v>
      </c>
      <c r="AMT3" s="38">
        <v>4272</v>
      </c>
      <c r="AMU3" s="38">
        <v>3647</v>
      </c>
      <c r="AMV3" s="38">
        <v>3096</v>
      </c>
      <c r="AMW3" s="38">
        <v>2212</v>
      </c>
      <c r="AMX3" s="38">
        <v>2219</v>
      </c>
      <c r="AMY3" s="38">
        <v>1873</v>
      </c>
      <c r="AMZ3" s="38">
        <v>2565</v>
      </c>
      <c r="ANA3" s="38">
        <v>3096</v>
      </c>
      <c r="ANB3" s="38">
        <v>6106</v>
      </c>
      <c r="ANC3" s="38">
        <v>5799</v>
      </c>
      <c r="AND3" s="38">
        <v>5733</v>
      </c>
      <c r="ANE3" s="38">
        <v>4227</v>
      </c>
      <c r="ANF3" s="38">
        <v>2070</v>
      </c>
      <c r="ANG3" s="38">
        <v>2091</v>
      </c>
      <c r="ANH3" s="38">
        <v>4336</v>
      </c>
      <c r="ANI3" s="38">
        <v>3573</v>
      </c>
      <c r="ANJ3" s="38">
        <v>2908</v>
      </c>
      <c r="ANK3" s="38">
        <v>2699</v>
      </c>
      <c r="ANL3" s="38">
        <v>1831</v>
      </c>
      <c r="ANM3" s="38">
        <v>1011</v>
      </c>
      <c r="ANN3" s="38">
        <v>2449</v>
      </c>
      <c r="ANO3" s="38">
        <v>2196</v>
      </c>
      <c r="ANP3" s="38">
        <v>1737</v>
      </c>
      <c r="ANQ3" s="38">
        <v>1518</v>
      </c>
      <c r="ANR3" s="38">
        <v>1439</v>
      </c>
      <c r="ANS3" s="38">
        <v>1053</v>
      </c>
      <c r="ANT3" s="38">
        <v>521</v>
      </c>
      <c r="ANU3" s="38">
        <v>1474</v>
      </c>
      <c r="ANV3" s="38">
        <v>1531</v>
      </c>
      <c r="ANW3" s="38">
        <v>1140</v>
      </c>
      <c r="ANX3" s="38">
        <v>985</v>
      </c>
      <c r="ANY3" s="38">
        <v>972</v>
      </c>
      <c r="ANZ3" s="38">
        <v>723</v>
      </c>
      <c r="AOA3" s="38">
        <v>390</v>
      </c>
      <c r="AOB3" s="38">
        <v>1071</v>
      </c>
      <c r="AOC3" s="38">
        <v>865</v>
      </c>
      <c r="AOD3" s="38">
        <v>859</v>
      </c>
      <c r="AOE3" s="38">
        <v>754</v>
      </c>
      <c r="AOF3" s="38">
        <v>623</v>
      </c>
      <c r="AOG3" s="38">
        <v>492</v>
      </c>
      <c r="AOH3" s="38">
        <v>259</v>
      </c>
      <c r="AOI3" s="38">
        <v>752</v>
      </c>
      <c r="AOJ3" s="38">
        <v>739</v>
      </c>
      <c r="AOK3" s="38">
        <v>578</v>
      </c>
      <c r="AOL3" s="38">
        <v>504</v>
      </c>
      <c r="AOM3" s="38">
        <v>509</v>
      </c>
      <c r="AON3" s="38">
        <v>246</v>
      </c>
      <c r="AOO3" s="38">
        <v>184</v>
      </c>
      <c r="AOP3" s="38">
        <v>599</v>
      </c>
      <c r="AOQ3" s="38">
        <v>454</v>
      </c>
      <c r="AOR3" s="38">
        <v>373</v>
      </c>
      <c r="AOS3" s="38">
        <v>317</v>
      </c>
      <c r="AOT3" s="38">
        <v>285</v>
      </c>
      <c r="AOU3" s="38">
        <v>219</v>
      </c>
      <c r="AOV3" s="38">
        <v>130</v>
      </c>
      <c r="AOW3" s="38">
        <v>353</v>
      </c>
      <c r="AOX3" s="38">
        <v>318</v>
      </c>
      <c r="AOY3" s="38">
        <v>278</v>
      </c>
      <c r="AOZ3" s="38">
        <v>106</v>
      </c>
      <c r="APA3" s="38">
        <v>260</v>
      </c>
      <c r="APB3" s="38">
        <v>192</v>
      </c>
      <c r="APC3" s="38">
        <v>87</v>
      </c>
      <c r="APD3" s="38">
        <v>267</v>
      </c>
      <c r="APE3" s="38">
        <v>230</v>
      </c>
      <c r="APF3" s="38">
        <v>189</v>
      </c>
      <c r="APG3" s="38">
        <v>177</v>
      </c>
      <c r="APH3" s="38">
        <v>177</v>
      </c>
      <c r="API3" s="38">
        <v>138</v>
      </c>
      <c r="APJ3" s="38">
        <v>53</v>
      </c>
      <c r="APK3" s="38">
        <v>198</v>
      </c>
      <c r="APL3" s="38">
        <v>165</v>
      </c>
      <c r="APM3" s="38">
        <v>126</v>
      </c>
      <c r="APN3" s="38">
        <v>142</v>
      </c>
      <c r="APO3" s="38">
        <v>147</v>
      </c>
      <c r="APP3" s="38">
        <v>117</v>
      </c>
      <c r="APQ3" s="38">
        <v>52</v>
      </c>
      <c r="APR3" s="38">
        <v>150</v>
      </c>
      <c r="APS3" s="38">
        <v>141</v>
      </c>
      <c r="APT3" s="38">
        <v>117</v>
      </c>
      <c r="APU3" s="38">
        <v>88</v>
      </c>
      <c r="APV3" s="38">
        <v>100</v>
      </c>
      <c r="APW3" s="38">
        <v>90</v>
      </c>
      <c r="APX3" s="38">
        <v>44</v>
      </c>
      <c r="APY3" s="38">
        <v>115</v>
      </c>
      <c r="APZ3" s="38">
        <v>65</v>
      </c>
      <c r="AQA3" s="38">
        <v>160</v>
      </c>
      <c r="AQB3" s="38">
        <v>175</v>
      </c>
      <c r="AQC3" s="38">
        <v>167</v>
      </c>
      <c r="AQD3" s="38">
        <v>100</v>
      </c>
      <c r="AQE3" s="38">
        <v>51</v>
      </c>
      <c r="AQF3" s="38">
        <v>150</v>
      </c>
      <c r="AQG3" s="38">
        <v>133</v>
      </c>
      <c r="AQH3" s="38">
        <v>148</v>
      </c>
      <c r="AQI3" s="38">
        <v>112</v>
      </c>
      <c r="AQJ3" s="38">
        <v>133</v>
      </c>
      <c r="AQK3" s="38">
        <v>121</v>
      </c>
      <c r="AQL3" s="38">
        <v>40</v>
      </c>
      <c r="AQM3" s="38">
        <v>180</v>
      </c>
      <c r="AQN3" s="38">
        <v>210</v>
      </c>
      <c r="AQO3" s="38">
        <v>175</v>
      </c>
      <c r="AQP3" s="38">
        <v>162</v>
      </c>
      <c r="AQQ3" s="38">
        <v>158</v>
      </c>
      <c r="AQR3" s="38">
        <v>118</v>
      </c>
      <c r="AQS3" s="38">
        <v>60</v>
      </c>
      <c r="AQT3" s="38">
        <v>251</v>
      </c>
      <c r="AQU3" s="38">
        <v>206</v>
      </c>
      <c r="AQV3" s="38">
        <v>202</v>
      </c>
      <c r="AQW3" s="38">
        <v>175</v>
      </c>
      <c r="AQX3" s="38">
        <v>194</v>
      </c>
      <c r="AQY3" s="38">
        <v>144</v>
      </c>
      <c r="AQZ3" s="38">
        <v>40</v>
      </c>
      <c r="ARA3" s="38">
        <v>242</v>
      </c>
      <c r="ARB3" s="38">
        <v>264</v>
      </c>
      <c r="ARC3" s="38">
        <v>212</v>
      </c>
      <c r="ARD3" s="38">
        <v>212</v>
      </c>
      <c r="ARE3" s="38">
        <v>214</v>
      </c>
      <c r="ARF3" s="38">
        <v>180</v>
      </c>
      <c r="ARG3" s="38">
        <v>76</v>
      </c>
      <c r="ARH3" s="38">
        <v>288</v>
      </c>
      <c r="ARI3" s="38">
        <v>329</v>
      </c>
      <c r="ARJ3" s="38">
        <v>249</v>
      </c>
      <c r="ARK3" s="38">
        <v>226</v>
      </c>
      <c r="ARL3" s="38">
        <v>272</v>
      </c>
      <c r="ARM3" s="38">
        <v>118</v>
      </c>
      <c r="ARN3" s="38">
        <v>107</v>
      </c>
      <c r="ARO3" s="38">
        <v>402</v>
      </c>
      <c r="ARP3" s="38">
        <v>373</v>
      </c>
      <c r="ARQ3" s="38">
        <v>160</v>
      </c>
      <c r="ARR3" s="38">
        <v>128</v>
      </c>
      <c r="ARS3" s="38">
        <v>139</v>
      </c>
      <c r="ART3" s="38">
        <v>342</v>
      </c>
      <c r="ARU3" s="38">
        <v>200</v>
      </c>
    </row>
    <row r="4" spans="1:1165" s="41" customFormat="1" ht="18" customHeight="1">
      <c r="A4" s="39" t="s">
        <v>6</v>
      </c>
      <c r="B4" s="40"/>
      <c r="C4" s="40"/>
      <c r="D4" s="40"/>
      <c r="E4" s="40"/>
      <c r="F4" s="40"/>
      <c r="G4" s="40"/>
      <c r="H4" s="37">
        <f>SUM(B3:H3)/7</f>
        <v>1.2857142857142858</v>
      </c>
      <c r="I4" s="37">
        <f t="shared" ref="I4:BT4" si="0">SUM(C3:I3)/7</f>
        <v>2.1428571428571428</v>
      </c>
      <c r="J4" s="37">
        <f t="shared" si="0"/>
        <v>2.1428571428571428</v>
      </c>
      <c r="K4" s="37">
        <f t="shared" si="0"/>
        <v>3.2857142857142856</v>
      </c>
      <c r="L4" s="37">
        <f t="shared" si="0"/>
        <v>3.4285714285714284</v>
      </c>
      <c r="M4" s="37">
        <f t="shared" si="0"/>
        <v>3.8571428571428572</v>
      </c>
      <c r="N4" s="37">
        <f t="shared" si="0"/>
        <v>3.4285714285714284</v>
      </c>
      <c r="O4" s="37">
        <f t="shared" si="0"/>
        <v>3.4285714285714284</v>
      </c>
      <c r="P4" s="37">
        <f t="shared" si="0"/>
        <v>2.7142857142857144</v>
      </c>
      <c r="Q4" s="37">
        <f t="shared" si="0"/>
        <v>2.8571428571428572</v>
      </c>
      <c r="R4" s="37">
        <f t="shared" si="0"/>
        <v>1.8571428571428572</v>
      </c>
      <c r="S4" s="37">
        <f t="shared" si="0"/>
        <v>1.5714285714285714</v>
      </c>
      <c r="T4" s="37">
        <f t="shared" si="0"/>
        <v>1.4285714285714286</v>
      </c>
      <c r="U4" s="37">
        <f t="shared" si="0"/>
        <v>1.4285714285714286</v>
      </c>
      <c r="V4" s="37">
        <f t="shared" si="0"/>
        <v>1</v>
      </c>
      <c r="W4" s="37">
        <f t="shared" si="0"/>
        <v>0.8571428571428571</v>
      </c>
      <c r="X4" s="37">
        <f t="shared" si="0"/>
        <v>0.8571428571428571</v>
      </c>
      <c r="Y4" s="37">
        <f t="shared" si="0"/>
        <v>1</v>
      </c>
      <c r="Z4" s="37">
        <f t="shared" si="0"/>
        <v>1</v>
      </c>
      <c r="AA4" s="37">
        <f t="shared" si="0"/>
        <v>1</v>
      </c>
      <c r="AB4" s="37">
        <f t="shared" si="0"/>
        <v>2.2857142857142856</v>
      </c>
      <c r="AC4" s="37">
        <f t="shared" si="0"/>
        <v>3.5714285714285716</v>
      </c>
      <c r="AD4" s="37">
        <f t="shared" si="0"/>
        <v>4.4285714285714288</v>
      </c>
      <c r="AE4" s="37">
        <f t="shared" si="0"/>
        <v>4.5714285714285712</v>
      </c>
      <c r="AF4" s="37">
        <f t="shared" si="0"/>
        <v>6</v>
      </c>
      <c r="AG4" s="37">
        <f t="shared" si="0"/>
        <v>7.2857142857142856</v>
      </c>
      <c r="AH4" s="37">
        <f t="shared" si="0"/>
        <v>9</v>
      </c>
      <c r="AI4" s="37">
        <f t="shared" si="0"/>
        <v>10.285714285714286</v>
      </c>
      <c r="AJ4" s="37">
        <f t="shared" si="0"/>
        <v>12.142857142857142</v>
      </c>
      <c r="AK4" s="37">
        <f t="shared" si="0"/>
        <v>12.571428571428571</v>
      </c>
      <c r="AL4" s="37">
        <f t="shared" si="0"/>
        <v>13.285714285714286</v>
      </c>
      <c r="AM4" s="37">
        <f t="shared" si="0"/>
        <v>15.285714285714286</v>
      </c>
      <c r="AN4" s="37">
        <f t="shared" si="0"/>
        <v>17</v>
      </c>
      <c r="AO4" s="37">
        <f t="shared" si="0"/>
        <v>21</v>
      </c>
      <c r="AP4" s="37">
        <f t="shared" si="0"/>
        <v>22</v>
      </c>
      <c r="AQ4" s="37">
        <f t="shared" si="0"/>
        <v>23.285714285714285</v>
      </c>
      <c r="AR4" s="37">
        <f t="shared" si="0"/>
        <v>25.285714285714285</v>
      </c>
      <c r="AS4" s="37">
        <f t="shared" si="0"/>
        <v>25</v>
      </c>
      <c r="AT4" s="37">
        <f t="shared" si="0"/>
        <v>25.142857142857142</v>
      </c>
      <c r="AU4" s="37">
        <f t="shared" si="0"/>
        <v>25.285714285714285</v>
      </c>
      <c r="AV4" s="37">
        <f t="shared" si="0"/>
        <v>22.142857142857142</v>
      </c>
      <c r="AW4" s="37">
        <f t="shared" si="0"/>
        <v>21.571428571428573</v>
      </c>
      <c r="AX4" s="37">
        <f t="shared" si="0"/>
        <v>20.571428571428573</v>
      </c>
      <c r="AY4" s="37">
        <f t="shared" si="0"/>
        <v>20</v>
      </c>
      <c r="AZ4" s="37">
        <f t="shared" si="0"/>
        <v>23.571428571428573</v>
      </c>
      <c r="BA4" s="37">
        <f t="shared" si="0"/>
        <v>23.285714285714285</v>
      </c>
      <c r="BB4" s="37">
        <f t="shared" si="0"/>
        <v>21.285714285714285</v>
      </c>
      <c r="BC4" s="37">
        <f t="shared" si="0"/>
        <v>19.285714285714285</v>
      </c>
      <c r="BD4" s="37">
        <f t="shared" si="0"/>
        <v>17.285714285714285</v>
      </c>
      <c r="BE4" s="37">
        <f t="shared" si="0"/>
        <v>15</v>
      </c>
      <c r="BF4" s="37">
        <f t="shared" si="0"/>
        <v>12.857142857142858</v>
      </c>
      <c r="BG4" s="37">
        <f t="shared" si="0"/>
        <v>10.714285714285714</v>
      </c>
      <c r="BH4" s="37">
        <f t="shared" si="0"/>
        <v>8.5714285714285712</v>
      </c>
      <c r="BI4" s="37">
        <f t="shared" si="0"/>
        <v>9.4285714285714288</v>
      </c>
      <c r="BJ4" s="37">
        <f t="shared" si="0"/>
        <v>9.2857142857142865</v>
      </c>
      <c r="BK4" s="37">
        <f t="shared" si="0"/>
        <v>8.7142857142857135</v>
      </c>
      <c r="BL4" s="37">
        <f t="shared" si="0"/>
        <v>8</v>
      </c>
      <c r="BM4" s="37">
        <f t="shared" si="0"/>
        <v>7.7142857142857144</v>
      </c>
      <c r="BN4" s="37">
        <f t="shared" si="0"/>
        <v>6.1428571428571432</v>
      </c>
      <c r="BO4" s="37">
        <f t="shared" si="0"/>
        <v>5.1428571428571432</v>
      </c>
      <c r="BP4" s="37">
        <f t="shared" si="0"/>
        <v>3.5714285714285716</v>
      </c>
      <c r="BQ4" s="37">
        <f t="shared" si="0"/>
        <v>3</v>
      </c>
      <c r="BR4" s="37">
        <f t="shared" si="0"/>
        <v>3.1428571428571428</v>
      </c>
      <c r="BS4" s="37">
        <f t="shared" si="0"/>
        <v>3.1428571428571428</v>
      </c>
      <c r="BT4" s="37">
        <f t="shared" si="0"/>
        <v>3.2857142857142856</v>
      </c>
      <c r="BU4" s="37">
        <f t="shared" ref="BU4:EF4" si="1">SUM(BO3:BU3)/7</f>
        <v>2.7142857142857144</v>
      </c>
      <c r="BV4" s="37">
        <f t="shared" si="1"/>
        <v>2.7142857142857144</v>
      </c>
      <c r="BW4" s="37">
        <f t="shared" si="1"/>
        <v>2.4285714285714284</v>
      </c>
      <c r="BX4" s="37">
        <f t="shared" si="1"/>
        <v>2.2857142857142856</v>
      </c>
      <c r="BY4" s="37">
        <f t="shared" si="1"/>
        <v>1.8571428571428572</v>
      </c>
      <c r="BZ4" s="37">
        <f t="shared" si="1"/>
        <v>1.4285714285714286</v>
      </c>
      <c r="CA4" s="37">
        <f t="shared" si="1"/>
        <v>1</v>
      </c>
      <c r="CB4" s="37">
        <f t="shared" si="1"/>
        <v>1.1428571428571428</v>
      </c>
      <c r="CC4" s="37">
        <f t="shared" si="1"/>
        <v>0.7142857142857143</v>
      </c>
      <c r="CD4" s="37">
        <f t="shared" si="1"/>
        <v>0.42857142857142855</v>
      </c>
      <c r="CE4" s="37">
        <f t="shared" si="1"/>
        <v>0.5714285714285714</v>
      </c>
      <c r="CF4" s="37">
        <f t="shared" si="1"/>
        <v>0.42857142857142855</v>
      </c>
      <c r="CG4" s="37">
        <f t="shared" si="1"/>
        <v>0.42857142857142855</v>
      </c>
      <c r="CH4" s="37">
        <f t="shared" si="1"/>
        <v>0.42857142857142855</v>
      </c>
      <c r="CI4" s="37">
        <f t="shared" si="1"/>
        <v>0.2857142857142857</v>
      </c>
      <c r="CJ4" s="37">
        <f t="shared" si="1"/>
        <v>0.2857142857142857</v>
      </c>
      <c r="CK4" s="37">
        <f t="shared" si="1"/>
        <v>0.14285714285714285</v>
      </c>
      <c r="CL4" s="37">
        <f t="shared" si="1"/>
        <v>0</v>
      </c>
      <c r="CM4" s="37">
        <f t="shared" si="1"/>
        <v>0</v>
      </c>
      <c r="CN4" s="37">
        <f t="shared" si="1"/>
        <v>0</v>
      </c>
      <c r="CO4" s="37">
        <f t="shared" si="1"/>
        <v>0</v>
      </c>
      <c r="CP4" s="37">
        <f t="shared" si="1"/>
        <v>0</v>
      </c>
      <c r="CQ4" s="37">
        <f t="shared" si="1"/>
        <v>0</v>
      </c>
      <c r="CR4" s="37">
        <f t="shared" si="1"/>
        <v>0</v>
      </c>
      <c r="CS4" s="37">
        <f t="shared" si="1"/>
        <v>0</v>
      </c>
      <c r="CT4" s="37">
        <f t="shared" si="1"/>
        <v>0</v>
      </c>
      <c r="CU4" s="37">
        <f t="shared" si="1"/>
        <v>0</v>
      </c>
      <c r="CV4" s="37">
        <f t="shared" si="1"/>
        <v>0</v>
      </c>
      <c r="CW4" s="37">
        <f t="shared" si="1"/>
        <v>0</v>
      </c>
      <c r="CX4" s="37">
        <f t="shared" si="1"/>
        <v>0</v>
      </c>
      <c r="CY4" s="37">
        <f t="shared" si="1"/>
        <v>0</v>
      </c>
      <c r="CZ4" s="37">
        <f t="shared" si="1"/>
        <v>0.14285714285714285</v>
      </c>
      <c r="DA4" s="37">
        <f t="shared" si="1"/>
        <v>0.14285714285714285</v>
      </c>
      <c r="DB4" s="37">
        <f t="shared" si="1"/>
        <v>0.14285714285714285</v>
      </c>
      <c r="DC4" s="37">
        <f t="shared" si="1"/>
        <v>0.2857142857142857</v>
      </c>
      <c r="DD4" s="37">
        <f t="shared" si="1"/>
        <v>0.2857142857142857</v>
      </c>
      <c r="DE4" s="37">
        <f t="shared" si="1"/>
        <v>0.7142857142857143</v>
      </c>
      <c r="DF4" s="37">
        <f t="shared" si="1"/>
        <v>1.1428571428571428</v>
      </c>
      <c r="DG4" s="37">
        <f t="shared" si="1"/>
        <v>1.4285714285714286</v>
      </c>
      <c r="DH4" s="37">
        <f t="shared" si="1"/>
        <v>1.7142857142857142</v>
      </c>
      <c r="DI4" s="37">
        <f t="shared" si="1"/>
        <v>2.4285714285714284</v>
      </c>
      <c r="DJ4" s="37">
        <f t="shared" si="1"/>
        <v>2.7142857142857144</v>
      </c>
      <c r="DK4" s="37">
        <f t="shared" si="1"/>
        <v>2.7142857142857144</v>
      </c>
      <c r="DL4" s="37">
        <f t="shared" si="1"/>
        <v>2.2857142857142856</v>
      </c>
      <c r="DM4" s="37">
        <f t="shared" si="1"/>
        <v>2</v>
      </c>
      <c r="DN4" s="37">
        <f t="shared" si="1"/>
        <v>1.7142857142857142</v>
      </c>
      <c r="DO4" s="37">
        <f t="shared" si="1"/>
        <v>1.7142857142857142</v>
      </c>
      <c r="DP4" s="37">
        <f t="shared" si="1"/>
        <v>1.2857142857142858</v>
      </c>
      <c r="DQ4" s="37">
        <f t="shared" si="1"/>
        <v>1.2857142857142858</v>
      </c>
      <c r="DR4" s="37">
        <f t="shared" si="1"/>
        <v>1.5714285714285714</v>
      </c>
      <c r="DS4" s="37">
        <f t="shared" si="1"/>
        <v>1.7142857142857142</v>
      </c>
      <c r="DT4" s="37">
        <f t="shared" si="1"/>
        <v>2.4285714285714284</v>
      </c>
      <c r="DU4" s="37">
        <f t="shared" si="1"/>
        <v>3.1428571428571428</v>
      </c>
      <c r="DV4" s="37">
        <f t="shared" si="1"/>
        <v>4.1428571428571432</v>
      </c>
      <c r="DW4" s="37">
        <f t="shared" si="1"/>
        <v>5.8571428571428568</v>
      </c>
      <c r="DX4" s="37">
        <f t="shared" si="1"/>
        <v>6.1428571428571432</v>
      </c>
      <c r="DY4" s="37">
        <f t="shared" si="1"/>
        <v>6.7142857142857144</v>
      </c>
      <c r="DZ4" s="37">
        <f t="shared" si="1"/>
        <v>7.7142857142857144</v>
      </c>
      <c r="EA4" s="37">
        <f t="shared" si="1"/>
        <v>7.4285714285714288</v>
      </c>
      <c r="EB4" s="37">
        <f t="shared" si="1"/>
        <v>9.5714285714285712</v>
      </c>
      <c r="EC4" s="37">
        <f t="shared" si="1"/>
        <v>9.8571428571428577</v>
      </c>
      <c r="ED4" s="37">
        <f t="shared" si="1"/>
        <v>10.142857142857142</v>
      </c>
      <c r="EE4" s="37">
        <f t="shared" si="1"/>
        <v>11.285714285714286</v>
      </c>
      <c r="EF4" s="37">
        <f t="shared" si="1"/>
        <v>12.428571428571429</v>
      </c>
      <c r="EG4" s="37">
        <f t="shared" ref="EG4:GR4" si="2">SUM(EA3:EG3)/7</f>
        <v>12.857142857142858</v>
      </c>
      <c r="EH4" s="37">
        <f t="shared" si="2"/>
        <v>16.714285714285715</v>
      </c>
      <c r="EI4" s="37">
        <f t="shared" si="2"/>
        <v>19</v>
      </c>
      <c r="EJ4" s="37">
        <f t="shared" si="2"/>
        <v>22.571428571428573</v>
      </c>
      <c r="EK4" s="37">
        <f t="shared" si="2"/>
        <v>28.142857142857142</v>
      </c>
      <c r="EL4" s="37">
        <f t="shared" si="2"/>
        <v>34.714285714285715</v>
      </c>
      <c r="EM4" s="37">
        <f t="shared" si="2"/>
        <v>37.857142857142854</v>
      </c>
      <c r="EN4" s="37">
        <f t="shared" si="2"/>
        <v>43</v>
      </c>
      <c r="EO4" s="37">
        <f t="shared" si="2"/>
        <v>48.714285714285715</v>
      </c>
      <c r="EP4" s="37">
        <f t="shared" si="2"/>
        <v>52.285714285714285</v>
      </c>
      <c r="EQ4" s="37">
        <f t="shared" si="2"/>
        <v>61</v>
      </c>
      <c r="ER4" s="37">
        <f t="shared" si="2"/>
        <v>63</v>
      </c>
      <c r="ES4" s="37">
        <f t="shared" si="2"/>
        <v>67.857142857142861</v>
      </c>
      <c r="ET4" s="37">
        <f t="shared" si="2"/>
        <v>69.571428571428569</v>
      </c>
      <c r="EU4" s="37">
        <f t="shared" si="2"/>
        <v>76.428571428571431</v>
      </c>
      <c r="EV4" s="37">
        <f t="shared" si="2"/>
        <v>84.857142857142861</v>
      </c>
      <c r="EW4" s="37">
        <f t="shared" si="2"/>
        <v>93.714285714285708</v>
      </c>
      <c r="EX4" s="37">
        <f t="shared" si="2"/>
        <v>98.857142857142861</v>
      </c>
      <c r="EY4" s="37">
        <f t="shared" si="2"/>
        <v>105.28571428571429</v>
      </c>
      <c r="EZ4" s="37">
        <f t="shared" si="2"/>
        <v>107</v>
      </c>
      <c r="FA4" s="37">
        <f t="shared" si="2"/>
        <v>106.71428571428571</v>
      </c>
      <c r="FB4" s="37">
        <f t="shared" si="2"/>
        <v>110.42857142857143</v>
      </c>
      <c r="FC4" s="37">
        <f t="shared" si="2"/>
        <v>107.28571428571429</v>
      </c>
      <c r="FD4" s="37">
        <f t="shared" si="2"/>
        <v>105.42857142857143</v>
      </c>
      <c r="FE4" s="37">
        <f t="shared" si="2"/>
        <v>105</v>
      </c>
      <c r="FF4" s="37">
        <f t="shared" si="2"/>
        <v>101.57142857142857</v>
      </c>
      <c r="FG4" s="37">
        <f t="shared" si="2"/>
        <v>99.857142857142861</v>
      </c>
      <c r="FH4" s="37">
        <f t="shared" si="2"/>
        <v>99.428571428571431</v>
      </c>
      <c r="FI4" s="37">
        <f t="shared" si="2"/>
        <v>87.285714285714292</v>
      </c>
      <c r="FJ4" s="37">
        <f t="shared" si="2"/>
        <v>84.571428571428569</v>
      </c>
      <c r="FK4" s="37">
        <f t="shared" si="2"/>
        <v>79.285714285714292</v>
      </c>
      <c r="FL4" s="37">
        <f t="shared" si="2"/>
        <v>69.571428571428569</v>
      </c>
      <c r="FM4" s="37">
        <f t="shared" si="2"/>
        <v>66</v>
      </c>
      <c r="FN4" s="37">
        <f t="shared" si="2"/>
        <v>59.857142857142854</v>
      </c>
      <c r="FO4" s="37">
        <f t="shared" si="2"/>
        <v>57.285714285714285</v>
      </c>
      <c r="FP4" s="37">
        <f t="shared" si="2"/>
        <v>59.142857142857146</v>
      </c>
      <c r="FQ4" s="37">
        <f t="shared" si="2"/>
        <v>57.142857142857146</v>
      </c>
      <c r="FR4" s="37">
        <f t="shared" si="2"/>
        <v>53.714285714285715</v>
      </c>
      <c r="FS4" s="37">
        <f t="shared" si="2"/>
        <v>54.142857142857146</v>
      </c>
      <c r="FT4" s="37">
        <f t="shared" si="2"/>
        <v>53.571428571428569</v>
      </c>
      <c r="FU4" s="37">
        <f t="shared" si="2"/>
        <v>52.714285714285715</v>
      </c>
      <c r="FV4" s="37">
        <f t="shared" si="2"/>
        <v>52.428571428571431</v>
      </c>
      <c r="FW4" s="37">
        <f t="shared" si="2"/>
        <v>52</v>
      </c>
      <c r="FX4" s="37">
        <f t="shared" si="2"/>
        <v>49.285714285714285</v>
      </c>
      <c r="FY4" s="37">
        <f t="shared" si="2"/>
        <v>47.428571428571431</v>
      </c>
      <c r="FZ4" s="37">
        <f t="shared" si="2"/>
        <v>43.714285714285715</v>
      </c>
      <c r="GA4" s="37">
        <f t="shared" si="2"/>
        <v>40.428571428571431</v>
      </c>
      <c r="GB4" s="37">
        <f t="shared" si="2"/>
        <v>36.714285714285715</v>
      </c>
      <c r="GC4" s="37">
        <f t="shared" si="2"/>
        <v>36.285714285714285</v>
      </c>
      <c r="GD4" s="37">
        <f t="shared" si="2"/>
        <v>36</v>
      </c>
      <c r="GE4" s="37">
        <f t="shared" si="2"/>
        <v>34</v>
      </c>
      <c r="GF4" s="37">
        <f t="shared" si="2"/>
        <v>32.571428571428569</v>
      </c>
      <c r="GG4" s="37">
        <f t="shared" si="2"/>
        <v>31.714285714285715</v>
      </c>
      <c r="GH4" s="37">
        <f t="shared" si="2"/>
        <v>31.428571428571427</v>
      </c>
      <c r="GI4" s="37">
        <f t="shared" si="2"/>
        <v>33.714285714285715</v>
      </c>
      <c r="GJ4" s="37">
        <f t="shared" si="2"/>
        <v>32.571428571428569</v>
      </c>
      <c r="GK4" s="37">
        <f t="shared" si="2"/>
        <v>31</v>
      </c>
      <c r="GL4" s="37">
        <f t="shared" si="2"/>
        <v>29.285714285714285</v>
      </c>
      <c r="GM4" s="37">
        <f t="shared" si="2"/>
        <v>30.428571428571427</v>
      </c>
      <c r="GN4" s="37">
        <f t="shared" si="2"/>
        <v>32.571428571428569</v>
      </c>
      <c r="GO4" s="37">
        <f t="shared" si="2"/>
        <v>32.857142857142854</v>
      </c>
      <c r="GP4" s="37">
        <f t="shared" si="2"/>
        <v>32.285714285714285</v>
      </c>
      <c r="GQ4" s="37">
        <f t="shared" si="2"/>
        <v>31.714285714285715</v>
      </c>
      <c r="GR4" s="37">
        <f t="shared" si="2"/>
        <v>32.428571428571431</v>
      </c>
      <c r="GS4" s="37">
        <f t="shared" ref="GS4:JD4" si="3">SUM(GM3:GS3)/7</f>
        <v>33</v>
      </c>
      <c r="GT4" s="37">
        <f t="shared" si="3"/>
        <v>31</v>
      </c>
      <c r="GU4" s="37">
        <f t="shared" si="3"/>
        <v>27.285714285714285</v>
      </c>
      <c r="GV4" s="37">
        <f t="shared" si="3"/>
        <v>26.714285714285715</v>
      </c>
      <c r="GW4" s="37">
        <f t="shared" si="3"/>
        <v>26.142857142857142</v>
      </c>
      <c r="GX4" s="37">
        <f t="shared" si="3"/>
        <v>27.285714285714285</v>
      </c>
      <c r="GY4" s="37">
        <f t="shared" si="3"/>
        <v>26.142857142857142</v>
      </c>
      <c r="GZ4" s="37">
        <f t="shared" si="3"/>
        <v>23.571428571428573</v>
      </c>
      <c r="HA4" s="37">
        <f t="shared" si="3"/>
        <v>24.428571428571427</v>
      </c>
      <c r="HB4" s="37">
        <f t="shared" si="3"/>
        <v>25.142857142857142</v>
      </c>
      <c r="HC4" s="37">
        <f t="shared" si="3"/>
        <v>24.714285714285715</v>
      </c>
      <c r="HD4" s="37">
        <f t="shared" si="3"/>
        <v>24</v>
      </c>
      <c r="HE4" s="37">
        <f t="shared" si="3"/>
        <v>23.142857142857142</v>
      </c>
      <c r="HF4" s="37">
        <f t="shared" si="3"/>
        <v>22.285714285714285</v>
      </c>
      <c r="HG4" s="37">
        <f t="shared" si="3"/>
        <v>23.428571428571427</v>
      </c>
      <c r="HH4" s="37">
        <f t="shared" si="3"/>
        <v>24.428571428571427</v>
      </c>
      <c r="HI4" s="37">
        <f t="shared" si="3"/>
        <v>23.285714285714285</v>
      </c>
      <c r="HJ4" s="37">
        <f t="shared" si="3"/>
        <v>21.857142857142858</v>
      </c>
      <c r="HK4" s="37">
        <f t="shared" si="3"/>
        <v>21.714285714285715</v>
      </c>
      <c r="HL4" s="37">
        <f t="shared" si="3"/>
        <v>22.285714285714285</v>
      </c>
      <c r="HM4" s="37">
        <f t="shared" si="3"/>
        <v>22</v>
      </c>
      <c r="HN4" s="37">
        <f t="shared" si="3"/>
        <v>21.428571428571427</v>
      </c>
      <c r="HO4" s="37">
        <f t="shared" si="3"/>
        <v>18.285714285714285</v>
      </c>
      <c r="HP4" s="37">
        <f t="shared" si="3"/>
        <v>19.142857142857142</v>
      </c>
      <c r="HQ4" s="37">
        <f t="shared" si="3"/>
        <v>19.571428571428573</v>
      </c>
      <c r="HR4" s="37">
        <f t="shared" si="3"/>
        <v>19.428571428571427</v>
      </c>
      <c r="HS4" s="37">
        <f t="shared" si="3"/>
        <v>19.428571428571427</v>
      </c>
      <c r="HT4" s="37">
        <f t="shared" si="3"/>
        <v>20.714285714285715</v>
      </c>
      <c r="HU4" s="37">
        <f t="shared" si="3"/>
        <v>21.142857142857142</v>
      </c>
      <c r="HV4" s="37">
        <f t="shared" si="3"/>
        <v>22.285714285714285</v>
      </c>
      <c r="HW4" s="37">
        <f t="shared" si="3"/>
        <v>22.142857142857142</v>
      </c>
      <c r="HX4" s="37">
        <f t="shared" si="3"/>
        <v>20.714285714285715</v>
      </c>
      <c r="HY4" s="37">
        <f t="shared" si="3"/>
        <v>20.857142857142858</v>
      </c>
      <c r="HZ4" s="37">
        <f t="shared" si="3"/>
        <v>21</v>
      </c>
      <c r="IA4" s="37">
        <f t="shared" si="3"/>
        <v>19.285714285714285</v>
      </c>
      <c r="IB4" s="37">
        <f t="shared" si="3"/>
        <v>19.285714285714285</v>
      </c>
      <c r="IC4" s="37">
        <f t="shared" si="3"/>
        <v>20.857142857142858</v>
      </c>
      <c r="ID4" s="37">
        <f t="shared" si="3"/>
        <v>22.714285714285715</v>
      </c>
      <c r="IE4" s="37">
        <f t="shared" si="3"/>
        <v>27.428571428571427</v>
      </c>
      <c r="IF4" s="37">
        <f t="shared" si="3"/>
        <v>28.285714285714285</v>
      </c>
      <c r="IG4" s="37">
        <f t="shared" si="3"/>
        <v>28.571428571428573</v>
      </c>
      <c r="IH4" s="37">
        <f t="shared" si="3"/>
        <v>33</v>
      </c>
      <c r="II4" s="37">
        <f t="shared" si="3"/>
        <v>35.714285714285715</v>
      </c>
      <c r="IJ4" s="37">
        <f t="shared" si="3"/>
        <v>39.571428571428569</v>
      </c>
      <c r="IK4" s="37">
        <f t="shared" si="3"/>
        <v>41.571428571428569</v>
      </c>
      <c r="IL4" s="37">
        <f t="shared" si="3"/>
        <v>42.571428571428569</v>
      </c>
      <c r="IM4" s="37">
        <f t="shared" si="3"/>
        <v>44</v>
      </c>
      <c r="IN4" s="37">
        <f t="shared" si="3"/>
        <v>44.142857142857146</v>
      </c>
      <c r="IO4" s="37">
        <f t="shared" si="3"/>
        <v>46.428571428571431</v>
      </c>
      <c r="IP4" s="37">
        <f t="shared" si="3"/>
        <v>44.571428571428569</v>
      </c>
      <c r="IQ4" s="37">
        <f t="shared" si="3"/>
        <v>43.428571428571431</v>
      </c>
      <c r="IR4" s="37">
        <f t="shared" si="3"/>
        <v>44.857142857142854</v>
      </c>
      <c r="IS4" s="37">
        <f t="shared" si="3"/>
        <v>47.571428571428569</v>
      </c>
      <c r="IT4" s="37">
        <f t="shared" si="3"/>
        <v>48.857142857142854</v>
      </c>
      <c r="IU4" s="37">
        <f t="shared" si="3"/>
        <v>51.571428571428569</v>
      </c>
      <c r="IV4" s="37">
        <f t="shared" si="3"/>
        <v>55.285714285714285</v>
      </c>
      <c r="IW4" s="37">
        <f t="shared" si="3"/>
        <v>64.142857142857139</v>
      </c>
      <c r="IX4" s="37">
        <f t="shared" si="3"/>
        <v>68</v>
      </c>
      <c r="IY4" s="37">
        <f t="shared" si="3"/>
        <v>73.142857142857139</v>
      </c>
      <c r="IZ4" s="37">
        <f t="shared" si="3"/>
        <v>78.571428571428569</v>
      </c>
      <c r="JA4" s="37">
        <f t="shared" si="3"/>
        <v>86.857142857142861</v>
      </c>
      <c r="JB4" s="37">
        <f t="shared" si="3"/>
        <v>84.285714285714292</v>
      </c>
      <c r="JC4" s="37">
        <f t="shared" si="3"/>
        <v>83.142857142857139</v>
      </c>
      <c r="JD4" s="37">
        <f t="shared" si="3"/>
        <v>83</v>
      </c>
      <c r="JE4" s="37">
        <f t="shared" ref="JE4:LP4" si="4">SUM(IY3:JE3)/7</f>
        <v>85.714285714285708</v>
      </c>
      <c r="JF4" s="37">
        <f t="shared" si="4"/>
        <v>90.285714285714292</v>
      </c>
      <c r="JG4" s="37">
        <f t="shared" si="4"/>
        <v>95.571428571428569</v>
      </c>
      <c r="JH4" s="37">
        <f t="shared" si="4"/>
        <v>102.14285714285714</v>
      </c>
      <c r="JI4" s="37">
        <f t="shared" si="4"/>
        <v>110.57142857142857</v>
      </c>
      <c r="JJ4" s="37">
        <f t="shared" si="4"/>
        <v>109</v>
      </c>
      <c r="JK4" s="37">
        <f t="shared" si="4"/>
        <v>110.42857142857143</v>
      </c>
      <c r="JL4" s="37">
        <f t="shared" si="4"/>
        <v>112.57142857142857</v>
      </c>
      <c r="JM4" s="37">
        <f t="shared" si="4"/>
        <v>111.57142857142857</v>
      </c>
      <c r="JN4" s="37">
        <f t="shared" si="4"/>
        <v>109.85714285714286</v>
      </c>
      <c r="JO4" s="37">
        <f t="shared" si="4"/>
        <v>105</v>
      </c>
      <c r="JP4" s="37">
        <f t="shared" si="4"/>
        <v>105.28571428571429</v>
      </c>
      <c r="JQ4" s="37">
        <f t="shared" si="4"/>
        <v>110.71428571428571</v>
      </c>
      <c r="JR4" s="37">
        <f t="shared" si="4"/>
        <v>115.14285714285714</v>
      </c>
      <c r="JS4" s="37">
        <f t="shared" si="4"/>
        <v>114.85714285714286</v>
      </c>
      <c r="JT4" s="37">
        <f t="shared" si="4"/>
        <v>110.71428571428571</v>
      </c>
      <c r="JU4" s="37">
        <f t="shared" si="4"/>
        <v>109.71428571428571</v>
      </c>
      <c r="JV4" s="37">
        <f t="shared" si="4"/>
        <v>106.28571428571429</v>
      </c>
      <c r="JW4" s="37">
        <f t="shared" si="4"/>
        <v>105</v>
      </c>
      <c r="JX4" s="37">
        <f t="shared" si="4"/>
        <v>100.85714285714286</v>
      </c>
      <c r="JY4" s="37">
        <f t="shared" si="4"/>
        <v>103</v>
      </c>
      <c r="JZ4" s="37">
        <f t="shared" si="4"/>
        <v>102.42857142857143</v>
      </c>
      <c r="KA4" s="37">
        <f t="shared" si="4"/>
        <v>105</v>
      </c>
      <c r="KB4" s="37">
        <f t="shared" si="4"/>
        <v>104.57142857142857</v>
      </c>
      <c r="KC4" s="37">
        <f t="shared" si="4"/>
        <v>102.28571428571429</v>
      </c>
      <c r="KD4" s="37">
        <f t="shared" si="4"/>
        <v>100.85714285714286</v>
      </c>
      <c r="KE4" s="37">
        <f t="shared" si="4"/>
        <v>99.857142857142861</v>
      </c>
      <c r="KF4" s="37">
        <f t="shared" si="4"/>
        <v>95.142857142857139</v>
      </c>
      <c r="KG4" s="37">
        <f t="shared" si="4"/>
        <v>94.571428571428569</v>
      </c>
      <c r="KH4" s="37">
        <f t="shared" si="4"/>
        <v>92</v>
      </c>
      <c r="KI4" s="37">
        <f t="shared" si="4"/>
        <v>90.142857142857139</v>
      </c>
      <c r="KJ4" s="37">
        <f t="shared" si="4"/>
        <v>88.428571428571431</v>
      </c>
      <c r="KK4" s="37">
        <f t="shared" si="4"/>
        <v>87</v>
      </c>
      <c r="KL4" s="37">
        <f t="shared" si="4"/>
        <v>87.857142857142861</v>
      </c>
      <c r="KM4" s="37">
        <f t="shared" si="4"/>
        <v>84.857142857142861</v>
      </c>
      <c r="KN4" s="37">
        <f t="shared" si="4"/>
        <v>83</v>
      </c>
      <c r="KO4" s="37">
        <f t="shared" si="4"/>
        <v>81</v>
      </c>
      <c r="KP4" s="37">
        <f t="shared" si="4"/>
        <v>77.571428571428569</v>
      </c>
      <c r="KQ4" s="37">
        <f t="shared" si="4"/>
        <v>80.428571428571431</v>
      </c>
      <c r="KR4" s="37">
        <f t="shared" si="4"/>
        <v>79.714285714285708</v>
      </c>
      <c r="KS4" s="37">
        <f t="shared" si="4"/>
        <v>82.571428571428569</v>
      </c>
      <c r="KT4" s="37">
        <f t="shared" si="4"/>
        <v>86.428571428571431</v>
      </c>
      <c r="KU4" s="37">
        <f t="shared" si="4"/>
        <v>91.428571428571431</v>
      </c>
      <c r="KV4" s="37">
        <f t="shared" si="4"/>
        <v>92</v>
      </c>
      <c r="KW4" s="37">
        <f t="shared" si="4"/>
        <v>90.285714285714292</v>
      </c>
      <c r="KX4" s="37">
        <f t="shared" si="4"/>
        <v>90.571428571428569</v>
      </c>
      <c r="KY4" s="37">
        <f t="shared" si="4"/>
        <v>97.285714285714292</v>
      </c>
      <c r="KZ4" s="37">
        <f t="shared" si="4"/>
        <v>101.85714285714286</v>
      </c>
      <c r="LA4" s="37">
        <f t="shared" si="4"/>
        <v>116.42857142857143</v>
      </c>
      <c r="LB4" s="37">
        <f t="shared" si="4"/>
        <v>132.71428571428572</v>
      </c>
      <c r="LC4" s="37">
        <f t="shared" si="4"/>
        <v>158.42857142857142</v>
      </c>
      <c r="LD4" s="37">
        <f t="shared" si="4"/>
        <v>186.71428571428572</v>
      </c>
      <c r="LE4" s="37">
        <f t="shared" si="4"/>
        <v>204.14285714285714</v>
      </c>
      <c r="LF4" s="37">
        <f t="shared" si="4"/>
        <v>216.71428571428572</v>
      </c>
      <c r="LG4" s="37">
        <f t="shared" si="4"/>
        <v>218.14285714285714</v>
      </c>
      <c r="LH4" s="37">
        <f t="shared" si="4"/>
        <v>214.85714285714286</v>
      </c>
      <c r="LI4" s="37">
        <f t="shared" si="4"/>
        <v>209.42857142857142</v>
      </c>
      <c r="LJ4" s="37">
        <f t="shared" si="4"/>
        <v>197.14285714285714</v>
      </c>
      <c r="LK4" s="37">
        <f t="shared" si="4"/>
        <v>190.57142857142858</v>
      </c>
      <c r="LL4" s="37">
        <f t="shared" si="4"/>
        <v>183.71428571428572</v>
      </c>
      <c r="LM4" s="37">
        <f t="shared" si="4"/>
        <v>177.57142857142858</v>
      </c>
      <c r="LN4" s="37">
        <f t="shared" si="4"/>
        <v>184.85714285714286</v>
      </c>
      <c r="LO4" s="37">
        <f t="shared" si="4"/>
        <v>180.28571428571428</v>
      </c>
      <c r="LP4" s="37">
        <f t="shared" si="4"/>
        <v>174</v>
      </c>
      <c r="LQ4" s="37">
        <f t="shared" ref="LQ4:OB4" si="5">SUM(LK3:LQ3)/7</f>
        <v>172.71428571428572</v>
      </c>
      <c r="LR4" s="37">
        <f t="shared" si="5"/>
        <v>161.42857142857142</v>
      </c>
      <c r="LS4" s="37">
        <f t="shared" si="5"/>
        <v>154.71428571428572</v>
      </c>
      <c r="LT4" s="37">
        <f t="shared" si="5"/>
        <v>147.14285714285714</v>
      </c>
      <c r="LU4" s="37">
        <f t="shared" si="5"/>
        <v>134</v>
      </c>
      <c r="LV4" s="37">
        <f t="shared" si="5"/>
        <v>123.71428571428571</v>
      </c>
      <c r="LW4" s="37">
        <f t="shared" si="5"/>
        <v>115.57142857142857</v>
      </c>
      <c r="LX4" s="37">
        <f t="shared" si="5"/>
        <v>102.85714285714286</v>
      </c>
      <c r="LY4" s="37">
        <f t="shared" si="5"/>
        <v>94.428571428571431</v>
      </c>
      <c r="LZ4" s="37">
        <f t="shared" si="5"/>
        <v>86.571428571428569</v>
      </c>
      <c r="MA4" s="37">
        <f t="shared" si="5"/>
        <v>79.857142857142861</v>
      </c>
      <c r="MB4" s="37">
        <f t="shared" si="5"/>
        <v>73.857142857142861</v>
      </c>
      <c r="MC4" s="37">
        <f t="shared" si="5"/>
        <v>68.428571428571431</v>
      </c>
      <c r="MD4" s="37">
        <f t="shared" si="5"/>
        <v>61.142857142857146</v>
      </c>
      <c r="ME4" s="37">
        <f t="shared" si="5"/>
        <v>58.571428571428569</v>
      </c>
      <c r="MF4" s="37">
        <f t="shared" si="5"/>
        <v>50.857142857142854</v>
      </c>
      <c r="MG4" s="37">
        <f t="shared" si="5"/>
        <v>46.428571428571431</v>
      </c>
      <c r="MH4" s="37">
        <f t="shared" si="5"/>
        <v>45.857142857142854</v>
      </c>
      <c r="MI4" s="37">
        <f t="shared" si="5"/>
        <v>44.857142857142854</v>
      </c>
      <c r="MJ4" s="37">
        <f t="shared" si="5"/>
        <v>42.571428571428569</v>
      </c>
      <c r="MK4" s="37">
        <f t="shared" si="5"/>
        <v>42.285714285714285</v>
      </c>
      <c r="ML4" s="37">
        <f t="shared" si="5"/>
        <v>38.714285714285715</v>
      </c>
      <c r="MM4" s="37">
        <f t="shared" si="5"/>
        <v>38.857142857142854</v>
      </c>
      <c r="MN4" s="37">
        <f t="shared" si="5"/>
        <v>40.142857142857146</v>
      </c>
      <c r="MO4" s="37">
        <f t="shared" si="5"/>
        <v>38.714285714285715</v>
      </c>
      <c r="MP4" s="37">
        <f t="shared" si="5"/>
        <v>34.571428571428569</v>
      </c>
      <c r="MQ4" s="37">
        <f t="shared" si="5"/>
        <v>35</v>
      </c>
      <c r="MR4" s="37">
        <f t="shared" si="5"/>
        <v>32.571428571428569</v>
      </c>
      <c r="MS4" s="37">
        <f t="shared" si="5"/>
        <v>31.428571428571427</v>
      </c>
      <c r="MT4" s="37">
        <f t="shared" si="5"/>
        <v>28.571428571428573</v>
      </c>
      <c r="MU4" s="37">
        <f t="shared" si="5"/>
        <v>26.285714285714285</v>
      </c>
      <c r="MV4" s="37">
        <f t="shared" si="5"/>
        <v>25.428571428571427</v>
      </c>
      <c r="MW4" s="37">
        <f t="shared" si="5"/>
        <v>26.285714285714285</v>
      </c>
      <c r="MX4" s="37">
        <f t="shared" si="5"/>
        <v>23.142857142857142</v>
      </c>
      <c r="MY4" s="37">
        <f t="shared" si="5"/>
        <v>22.571428571428573</v>
      </c>
      <c r="MZ4" s="37">
        <f t="shared" si="5"/>
        <v>21.857142857142858</v>
      </c>
      <c r="NA4" s="37">
        <f t="shared" si="5"/>
        <v>23</v>
      </c>
      <c r="NB4" s="37">
        <f t="shared" si="5"/>
        <v>24</v>
      </c>
      <c r="NC4" s="37">
        <f t="shared" si="5"/>
        <v>22.857142857142858</v>
      </c>
      <c r="ND4" s="37">
        <f t="shared" si="5"/>
        <v>23.714285714285715</v>
      </c>
      <c r="NE4" s="37">
        <f t="shared" si="5"/>
        <v>24.571428571428573</v>
      </c>
      <c r="NF4" s="37">
        <f t="shared" si="5"/>
        <v>25.142857142857142</v>
      </c>
      <c r="NG4" s="37">
        <f t="shared" si="5"/>
        <v>25.285714285714285</v>
      </c>
      <c r="NH4" s="37">
        <f t="shared" si="5"/>
        <v>25.285714285714285</v>
      </c>
      <c r="NI4" s="37">
        <f t="shared" si="5"/>
        <v>25.285714285714285</v>
      </c>
      <c r="NJ4" s="37">
        <f t="shared" si="5"/>
        <v>25.142857142857142</v>
      </c>
      <c r="NK4" s="37">
        <f t="shared" si="5"/>
        <v>24.857142857142858</v>
      </c>
      <c r="NL4" s="37">
        <f t="shared" si="5"/>
        <v>24.285714285714285</v>
      </c>
      <c r="NM4" s="37">
        <f t="shared" si="5"/>
        <v>23</v>
      </c>
      <c r="NN4" s="37">
        <f t="shared" si="5"/>
        <v>24.857142857142858</v>
      </c>
      <c r="NO4" s="37">
        <f t="shared" si="5"/>
        <v>26.428571428571427</v>
      </c>
      <c r="NP4" s="37">
        <f t="shared" si="5"/>
        <v>26</v>
      </c>
      <c r="NQ4" s="37">
        <f t="shared" si="5"/>
        <v>27.571428571428573</v>
      </c>
      <c r="NR4" s="37">
        <f t="shared" si="5"/>
        <v>26.857142857142858</v>
      </c>
      <c r="NS4" s="37">
        <f t="shared" si="5"/>
        <v>29.285714285714285</v>
      </c>
      <c r="NT4" s="37">
        <f t="shared" si="5"/>
        <v>33.285714285714285</v>
      </c>
      <c r="NU4" s="37">
        <f t="shared" si="5"/>
        <v>34.857142857142854</v>
      </c>
      <c r="NV4" s="37">
        <f t="shared" si="5"/>
        <v>38.714285714285715</v>
      </c>
      <c r="NW4" s="37">
        <f t="shared" si="5"/>
        <v>41.285714285714285</v>
      </c>
      <c r="NX4" s="37">
        <f t="shared" si="5"/>
        <v>41.428571428571431</v>
      </c>
      <c r="NY4" s="37">
        <f t="shared" si="5"/>
        <v>46</v>
      </c>
      <c r="NZ4" s="37">
        <f t="shared" si="5"/>
        <v>54.428571428571431</v>
      </c>
      <c r="OA4" s="37">
        <f t="shared" si="5"/>
        <v>64.571428571428569</v>
      </c>
      <c r="OB4" s="37">
        <f t="shared" si="5"/>
        <v>76</v>
      </c>
      <c r="OC4" s="37">
        <f t="shared" ref="OC4:QN4" si="6">SUM(NW3:OC3)/7</f>
        <v>90.571428571428569</v>
      </c>
      <c r="OD4" s="37">
        <f t="shared" si="6"/>
        <v>105.42857142857143</v>
      </c>
      <c r="OE4" s="37">
        <f t="shared" si="6"/>
        <v>116.42857142857143</v>
      </c>
      <c r="OF4" s="37">
        <f t="shared" si="6"/>
        <v>135.28571428571428</v>
      </c>
      <c r="OG4" s="37">
        <f t="shared" si="6"/>
        <v>155.85714285714286</v>
      </c>
      <c r="OH4" s="37">
        <f t="shared" si="6"/>
        <v>179.42857142857142</v>
      </c>
      <c r="OI4" s="37">
        <f t="shared" si="6"/>
        <v>200.57142857142858</v>
      </c>
      <c r="OJ4" s="37">
        <f t="shared" si="6"/>
        <v>217.85714285714286</v>
      </c>
      <c r="OK4" s="37">
        <f t="shared" si="6"/>
        <v>234.42857142857142</v>
      </c>
      <c r="OL4" s="37">
        <f t="shared" si="6"/>
        <v>241.28571428571428</v>
      </c>
      <c r="OM4" s="37">
        <f t="shared" si="6"/>
        <v>252.85714285714286</v>
      </c>
      <c r="ON4" s="37">
        <f t="shared" si="6"/>
        <v>271.57142857142856</v>
      </c>
      <c r="OO4" s="37">
        <f t="shared" si="6"/>
        <v>290.28571428571428</v>
      </c>
      <c r="OP4" s="37">
        <f t="shared" si="6"/>
        <v>305.42857142857144</v>
      </c>
      <c r="OQ4" s="37">
        <f t="shared" si="6"/>
        <v>318.14285714285717</v>
      </c>
      <c r="OR4" s="37">
        <f t="shared" si="6"/>
        <v>327</v>
      </c>
      <c r="OS4" s="37">
        <f t="shared" si="6"/>
        <v>341.71428571428572</v>
      </c>
      <c r="OT4" s="37">
        <f t="shared" si="6"/>
        <v>357.42857142857144</v>
      </c>
      <c r="OU4" s="37">
        <f t="shared" si="6"/>
        <v>357.85714285714283</v>
      </c>
      <c r="OV4" s="37">
        <f t="shared" si="6"/>
        <v>361.42857142857144</v>
      </c>
      <c r="OW4" s="37">
        <f t="shared" si="6"/>
        <v>367.57142857142856</v>
      </c>
      <c r="OX4" s="37">
        <f t="shared" si="6"/>
        <v>369.85714285714283</v>
      </c>
      <c r="OY4" s="37">
        <f t="shared" si="6"/>
        <v>397.28571428571428</v>
      </c>
      <c r="OZ4" s="37">
        <f t="shared" si="6"/>
        <v>401.85714285714283</v>
      </c>
      <c r="PA4" s="37">
        <f t="shared" si="6"/>
        <v>401.28571428571428</v>
      </c>
      <c r="PB4" s="37">
        <f t="shared" si="6"/>
        <v>410.28571428571428</v>
      </c>
      <c r="PC4" s="37">
        <f t="shared" si="6"/>
        <v>404.42857142857144</v>
      </c>
      <c r="PD4" s="37">
        <f t="shared" si="6"/>
        <v>399.57142857142856</v>
      </c>
      <c r="PE4" s="37">
        <f t="shared" si="6"/>
        <v>395.57142857142856</v>
      </c>
      <c r="PF4" s="37">
        <f t="shared" si="6"/>
        <v>367.28571428571428</v>
      </c>
      <c r="PG4" s="37">
        <f t="shared" si="6"/>
        <v>372.28571428571428</v>
      </c>
      <c r="PH4" s="37">
        <f t="shared" si="6"/>
        <v>381.42857142857144</v>
      </c>
      <c r="PI4" s="37">
        <f t="shared" si="6"/>
        <v>387.71428571428572</v>
      </c>
      <c r="PJ4" s="37">
        <f t="shared" si="6"/>
        <v>380.71428571428572</v>
      </c>
      <c r="PK4" s="37">
        <f t="shared" si="6"/>
        <v>383.57142857142856</v>
      </c>
      <c r="PL4" s="37">
        <f t="shared" si="6"/>
        <v>392.42857142857144</v>
      </c>
      <c r="PM4" s="37">
        <f t="shared" si="6"/>
        <v>393.71428571428572</v>
      </c>
      <c r="PN4" s="37">
        <f t="shared" si="6"/>
        <v>383.57142857142856</v>
      </c>
      <c r="PO4" s="37">
        <f t="shared" si="6"/>
        <v>359.28571428571428</v>
      </c>
      <c r="PP4" s="37">
        <f t="shared" si="6"/>
        <v>315.71428571428572</v>
      </c>
      <c r="PQ4" s="37">
        <f t="shared" si="6"/>
        <v>301.85714285714283</v>
      </c>
      <c r="PR4" s="37">
        <f t="shared" si="6"/>
        <v>285.28571428571428</v>
      </c>
      <c r="PS4" s="37">
        <f t="shared" si="6"/>
        <v>270.57142857142856</v>
      </c>
      <c r="PT4" s="37">
        <f t="shared" si="6"/>
        <v>265.57142857142856</v>
      </c>
      <c r="PU4" s="37">
        <f t="shared" si="6"/>
        <v>260.71428571428572</v>
      </c>
      <c r="PV4" s="37">
        <f t="shared" si="6"/>
        <v>271.14285714285717</v>
      </c>
      <c r="PW4" s="37">
        <f t="shared" si="6"/>
        <v>278.85714285714283</v>
      </c>
      <c r="PX4" s="37">
        <f t="shared" si="6"/>
        <v>280.28571428571428</v>
      </c>
      <c r="PY4" s="37">
        <f t="shared" si="6"/>
        <v>265.71428571428572</v>
      </c>
      <c r="PZ4" s="37">
        <f t="shared" si="6"/>
        <v>263.71428571428572</v>
      </c>
      <c r="QA4" s="37">
        <f t="shared" si="6"/>
        <v>254.42857142857142</v>
      </c>
      <c r="QB4" s="37">
        <f t="shared" si="6"/>
        <v>241.28571428571428</v>
      </c>
      <c r="QC4" s="37">
        <f t="shared" si="6"/>
        <v>218.28571428571428</v>
      </c>
      <c r="QD4" s="37">
        <f t="shared" si="6"/>
        <v>203.71428571428572</v>
      </c>
      <c r="QE4" s="37">
        <f t="shared" si="6"/>
        <v>192.85714285714286</v>
      </c>
      <c r="QF4" s="37">
        <f t="shared" si="6"/>
        <v>189.57142857142858</v>
      </c>
      <c r="QG4" s="37">
        <f t="shared" si="6"/>
        <v>166.28571428571428</v>
      </c>
      <c r="QH4" s="37">
        <f t="shared" si="6"/>
        <v>148.57142857142858</v>
      </c>
      <c r="QI4" s="37">
        <f t="shared" si="6"/>
        <v>140.85714285714286</v>
      </c>
      <c r="QJ4" s="37">
        <f t="shared" si="6"/>
        <v>130.42857142857142</v>
      </c>
      <c r="QK4" s="37">
        <f t="shared" si="6"/>
        <v>126.28571428571429</v>
      </c>
      <c r="QL4" s="37">
        <f t="shared" si="6"/>
        <v>116.28571428571429</v>
      </c>
      <c r="QM4" s="37">
        <f t="shared" si="6"/>
        <v>106.14285714285714</v>
      </c>
      <c r="QN4" s="37">
        <f t="shared" si="6"/>
        <v>95.857142857142861</v>
      </c>
      <c r="QO4" s="37">
        <f t="shared" ref="QO4:RT4" si="7">SUM(QI3:QO3)/7</f>
        <v>91.571428571428569</v>
      </c>
      <c r="QP4" s="37">
        <f t="shared" si="7"/>
        <v>87.142857142857139</v>
      </c>
      <c r="QQ4" s="37">
        <f t="shared" si="7"/>
        <v>81.857142857142861</v>
      </c>
      <c r="QR4" s="37">
        <f t="shared" si="7"/>
        <v>77.571428571428569</v>
      </c>
      <c r="QS4" s="37">
        <f t="shared" si="7"/>
        <v>71.714285714285708</v>
      </c>
      <c r="QT4" s="37">
        <f t="shared" si="7"/>
        <v>67.857142857142861</v>
      </c>
      <c r="QU4" s="37">
        <f t="shared" si="7"/>
        <v>64.714285714285708</v>
      </c>
      <c r="QV4" s="37">
        <f t="shared" si="7"/>
        <v>63.142857142857146</v>
      </c>
      <c r="QW4" s="37">
        <f t="shared" si="7"/>
        <v>61.571428571428569</v>
      </c>
      <c r="QX4" s="37">
        <f t="shared" si="7"/>
        <v>58.714285714285715</v>
      </c>
      <c r="QY4" s="37">
        <f t="shared" si="7"/>
        <v>56.714285714285715</v>
      </c>
      <c r="QZ4" s="37">
        <f t="shared" si="7"/>
        <v>55.714285714285715</v>
      </c>
      <c r="RA4" s="37">
        <f t="shared" si="7"/>
        <v>52.142857142857146</v>
      </c>
      <c r="RB4" s="37">
        <f t="shared" si="7"/>
        <v>51.142857142857146</v>
      </c>
      <c r="RC4" s="37">
        <f t="shared" si="7"/>
        <v>47.714285714285715</v>
      </c>
      <c r="RD4" s="37">
        <f t="shared" si="7"/>
        <v>47.857142857142854</v>
      </c>
      <c r="RE4" s="37">
        <f t="shared" si="7"/>
        <v>46.142857142857146</v>
      </c>
      <c r="RF4" s="37">
        <f t="shared" si="7"/>
        <v>42.571428571428569</v>
      </c>
      <c r="RG4" s="37">
        <f t="shared" si="7"/>
        <v>37</v>
      </c>
      <c r="RH4" s="37">
        <f t="shared" si="7"/>
        <v>34.857142857142854</v>
      </c>
      <c r="RI4" s="37">
        <f t="shared" si="7"/>
        <v>34.142857142857146</v>
      </c>
      <c r="RJ4" s="37">
        <f t="shared" si="7"/>
        <v>36.714285714285715</v>
      </c>
      <c r="RK4" s="37">
        <f t="shared" si="7"/>
        <v>35</v>
      </c>
      <c r="RL4" s="37">
        <f t="shared" si="7"/>
        <v>34.571428571428569</v>
      </c>
      <c r="RM4" s="37">
        <f t="shared" si="7"/>
        <v>36.571428571428569</v>
      </c>
      <c r="RN4" s="37">
        <f t="shared" si="7"/>
        <v>38.714285714285715</v>
      </c>
      <c r="RO4" s="37">
        <f t="shared" si="7"/>
        <v>41</v>
      </c>
      <c r="RP4" s="37">
        <f t="shared" si="7"/>
        <v>40.714285714285715</v>
      </c>
      <c r="RQ4" s="37">
        <f t="shared" si="7"/>
        <v>37.428571428571431</v>
      </c>
      <c r="RR4" s="37">
        <f t="shared" si="7"/>
        <v>37.714285714285715</v>
      </c>
      <c r="RS4" s="37">
        <f t="shared" si="7"/>
        <v>37.142857142857146</v>
      </c>
      <c r="RT4" s="37">
        <f t="shared" si="7"/>
        <v>36.571428571428569</v>
      </c>
      <c r="RU4" s="37">
        <f t="shared" ref="RU4" si="8">SUM(RO3:RU3)/7</f>
        <v>36.714285714285715</v>
      </c>
      <c r="RV4" s="37">
        <f t="shared" ref="RV4" si="9">SUM(RP3:RV3)/7</f>
        <v>38.142857142857146</v>
      </c>
      <c r="RW4" s="37">
        <f t="shared" ref="RW4" si="10">SUM(RQ3:RW3)/7</f>
        <v>42</v>
      </c>
      <c r="RX4" s="37">
        <f t="shared" ref="RX4" si="11">SUM(RR3:RX3)/7</f>
        <v>42</v>
      </c>
      <c r="RY4" s="37">
        <f t="shared" ref="RY4" si="12">SUM(RS3:RY3)/7</f>
        <v>43.857142857142854</v>
      </c>
      <c r="RZ4" s="37">
        <f t="shared" ref="RZ4" si="13">SUM(RT3:RZ3)/7</f>
        <v>46.571428571428569</v>
      </c>
      <c r="SA4" s="37">
        <f t="shared" ref="SA4" si="14">SUM(RU3:SA3)/7</f>
        <v>52.285714285714285</v>
      </c>
      <c r="SB4" s="37">
        <f t="shared" ref="SB4:XH4" si="15">SUM(RV3:SB3)/7</f>
        <v>56.285714285714285</v>
      </c>
      <c r="SC4" s="37">
        <f t="shared" si="15"/>
        <v>57</v>
      </c>
      <c r="SD4" s="37">
        <f t="shared" si="15"/>
        <v>61.285714285714285</v>
      </c>
      <c r="SE4" s="37">
        <f t="shared" si="15"/>
        <v>68.142857142857139</v>
      </c>
      <c r="SF4" s="37">
        <f t="shared" si="15"/>
        <v>70</v>
      </c>
      <c r="SG4" s="37">
        <f t="shared" si="15"/>
        <v>77.714285714285708</v>
      </c>
      <c r="SH4" s="37">
        <f t="shared" si="15"/>
        <v>91.428571428571431</v>
      </c>
      <c r="SI4" s="37">
        <f t="shared" si="15"/>
        <v>105.28571428571429</v>
      </c>
      <c r="SJ4" s="37">
        <f t="shared" si="15"/>
        <v>113.42857142857143</v>
      </c>
      <c r="SK4" s="37">
        <f t="shared" si="15"/>
        <v>124.42857142857143</v>
      </c>
      <c r="SL4" s="37">
        <f t="shared" si="15"/>
        <v>130.85714285714286</v>
      </c>
      <c r="SM4" s="37">
        <f t="shared" si="15"/>
        <v>140.57142857142858</v>
      </c>
      <c r="SN4" s="37">
        <f t="shared" si="15"/>
        <v>148.14285714285714</v>
      </c>
      <c r="SO4" s="37">
        <f t="shared" si="15"/>
        <v>158</v>
      </c>
      <c r="SP4" s="37">
        <f t="shared" si="15"/>
        <v>164.85714285714286</v>
      </c>
      <c r="SQ4" s="37">
        <f t="shared" si="15"/>
        <v>175.14285714285714</v>
      </c>
      <c r="SR4" s="37">
        <f t="shared" si="15"/>
        <v>171.57142857142858</v>
      </c>
      <c r="SS4" s="37">
        <f t="shared" si="15"/>
        <v>185.57142857142858</v>
      </c>
      <c r="ST4" s="37">
        <f t="shared" si="15"/>
        <v>196.71428571428572</v>
      </c>
      <c r="SU4" s="37">
        <f t="shared" si="15"/>
        <v>227.57142857142858</v>
      </c>
      <c r="SV4" s="37">
        <f t="shared" si="15"/>
        <v>248.71428571428572</v>
      </c>
      <c r="SW4" s="37">
        <f t="shared" si="15"/>
        <v>287.57142857142856</v>
      </c>
      <c r="SX4" s="37">
        <f t="shared" si="15"/>
        <v>325.14285714285717</v>
      </c>
      <c r="SY4" s="37">
        <f t="shared" si="15"/>
        <v>383.14285714285717</v>
      </c>
      <c r="SZ4" s="37">
        <f t="shared" si="15"/>
        <v>413.14285714285717</v>
      </c>
      <c r="TA4" s="37">
        <f t="shared" si="15"/>
        <v>416.42857142857144</v>
      </c>
      <c r="TB4" s="37">
        <f t="shared" si="15"/>
        <v>434.28571428571428</v>
      </c>
      <c r="TC4" s="37">
        <f t="shared" si="15"/>
        <v>460.85714285714283</v>
      </c>
      <c r="TD4" s="37">
        <f t="shared" si="15"/>
        <v>462.14285714285717</v>
      </c>
      <c r="TE4" s="37">
        <f t="shared" si="15"/>
        <v>482.28571428571428</v>
      </c>
      <c r="TF4" s="37">
        <f t="shared" si="15"/>
        <v>479.14285714285717</v>
      </c>
      <c r="TG4" s="37">
        <f t="shared" si="15"/>
        <v>491.57142857142856</v>
      </c>
      <c r="TH4" s="37">
        <f t="shared" si="15"/>
        <v>527.14285714285711</v>
      </c>
      <c r="TI4" s="37">
        <f t="shared" si="15"/>
        <v>500.28571428571428</v>
      </c>
      <c r="TJ4" s="37">
        <f t="shared" si="15"/>
        <v>516.85714285714289</v>
      </c>
      <c r="TK4" s="37">
        <f t="shared" si="15"/>
        <v>552.71428571428567</v>
      </c>
      <c r="TL4" s="37">
        <f t="shared" si="15"/>
        <v>579.42857142857144</v>
      </c>
      <c r="TM4" s="37">
        <f t="shared" si="15"/>
        <v>620.14285714285711</v>
      </c>
      <c r="TN4" s="37">
        <f t="shared" si="15"/>
        <v>665.85714285714289</v>
      </c>
      <c r="TO4" s="37">
        <f t="shared" si="15"/>
        <v>665.57142857142856</v>
      </c>
      <c r="TP4" s="37">
        <f t="shared" si="15"/>
        <v>741.85714285714289</v>
      </c>
      <c r="TQ4" s="37">
        <f t="shared" si="15"/>
        <v>792.42857142857144</v>
      </c>
      <c r="TR4" s="37">
        <f t="shared" si="15"/>
        <v>860.28571428571433</v>
      </c>
      <c r="TS4" s="37">
        <f t="shared" si="15"/>
        <v>928.14285714285711</v>
      </c>
      <c r="TT4" s="37">
        <f t="shared" si="15"/>
        <v>986.28571428571433</v>
      </c>
      <c r="TU4" s="37">
        <f t="shared" si="15"/>
        <v>1012.8571428571429</v>
      </c>
      <c r="TV4" s="37">
        <f t="shared" si="15"/>
        <v>1048.8571428571429</v>
      </c>
      <c r="TW4" s="37">
        <f t="shared" si="15"/>
        <v>1076</v>
      </c>
      <c r="TX4" s="37">
        <f t="shared" si="15"/>
        <v>1101.2857142857142</v>
      </c>
      <c r="TY4" s="37">
        <f t="shared" si="15"/>
        <v>1104.1428571428571</v>
      </c>
      <c r="TZ4" s="37">
        <f t="shared" si="15"/>
        <v>1092.7142857142858</v>
      </c>
      <c r="UA4" s="37">
        <f t="shared" si="15"/>
        <v>1078.1428571428571</v>
      </c>
      <c r="UB4" s="37">
        <f t="shared" si="15"/>
        <v>1076.2857142857142</v>
      </c>
      <c r="UC4" s="37">
        <f t="shared" si="15"/>
        <v>1068.7142857142858</v>
      </c>
      <c r="UD4" s="37">
        <f t="shared" si="15"/>
        <v>1057.2857142857142</v>
      </c>
      <c r="UE4" s="37">
        <f t="shared" si="15"/>
        <v>1064.1428571428571</v>
      </c>
      <c r="UF4" s="37">
        <f t="shared" si="15"/>
        <v>1033.7142857142858</v>
      </c>
      <c r="UG4" s="37">
        <f t="shared" si="15"/>
        <v>1008.8571428571429</v>
      </c>
      <c r="UH4" s="37">
        <f t="shared" si="15"/>
        <v>983.42857142857144</v>
      </c>
      <c r="UI4" s="37">
        <f t="shared" si="15"/>
        <v>939.42857142857144</v>
      </c>
      <c r="UJ4" s="37">
        <f t="shared" si="15"/>
        <v>896.14285714285711</v>
      </c>
      <c r="UK4" s="37">
        <f t="shared" si="15"/>
        <v>849.57142857142856</v>
      </c>
      <c r="UL4" s="37">
        <f t="shared" si="15"/>
        <v>777.71428571428567</v>
      </c>
      <c r="UM4" s="37">
        <f t="shared" si="15"/>
        <v>713.85714285714289</v>
      </c>
      <c r="UN4" s="37">
        <f t="shared" si="15"/>
        <v>649.71428571428567</v>
      </c>
      <c r="UO4" s="37">
        <f t="shared" si="15"/>
        <v>586</v>
      </c>
      <c r="UP4" s="37">
        <f t="shared" si="15"/>
        <v>545.57142857142856</v>
      </c>
      <c r="UQ4" s="37">
        <f t="shared" si="15"/>
        <v>522.42857142857144</v>
      </c>
      <c r="UR4" s="37">
        <f t="shared" si="15"/>
        <v>479.85714285714283</v>
      </c>
      <c r="US4" s="37">
        <f t="shared" si="15"/>
        <v>432.28571428571428</v>
      </c>
      <c r="UT4" s="37">
        <f t="shared" si="15"/>
        <v>397.28571428571428</v>
      </c>
      <c r="UU4" s="37">
        <f t="shared" si="15"/>
        <v>359</v>
      </c>
      <c r="UV4" s="37">
        <f t="shared" si="15"/>
        <v>323.71428571428572</v>
      </c>
      <c r="UW4" s="37">
        <f t="shared" si="15"/>
        <v>287.57142857142856</v>
      </c>
      <c r="UX4" s="37">
        <f t="shared" si="15"/>
        <v>274.28571428571428</v>
      </c>
      <c r="UY4" s="37">
        <f t="shared" si="15"/>
        <v>240.28571428571428</v>
      </c>
      <c r="UZ4" s="37">
        <f t="shared" si="15"/>
        <v>206.57142857142858</v>
      </c>
      <c r="VA4" s="37">
        <f t="shared" si="15"/>
        <v>187.71428571428572</v>
      </c>
      <c r="VB4" s="37">
        <f t="shared" si="15"/>
        <v>161.71428571428572</v>
      </c>
      <c r="VC4" s="37">
        <f t="shared" si="15"/>
        <v>147.85714285714286</v>
      </c>
      <c r="VD4" s="37">
        <f t="shared" si="15"/>
        <v>147.57142857142858</v>
      </c>
      <c r="VE4" s="37">
        <f t="shared" si="15"/>
        <v>142.28571428571428</v>
      </c>
      <c r="VF4" s="37">
        <f t="shared" si="15"/>
        <v>143.42857142857142</v>
      </c>
      <c r="VG4" s="37">
        <f t="shared" si="15"/>
        <v>135.71428571428572</v>
      </c>
      <c r="VH4" s="37">
        <f t="shared" si="15"/>
        <v>119.28571428571429</v>
      </c>
      <c r="VI4" s="37">
        <f t="shared" si="15"/>
        <v>118.28571428571429</v>
      </c>
      <c r="VJ4" s="37">
        <f t="shared" si="15"/>
        <v>106.57142857142857</v>
      </c>
      <c r="VK4" s="37">
        <f t="shared" si="15"/>
        <v>90.428571428571431</v>
      </c>
      <c r="VL4" s="37">
        <f t="shared" si="15"/>
        <v>87.428571428571431</v>
      </c>
      <c r="VM4" s="37">
        <f t="shared" si="15"/>
        <v>81.714285714285708</v>
      </c>
      <c r="VN4" s="37">
        <f t="shared" si="15"/>
        <v>70.428571428571431</v>
      </c>
      <c r="VO4" s="37">
        <f t="shared" si="15"/>
        <v>65.142857142857139</v>
      </c>
      <c r="VP4" s="37">
        <f t="shared" si="15"/>
        <v>57.428571428571431</v>
      </c>
      <c r="VQ4" s="37">
        <f t="shared" si="15"/>
        <v>53.571428571428569</v>
      </c>
      <c r="VR4" s="37">
        <f t="shared" si="15"/>
        <v>51.571428571428569</v>
      </c>
      <c r="VS4" s="37">
        <f t="shared" si="15"/>
        <v>48.571428571428569</v>
      </c>
      <c r="VT4" s="37">
        <f t="shared" si="15"/>
        <v>45.285714285714285</v>
      </c>
      <c r="VU4" s="37">
        <f t="shared" si="15"/>
        <v>41</v>
      </c>
      <c r="VV4" s="37">
        <f t="shared" si="15"/>
        <v>40.428571428571431</v>
      </c>
      <c r="VW4" s="37">
        <f t="shared" si="15"/>
        <v>37.428571428571431</v>
      </c>
      <c r="VX4" s="37">
        <f t="shared" si="15"/>
        <v>35.571428571428569</v>
      </c>
      <c r="VY4" s="37">
        <f t="shared" si="15"/>
        <v>33.714285714285715</v>
      </c>
      <c r="VZ4" s="37">
        <f t="shared" si="15"/>
        <v>33</v>
      </c>
      <c r="WA4" s="37">
        <f t="shared" si="15"/>
        <v>32.428571428571431</v>
      </c>
      <c r="WB4" s="37">
        <f t="shared" si="15"/>
        <v>30.714285714285715</v>
      </c>
      <c r="WC4" s="37">
        <f t="shared" si="15"/>
        <v>25.857142857142858</v>
      </c>
      <c r="WD4" s="37">
        <f t="shared" si="15"/>
        <v>24.714285714285715</v>
      </c>
      <c r="WE4" s="37">
        <f t="shared" si="15"/>
        <v>22.857142857142858</v>
      </c>
      <c r="WF4" s="37">
        <f t="shared" si="15"/>
        <v>20.857142857142858</v>
      </c>
      <c r="WG4" s="37">
        <f t="shared" si="15"/>
        <v>20.571428571428573</v>
      </c>
      <c r="WH4" s="37">
        <f t="shared" si="15"/>
        <v>18.571428571428573</v>
      </c>
      <c r="WI4" s="37">
        <f t="shared" si="15"/>
        <v>17.428571428571427</v>
      </c>
      <c r="WJ4" s="37">
        <f t="shared" si="15"/>
        <v>18</v>
      </c>
      <c r="WK4" s="37">
        <f t="shared" si="15"/>
        <v>18.428571428571427</v>
      </c>
      <c r="WL4" s="37">
        <f t="shared" si="15"/>
        <v>18.428571428571427</v>
      </c>
      <c r="WM4" s="37">
        <f t="shared" si="15"/>
        <v>18.142857142857142</v>
      </c>
      <c r="WN4" s="37">
        <f t="shared" si="15"/>
        <v>17.142857142857142</v>
      </c>
      <c r="WO4" s="37">
        <f t="shared" si="15"/>
        <v>15.571428571428571</v>
      </c>
      <c r="WP4" s="37">
        <f t="shared" si="15"/>
        <v>15</v>
      </c>
      <c r="WQ4" s="37">
        <f t="shared" si="15"/>
        <v>12.857142857142858</v>
      </c>
      <c r="WR4" s="37">
        <f t="shared" si="15"/>
        <v>12.428571428571429</v>
      </c>
      <c r="WS4" s="37">
        <f t="shared" si="15"/>
        <v>11.571428571428571</v>
      </c>
      <c r="WT4" s="37">
        <f t="shared" si="15"/>
        <v>11.142857142857142</v>
      </c>
      <c r="WU4" s="37">
        <f t="shared" si="15"/>
        <v>11.285714285714286</v>
      </c>
      <c r="WV4" s="37">
        <f t="shared" si="15"/>
        <v>10.142857142857142</v>
      </c>
      <c r="WW4" s="37">
        <f t="shared" si="15"/>
        <v>8.5714285714285712</v>
      </c>
      <c r="WX4" s="37">
        <f t="shared" si="15"/>
        <v>9</v>
      </c>
      <c r="WY4" s="37">
        <f t="shared" si="15"/>
        <v>7.8571428571428568</v>
      </c>
      <c r="WZ4" s="37">
        <f t="shared" si="15"/>
        <v>7.4285714285714288</v>
      </c>
      <c r="XA4" s="37">
        <f t="shared" si="15"/>
        <v>6.8571428571428568</v>
      </c>
      <c r="XB4" s="37">
        <f t="shared" si="15"/>
        <v>6.7142857142857144</v>
      </c>
      <c r="XC4" s="37">
        <f t="shared" si="15"/>
        <v>6.4285714285714288</v>
      </c>
      <c r="XD4" s="37">
        <f t="shared" si="15"/>
        <v>6</v>
      </c>
      <c r="XE4" s="37">
        <f t="shared" si="15"/>
        <v>6.1428571428571432</v>
      </c>
      <c r="XF4" s="37">
        <f t="shared" si="15"/>
        <v>6.1428571428571432</v>
      </c>
      <c r="XG4" s="37">
        <f t="shared" si="15"/>
        <v>5.8571428571428568</v>
      </c>
      <c r="XH4" s="37">
        <f t="shared" si="15"/>
        <v>5.7142857142857144</v>
      </c>
      <c r="XI4" s="37">
        <f t="shared" ref="XI4" si="16">SUM(XC3:XI3)/7</f>
        <v>5.2857142857142856</v>
      </c>
      <c r="XJ4" s="37">
        <f t="shared" ref="XJ4" si="17">SUM(XD3:XJ3)/7</f>
        <v>5.5714285714285712</v>
      </c>
      <c r="XK4" s="37">
        <f t="shared" ref="XK4" si="18">SUM(XE3:XK3)/7</f>
        <v>5.5714285714285712</v>
      </c>
      <c r="XL4" s="37">
        <f t="shared" ref="XL4:XQ4" si="19">SUM(XF3:XL3)/7</f>
        <v>4.2857142857142856</v>
      </c>
      <c r="XM4" s="37">
        <f t="shared" si="19"/>
        <v>4.2857142857142856</v>
      </c>
      <c r="XN4" s="37">
        <f t="shared" si="19"/>
        <v>3.8571428571428572</v>
      </c>
      <c r="XO4" s="37">
        <f t="shared" si="19"/>
        <v>3.8571428571428572</v>
      </c>
      <c r="XP4" s="37">
        <f t="shared" si="19"/>
        <v>3.8571428571428572</v>
      </c>
      <c r="XQ4" s="37">
        <f t="shared" si="19"/>
        <v>3</v>
      </c>
      <c r="XR4" s="37">
        <f t="shared" ref="XR4:AGN4" si="20">SUM(XL3:XR3)/7</f>
        <v>3.1428571428571428</v>
      </c>
      <c r="XS4" s="37">
        <f t="shared" si="20"/>
        <v>3.5714285714285716</v>
      </c>
      <c r="XT4" s="37">
        <f t="shared" si="20"/>
        <v>3.2857142857142856</v>
      </c>
      <c r="XU4" s="37">
        <f t="shared" si="20"/>
        <v>3</v>
      </c>
      <c r="XV4" s="37">
        <f t="shared" si="20"/>
        <v>3.1428571428571428</v>
      </c>
      <c r="XW4" s="37">
        <f t="shared" si="20"/>
        <v>3.1428571428571428</v>
      </c>
      <c r="XX4" s="37">
        <f t="shared" si="20"/>
        <v>3.4285714285714284</v>
      </c>
      <c r="XY4" s="37">
        <f t="shared" si="20"/>
        <v>3.5714285714285716</v>
      </c>
      <c r="XZ4" s="37">
        <f t="shared" si="20"/>
        <v>3.1428571428571428</v>
      </c>
      <c r="YA4" s="37">
        <f t="shared" si="20"/>
        <v>2.8571428571428572</v>
      </c>
      <c r="YB4" s="37">
        <f t="shared" si="20"/>
        <v>3.8571428571428572</v>
      </c>
      <c r="YC4" s="37">
        <f t="shared" si="20"/>
        <v>3.7142857142857144</v>
      </c>
      <c r="YD4" s="37">
        <f t="shared" si="20"/>
        <v>3.7142857142857144</v>
      </c>
      <c r="YE4" s="37">
        <f t="shared" si="20"/>
        <v>4.4285714285714288</v>
      </c>
      <c r="YF4" s="37">
        <f t="shared" si="20"/>
        <v>4.8571428571428568</v>
      </c>
      <c r="YG4" s="37">
        <f t="shared" si="20"/>
        <v>5.8571428571428568</v>
      </c>
      <c r="YH4" s="37">
        <f t="shared" si="20"/>
        <v>6.2857142857142856</v>
      </c>
      <c r="YI4" s="37">
        <f t="shared" si="20"/>
        <v>5.7142857142857144</v>
      </c>
      <c r="YJ4" s="37">
        <f t="shared" si="20"/>
        <v>6.1428571428571432</v>
      </c>
      <c r="YK4" s="37">
        <f t="shared" si="20"/>
        <v>6.2857142857142856</v>
      </c>
      <c r="YL4" s="37">
        <f t="shared" si="20"/>
        <v>6.8571428571428568</v>
      </c>
      <c r="YM4" s="37">
        <f t="shared" si="20"/>
        <v>7.1428571428571432</v>
      </c>
      <c r="YN4" s="37">
        <f t="shared" si="20"/>
        <v>7.5714285714285712</v>
      </c>
      <c r="YO4" s="37">
        <f t="shared" si="20"/>
        <v>8</v>
      </c>
      <c r="YP4" s="37">
        <f t="shared" si="20"/>
        <v>8.5714285714285712</v>
      </c>
      <c r="YQ4" s="37">
        <f t="shared" si="20"/>
        <v>9.1428571428571423</v>
      </c>
      <c r="YR4" s="37">
        <f t="shared" si="20"/>
        <v>9.5714285714285712</v>
      </c>
      <c r="YS4" s="37">
        <f t="shared" si="20"/>
        <v>9.8571428571428577</v>
      </c>
      <c r="YT4" s="37">
        <f t="shared" si="20"/>
        <v>11.142857142857142</v>
      </c>
      <c r="YU4" s="37">
        <f t="shared" si="20"/>
        <v>12.714285714285714</v>
      </c>
      <c r="YV4" s="37">
        <f t="shared" si="20"/>
        <v>15</v>
      </c>
      <c r="YW4" s="37">
        <f t="shared" si="20"/>
        <v>17.571428571428573</v>
      </c>
      <c r="YX4" s="37">
        <f t="shared" si="20"/>
        <v>19.428571428571427</v>
      </c>
      <c r="YY4" s="37">
        <f t="shared" si="20"/>
        <v>23.571428571428573</v>
      </c>
      <c r="YZ4" s="37">
        <f t="shared" si="20"/>
        <v>30.714285714285715</v>
      </c>
      <c r="ZA4" s="37">
        <f t="shared" si="20"/>
        <v>45.285714285714285</v>
      </c>
      <c r="ZB4" s="37">
        <f t="shared" si="20"/>
        <v>80.857142857142861</v>
      </c>
      <c r="ZC4" s="37">
        <f t="shared" si="20"/>
        <v>126.85714285714286</v>
      </c>
      <c r="ZD4" s="37">
        <f t="shared" si="20"/>
        <v>191.42857142857142</v>
      </c>
      <c r="ZE4" s="37">
        <f t="shared" si="20"/>
        <v>252.14285714285714</v>
      </c>
      <c r="ZF4" s="37">
        <f t="shared" si="20"/>
        <v>284.28571428571428</v>
      </c>
      <c r="ZG4" s="37">
        <f t="shared" si="20"/>
        <v>317.14285714285717</v>
      </c>
      <c r="ZH4" s="37">
        <f t="shared" si="20"/>
        <v>417</v>
      </c>
      <c r="ZI4" s="37">
        <f t="shared" si="20"/>
        <v>554.57142857142856</v>
      </c>
      <c r="ZJ4" s="37">
        <f t="shared" si="20"/>
        <v>712.28571428571433</v>
      </c>
      <c r="ZK4" s="37">
        <f t="shared" si="20"/>
        <v>930.85714285714289</v>
      </c>
      <c r="ZL4" s="37">
        <f t="shared" si="20"/>
        <v>1134.1428571428571</v>
      </c>
      <c r="ZM4" s="37">
        <f t="shared" si="20"/>
        <v>1269.4285714285713</v>
      </c>
      <c r="ZN4" s="37">
        <f t="shared" si="20"/>
        <v>1541.7142857142858</v>
      </c>
      <c r="ZO4" s="37">
        <f t="shared" si="20"/>
        <v>1780.8571428571429</v>
      </c>
      <c r="ZP4" s="37">
        <f t="shared" si="20"/>
        <v>1959.2857142857142</v>
      </c>
      <c r="ZQ4" s="37">
        <f t="shared" si="20"/>
        <v>2121.8571428571427</v>
      </c>
      <c r="ZR4" s="37">
        <f t="shared" si="20"/>
        <v>2249.5714285714284</v>
      </c>
      <c r="ZS4" s="37">
        <f t="shared" si="20"/>
        <v>2302.4285714285716</v>
      </c>
      <c r="ZT4" s="37">
        <f t="shared" si="20"/>
        <v>2407.1428571428573</v>
      </c>
      <c r="ZU4" s="37">
        <f t="shared" si="20"/>
        <v>2502.4285714285716</v>
      </c>
      <c r="ZV4" s="37">
        <f t="shared" si="20"/>
        <v>2675.2857142857142</v>
      </c>
      <c r="ZW4" s="37">
        <f t="shared" si="20"/>
        <v>2838.4285714285716</v>
      </c>
      <c r="ZX4" s="37">
        <f t="shared" si="20"/>
        <v>3104</v>
      </c>
      <c r="ZY4" s="37">
        <f t="shared" si="20"/>
        <v>3324.8571428571427</v>
      </c>
      <c r="ZZ4" s="37">
        <f t="shared" si="20"/>
        <v>3560.2857142857142</v>
      </c>
      <c r="AAA4" s="37">
        <f t="shared" si="20"/>
        <v>3607.8571428571427</v>
      </c>
      <c r="AAB4" s="37">
        <f t="shared" si="20"/>
        <v>3750.1428571428573</v>
      </c>
      <c r="AAC4" s="37">
        <f t="shared" si="20"/>
        <v>3790.5714285714284</v>
      </c>
      <c r="AAD4" s="37">
        <f t="shared" si="20"/>
        <v>3912.8571428571427</v>
      </c>
      <c r="AAE4" s="37">
        <f t="shared" si="20"/>
        <v>3845.4285714285716</v>
      </c>
      <c r="AAF4" s="37">
        <f t="shared" si="20"/>
        <v>3812.8571428571427</v>
      </c>
      <c r="AAG4" s="37">
        <f t="shared" si="20"/>
        <v>3791.2857142857142</v>
      </c>
      <c r="AAH4" s="37">
        <f t="shared" si="20"/>
        <v>3857.2857142857142</v>
      </c>
      <c r="AAI4" s="37">
        <f t="shared" si="20"/>
        <v>3762.4285714285716</v>
      </c>
      <c r="AAJ4" s="37">
        <f t="shared" si="20"/>
        <v>3792.5714285714284</v>
      </c>
      <c r="AAK4" s="37">
        <f t="shared" si="20"/>
        <v>3664.5714285714284</v>
      </c>
      <c r="AAL4" s="37">
        <f t="shared" si="20"/>
        <v>3733.1428571428573</v>
      </c>
      <c r="AAM4" s="37">
        <f t="shared" si="20"/>
        <v>3388.4285714285716</v>
      </c>
      <c r="AAN4" s="37">
        <f t="shared" si="20"/>
        <v>3338</v>
      </c>
      <c r="AAO4" s="37">
        <f t="shared" si="20"/>
        <v>3265.4285714285716</v>
      </c>
      <c r="AAP4" s="37">
        <f t="shared" si="20"/>
        <v>3274.7142857142858</v>
      </c>
      <c r="AAQ4" s="37">
        <f t="shared" si="20"/>
        <v>3161.8571428571427</v>
      </c>
      <c r="AAR4" s="37">
        <f t="shared" si="20"/>
        <v>3212.1428571428573</v>
      </c>
      <c r="AAS4" s="37">
        <f t="shared" si="20"/>
        <v>3062.2857142857142</v>
      </c>
      <c r="AAT4" s="37">
        <f t="shared" si="20"/>
        <v>3288.5714285714284</v>
      </c>
      <c r="AAU4" s="37">
        <f t="shared" si="20"/>
        <v>3122.1428571428573</v>
      </c>
      <c r="AAV4" s="37">
        <f t="shared" si="20"/>
        <v>2993.2857142857142</v>
      </c>
      <c r="AAW4" s="37">
        <f t="shared" si="20"/>
        <v>2917</v>
      </c>
      <c r="AAX4" s="37">
        <f t="shared" si="20"/>
        <v>2860.8571428571427</v>
      </c>
      <c r="AAY4" s="37">
        <f t="shared" si="20"/>
        <v>2524.2857142857142</v>
      </c>
      <c r="AAZ4" s="37">
        <f t="shared" si="20"/>
        <v>2382.1428571428573</v>
      </c>
      <c r="ABA4" s="37">
        <f t="shared" si="20"/>
        <v>2309.4285714285716</v>
      </c>
      <c r="ABB4" s="37">
        <f t="shared" si="20"/>
        <v>2244.1428571428573</v>
      </c>
      <c r="ABC4" s="37">
        <f t="shared" si="20"/>
        <v>2244.7142857142858</v>
      </c>
      <c r="ABD4" s="37">
        <f t="shared" si="20"/>
        <v>2194.7142857142858</v>
      </c>
      <c r="ABE4" s="37">
        <f t="shared" si="20"/>
        <v>2130.1428571428573</v>
      </c>
      <c r="ABF4" s="37">
        <f t="shared" si="20"/>
        <v>2226</v>
      </c>
      <c r="ABG4" s="37">
        <f t="shared" si="20"/>
        <v>2159.5714285714284</v>
      </c>
      <c r="ABH4" s="37">
        <f t="shared" si="20"/>
        <v>2033.1428571428571</v>
      </c>
      <c r="ABI4" s="37">
        <f t="shared" si="20"/>
        <v>1993</v>
      </c>
      <c r="ABJ4" s="37">
        <f t="shared" si="20"/>
        <v>1888.1428571428571</v>
      </c>
      <c r="ABK4" s="37">
        <f t="shared" si="20"/>
        <v>1805.7142857142858</v>
      </c>
      <c r="ABL4" s="37">
        <f t="shared" si="20"/>
        <v>1742.7142857142858</v>
      </c>
      <c r="ABM4" s="37">
        <f t="shared" si="20"/>
        <v>1692</v>
      </c>
      <c r="ABN4" s="37">
        <f t="shared" si="20"/>
        <v>1625.8571428571429</v>
      </c>
      <c r="ABO4" s="37">
        <f t="shared" si="20"/>
        <v>1574.8571428571429</v>
      </c>
      <c r="ABP4" s="37">
        <f t="shared" si="20"/>
        <v>1554.2857142857142</v>
      </c>
      <c r="ABQ4" s="37">
        <f t="shared" si="20"/>
        <v>1531</v>
      </c>
      <c r="ABR4" s="37">
        <f t="shared" si="20"/>
        <v>1498.5714285714287</v>
      </c>
      <c r="ABS4" s="37">
        <f t="shared" si="20"/>
        <v>1415.5714285714287</v>
      </c>
      <c r="ABT4" s="37">
        <f t="shared" si="20"/>
        <v>1370.8571428571429</v>
      </c>
      <c r="ABU4" s="37">
        <f t="shared" si="20"/>
        <v>1334.2857142857142</v>
      </c>
      <c r="ABV4" s="37">
        <f t="shared" si="20"/>
        <v>1267.7142857142858</v>
      </c>
      <c r="ABW4" s="37">
        <f t="shared" si="20"/>
        <v>1192.7142857142858</v>
      </c>
      <c r="ABX4" s="37">
        <f t="shared" si="20"/>
        <v>1211</v>
      </c>
      <c r="ABY4" s="37">
        <f t="shared" si="20"/>
        <v>1031.1428571428571</v>
      </c>
      <c r="ABZ4" s="37">
        <f t="shared" si="20"/>
        <v>1021.7142857142857</v>
      </c>
      <c r="ACA4" s="37">
        <f t="shared" si="20"/>
        <v>1009.2857142857143</v>
      </c>
      <c r="ACB4" s="37">
        <f t="shared" si="20"/>
        <v>1029.8571428571429</v>
      </c>
      <c r="ACC4" s="37">
        <f t="shared" si="20"/>
        <v>1033.7142857142858</v>
      </c>
      <c r="ACD4" s="37">
        <f t="shared" si="20"/>
        <v>1070</v>
      </c>
      <c r="ACE4" s="37">
        <f t="shared" si="20"/>
        <v>1049.5714285714287</v>
      </c>
      <c r="ACF4" s="37">
        <f t="shared" si="20"/>
        <v>1199.4285714285713</v>
      </c>
      <c r="ACG4" s="37">
        <f t="shared" si="20"/>
        <v>1209.2857142857142</v>
      </c>
      <c r="ACH4" s="37">
        <f t="shared" si="20"/>
        <v>1188.2857142857142</v>
      </c>
      <c r="ACI4" s="37">
        <f t="shared" si="20"/>
        <v>1189.4285714285713</v>
      </c>
      <c r="ACJ4" s="37">
        <f t="shared" si="20"/>
        <v>1203.1428571428571</v>
      </c>
      <c r="ACK4" s="37">
        <f t="shared" si="20"/>
        <v>1241.5714285714287</v>
      </c>
      <c r="ACL4" s="37">
        <f t="shared" si="20"/>
        <v>1253.5714285714287</v>
      </c>
      <c r="ACM4" s="37">
        <f t="shared" si="20"/>
        <v>1270</v>
      </c>
      <c r="ACN4" s="37">
        <f t="shared" si="20"/>
        <v>1321.5714285714287</v>
      </c>
      <c r="ACO4" s="37">
        <f t="shared" si="20"/>
        <v>1377.7142857142858</v>
      </c>
      <c r="ACP4" s="37">
        <f t="shared" si="20"/>
        <v>1391</v>
      </c>
      <c r="ACQ4" s="37">
        <f t="shared" si="20"/>
        <v>1411.8571428571429</v>
      </c>
      <c r="ACR4" s="37">
        <f t="shared" si="20"/>
        <v>1410.8571428571429</v>
      </c>
      <c r="ACS4" s="37">
        <f t="shared" si="20"/>
        <v>1418.8571428571429</v>
      </c>
      <c r="ACT4" s="37">
        <f t="shared" si="20"/>
        <v>1450</v>
      </c>
      <c r="ACU4" s="37">
        <f t="shared" si="20"/>
        <v>1447.8571428571429</v>
      </c>
      <c r="ACV4" s="37">
        <f t="shared" si="20"/>
        <v>1423</v>
      </c>
      <c r="ACW4" s="37">
        <f t="shared" si="20"/>
        <v>1402.4285714285713</v>
      </c>
      <c r="ACX4" s="37">
        <f t="shared" si="20"/>
        <v>1369.7142857142858</v>
      </c>
      <c r="ACY4" s="37">
        <f t="shared" si="20"/>
        <v>1305.5714285714287</v>
      </c>
      <c r="ACZ4" s="37">
        <f t="shared" si="20"/>
        <v>1276.2857142857142</v>
      </c>
      <c r="ADA4" s="37">
        <f t="shared" si="20"/>
        <v>1208.2857142857142</v>
      </c>
      <c r="ADB4" s="37">
        <f t="shared" si="20"/>
        <v>1131</v>
      </c>
      <c r="ADC4" s="37">
        <f t="shared" si="20"/>
        <v>1088</v>
      </c>
      <c r="ADD4" s="37">
        <f t="shared" si="20"/>
        <v>1040.5714285714287</v>
      </c>
      <c r="ADE4" s="37">
        <f t="shared" si="20"/>
        <v>1007.2857142857143</v>
      </c>
      <c r="ADF4" s="37">
        <f t="shared" si="20"/>
        <v>1011</v>
      </c>
      <c r="ADG4" s="37">
        <f t="shared" si="20"/>
        <v>1007.8571428571429</v>
      </c>
      <c r="ADH4" s="37">
        <f t="shared" si="20"/>
        <v>999.28571428571433</v>
      </c>
      <c r="ADI4" s="37">
        <f t="shared" si="20"/>
        <v>974.42857142857144</v>
      </c>
      <c r="ADJ4" s="37">
        <f t="shared" si="20"/>
        <v>936.42857142857144</v>
      </c>
      <c r="ADK4" s="37">
        <f t="shared" si="20"/>
        <v>921.28571428571433</v>
      </c>
      <c r="ADL4" s="37">
        <f t="shared" si="20"/>
        <v>842.42857142857144</v>
      </c>
      <c r="ADM4" s="37">
        <f t="shared" si="20"/>
        <v>808.57142857142856</v>
      </c>
      <c r="ADN4" s="37">
        <f t="shared" si="20"/>
        <v>808</v>
      </c>
      <c r="ADO4" s="37">
        <f t="shared" si="20"/>
        <v>795</v>
      </c>
      <c r="ADP4" s="37">
        <f t="shared" si="20"/>
        <v>708</v>
      </c>
      <c r="ADQ4" s="37">
        <f t="shared" si="20"/>
        <v>635</v>
      </c>
      <c r="ADR4" s="37">
        <f t="shared" si="20"/>
        <v>587.71428571428567</v>
      </c>
      <c r="ADS4" s="37">
        <f t="shared" si="20"/>
        <v>743.85714285714289</v>
      </c>
      <c r="ADT4" s="37">
        <f t="shared" si="20"/>
        <v>832.14285714285711</v>
      </c>
      <c r="ADU4" s="37">
        <f t="shared" si="20"/>
        <v>878.85714285714289</v>
      </c>
      <c r="ADV4" s="37">
        <f t="shared" si="20"/>
        <v>965.71428571428567</v>
      </c>
      <c r="ADW4" s="37">
        <f t="shared" si="20"/>
        <v>1092.2857142857142</v>
      </c>
      <c r="ADX4" s="37">
        <f t="shared" si="20"/>
        <v>1211.4285714285713</v>
      </c>
      <c r="ADY4" s="37">
        <f t="shared" si="20"/>
        <v>1310.7142857142858</v>
      </c>
      <c r="ADZ4" s="37">
        <f t="shared" si="20"/>
        <v>1255.5714285714287</v>
      </c>
      <c r="AEA4" s="37">
        <f t="shared" si="20"/>
        <v>1192.4285714285713</v>
      </c>
      <c r="AEB4" s="37">
        <f t="shared" si="20"/>
        <v>1148</v>
      </c>
      <c r="AEC4" s="37">
        <f t="shared" si="20"/>
        <v>1091.7142857142858</v>
      </c>
      <c r="AED4" s="37">
        <f t="shared" si="20"/>
        <v>1061.1428571428571</v>
      </c>
      <c r="AEE4" s="37">
        <f t="shared" si="20"/>
        <v>1034.8571428571429</v>
      </c>
      <c r="AEF4" s="37">
        <f t="shared" si="20"/>
        <v>1005.7142857142857</v>
      </c>
      <c r="AEG4" s="37">
        <f t="shared" si="20"/>
        <v>990.57142857142856</v>
      </c>
      <c r="AEH4" s="37">
        <f t="shared" si="20"/>
        <v>972.42857142857144</v>
      </c>
      <c r="AEI4" s="37">
        <f t="shared" si="20"/>
        <v>964.57142857142856</v>
      </c>
      <c r="AEJ4" s="37">
        <f t="shared" si="20"/>
        <v>941.42857142857144</v>
      </c>
      <c r="AEK4" s="37">
        <f t="shared" si="20"/>
        <v>898.28571428571433</v>
      </c>
      <c r="AEL4" s="37">
        <f t="shared" si="20"/>
        <v>854.57142857142856</v>
      </c>
      <c r="AEM4" s="37">
        <f t="shared" si="20"/>
        <v>808.57142857142856</v>
      </c>
      <c r="AEN4" s="37">
        <f t="shared" si="20"/>
        <v>763.14285714285711</v>
      </c>
      <c r="AEO4" s="37">
        <f t="shared" si="20"/>
        <v>735.28571428571433</v>
      </c>
      <c r="AEP4" s="37">
        <f t="shared" si="20"/>
        <v>718.71428571428567</v>
      </c>
      <c r="AEQ4" s="37">
        <f t="shared" si="20"/>
        <v>654.57142857142856</v>
      </c>
      <c r="AER4" s="37">
        <f t="shared" si="20"/>
        <v>616.85714285714289</v>
      </c>
      <c r="AES4" s="37">
        <f t="shared" si="20"/>
        <v>573.28571428571433</v>
      </c>
      <c r="AET4" s="37">
        <f t="shared" si="20"/>
        <v>543.14285714285711</v>
      </c>
      <c r="AEU4" s="37">
        <f t="shared" si="20"/>
        <v>512.85714285714289</v>
      </c>
      <c r="AEV4" s="37">
        <f t="shared" si="20"/>
        <v>480.71428571428572</v>
      </c>
      <c r="AEW4" s="37">
        <f t="shared" si="20"/>
        <v>475.71428571428572</v>
      </c>
      <c r="AEX4" s="37">
        <f t="shared" si="20"/>
        <v>457.14285714285717</v>
      </c>
      <c r="AEY4" s="37">
        <f t="shared" si="20"/>
        <v>433</v>
      </c>
      <c r="AEZ4" s="37">
        <f t="shared" si="20"/>
        <v>424.57142857142856</v>
      </c>
      <c r="AFA4" s="37">
        <f t="shared" si="20"/>
        <v>405.28571428571428</v>
      </c>
      <c r="AFB4" s="37">
        <f t="shared" si="20"/>
        <v>386.14285714285717</v>
      </c>
      <c r="AFC4" s="37">
        <f t="shared" si="20"/>
        <v>392.42857142857144</v>
      </c>
      <c r="AFD4" s="37">
        <f t="shared" si="20"/>
        <v>389.85714285714283</v>
      </c>
      <c r="AFE4" s="37">
        <f t="shared" si="20"/>
        <v>379.28571428571428</v>
      </c>
      <c r="AFF4" s="37">
        <f t="shared" si="20"/>
        <v>363.14285714285717</v>
      </c>
      <c r="AFG4" s="37">
        <f t="shared" si="20"/>
        <v>350.42857142857144</v>
      </c>
      <c r="AFH4" s="37">
        <f t="shared" si="20"/>
        <v>346.57142857142856</v>
      </c>
      <c r="AFI4" s="37">
        <f t="shared" si="20"/>
        <v>348</v>
      </c>
      <c r="AFJ4" s="37">
        <f t="shared" si="20"/>
        <v>334.42857142857144</v>
      </c>
      <c r="AFK4" s="37">
        <f t="shared" si="20"/>
        <v>336.85714285714283</v>
      </c>
      <c r="AFL4" s="37">
        <f t="shared" si="20"/>
        <v>335.28571428571428</v>
      </c>
      <c r="AFM4" s="37">
        <f t="shared" si="20"/>
        <v>345.57142857142856</v>
      </c>
      <c r="AFN4" s="37">
        <f t="shared" si="20"/>
        <v>353.42857142857144</v>
      </c>
      <c r="AFO4" s="37">
        <f t="shared" si="20"/>
        <v>366</v>
      </c>
      <c r="AFP4" s="37">
        <f t="shared" si="20"/>
        <v>374.28571428571428</v>
      </c>
      <c r="AFQ4" s="37">
        <f t="shared" si="20"/>
        <v>386.57142857142856</v>
      </c>
      <c r="AFR4" s="37">
        <f t="shared" si="20"/>
        <v>395.71428571428572</v>
      </c>
      <c r="AFS4" s="37">
        <f t="shared" si="20"/>
        <v>430.28571428571428</v>
      </c>
      <c r="AFT4" s="37">
        <f t="shared" si="20"/>
        <v>467.57142857142856</v>
      </c>
      <c r="AFU4" s="37">
        <f t="shared" si="20"/>
        <v>518.14285714285711</v>
      </c>
      <c r="AFV4" s="37">
        <f t="shared" si="20"/>
        <v>558</v>
      </c>
      <c r="AFW4" s="37">
        <f t="shared" si="20"/>
        <v>607.57142857142856</v>
      </c>
      <c r="AFX4" s="37">
        <f t="shared" si="20"/>
        <v>645.28571428571433</v>
      </c>
      <c r="AFY4" s="37">
        <f t="shared" si="20"/>
        <v>671.85714285714289</v>
      </c>
      <c r="AFZ4" s="37">
        <f t="shared" si="20"/>
        <v>765.57142857142856</v>
      </c>
      <c r="AGA4" s="37">
        <f t="shared" si="20"/>
        <v>891.57142857142856</v>
      </c>
      <c r="AGB4" s="37">
        <f t="shared" si="20"/>
        <v>1021.8571428571429</v>
      </c>
      <c r="AGC4" s="37">
        <f t="shared" si="20"/>
        <v>1155.7142857142858</v>
      </c>
      <c r="AGD4" s="37">
        <f t="shared" si="20"/>
        <v>1287.1428571428571</v>
      </c>
      <c r="AGE4" s="37">
        <f t="shared" si="20"/>
        <v>1423.4285714285713</v>
      </c>
      <c r="AGF4" s="37">
        <f t="shared" si="20"/>
        <v>1487.7142857142858</v>
      </c>
      <c r="AGG4" s="37">
        <f t="shared" si="20"/>
        <v>1722.7142857142858</v>
      </c>
      <c r="AGH4" s="37">
        <f t="shared" si="20"/>
        <v>1991.7142857142858</v>
      </c>
      <c r="AGI4" s="37">
        <f t="shared" si="20"/>
        <v>2227.7142857142858</v>
      </c>
      <c r="AGJ4" s="37">
        <f t="shared" si="20"/>
        <v>2434.7142857142858</v>
      </c>
      <c r="AGK4" s="37">
        <f t="shared" si="20"/>
        <v>2708.2857142857142</v>
      </c>
      <c r="AGL4" s="37">
        <f t="shared" si="20"/>
        <v>2928.1428571428573</v>
      </c>
      <c r="AGM4" s="37">
        <f t="shared" si="20"/>
        <v>3018.1428571428573</v>
      </c>
      <c r="AGN4" s="37">
        <f t="shared" si="20"/>
        <v>2806.4285714285716</v>
      </c>
      <c r="AGO4" s="37">
        <f t="shared" ref="AGO4" si="21">SUM(AGI3:AGO3)/7</f>
        <v>3219.8571428571427</v>
      </c>
      <c r="AGP4" s="37">
        <f t="shared" ref="AGP4:AIO4" si="22">SUM(AGJ3:AGP3)/7</f>
        <v>3752</v>
      </c>
      <c r="AGQ4" s="37">
        <f t="shared" si="22"/>
        <v>4264.4285714285716</v>
      </c>
      <c r="AGR4" s="37">
        <f t="shared" si="22"/>
        <v>4752.5714285714284</v>
      </c>
      <c r="AGS4" s="37">
        <f t="shared" si="22"/>
        <v>5056.5714285714284</v>
      </c>
      <c r="AGT4" s="37">
        <f t="shared" si="22"/>
        <v>5215.4285714285716</v>
      </c>
      <c r="AGU4" s="37">
        <f t="shared" si="22"/>
        <v>6063.2857142857147</v>
      </c>
      <c r="AGV4" s="37">
        <f t="shared" si="22"/>
        <v>6118</v>
      </c>
      <c r="AGW4" s="37">
        <f t="shared" si="22"/>
        <v>6243.1428571428569</v>
      </c>
      <c r="AGX4" s="37">
        <f t="shared" si="22"/>
        <v>6273.1428571428569</v>
      </c>
      <c r="AGY4" s="37">
        <f t="shared" si="22"/>
        <v>6280.7142857142853</v>
      </c>
      <c r="AGZ4" s="37">
        <f t="shared" si="22"/>
        <v>6256.7142857142853</v>
      </c>
      <c r="AHA4" s="37">
        <f t="shared" si="22"/>
        <v>6230.8571428571431</v>
      </c>
      <c r="AHB4" s="37">
        <f t="shared" si="22"/>
        <v>6248.8571428571431</v>
      </c>
      <c r="AHC4" s="37">
        <f t="shared" si="22"/>
        <v>6392.5714285714284</v>
      </c>
      <c r="AHD4" s="37">
        <f t="shared" si="22"/>
        <v>6319.1428571428569</v>
      </c>
      <c r="AHE4" s="37">
        <f t="shared" si="22"/>
        <v>6256</v>
      </c>
      <c r="AHF4" s="37">
        <f t="shared" si="22"/>
        <v>6236.8571428571431</v>
      </c>
      <c r="AHG4" s="37">
        <f t="shared" si="22"/>
        <v>6298.8571428571431</v>
      </c>
      <c r="AHH4" s="37">
        <f t="shared" si="22"/>
        <v>6349.4285714285716</v>
      </c>
      <c r="AHI4" s="37">
        <f t="shared" si="22"/>
        <v>6327</v>
      </c>
      <c r="AHJ4" s="37">
        <f t="shared" si="22"/>
        <v>6274.8571428571431</v>
      </c>
      <c r="AHK4" s="37">
        <f t="shared" si="22"/>
        <v>6218.5714285714284</v>
      </c>
      <c r="AHL4" s="37">
        <f t="shared" si="22"/>
        <v>5827</v>
      </c>
      <c r="AHM4" s="37">
        <f t="shared" si="22"/>
        <v>5611.7142857142853</v>
      </c>
      <c r="AHN4" s="37">
        <f t="shared" si="22"/>
        <v>5524.4285714285716</v>
      </c>
      <c r="AHO4" s="37">
        <f t="shared" si="22"/>
        <v>5651.2857142857147</v>
      </c>
      <c r="AHP4" s="37">
        <f t="shared" si="22"/>
        <v>5469</v>
      </c>
      <c r="AHQ4" s="37">
        <f t="shared" si="22"/>
        <v>5498.2857142857147</v>
      </c>
      <c r="AHR4" s="37">
        <f t="shared" si="22"/>
        <v>5693.7142857142853</v>
      </c>
      <c r="AHS4" s="37">
        <f t="shared" si="22"/>
        <v>6286.8571428571431</v>
      </c>
      <c r="AHT4" s="37">
        <f t="shared" si="22"/>
        <v>6580.5714285714284</v>
      </c>
      <c r="AHU4" s="37">
        <f t="shared" si="22"/>
        <v>6713.4285714285716</v>
      </c>
      <c r="AHV4" s="37">
        <f t="shared" si="22"/>
        <v>6619.7142857142853</v>
      </c>
      <c r="AHW4" s="37">
        <f t="shared" si="22"/>
        <v>6687.4285714285716</v>
      </c>
      <c r="AHX4" s="37">
        <f t="shared" si="22"/>
        <v>6558.8571428571431</v>
      </c>
      <c r="AHY4" s="37">
        <f t="shared" si="22"/>
        <v>6183.5714285714284</v>
      </c>
      <c r="AHZ4" s="37">
        <f t="shared" si="22"/>
        <v>5776.5714285714284</v>
      </c>
      <c r="AIA4" s="37">
        <f t="shared" si="22"/>
        <v>5359.2857142857147</v>
      </c>
      <c r="AIB4" s="37">
        <f t="shared" si="22"/>
        <v>5050.5714285714284</v>
      </c>
      <c r="AIC4" s="37">
        <f t="shared" si="22"/>
        <v>4896.1428571428569</v>
      </c>
      <c r="AID4" s="37">
        <f t="shared" si="22"/>
        <v>4621.8571428571431</v>
      </c>
      <c r="AIE4" s="37">
        <f t="shared" si="22"/>
        <v>4269.1428571428569</v>
      </c>
      <c r="AIF4" s="37">
        <f t="shared" si="22"/>
        <v>3972.8571428571427</v>
      </c>
      <c r="AIG4" s="37">
        <f t="shared" si="22"/>
        <v>3688</v>
      </c>
      <c r="AIH4" s="37">
        <f t="shared" si="22"/>
        <v>3425.7142857142858</v>
      </c>
      <c r="AII4" s="37">
        <f t="shared" si="22"/>
        <v>3226.5714285714284</v>
      </c>
      <c r="AIJ4" s="37">
        <f t="shared" si="22"/>
        <v>3120.1428571428573</v>
      </c>
      <c r="AIK4" s="37">
        <f t="shared" si="22"/>
        <v>2914.4285714285716</v>
      </c>
      <c r="AIL4" s="37">
        <f t="shared" si="22"/>
        <v>2711.2857142857142</v>
      </c>
      <c r="AIM4" s="37">
        <f t="shared" si="22"/>
        <v>2545.5714285714284</v>
      </c>
      <c r="AIN4" s="37">
        <f t="shared" si="22"/>
        <v>2420.8571428571427</v>
      </c>
      <c r="AIO4" s="37">
        <f t="shared" si="22"/>
        <v>2318.4285714285716</v>
      </c>
      <c r="AIP4" s="37">
        <f t="shared" ref="AIP4:AJL4" si="23">SUM(AIJ3:AIP3)/7</f>
        <v>2213.8571428571427</v>
      </c>
      <c r="AIQ4" s="37">
        <f t="shared" si="23"/>
        <v>2170.8571428571427</v>
      </c>
      <c r="AIR4" s="37">
        <f t="shared" si="23"/>
        <v>2047</v>
      </c>
      <c r="AIS4" s="37">
        <f t="shared" si="23"/>
        <v>1943.1428571428571</v>
      </c>
      <c r="AIT4" s="37">
        <f t="shared" si="23"/>
        <v>1838</v>
      </c>
      <c r="AIU4" s="37">
        <f t="shared" si="23"/>
        <v>1769.4285714285713</v>
      </c>
      <c r="AIV4" s="37">
        <f t="shared" si="23"/>
        <v>1712</v>
      </c>
      <c r="AIW4" s="37">
        <f t="shared" si="23"/>
        <v>1664</v>
      </c>
      <c r="AIX4" s="37">
        <f t="shared" si="23"/>
        <v>1640.4285714285713</v>
      </c>
      <c r="AIY4" s="37">
        <f t="shared" si="23"/>
        <v>1388.8571428571429</v>
      </c>
      <c r="AIZ4" s="37">
        <f t="shared" si="23"/>
        <v>1391.4285714285713</v>
      </c>
      <c r="AJA4" s="37">
        <f t="shared" si="23"/>
        <v>1394.5714285714287</v>
      </c>
      <c r="AJB4" s="37">
        <f t="shared" si="23"/>
        <v>1395.5714285714287</v>
      </c>
      <c r="AJC4" s="37">
        <f t="shared" si="23"/>
        <v>1286.8571428571429</v>
      </c>
      <c r="AJD4" s="37">
        <f t="shared" si="23"/>
        <v>1306.2857142857142</v>
      </c>
      <c r="AJE4" s="37">
        <f t="shared" si="23"/>
        <v>1324</v>
      </c>
      <c r="AJF4" s="37">
        <f t="shared" si="23"/>
        <v>1358.4285714285713</v>
      </c>
      <c r="AJG4" s="37">
        <f t="shared" si="23"/>
        <v>1210.4285714285713</v>
      </c>
      <c r="AJH4" s="37">
        <f t="shared" si="23"/>
        <v>1085.1428571428571</v>
      </c>
      <c r="AJI4" s="37">
        <f t="shared" si="23"/>
        <v>953.57142857142856</v>
      </c>
      <c r="AJJ4" s="37">
        <f t="shared" si="23"/>
        <v>936.28571428571433</v>
      </c>
      <c r="AJK4" s="37">
        <f t="shared" si="23"/>
        <v>835.57142857142856</v>
      </c>
      <c r="AJL4" s="37">
        <f t="shared" si="23"/>
        <v>762.57142857142856</v>
      </c>
      <c r="AJM4" s="37">
        <f t="shared" ref="AJM4:AKS4" si="24">SUM(AJG3:AJM3)/7</f>
        <v>767.71428571428567</v>
      </c>
      <c r="AJN4" s="37">
        <f t="shared" si="24"/>
        <v>731</v>
      </c>
      <c r="AJO4" s="37">
        <f t="shared" si="24"/>
        <v>702.28571428571433</v>
      </c>
      <c r="AJP4" s="37">
        <f t="shared" si="24"/>
        <v>677.28571428571433</v>
      </c>
      <c r="AJQ4" s="37">
        <f t="shared" si="24"/>
        <v>645.85714285714289</v>
      </c>
      <c r="AJR4" s="37">
        <f t="shared" si="24"/>
        <v>619.85714285714289</v>
      </c>
      <c r="AJS4" s="37">
        <f t="shared" si="24"/>
        <v>607.28571428571433</v>
      </c>
      <c r="AJT4" s="37">
        <f t="shared" si="24"/>
        <v>518.42857142857144</v>
      </c>
      <c r="AJU4" s="37">
        <f t="shared" si="24"/>
        <v>544.57142857142856</v>
      </c>
      <c r="AJV4" s="37">
        <f t="shared" si="24"/>
        <v>572.71428571428567</v>
      </c>
      <c r="AJW4" s="37">
        <f t="shared" si="24"/>
        <v>605.28571428571433</v>
      </c>
      <c r="AJX4" s="37">
        <f t="shared" si="24"/>
        <v>642.42857142857144</v>
      </c>
      <c r="AJY4" s="37">
        <f t="shared" si="24"/>
        <v>671</v>
      </c>
      <c r="AJZ4" s="37">
        <f t="shared" si="24"/>
        <v>687.14285714285711</v>
      </c>
      <c r="AKA4" s="37">
        <f t="shared" si="24"/>
        <v>773.42857142857144</v>
      </c>
      <c r="AKB4" s="37">
        <f t="shared" si="24"/>
        <v>752.85714285714289</v>
      </c>
      <c r="AKC4" s="37">
        <f t="shared" si="24"/>
        <v>736.14285714285711</v>
      </c>
      <c r="AKD4" s="37">
        <f t="shared" si="24"/>
        <v>719.57142857142856</v>
      </c>
      <c r="AKE4" s="37">
        <f t="shared" si="24"/>
        <v>706.71428571428567</v>
      </c>
      <c r="AKF4" s="37">
        <f t="shared" si="24"/>
        <v>712.71428571428567</v>
      </c>
      <c r="AKG4" s="37">
        <f t="shared" si="24"/>
        <v>711.28571428571433</v>
      </c>
      <c r="AKH4" s="37">
        <f t="shared" si="24"/>
        <v>713</v>
      </c>
      <c r="AKI4" s="37">
        <f t="shared" si="24"/>
        <v>717.85714285714289</v>
      </c>
      <c r="AKJ4" s="37">
        <f t="shared" si="24"/>
        <v>716.28571428571433</v>
      </c>
      <c r="AKK4" s="37">
        <f t="shared" si="24"/>
        <v>715.85714285714289</v>
      </c>
      <c r="AKL4" s="37">
        <f t="shared" si="24"/>
        <v>724.14285714285711</v>
      </c>
      <c r="AKM4" s="37">
        <f t="shared" si="24"/>
        <v>725.28571428571433</v>
      </c>
      <c r="AKN4" s="37">
        <f t="shared" si="24"/>
        <v>732.57142857142856</v>
      </c>
      <c r="AKO4" s="37">
        <f t="shared" si="24"/>
        <v>759.28571428571433</v>
      </c>
      <c r="AKP4" s="37">
        <f t="shared" si="24"/>
        <v>805.14285714285711</v>
      </c>
      <c r="AKQ4" s="37">
        <f t="shared" si="24"/>
        <v>866.85714285714289</v>
      </c>
      <c r="AKR4" s="37">
        <f t="shared" si="24"/>
        <v>842.28571428571433</v>
      </c>
      <c r="AKS4" s="37">
        <f t="shared" si="24"/>
        <v>913.28571428571433</v>
      </c>
      <c r="AKT4" s="37">
        <f t="shared" ref="AKT4:ALF4" si="25">SUM(AKN3:AKT3)/7</f>
        <v>952.71428571428567</v>
      </c>
      <c r="AKU4" s="37">
        <f t="shared" si="25"/>
        <v>966.14285714285711</v>
      </c>
      <c r="AKV4" s="37">
        <f t="shared" si="25"/>
        <v>998.71428571428567</v>
      </c>
      <c r="AKW4" s="37">
        <f t="shared" si="25"/>
        <v>1010.5714285714286</v>
      </c>
      <c r="AKX4" s="37">
        <f t="shared" si="25"/>
        <v>1005.4285714285714</v>
      </c>
      <c r="AKY4" s="37">
        <f t="shared" si="25"/>
        <v>1092</v>
      </c>
      <c r="AKZ4" s="37">
        <f t="shared" si="25"/>
        <v>1077.8571428571429</v>
      </c>
      <c r="ALA4" s="37">
        <f t="shared" si="25"/>
        <v>1073.7142857142858</v>
      </c>
      <c r="ALB4" s="37">
        <f t="shared" si="25"/>
        <v>1074.2857142857142</v>
      </c>
      <c r="ALC4" s="37">
        <f t="shared" si="25"/>
        <v>1088.5714285714287</v>
      </c>
      <c r="ALD4" s="37">
        <f t="shared" si="25"/>
        <v>1103.1428571428571</v>
      </c>
      <c r="ALE4" s="37">
        <f t="shared" si="25"/>
        <v>1112.1428571428571</v>
      </c>
      <c r="ALF4" s="37">
        <f t="shared" si="25"/>
        <v>1114</v>
      </c>
      <c r="ALG4" s="37">
        <f t="shared" ref="ALG4:ARU4" si="26">SUM(ALA3:ALG3)/7</f>
        <v>1122.7142857142858</v>
      </c>
      <c r="ALH4" s="37">
        <f t="shared" si="26"/>
        <v>1133.1428571428571</v>
      </c>
      <c r="ALI4" s="37">
        <f t="shared" si="26"/>
        <v>1147.4285714285713</v>
      </c>
      <c r="ALJ4" s="37">
        <f t="shared" si="26"/>
        <v>1197.1428571428571</v>
      </c>
      <c r="ALK4" s="37">
        <f t="shared" si="26"/>
        <v>1259.8571428571429</v>
      </c>
      <c r="ALL4" s="37">
        <f t="shared" si="26"/>
        <v>1200</v>
      </c>
      <c r="ALM4" s="37">
        <f t="shared" si="26"/>
        <v>1299.2857142857142</v>
      </c>
      <c r="ALN4" s="37">
        <f t="shared" si="26"/>
        <v>1385.1428571428571</v>
      </c>
      <c r="ALO4" s="37">
        <f t="shared" si="26"/>
        <v>1427.7142857142858</v>
      </c>
      <c r="ALP4" s="37">
        <f t="shared" si="26"/>
        <v>1445.8571428571429</v>
      </c>
      <c r="ALQ4" s="37">
        <f t="shared" si="26"/>
        <v>1480.7142857142858</v>
      </c>
      <c r="ALR4" s="37">
        <f t="shared" si="26"/>
        <v>1516.8571428571429</v>
      </c>
      <c r="ALS4" s="37">
        <f t="shared" si="26"/>
        <v>1661.4285714285713</v>
      </c>
      <c r="ALT4" s="37">
        <f t="shared" si="26"/>
        <v>1637.8571428571429</v>
      </c>
      <c r="ALU4" s="37">
        <f t="shared" si="26"/>
        <v>1596.8571428571429</v>
      </c>
      <c r="ALV4" s="37">
        <f t="shared" si="26"/>
        <v>1606.5714285714287</v>
      </c>
      <c r="ALW4" s="37">
        <f t="shared" si="26"/>
        <v>1617.5714285714287</v>
      </c>
      <c r="ALX4" s="37">
        <f t="shared" si="26"/>
        <v>1652.7142857142858</v>
      </c>
      <c r="ALY4" s="37">
        <f t="shared" si="26"/>
        <v>1698.8571428571429</v>
      </c>
      <c r="ALZ4" s="37">
        <f t="shared" si="26"/>
        <v>1757.5714285714287</v>
      </c>
      <c r="AMA4" s="37">
        <f t="shared" si="26"/>
        <v>1833</v>
      </c>
      <c r="AMB4" s="37">
        <f t="shared" si="26"/>
        <v>1912.7142857142858</v>
      </c>
      <c r="AMC4" s="37">
        <f t="shared" si="26"/>
        <v>1979.7142857142858</v>
      </c>
      <c r="AMD4" s="37">
        <f t="shared" si="26"/>
        <v>2022</v>
      </c>
      <c r="AME4" s="37">
        <f t="shared" si="26"/>
        <v>2140.7142857142858</v>
      </c>
      <c r="AMF4" s="37">
        <f t="shared" si="26"/>
        <v>2250</v>
      </c>
      <c r="AMG4" s="37">
        <f t="shared" si="26"/>
        <v>2364.5714285714284</v>
      </c>
      <c r="AMH4" s="37">
        <f t="shared" si="26"/>
        <v>2449.8571428571427</v>
      </c>
      <c r="AMI4" s="37">
        <f t="shared" si="26"/>
        <v>2554.1428571428573</v>
      </c>
      <c r="AMJ4" s="37">
        <f t="shared" si="26"/>
        <v>2612.7142857142858</v>
      </c>
      <c r="AMK4" s="37">
        <f t="shared" si="26"/>
        <v>2635.5714285714284</v>
      </c>
      <c r="AML4" s="37">
        <f t="shared" si="26"/>
        <v>2704.5714285714284</v>
      </c>
      <c r="AMM4" s="37">
        <f t="shared" si="26"/>
        <v>2807</v>
      </c>
      <c r="AMN4" s="37">
        <f t="shared" si="26"/>
        <v>2886.2857142857142</v>
      </c>
      <c r="AMO4" s="37">
        <f t="shared" si="26"/>
        <v>2966.5714285714284</v>
      </c>
      <c r="AMP4" s="37">
        <f t="shared" si="26"/>
        <v>3041.5714285714284</v>
      </c>
      <c r="AMQ4" s="37">
        <f t="shared" si="26"/>
        <v>3094.5714285714284</v>
      </c>
      <c r="AMR4" s="37">
        <f t="shared" si="26"/>
        <v>3137.8571428571427</v>
      </c>
      <c r="AMS4" s="37">
        <f t="shared" si="26"/>
        <v>3222.2857142857142</v>
      </c>
      <c r="AMT4" s="37">
        <f t="shared" si="26"/>
        <v>3276.1428571428573</v>
      </c>
      <c r="AMU4" s="37">
        <f t="shared" si="26"/>
        <v>3275.2857142857142</v>
      </c>
      <c r="AMV4" s="37">
        <f t="shared" si="26"/>
        <v>3237.1428571428573</v>
      </c>
      <c r="AMW4" s="37">
        <f t="shared" si="26"/>
        <v>3076.2857142857142</v>
      </c>
      <c r="AMX4" s="37">
        <f t="shared" si="26"/>
        <v>3019.7142857142858</v>
      </c>
      <c r="AMY4" s="37">
        <f t="shared" si="26"/>
        <v>3068.8571428571427</v>
      </c>
      <c r="AMZ4" s="37">
        <f t="shared" si="26"/>
        <v>2840.5714285714284</v>
      </c>
      <c r="ANA4" s="37">
        <f t="shared" si="26"/>
        <v>2672.5714285714284</v>
      </c>
      <c r="ANB4" s="37">
        <f t="shared" si="26"/>
        <v>3023.8571428571427</v>
      </c>
      <c r="ANC4" s="37">
        <f t="shared" si="26"/>
        <v>3410</v>
      </c>
      <c r="AND4" s="37">
        <f t="shared" si="26"/>
        <v>3913</v>
      </c>
      <c r="ANE4" s="37">
        <f t="shared" si="26"/>
        <v>4199.8571428571431</v>
      </c>
      <c r="ANF4" s="37">
        <f t="shared" si="26"/>
        <v>4228</v>
      </c>
      <c r="ANG4" s="37">
        <f t="shared" si="26"/>
        <v>4160.2857142857147</v>
      </c>
      <c r="ANH4" s="37">
        <f t="shared" si="26"/>
        <v>4337.4285714285716</v>
      </c>
      <c r="ANI4" s="37">
        <f t="shared" si="26"/>
        <v>3975.5714285714284</v>
      </c>
      <c r="ANJ4" s="37">
        <f t="shared" si="26"/>
        <v>3562.5714285714284</v>
      </c>
      <c r="ANK4" s="37">
        <f t="shared" si="26"/>
        <v>3129.1428571428573</v>
      </c>
      <c r="ANL4" s="37">
        <f t="shared" si="26"/>
        <v>2786.8571428571427</v>
      </c>
      <c r="ANM4" s="37">
        <f t="shared" si="26"/>
        <v>2635.5714285714284</v>
      </c>
      <c r="ANN4" s="37">
        <f t="shared" si="26"/>
        <v>2686.7142857142858</v>
      </c>
      <c r="ANO4" s="37">
        <f t="shared" si="26"/>
        <v>2381</v>
      </c>
      <c r="ANP4" s="37">
        <f t="shared" si="26"/>
        <v>2118.7142857142858</v>
      </c>
      <c r="ANQ4" s="37">
        <f t="shared" si="26"/>
        <v>1920.1428571428571</v>
      </c>
      <c r="ANR4" s="37">
        <f t="shared" si="26"/>
        <v>1740.1428571428571</v>
      </c>
      <c r="ANS4" s="37">
        <f t="shared" si="26"/>
        <v>1629</v>
      </c>
      <c r="ANT4" s="37">
        <f t="shared" si="26"/>
        <v>1559</v>
      </c>
      <c r="ANU4" s="37">
        <f t="shared" si="26"/>
        <v>1419.7142857142858</v>
      </c>
      <c r="ANV4" s="37">
        <f t="shared" si="26"/>
        <v>1324.7142857142858</v>
      </c>
      <c r="ANW4" s="37">
        <f t="shared" si="26"/>
        <v>1239.4285714285713</v>
      </c>
      <c r="ANX4" s="37">
        <f t="shared" si="26"/>
        <v>1163.2857142857142</v>
      </c>
      <c r="ANY4" s="37">
        <f t="shared" si="26"/>
        <v>1096.5714285714287</v>
      </c>
      <c r="ANZ4" s="37">
        <f t="shared" si="26"/>
        <v>1049.4285714285713</v>
      </c>
      <c r="AOA4" s="37">
        <f t="shared" si="26"/>
        <v>1030.7142857142858</v>
      </c>
      <c r="AOB4" s="37">
        <f t="shared" si="26"/>
        <v>973.14285714285711</v>
      </c>
      <c r="AOC4" s="37">
        <f t="shared" si="26"/>
        <v>878</v>
      </c>
      <c r="AOD4" s="37">
        <f t="shared" si="26"/>
        <v>837.85714285714289</v>
      </c>
      <c r="AOE4" s="37">
        <f t="shared" si="26"/>
        <v>804.85714285714289</v>
      </c>
      <c r="AOF4" s="37">
        <f t="shared" si="26"/>
        <v>755</v>
      </c>
      <c r="AOG4" s="37">
        <f t="shared" si="26"/>
        <v>722</v>
      </c>
      <c r="AOH4" s="37">
        <f t="shared" si="26"/>
        <v>703.28571428571433</v>
      </c>
      <c r="AOI4" s="37">
        <f t="shared" si="26"/>
        <v>657.71428571428567</v>
      </c>
      <c r="AOJ4" s="37">
        <f t="shared" si="26"/>
        <v>639.71428571428567</v>
      </c>
      <c r="AOK4" s="37">
        <f t="shared" si="26"/>
        <v>599.57142857142856</v>
      </c>
      <c r="AOL4" s="37">
        <f t="shared" si="26"/>
        <v>563.85714285714289</v>
      </c>
      <c r="AOM4" s="37">
        <f t="shared" si="26"/>
        <v>547.57142857142856</v>
      </c>
      <c r="AON4" s="37">
        <f t="shared" si="26"/>
        <v>512.42857142857144</v>
      </c>
      <c r="AOO4" s="37">
        <f t="shared" si="26"/>
        <v>501.71428571428572</v>
      </c>
      <c r="AOP4" s="37">
        <f t="shared" si="26"/>
        <v>479.85714285714283</v>
      </c>
      <c r="AOQ4" s="37">
        <f t="shared" si="26"/>
        <v>439.14285714285717</v>
      </c>
      <c r="AOR4" s="37">
        <f t="shared" si="26"/>
        <v>409.85714285714283</v>
      </c>
      <c r="AOS4" s="37">
        <f t="shared" si="26"/>
        <v>383.14285714285717</v>
      </c>
      <c r="AOT4" s="37">
        <f t="shared" si="26"/>
        <v>351.14285714285717</v>
      </c>
      <c r="AOU4" s="37">
        <f t="shared" si="26"/>
        <v>347.28571428571428</v>
      </c>
      <c r="AOV4" s="37">
        <f t="shared" si="26"/>
        <v>339.57142857142856</v>
      </c>
      <c r="AOW4" s="37">
        <f t="shared" si="26"/>
        <v>304.42857142857144</v>
      </c>
      <c r="AOX4" s="37">
        <f t="shared" si="26"/>
        <v>285</v>
      </c>
      <c r="AOY4" s="37">
        <f t="shared" si="26"/>
        <v>271.42857142857144</v>
      </c>
      <c r="AOZ4" s="37">
        <f t="shared" si="26"/>
        <v>241.28571428571428</v>
      </c>
      <c r="APA4" s="37">
        <f t="shared" si="26"/>
        <v>237.71428571428572</v>
      </c>
      <c r="APB4" s="37">
        <f t="shared" si="26"/>
        <v>233.85714285714286</v>
      </c>
      <c r="APC4" s="37">
        <f t="shared" si="26"/>
        <v>227.71428571428572</v>
      </c>
      <c r="APD4" s="37">
        <f t="shared" si="26"/>
        <v>215.42857142857142</v>
      </c>
      <c r="APE4" s="37">
        <f t="shared" si="26"/>
        <v>202.85714285714286</v>
      </c>
      <c r="APF4" s="37">
        <f t="shared" si="26"/>
        <v>190.14285714285714</v>
      </c>
      <c r="APG4" s="37">
        <f t="shared" si="26"/>
        <v>200.28571428571428</v>
      </c>
      <c r="APH4" s="37">
        <f t="shared" si="26"/>
        <v>188.42857142857142</v>
      </c>
      <c r="API4" s="37">
        <f t="shared" si="26"/>
        <v>180.71428571428572</v>
      </c>
      <c r="APJ4" s="37">
        <f t="shared" si="26"/>
        <v>175.85714285714286</v>
      </c>
      <c r="APK4" s="37">
        <f t="shared" si="26"/>
        <v>166</v>
      </c>
      <c r="APL4" s="37">
        <f t="shared" si="26"/>
        <v>156.71428571428572</v>
      </c>
      <c r="APM4" s="37">
        <f t="shared" si="26"/>
        <v>147.71428571428572</v>
      </c>
      <c r="APN4" s="37">
        <f t="shared" si="26"/>
        <v>142.71428571428572</v>
      </c>
      <c r="APO4" s="37">
        <f t="shared" si="26"/>
        <v>138.42857142857142</v>
      </c>
      <c r="APP4" s="37">
        <f t="shared" si="26"/>
        <v>135.42857142857142</v>
      </c>
      <c r="APQ4" s="37">
        <f t="shared" si="26"/>
        <v>135.28571428571428</v>
      </c>
      <c r="APR4" s="37">
        <f t="shared" si="26"/>
        <v>128.42857142857142</v>
      </c>
      <c r="APS4" s="37">
        <f t="shared" si="26"/>
        <v>125</v>
      </c>
      <c r="APT4" s="37">
        <f t="shared" si="26"/>
        <v>123.71428571428571</v>
      </c>
      <c r="APU4" s="37">
        <f t="shared" si="26"/>
        <v>116</v>
      </c>
      <c r="APV4" s="37">
        <f t="shared" si="26"/>
        <v>109.28571428571429</v>
      </c>
      <c r="APW4" s="37">
        <f t="shared" si="26"/>
        <v>105.42857142857143</v>
      </c>
      <c r="APX4" s="37">
        <f t="shared" si="26"/>
        <v>104.28571428571429</v>
      </c>
      <c r="APY4" s="37">
        <f t="shared" si="26"/>
        <v>99.285714285714292</v>
      </c>
      <c r="APZ4" s="37">
        <f t="shared" si="26"/>
        <v>88.428571428571431</v>
      </c>
      <c r="AQA4" s="37">
        <f t="shared" si="26"/>
        <v>94.571428571428569</v>
      </c>
      <c r="AQB4" s="37">
        <f t="shared" si="26"/>
        <v>107</v>
      </c>
      <c r="AQC4" s="37">
        <f t="shared" si="26"/>
        <v>116.57142857142857</v>
      </c>
      <c r="AQD4" s="37">
        <f t="shared" si="26"/>
        <v>118</v>
      </c>
      <c r="AQE4" s="37">
        <f t="shared" si="26"/>
        <v>119</v>
      </c>
      <c r="AQF4" s="37">
        <f t="shared" si="26"/>
        <v>124</v>
      </c>
      <c r="AQG4" s="37">
        <f t="shared" si="26"/>
        <v>133.71428571428572</v>
      </c>
      <c r="AQH4" s="37">
        <f t="shared" si="26"/>
        <v>132</v>
      </c>
      <c r="AQI4" s="37">
        <f t="shared" si="26"/>
        <v>123</v>
      </c>
      <c r="AQJ4" s="37">
        <f t="shared" si="26"/>
        <v>118.14285714285714</v>
      </c>
      <c r="AQK4" s="37">
        <f t="shared" si="26"/>
        <v>121.14285714285714</v>
      </c>
      <c r="AQL4" s="37">
        <f t="shared" si="26"/>
        <v>119.57142857142857</v>
      </c>
      <c r="AQM4" s="37">
        <f t="shared" si="26"/>
        <v>123.85714285714286</v>
      </c>
      <c r="AQN4" s="37">
        <f t="shared" si="26"/>
        <v>134.85714285714286</v>
      </c>
      <c r="AQO4" s="37">
        <f t="shared" si="26"/>
        <v>138.71428571428572</v>
      </c>
      <c r="AQP4" s="37">
        <f t="shared" si="26"/>
        <v>145.85714285714286</v>
      </c>
      <c r="AQQ4" s="37">
        <f t="shared" si="26"/>
        <v>149.42857142857142</v>
      </c>
      <c r="AQR4" s="37">
        <f t="shared" si="26"/>
        <v>149</v>
      </c>
      <c r="AQS4" s="37">
        <f t="shared" si="26"/>
        <v>151.85714285714286</v>
      </c>
      <c r="AQT4" s="37">
        <f t="shared" si="26"/>
        <v>162</v>
      </c>
      <c r="AQU4" s="37">
        <f t="shared" si="26"/>
        <v>161.42857142857142</v>
      </c>
      <c r="AQV4" s="37">
        <f t="shared" si="26"/>
        <v>165.28571428571428</v>
      </c>
      <c r="AQW4" s="37">
        <f t="shared" si="26"/>
        <v>167.14285714285714</v>
      </c>
      <c r="AQX4" s="37">
        <f t="shared" si="26"/>
        <v>172.28571428571428</v>
      </c>
      <c r="AQY4" s="37">
        <f t="shared" si="26"/>
        <v>176</v>
      </c>
      <c r="AQZ4" s="37">
        <f t="shared" si="26"/>
        <v>173.14285714285714</v>
      </c>
      <c r="ARA4" s="37">
        <f t="shared" si="26"/>
        <v>171.85714285714286</v>
      </c>
      <c r="ARB4" s="37">
        <f t="shared" si="26"/>
        <v>180.14285714285714</v>
      </c>
      <c r="ARC4" s="37">
        <f t="shared" si="26"/>
        <v>181.57142857142858</v>
      </c>
      <c r="ARD4" s="37">
        <f t="shared" si="26"/>
        <v>186.85714285714286</v>
      </c>
      <c r="ARE4" s="37">
        <f t="shared" si="26"/>
        <v>189.71428571428572</v>
      </c>
      <c r="ARF4" s="37">
        <f t="shared" si="26"/>
        <v>194.85714285714286</v>
      </c>
      <c r="ARG4" s="37">
        <f t="shared" si="26"/>
        <v>200</v>
      </c>
      <c r="ARH4" s="37">
        <f t="shared" si="26"/>
        <v>206.57142857142858</v>
      </c>
      <c r="ARI4" s="37">
        <f t="shared" si="26"/>
        <v>215.85714285714286</v>
      </c>
      <c r="ARJ4" s="37">
        <f t="shared" si="26"/>
        <v>221.14285714285714</v>
      </c>
      <c r="ARK4" s="37">
        <f t="shared" si="26"/>
        <v>223.14285714285714</v>
      </c>
      <c r="ARL4" s="37">
        <f t="shared" si="26"/>
        <v>231.42857142857142</v>
      </c>
      <c r="ARM4" s="37">
        <f t="shared" si="26"/>
        <v>222.57142857142858</v>
      </c>
      <c r="ARN4" s="37">
        <f t="shared" si="26"/>
        <v>227</v>
      </c>
      <c r="ARO4" s="37">
        <f t="shared" si="26"/>
        <v>243.28571428571428</v>
      </c>
      <c r="ARP4" s="37">
        <f t="shared" si="26"/>
        <v>249.57142857142858</v>
      </c>
      <c r="ARQ4" s="37">
        <f t="shared" si="26"/>
        <v>236.85714285714286</v>
      </c>
      <c r="ARR4" s="37">
        <f t="shared" si="26"/>
        <v>222.85714285714286</v>
      </c>
      <c r="ARS4" s="37">
        <f t="shared" si="26"/>
        <v>203.85714285714286</v>
      </c>
      <c r="ART4" s="37">
        <f t="shared" si="26"/>
        <v>235.85714285714286</v>
      </c>
      <c r="ARU4" s="37">
        <f t="shared" si="26"/>
        <v>249.14285714285714</v>
      </c>
    </row>
    <row r="5" spans="1:1165" s="41" customFormat="1" ht="18" customHeight="1">
      <c r="A5" s="39" t="s">
        <v>7</v>
      </c>
      <c r="B5" s="40"/>
      <c r="C5" s="40"/>
      <c r="D5" s="40"/>
      <c r="E5" s="40"/>
      <c r="F5" s="40"/>
      <c r="G5" s="40"/>
      <c r="H5" s="40"/>
      <c r="I5" s="37">
        <f>I4/H4</f>
        <v>1.6666666666666665</v>
      </c>
      <c r="J5" s="37">
        <f t="shared" ref="J5:BU5" si="27">J4/I4</f>
        <v>1</v>
      </c>
      <c r="K5" s="37">
        <f t="shared" si="27"/>
        <v>1.5333333333333332</v>
      </c>
      <c r="L5" s="37">
        <f t="shared" si="27"/>
        <v>1.0434782608695652</v>
      </c>
      <c r="M5" s="37">
        <f t="shared" si="27"/>
        <v>1.125</v>
      </c>
      <c r="N5" s="37">
        <f t="shared" si="27"/>
        <v>0.88888888888888884</v>
      </c>
      <c r="O5" s="37">
        <f t="shared" si="27"/>
        <v>1</v>
      </c>
      <c r="P5" s="37">
        <f t="shared" si="27"/>
        <v>0.79166666666666674</v>
      </c>
      <c r="Q5" s="37">
        <f t="shared" si="27"/>
        <v>1.0526315789473684</v>
      </c>
      <c r="R5" s="37">
        <f t="shared" si="27"/>
        <v>0.65</v>
      </c>
      <c r="S5" s="37">
        <f t="shared" si="27"/>
        <v>0.84615384615384615</v>
      </c>
      <c r="T5" s="37">
        <f t="shared" si="27"/>
        <v>0.90909090909090917</v>
      </c>
      <c r="U5" s="37">
        <f t="shared" si="27"/>
        <v>1</v>
      </c>
      <c r="V5" s="37">
        <f t="shared" si="27"/>
        <v>0.7</v>
      </c>
      <c r="W5" s="37">
        <f t="shared" si="27"/>
        <v>0.8571428571428571</v>
      </c>
      <c r="X5" s="37">
        <f t="shared" si="27"/>
        <v>1</v>
      </c>
      <c r="Y5" s="37">
        <f t="shared" si="27"/>
        <v>1.1666666666666667</v>
      </c>
      <c r="Z5" s="37">
        <f t="shared" si="27"/>
        <v>1</v>
      </c>
      <c r="AA5" s="37">
        <f t="shared" si="27"/>
        <v>1</v>
      </c>
      <c r="AB5" s="37">
        <f t="shared" si="27"/>
        <v>2.2857142857142856</v>
      </c>
      <c r="AC5" s="37">
        <f t="shared" si="27"/>
        <v>1.5625000000000002</v>
      </c>
      <c r="AD5" s="37">
        <f t="shared" si="27"/>
        <v>1.24</v>
      </c>
      <c r="AE5" s="37">
        <f t="shared" si="27"/>
        <v>1.032258064516129</v>
      </c>
      <c r="AF5" s="37">
        <f t="shared" si="27"/>
        <v>1.3125</v>
      </c>
      <c r="AG5" s="37">
        <f t="shared" si="27"/>
        <v>1.2142857142857142</v>
      </c>
      <c r="AH5" s="37">
        <f t="shared" si="27"/>
        <v>1.2352941176470589</v>
      </c>
      <c r="AI5" s="37">
        <f t="shared" si="27"/>
        <v>1.142857142857143</v>
      </c>
      <c r="AJ5" s="37">
        <f t="shared" si="27"/>
        <v>1.1805555555555554</v>
      </c>
      <c r="AK5" s="37">
        <f t="shared" si="27"/>
        <v>1.0352941176470589</v>
      </c>
      <c r="AL5" s="37">
        <f t="shared" si="27"/>
        <v>1.0568181818181819</v>
      </c>
      <c r="AM5" s="37">
        <f t="shared" si="27"/>
        <v>1.1505376344086022</v>
      </c>
      <c r="AN5" s="37">
        <f t="shared" si="27"/>
        <v>1.1121495327102804</v>
      </c>
      <c r="AO5" s="37">
        <f t="shared" si="27"/>
        <v>1.2352941176470589</v>
      </c>
      <c r="AP5" s="37">
        <f t="shared" si="27"/>
        <v>1.0476190476190477</v>
      </c>
      <c r="AQ5" s="37">
        <f t="shared" si="27"/>
        <v>1.0584415584415583</v>
      </c>
      <c r="AR5" s="37">
        <f t="shared" si="27"/>
        <v>1.0858895705521472</v>
      </c>
      <c r="AS5" s="37">
        <f t="shared" si="27"/>
        <v>0.98870056497175141</v>
      </c>
      <c r="AT5" s="37">
        <f t="shared" si="27"/>
        <v>1.0057142857142858</v>
      </c>
      <c r="AU5" s="37">
        <f t="shared" si="27"/>
        <v>1.0056818181818181</v>
      </c>
      <c r="AV5" s="37">
        <f t="shared" si="27"/>
        <v>0.87570621468926557</v>
      </c>
      <c r="AW5" s="37">
        <f t="shared" si="27"/>
        <v>0.97419354838709682</v>
      </c>
      <c r="AX5" s="37">
        <f t="shared" si="27"/>
        <v>0.95364238410596025</v>
      </c>
      <c r="AY5" s="37">
        <f t="shared" si="27"/>
        <v>0.9722222222222221</v>
      </c>
      <c r="AZ5" s="37">
        <f t="shared" si="27"/>
        <v>1.1785714285714286</v>
      </c>
      <c r="BA5" s="37">
        <f t="shared" si="27"/>
        <v>0.9878787878787878</v>
      </c>
      <c r="BB5" s="37">
        <f t="shared" si="27"/>
        <v>0.91411042944785281</v>
      </c>
      <c r="BC5" s="37">
        <f t="shared" si="27"/>
        <v>0.90604026845637586</v>
      </c>
      <c r="BD5" s="37">
        <f t="shared" si="27"/>
        <v>0.89629629629629626</v>
      </c>
      <c r="BE5" s="37">
        <f t="shared" si="27"/>
        <v>0.86776859504132231</v>
      </c>
      <c r="BF5" s="37">
        <f t="shared" si="27"/>
        <v>0.85714285714285721</v>
      </c>
      <c r="BG5" s="37">
        <f t="shared" si="27"/>
        <v>0.83333333333333326</v>
      </c>
      <c r="BH5" s="37">
        <f t="shared" si="27"/>
        <v>0.8</v>
      </c>
      <c r="BI5" s="37">
        <f t="shared" si="27"/>
        <v>1.1000000000000001</v>
      </c>
      <c r="BJ5" s="37">
        <f t="shared" si="27"/>
        <v>0.98484848484848486</v>
      </c>
      <c r="BK5" s="37">
        <f t="shared" si="27"/>
        <v>0.93846153846153835</v>
      </c>
      <c r="BL5" s="37">
        <f t="shared" si="27"/>
        <v>0.91803278688524603</v>
      </c>
      <c r="BM5" s="37">
        <f t="shared" si="27"/>
        <v>0.9642857142857143</v>
      </c>
      <c r="BN5" s="37">
        <f t="shared" si="27"/>
        <v>0.79629629629629628</v>
      </c>
      <c r="BO5" s="37">
        <f t="shared" si="27"/>
        <v>0.83720930232558144</v>
      </c>
      <c r="BP5" s="37">
        <f t="shared" si="27"/>
        <v>0.69444444444444442</v>
      </c>
      <c r="BQ5" s="37">
        <f t="shared" si="27"/>
        <v>0.84</v>
      </c>
      <c r="BR5" s="37">
        <f t="shared" si="27"/>
        <v>1.0476190476190477</v>
      </c>
      <c r="BS5" s="37">
        <f t="shared" si="27"/>
        <v>1</v>
      </c>
      <c r="BT5" s="37">
        <f t="shared" si="27"/>
        <v>1.0454545454545454</v>
      </c>
      <c r="BU5" s="37">
        <f t="shared" si="27"/>
        <v>0.82608695652173925</v>
      </c>
      <c r="BV5" s="37">
        <f t="shared" ref="BV5:EG5" si="28">BV4/BU4</f>
        <v>1</v>
      </c>
      <c r="BW5" s="37">
        <f t="shared" si="28"/>
        <v>0.89473684210526305</v>
      </c>
      <c r="BX5" s="37">
        <f t="shared" si="28"/>
        <v>0.94117647058823528</v>
      </c>
      <c r="BY5" s="37">
        <f t="shared" si="28"/>
        <v>0.81250000000000011</v>
      </c>
      <c r="BZ5" s="37">
        <f t="shared" si="28"/>
        <v>0.76923076923076927</v>
      </c>
      <c r="CA5" s="37">
        <f t="shared" si="28"/>
        <v>0.7</v>
      </c>
      <c r="CB5" s="37">
        <f t="shared" si="28"/>
        <v>1.1428571428571428</v>
      </c>
      <c r="CC5" s="37">
        <f t="shared" si="28"/>
        <v>0.625</v>
      </c>
      <c r="CD5" s="37">
        <f t="shared" si="28"/>
        <v>0.6</v>
      </c>
      <c r="CE5" s="37">
        <f t="shared" si="28"/>
        <v>1.3333333333333333</v>
      </c>
      <c r="CF5" s="37">
        <f t="shared" si="28"/>
        <v>0.75</v>
      </c>
      <c r="CG5" s="37">
        <f t="shared" si="28"/>
        <v>1</v>
      </c>
      <c r="CH5" s="37">
        <f t="shared" si="28"/>
        <v>1</v>
      </c>
      <c r="CI5" s="37">
        <f t="shared" si="28"/>
        <v>0.66666666666666663</v>
      </c>
      <c r="CJ5" s="37">
        <f t="shared" si="28"/>
        <v>1</v>
      </c>
      <c r="CK5" s="37">
        <f t="shared" si="28"/>
        <v>0.5</v>
      </c>
      <c r="CL5" s="37">
        <f t="shared" si="28"/>
        <v>0</v>
      </c>
      <c r="CM5" s="37" t="e">
        <f t="shared" si="28"/>
        <v>#DIV/0!</v>
      </c>
      <c r="CN5" s="37" t="e">
        <f t="shared" si="28"/>
        <v>#DIV/0!</v>
      </c>
      <c r="CO5" s="37" t="e">
        <f t="shared" si="28"/>
        <v>#DIV/0!</v>
      </c>
      <c r="CP5" s="37" t="e">
        <f t="shared" si="28"/>
        <v>#DIV/0!</v>
      </c>
      <c r="CQ5" s="37" t="e">
        <f t="shared" si="28"/>
        <v>#DIV/0!</v>
      </c>
      <c r="CR5" s="37" t="e">
        <f t="shared" si="28"/>
        <v>#DIV/0!</v>
      </c>
      <c r="CS5" s="37" t="e">
        <f t="shared" si="28"/>
        <v>#DIV/0!</v>
      </c>
      <c r="CT5" s="37" t="e">
        <f t="shared" si="28"/>
        <v>#DIV/0!</v>
      </c>
      <c r="CU5" s="37" t="e">
        <f t="shared" si="28"/>
        <v>#DIV/0!</v>
      </c>
      <c r="CV5" s="37" t="e">
        <f t="shared" si="28"/>
        <v>#DIV/0!</v>
      </c>
      <c r="CW5" s="37" t="e">
        <f t="shared" si="28"/>
        <v>#DIV/0!</v>
      </c>
      <c r="CX5" s="37" t="e">
        <f t="shared" si="28"/>
        <v>#DIV/0!</v>
      </c>
      <c r="CY5" s="37" t="e">
        <f t="shared" si="28"/>
        <v>#DIV/0!</v>
      </c>
      <c r="CZ5" s="37" t="e">
        <f t="shared" si="28"/>
        <v>#DIV/0!</v>
      </c>
      <c r="DA5" s="37">
        <f t="shared" si="28"/>
        <v>1</v>
      </c>
      <c r="DB5" s="37">
        <f t="shared" si="28"/>
        <v>1</v>
      </c>
      <c r="DC5" s="37">
        <f t="shared" si="28"/>
        <v>2</v>
      </c>
      <c r="DD5" s="37">
        <f t="shared" si="28"/>
        <v>1</v>
      </c>
      <c r="DE5" s="37">
        <f t="shared" si="28"/>
        <v>2.5</v>
      </c>
      <c r="DF5" s="37">
        <f t="shared" si="28"/>
        <v>1.5999999999999999</v>
      </c>
      <c r="DG5" s="37">
        <f t="shared" si="28"/>
        <v>1.25</v>
      </c>
      <c r="DH5" s="37">
        <f t="shared" si="28"/>
        <v>1.2</v>
      </c>
      <c r="DI5" s="37">
        <f t="shared" si="28"/>
        <v>1.4166666666666667</v>
      </c>
      <c r="DJ5" s="37">
        <f t="shared" si="28"/>
        <v>1.1176470588235297</v>
      </c>
      <c r="DK5" s="37">
        <f t="shared" si="28"/>
        <v>1</v>
      </c>
      <c r="DL5" s="37">
        <f t="shared" si="28"/>
        <v>0.84210526315789469</v>
      </c>
      <c r="DM5" s="37">
        <f t="shared" si="28"/>
        <v>0.875</v>
      </c>
      <c r="DN5" s="37">
        <f t="shared" si="28"/>
        <v>0.8571428571428571</v>
      </c>
      <c r="DO5" s="37">
        <f t="shared" si="28"/>
        <v>1</v>
      </c>
      <c r="DP5" s="37">
        <f t="shared" si="28"/>
        <v>0.75000000000000011</v>
      </c>
      <c r="DQ5" s="37">
        <f t="shared" si="28"/>
        <v>1</v>
      </c>
      <c r="DR5" s="37">
        <f t="shared" si="28"/>
        <v>1.2222222222222221</v>
      </c>
      <c r="DS5" s="37">
        <f t="shared" si="28"/>
        <v>1.0909090909090908</v>
      </c>
      <c r="DT5" s="37">
        <f t="shared" si="28"/>
        <v>1.4166666666666667</v>
      </c>
      <c r="DU5" s="37">
        <f t="shared" si="28"/>
        <v>1.2941176470588236</v>
      </c>
      <c r="DV5" s="37">
        <f t="shared" si="28"/>
        <v>1.3181818181818183</v>
      </c>
      <c r="DW5" s="37">
        <f t="shared" si="28"/>
        <v>1.4137931034482756</v>
      </c>
      <c r="DX5" s="37">
        <f t="shared" si="28"/>
        <v>1.0487804878048781</v>
      </c>
      <c r="DY5" s="37">
        <f t="shared" si="28"/>
        <v>1.0930232558139534</v>
      </c>
      <c r="DZ5" s="37">
        <f t="shared" si="28"/>
        <v>1.1489361702127661</v>
      </c>
      <c r="EA5" s="37">
        <f t="shared" si="28"/>
        <v>0.96296296296296302</v>
      </c>
      <c r="EB5" s="37">
        <f t="shared" si="28"/>
        <v>1.2884615384615383</v>
      </c>
      <c r="EC5" s="37">
        <f t="shared" si="28"/>
        <v>1.0298507462686568</v>
      </c>
      <c r="ED5" s="37">
        <f t="shared" si="28"/>
        <v>1.0289855072463767</v>
      </c>
      <c r="EE5" s="37">
        <f t="shared" si="28"/>
        <v>1.1126760563380282</v>
      </c>
      <c r="EF5" s="37">
        <f t="shared" si="28"/>
        <v>1.10126582278481</v>
      </c>
      <c r="EG5" s="37">
        <f t="shared" si="28"/>
        <v>1.0344827586206897</v>
      </c>
      <c r="EH5" s="37">
        <f t="shared" ref="EH5:GS5" si="29">EH4/EG4</f>
        <v>1.3</v>
      </c>
      <c r="EI5" s="37">
        <f t="shared" si="29"/>
        <v>1.1367521367521367</v>
      </c>
      <c r="EJ5" s="37">
        <f t="shared" si="29"/>
        <v>1.1879699248120301</v>
      </c>
      <c r="EK5" s="37">
        <f t="shared" si="29"/>
        <v>1.2468354430379747</v>
      </c>
      <c r="EL5" s="37">
        <f t="shared" si="29"/>
        <v>1.233502538071066</v>
      </c>
      <c r="EM5" s="37">
        <f t="shared" si="29"/>
        <v>1.0905349794238681</v>
      </c>
      <c r="EN5" s="37">
        <f t="shared" si="29"/>
        <v>1.1358490566037738</v>
      </c>
      <c r="EO5" s="37">
        <f t="shared" si="29"/>
        <v>1.132890365448505</v>
      </c>
      <c r="EP5" s="37">
        <f t="shared" si="29"/>
        <v>1.0733137829912023</v>
      </c>
      <c r="EQ5" s="37">
        <f t="shared" si="29"/>
        <v>1.1666666666666667</v>
      </c>
      <c r="ER5" s="37">
        <f t="shared" si="29"/>
        <v>1.0327868852459017</v>
      </c>
      <c r="ES5" s="37">
        <f t="shared" si="29"/>
        <v>1.0770975056689343</v>
      </c>
      <c r="ET5" s="37">
        <f t="shared" si="29"/>
        <v>1.0252631578947367</v>
      </c>
      <c r="EU5" s="37">
        <f t="shared" si="29"/>
        <v>1.0985626283367558</v>
      </c>
      <c r="EV5" s="37">
        <f t="shared" si="29"/>
        <v>1.1102803738317757</v>
      </c>
      <c r="EW5" s="37">
        <f t="shared" si="29"/>
        <v>1.1043771043771042</v>
      </c>
      <c r="EX5" s="37">
        <f t="shared" si="29"/>
        <v>1.0548780487804879</v>
      </c>
      <c r="EY5" s="37">
        <f t="shared" si="29"/>
        <v>1.0650289017341041</v>
      </c>
      <c r="EZ5" s="37">
        <f t="shared" si="29"/>
        <v>1.016282225237449</v>
      </c>
      <c r="FA5" s="37">
        <f t="shared" si="29"/>
        <v>0.99732977303070758</v>
      </c>
      <c r="FB5" s="37">
        <f t="shared" si="29"/>
        <v>1.034805890227577</v>
      </c>
      <c r="FC5" s="37">
        <f t="shared" si="29"/>
        <v>0.97153945666235453</v>
      </c>
      <c r="FD5" s="37">
        <f t="shared" si="29"/>
        <v>0.98268974700399458</v>
      </c>
      <c r="FE5" s="37">
        <f t="shared" si="29"/>
        <v>0.99593495934959353</v>
      </c>
      <c r="FF5" s="37">
        <f t="shared" si="29"/>
        <v>0.96734693877551015</v>
      </c>
      <c r="FG5" s="37">
        <f t="shared" si="29"/>
        <v>0.98312236286919841</v>
      </c>
      <c r="FH5" s="37">
        <f t="shared" si="29"/>
        <v>0.99570815450643779</v>
      </c>
      <c r="FI5" s="37">
        <f t="shared" si="29"/>
        <v>0.87787356321839083</v>
      </c>
      <c r="FJ5" s="37">
        <f t="shared" si="29"/>
        <v>0.96890343698854331</v>
      </c>
      <c r="FK5" s="37">
        <f t="shared" si="29"/>
        <v>0.93750000000000011</v>
      </c>
      <c r="FL5" s="37">
        <f t="shared" si="29"/>
        <v>0.8774774774774774</v>
      </c>
      <c r="FM5" s="37">
        <f t="shared" si="29"/>
        <v>0.94866529774127317</v>
      </c>
      <c r="FN5" s="37">
        <f t="shared" si="29"/>
        <v>0.90692640692640691</v>
      </c>
      <c r="FO5" s="37">
        <f t="shared" si="29"/>
        <v>0.95704057279236276</v>
      </c>
      <c r="FP5" s="37">
        <f t="shared" si="29"/>
        <v>1.032418952618454</v>
      </c>
      <c r="FQ5" s="37">
        <f t="shared" si="29"/>
        <v>0.96618357487922701</v>
      </c>
      <c r="FR5" s="37">
        <f t="shared" si="29"/>
        <v>0.94</v>
      </c>
      <c r="FS5" s="37">
        <f t="shared" si="29"/>
        <v>1.0079787234042554</v>
      </c>
      <c r="FT5" s="37">
        <f t="shared" si="29"/>
        <v>0.98944591029023743</v>
      </c>
      <c r="FU5" s="37">
        <f t="shared" si="29"/>
        <v>0.9840000000000001</v>
      </c>
      <c r="FV5" s="37">
        <f t="shared" si="29"/>
        <v>0.99457994579945797</v>
      </c>
      <c r="FW5" s="37">
        <f t="shared" si="29"/>
        <v>0.99182561307901906</v>
      </c>
      <c r="FX5" s="37">
        <f t="shared" si="29"/>
        <v>0.94780219780219777</v>
      </c>
      <c r="FY5" s="37">
        <f t="shared" si="29"/>
        <v>0.96231884057971018</v>
      </c>
      <c r="FZ5" s="37">
        <f t="shared" si="29"/>
        <v>0.92168674698795183</v>
      </c>
      <c r="GA5" s="37">
        <f t="shared" si="29"/>
        <v>0.92483660130718959</v>
      </c>
      <c r="GB5" s="37">
        <f t="shared" si="29"/>
        <v>0.90812720848056538</v>
      </c>
      <c r="GC5" s="37">
        <f t="shared" si="29"/>
        <v>0.98832684824902717</v>
      </c>
      <c r="GD5" s="37">
        <f t="shared" si="29"/>
        <v>0.99212598425196852</v>
      </c>
      <c r="GE5" s="37">
        <f t="shared" si="29"/>
        <v>0.94444444444444442</v>
      </c>
      <c r="GF5" s="37">
        <f t="shared" si="29"/>
        <v>0.95798319327731085</v>
      </c>
      <c r="GG5" s="37">
        <f t="shared" si="29"/>
        <v>0.97368421052631593</v>
      </c>
      <c r="GH5" s="37">
        <f t="shared" si="29"/>
        <v>0.99099099099099086</v>
      </c>
      <c r="GI5" s="37">
        <f t="shared" si="29"/>
        <v>1.0727272727272728</v>
      </c>
      <c r="GJ5" s="37">
        <f t="shared" si="29"/>
        <v>0.96610169491525411</v>
      </c>
      <c r="GK5" s="37">
        <f t="shared" si="29"/>
        <v>0.95175438596491235</v>
      </c>
      <c r="GL5" s="37">
        <f t="shared" si="29"/>
        <v>0.9447004608294931</v>
      </c>
      <c r="GM5" s="37">
        <f t="shared" si="29"/>
        <v>1.0390243902439025</v>
      </c>
      <c r="GN5" s="37">
        <f t="shared" si="29"/>
        <v>1.0704225352112675</v>
      </c>
      <c r="GO5" s="37">
        <f t="shared" si="29"/>
        <v>1.0087719298245614</v>
      </c>
      <c r="GP5" s="37">
        <f t="shared" si="29"/>
        <v>0.98260869565217401</v>
      </c>
      <c r="GQ5" s="37">
        <f t="shared" si="29"/>
        <v>0.9823008849557523</v>
      </c>
      <c r="GR5" s="37">
        <f t="shared" si="29"/>
        <v>1.0225225225225225</v>
      </c>
      <c r="GS5" s="37">
        <f t="shared" si="29"/>
        <v>1.0176211453744493</v>
      </c>
      <c r="GT5" s="37">
        <f t="shared" ref="GT5:JE5" si="30">GT4/GS4</f>
        <v>0.93939393939393945</v>
      </c>
      <c r="GU5" s="37">
        <f t="shared" si="30"/>
        <v>0.88018433179723499</v>
      </c>
      <c r="GV5" s="37">
        <f t="shared" si="30"/>
        <v>0.97905759162303674</v>
      </c>
      <c r="GW5" s="37">
        <f t="shared" si="30"/>
        <v>0.97860962566844911</v>
      </c>
      <c r="GX5" s="37">
        <f t="shared" si="30"/>
        <v>1.0437158469945356</v>
      </c>
      <c r="GY5" s="37">
        <f t="shared" si="30"/>
        <v>0.95811518324607337</v>
      </c>
      <c r="GZ5" s="37">
        <f t="shared" si="30"/>
        <v>0.90163934426229519</v>
      </c>
      <c r="HA5" s="37">
        <f t="shared" si="30"/>
        <v>1.0363636363636362</v>
      </c>
      <c r="HB5" s="37">
        <f t="shared" si="30"/>
        <v>1.0292397660818713</v>
      </c>
      <c r="HC5" s="37">
        <f t="shared" si="30"/>
        <v>0.98295454545454553</v>
      </c>
      <c r="HD5" s="37">
        <f t="shared" si="30"/>
        <v>0.97109826589595372</v>
      </c>
      <c r="HE5" s="37">
        <f t="shared" si="30"/>
        <v>0.9642857142857143</v>
      </c>
      <c r="HF5" s="37">
        <f t="shared" si="30"/>
        <v>0.96296296296296291</v>
      </c>
      <c r="HG5" s="37">
        <f t="shared" si="30"/>
        <v>1.0512820512820513</v>
      </c>
      <c r="HH5" s="37">
        <f t="shared" si="30"/>
        <v>1.0426829268292683</v>
      </c>
      <c r="HI5" s="37">
        <f t="shared" si="30"/>
        <v>0.95321637426900585</v>
      </c>
      <c r="HJ5" s="37">
        <f t="shared" si="30"/>
        <v>0.93865030674846628</v>
      </c>
      <c r="HK5" s="37">
        <f t="shared" si="30"/>
        <v>0.99346405228758172</v>
      </c>
      <c r="HL5" s="37">
        <f t="shared" si="30"/>
        <v>1.0263157894736841</v>
      </c>
      <c r="HM5" s="37">
        <f t="shared" si="30"/>
        <v>0.98717948717948723</v>
      </c>
      <c r="HN5" s="37">
        <f t="shared" si="30"/>
        <v>0.97402597402597391</v>
      </c>
      <c r="HO5" s="37">
        <f t="shared" si="30"/>
        <v>0.85333333333333339</v>
      </c>
      <c r="HP5" s="37">
        <f t="shared" si="30"/>
        <v>1.046875</v>
      </c>
      <c r="HQ5" s="37">
        <f t="shared" si="30"/>
        <v>1.0223880597014927</v>
      </c>
      <c r="HR5" s="37">
        <f t="shared" si="30"/>
        <v>0.9927007299270072</v>
      </c>
      <c r="HS5" s="37">
        <f t="shared" si="30"/>
        <v>1</v>
      </c>
      <c r="HT5" s="37">
        <f t="shared" si="30"/>
        <v>1.0661764705882355</v>
      </c>
      <c r="HU5" s="37">
        <f t="shared" si="30"/>
        <v>1.0206896551724136</v>
      </c>
      <c r="HV5" s="37">
        <f t="shared" si="30"/>
        <v>1.0540540540540539</v>
      </c>
      <c r="HW5" s="37">
        <f t="shared" si="30"/>
        <v>0.99358974358974361</v>
      </c>
      <c r="HX5" s="37">
        <f t="shared" si="30"/>
        <v>0.93548387096774199</v>
      </c>
      <c r="HY5" s="37">
        <f t="shared" si="30"/>
        <v>1.0068965517241379</v>
      </c>
      <c r="HZ5" s="37">
        <f t="shared" si="30"/>
        <v>1.0068493150684932</v>
      </c>
      <c r="IA5" s="37">
        <f t="shared" si="30"/>
        <v>0.91836734693877542</v>
      </c>
      <c r="IB5" s="37">
        <f t="shared" si="30"/>
        <v>1</v>
      </c>
      <c r="IC5" s="37">
        <f t="shared" si="30"/>
        <v>1.0814814814814815</v>
      </c>
      <c r="ID5" s="37">
        <f t="shared" si="30"/>
        <v>1.0890410958904109</v>
      </c>
      <c r="IE5" s="37">
        <f t="shared" si="30"/>
        <v>1.2075471698113207</v>
      </c>
      <c r="IF5" s="37">
        <f t="shared" si="30"/>
        <v>1.03125</v>
      </c>
      <c r="IG5" s="37">
        <f t="shared" si="30"/>
        <v>1.0101010101010102</v>
      </c>
      <c r="IH5" s="37">
        <f t="shared" si="30"/>
        <v>1.155</v>
      </c>
      <c r="II5" s="37">
        <f t="shared" si="30"/>
        <v>1.0822510822510822</v>
      </c>
      <c r="IJ5" s="37">
        <f t="shared" si="30"/>
        <v>1.1079999999999999</v>
      </c>
      <c r="IK5" s="37">
        <f t="shared" si="30"/>
        <v>1.0505415162454874</v>
      </c>
      <c r="IL5" s="37">
        <f t="shared" si="30"/>
        <v>1.0240549828178693</v>
      </c>
      <c r="IM5" s="37">
        <f t="shared" si="30"/>
        <v>1.0335570469798658</v>
      </c>
      <c r="IN5" s="37">
        <f t="shared" si="30"/>
        <v>1.0032467532467533</v>
      </c>
      <c r="IO5" s="37">
        <f t="shared" si="30"/>
        <v>1.051779935275081</v>
      </c>
      <c r="IP5" s="37">
        <f t="shared" si="30"/>
        <v>0.96</v>
      </c>
      <c r="IQ5" s="37">
        <f t="shared" si="30"/>
        <v>0.97435897435897445</v>
      </c>
      <c r="IR5" s="37">
        <f t="shared" si="30"/>
        <v>1.0328947368421051</v>
      </c>
      <c r="IS5" s="37">
        <f t="shared" si="30"/>
        <v>1.0605095541401275</v>
      </c>
      <c r="IT5" s="37">
        <f t="shared" si="30"/>
        <v>1.027027027027027</v>
      </c>
      <c r="IU5" s="37">
        <f t="shared" si="30"/>
        <v>1.0555555555555556</v>
      </c>
      <c r="IV5" s="37">
        <f t="shared" si="30"/>
        <v>1.0720221606648199</v>
      </c>
      <c r="IW5" s="37">
        <f t="shared" si="30"/>
        <v>1.1602067183462532</v>
      </c>
      <c r="IX5" s="37">
        <f t="shared" si="30"/>
        <v>1.0601336302895323</v>
      </c>
      <c r="IY5" s="37">
        <f t="shared" si="30"/>
        <v>1.0756302521008403</v>
      </c>
      <c r="IZ5" s="37">
        <f t="shared" si="30"/>
        <v>1.07421875</v>
      </c>
      <c r="JA5" s="37">
        <f t="shared" si="30"/>
        <v>1.1054545454545455</v>
      </c>
      <c r="JB5" s="37">
        <f t="shared" si="30"/>
        <v>0.97039473684210531</v>
      </c>
      <c r="JC5" s="37">
        <f t="shared" si="30"/>
        <v>0.98644067796610158</v>
      </c>
      <c r="JD5" s="37">
        <f t="shared" si="30"/>
        <v>0.99828178694158076</v>
      </c>
      <c r="JE5" s="37">
        <f t="shared" si="30"/>
        <v>1.0327022375215145</v>
      </c>
      <c r="JF5" s="37">
        <f t="shared" ref="JF5:LQ5" si="31">JF4/JE4</f>
        <v>1.0533333333333335</v>
      </c>
      <c r="JG5" s="37">
        <f t="shared" si="31"/>
        <v>1.0585443037974682</v>
      </c>
      <c r="JH5" s="37">
        <f t="shared" si="31"/>
        <v>1.0687593423019432</v>
      </c>
      <c r="JI5" s="37">
        <f t="shared" si="31"/>
        <v>1.0825174825174826</v>
      </c>
      <c r="JJ5" s="37">
        <f t="shared" si="31"/>
        <v>0.98578811369509045</v>
      </c>
      <c r="JK5" s="37">
        <f t="shared" si="31"/>
        <v>1.0131061598951507</v>
      </c>
      <c r="JL5" s="37">
        <f t="shared" si="31"/>
        <v>1.0194049159120311</v>
      </c>
      <c r="JM5" s="37">
        <f t="shared" si="31"/>
        <v>0.99111675126903553</v>
      </c>
      <c r="JN5" s="37">
        <f t="shared" si="31"/>
        <v>0.98463508322663262</v>
      </c>
      <c r="JO5" s="37">
        <f t="shared" si="31"/>
        <v>0.95578673602080622</v>
      </c>
      <c r="JP5" s="37">
        <f t="shared" si="31"/>
        <v>1.0027210884353741</v>
      </c>
      <c r="JQ5" s="37">
        <f t="shared" si="31"/>
        <v>1.0515603799185889</v>
      </c>
      <c r="JR5" s="37">
        <f t="shared" si="31"/>
        <v>1.04</v>
      </c>
      <c r="JS5" s="37">
        <f t="shared" si="31"/>
        <v>0.99751861042183632</v>
      </c>
      <c r="JT5" s="37">
        <f t="shared" si="31"/>
        <v>0.96393034825870638</v>
      </c>
      <c r="JU5" s="37">
        <f t="shared" si="31"/>
        <v>0.99096774193548387</v>
      </c>
      <c r="JV5" s="37">
        <f t="shared" si="31"/>
        <v>0.96875000000000011</v>
      </c>
      <c r="JW5" s="37">
        <f t="shared" si="31"/>
        <v>0.98790322580645151</v>
      </c>
      <c r="JX5" s="37">
        <f t="shared" si="31"/>
        <v>0.96054421768707487</v>
      </c>
      <c r="JY5" s="37">
        <f t="shared" si="31"/>
        <v>1.0212464589235126</v>
      </c>
      <c r="JZ5" s="37">
        <f t="shared" si="31"/>
        <v>0.99445214979195562</v>
      </c>
      <c r="KA5" s="37">
        <f t="shared" si="31"/>
        <v>1.0251046025104602</v>
      </c>
      <c r="KB5" s="37">
        <f t="shared" si="31"/>
        <v>0.99591836734693873</v>
      </c>
      <c r="KC5" s="37">
        <f t="shared" si="31"/>
        <v>0.97814207650273233</v>
      </c>
      <c r="KD5" s="37">
        <f t="shared" si="31"/>
        <v>0.98603351955307261</v>
      </c>
      <c r="KE5" s="37">
        <f t="shared" si="31"/>
        <v>0.99008498583569404</v>
      </c>
      <c r="KF5" s="37">
        <f t="shared" si="31"/>
        <v>0.95278969957081538</v>
      </c>
      <c r="KG5" s="37">
        <f t="shared" si="31"/>
        <v>0.99399399399399402</v>
      </c>
      <c r="KH5" s="37">
        <f t="shared" si="31"/>
        <v>0.97280966767371602</v>
      </c>
      <c r="KI5" s="37">
        <f t="shared" si="31"/>
        <v>0.97981366459627328</v>
      </c>
      <c r="KJ5" s="37">
        <f t="shared" si="31"/>
        <v>0.98098256735340739</v>
      </c>
      <c r="KK5" s="37">
        <f t="shared" si="31"/>
        <v>0.98384491114701134</v>
      </c>
      <c r="KL5" s="37">
        <f t="shared" si="31"/>
        <v>1.0098522167487685</v>
      </c>
      <c r="KM5" s="37">
        <f t="shared" si="31"/>
        <v>0.96585365853658534</v>
      </c>
      <c r="KN5" s="37">
        <f t="shared" si="31"/>
        <v>0.97811447811447805</v>
      </c>
      <c r="KO5" s="37">
        <f t="shared" si="31"/>
        <v>0.97590361445783136</v>
      </c>
      <c r="KP5" s="37">
        <f t="shared" si="31"/>
        <v>0.95767195767195767</v>
      </c>
      <c r="KQ5" s="37">
        <f t="shared" si="31"/>
        <v>1.0368324125230204</v>
      </c>
      <c r="KR5" s="37">
        <f t="shared" si="31"/>
        <v>0.99111900532859665</v>
      </c>
      <c r="KS5" s="37">
        <f t="shared" si="31"/>
        <v>1.0358422939068102</v>
      </c>
      <c r="KT5" s="37">
        <f t="shared" si="31"/>
        <v>1.0467128027681663</v>
      </c>
      <c r="KU5" s="37">
        <f t="shared" si="31"/>
        <v>1.0578512396694215</v>
      </c>
      <c r="KV5" s="37">
        <f t="shared" si="31"/>
        <v>1.0062499999999999</v>
      </c>
      <c r="KW5" s="37">
        <f t="shared" si="31"/>
        <v>0.98136645962732927</v>
      </c>
      <c r="KX5" s="37">
        <f t="shared" si="31"/>
        <v>1.0031645569620253</v>
      </c>
      <c r="KY5" s="37">
        <f t="shared" si="31"/>
        <v>1.0741324921135647</v>
      </c>
      <c r="KZ5" s="37">
        <f t="shared" si="31"/>
        <v>1.0469897209985315</v>
      </c>
      <c r="LA5" s="37">
        <f t="shared" si="31"/>
        <v>1.1430575035063113</v>
      </c>
      <c r="LB5" s="37">
        <f t="shared" si="31"/>
        <v>1.139877300613497</v>
      </c>
      <c r="LC5" s="37">
        <f t="shared" si="31"/>
        <v>1.1937567276641547</v>
      </c>
      <c r="LD5" s="37">
        <f t="shared" si="31"/>
        <v>1.1785392245266006</v>
      </c>
      <c r="LE5" s="37">
        <f t="shared" si="31"/>
        <v>1.0933435348125478</v>
      </c>
      <c r="LF5" s="37">
        <f t="shared" si="31"/>
        <v>1.0615815255423373</v>
      </c>
      <c r="LG5" s="37">
        <f t="shared" si="31"/>
        <v>1.0065919578114699</v>
      </c>
      <c r="LH5" s="37">
        <f t="shared" si="31"/>
        <v>0.98493778650949582</v>
      </c>
      <c r="LI5" s="37">
        <f t="shared" si="31"/>
        <v>0.9747340425531914</v>
      </c>
      <c r="LJ5" s="37">
        <f t="shared" si="31"/>
        <v>0.941336971350614</v>
      </c>
      <c r="LK5" s="37">
        <f t="shared" si="31"/>
        <v>0.96666666666666679</v>
      </c>
      <c r="LL5" s="37">
        <f t="shared" si="31"/>
        <v>0.9640179910044977</v>
      </c>
      <c r="LM5" s="37">
        <f t="shared" si="31"/>
        <v>0.96656298600311041</v>
      </c>
      <c r="LN5" s="37">
        <f t="shared" si="31"/>
        <v>1.0410297666934833</v>
      </c>
      <c r="LO5" s="37">
        <f t="shared" si="31"/>
        <v>0.97527047913446674</v>
      </c>
      <c r="LP5" s="37">
        <f t="shared" si="31"/>
        <v>0.96513470681458002</v>
      </c>
      <c r="LQ5" s="37">
        <f t="shared" si="31"/>
        <v>0.99261083743842371</v>
      </c>
      <c r="LR5" s="37">
        <f t="shared" ref="LR5:OC5" si="32">LR4/LQ4</f>
        <v>0.93465674110835395</v>
      </c>
      <c r="LS5" s="37">
        <f t="shared" si="32"/>
        <v>0.95840707964601779</v>
      </c>
      <c r="LT5" s="37">
        <f t="shared" si="32"/>
        <v>0.95106186518928892</v>
      </c>
      <c r="LU5" s="37">
        <f t="shared" si="32"/>
        <v>0.9106796116504855</v>
      </c>
      <c r="LV5" s="37">
        <f t="shared" si="32"/>
        <v>0.92324093816631125</v>
      </c>
      <c r="LW5" s="37">
        <f t="shared" si="32"/>
        <v>0.93418013856812931</v>
      </c>
      <c r="LX5" s="37">
        <f t="shared" si="32"/>
        <v>0.88998763906056866</v>
      </c>
      <c r="LY5" s="37">
        <f t="shared" si="32"/>
        <v>0.91805555555555551</v>
      </c>
      <c r="LZ5" s="37">
        <f t="shared" si="32"/>
        <v>0.91679273827534036</v>
      </c>
      <c r="MA5" s="37">
        <f t="shared" si="32"/>
        <v>0.92244224422442256</v>
      </c>
      <c r="MB5" s="37">
        <f t="shared" si="32"/>
        <v>0.92486583184257598</v>
      </c>
      <c r="MC5" s="37">
        <f t="shared" si="32"/>
        <v>0.92649903288201163</v>
      </c>
      <c r="MD5" s="37">
        <f t="shared" si="32"/>
        <v>0.89352818371607512</v>
      </c>
      <c r="ME5" s="37">
        <f t="shared" si="32"/>
        <v>0.9579439252336448</v>
      </c>
      <c r="MF5" s="37">
        <f t="shared" si="32"/>
        <v>0.86829268292682926</v>
      </c>
      <c r="MG5" s="37">
        <f t="shared" si="32"/>
        <v>0.91292134831460681</v>
      </c>
      <c r="MH5" s="37">
        <f t="shared" si="32"/>
        <v>0.98769230769230754</v>
      </c>
      <c r="MI5" s="37">
        <f t="shared" si="32"/>
        <v>0.97819314641744548</v>
      </c>
      <c r="MJ5" s="37">
        <f t="shared" si="32"/>
        <v>0.94904458598726116</v>
      </c>
      <c r="MK5" s="37">
        <f t="shared" si="32"/>
        <v>0.99328859060402686</v>
      </c>
      <c r="ML5" s="37">
        <f t="shared" si="32"/>
        <v>0.91554054054054057</v>
      </c>
      <c r="MM5" s="37">
        <f t="shared" si="32"/>
        <v>1.003690036900369</v>
      </c>
      <c r="MN5" s="37">
        <f t="shared" si="32"/>
        <v>1.0330882352941178</v>
      </c>
      <c r="MO5" s="37">
        <f t="shared" si="32"/>
        <v>0.96441281138790036</v>
      </c>
      <c r="MP5" s="37">
        <f t="shared" si="32"/>
        <v>0.89298892988929879</v>
      </c>
      <c r="MQ5" s="37">
        <f t="shared" si="32"/>
        <v>1.0123966942148761</v>
      </c>
      <c r="MR5" s="37">
        <f t="shared" si="32"/>
        <v>0.93061224489795913</v>
      </c>
      <c r="MS5" s="37">
        <f t="shared" si="32"/>
        <v>0.96491228070175439</v>
      </c>
      <c r="MT5" s="37">
        <f t="shared" si="32"/>
        <v>0.90909090909090917</v>
      </c>
      <c r="MU5" s="37">
        <f t="shared" si="32"/>
        <v>0.91999999999999993</v>
      </c>
      <c r="MV5" s="37">
        <f t="shared" si="32"/>
        <v>0.96739130434782605</v>
      </c>
      <c r="MW5" s="37">
        <f t="shared" si="32"/>
        <v>1.0337078651685394</v>
      </c>
      <c r="MX5" s="37">
        <f t="shared" si="32"/>
        <v>0.88043478260869568</v>
      </c>
      <c r="MY5" s="37">
        <f t="shared" si="32"/>
        <v>0.97530864197530875</v>
      </c>
      <c r="MZ5" s="37">
        <f t="shared" si="32"/>
        <v>0.96835443037974678</v>
      </c>
      <c r="NA5" s="37">
        <f t="shared" si="32"/>
        <v>1.0522875816993464</v>
      </c>
      <c r="NB5" s="37">
        <f t="shared" si="32"/>
        <v>1.0434782608695652</v>
      </c>
      <c r="NC5" s="37">
        <f t="shared" si="32"/>
        <v>0.95238095238095244</v>
      </c>
      <c r="ND5" s="37">
        <f t="shared" si="32"/>
        <v>1.0375000000000001</v>
      </c>
      <c r="NE5" s="37">
        <f t="shared" si="32"/>
        <v>1.036144578313253</v>
      </c>
      <c r="NF5" s="37">
        <f t="shared" si="32"/>
        <v>1.0232558139534882</v>
      </c>
      <c r="NG5" s="37">
        <f t="shared" si="32"/>
        <v>1.0056818181818181</v>
      </c>
      <c r="NH5" s="37">
        <f t="shared" si="32"/>
        <v>1</v>
      </c>
      <c r="NI5" s="37">
        <f t="shared" si="32"/>
        <v>1</v>
      </c>
      <c r="NJ5" s="37">
        <f t="shared" si="32"/>
        <v>0.99435028248587576</v>
      </c>
      <c r="NK5" s="37">
        <f t="shared" si="32"/>
        <v>0.98863636363636365</v>
      </c>
      <c r="NL5" s="37">
        <f t="shared" si="32"/>
        <v>0.97701149425287348</v>
      </c>
      <c r="NM5" s="37">
        <f t="shared" si="32"/>
        <v>0.94705882352941184</v>
      </c>
      <c r="NN5" s="37">
        <f t="shared" si="32"/>
        <v>1.0807453416149069</v>
      </c>
      <c r="NO5" s="37">
        <f t="shared" si="32"/>
        <v>1.0632183908045976</v>
      </c>
      <c r="NP5" s="37">
        <f t="shared" si="32"/>
        <v>0.98378378378378384</v>
      </c>
      <c r="NQ5" s="37">
        <f t="shared" si="32"/>
        <v>1.0604395604395604</v>
      </c>
      <c r="NR5" s="37">
        <f t="shared" si="32"/>
        <v>0.97409326424870468</v>
      </c>
      <c r="NS5" s="37">
        <f t="shared" si="32"/>
        <v>1.0904255319148937</v>
      </c>
      <c r="NT5" s="37">
        <f t="shared" si="32"/>
        <v>1.1365853658536584</v>
      </c>
      <c r="NU5" s="37">
        <f t="shared" si="32"/>
        <v>1.0472103004291844</v>
      </c>
      <c r="NV5" s="37">
        <f t="shared" si="32"/>
        <v>1.1106557377049182</v>
      </c>
      <c r="NW5" s="37">
        <f t="shared" si="32"/>
        <v>1.0664206642066421</v>
      </c>
      <c r="NX5" s="37">
        <f t="shared" si="32"/>
        <v>1.0034602076124568</v>
      </c>
      <c r="NY5" s="37">
        <f t="shared" si="32"/>
        <v>1.1103448275862069</v>
      </c>
      <c r="NZ5" s="37">
        <f t="shared" si="32"/>
        <v>1.1832298136645962</v>
      </c>
      <c r="OA5" s="37">
        <f t="shared" si="32"/>
        <v>1.1863517060367452</v>
      </c>
      <c r="OB5" s="37">
        <f t="shared" si="32"/>
        <v>1.1769911504424779</v>
      </c>
      <c r="OC5" s="37">
        <f t="shared" si="32"/>
        <v>1.1917293233082706</v>
      </c>
      <c r="OD5" s="37">
        <f t="shared" ref="OD5:QO5" si="33">OD4/OC4</f>
        <v>1.16403785488959</v>
      </c>
      <c r="OE5" s="37">
        <f t="shared" si="33"/>
        <v>1.1043360433604337</v>
      </c>
      <c r="OF5" s="37">
        <f t="shared" si="33"/>
        <v>1.161963190184049</v>
      </c>
      <c r="OG5" s="37">
        <f t="shared" si="33"/>
        <v>1.1520591341077087</v>
      </c>
      <c r="OH5" s="37">
        <f t="shared" si="33"/>
        <v>1.1512373968835929</v>
      </c>
      <c r="OI5" s="37">
        <f t="shared" si="33"/>
        <v>1.1178343949044587</v>
      </c>
      <c r="OJ5" s="37">
        <f t="shared" si="33"/>
        <v>1.0861823361823362</v>
      </c>
      <c r="OK5" s="37">
        <f t="shared" si="33"/>
        <v>1.0760655737704918</v>
      </c>
      <c r="OL5" s="37">
        <f t="shared" si="33"/>
        <v>1.0292504570383914</v>
      </c>
      <c r="OM5" s="37">
        <f t="shared" si="33"/>
        <v>1.0479573712255774</v>
      </c>
      <c r="ON5" s="37">
        <f t="shared" si="33"/>
        <v>1.0740112994350282</v>
      </c>
      <c r="OO5" s="37">
        <f t="shared" si="33"/>
        <v>1.0689110994213573</v>
      </c>
      <c r="OP5" s="37">
        <f t="shared" si="33"/>
        <v>1.0521653543307088</v>
      </c>
      <c r="OQ5" s="37">
        <f t="shared" si="33"/>
        <v>1.0416276894293732</v>
      </c>
      <c r="OR5" s="37">
        <f t="shared" si="33"/>
        <v>1.027840143691064</v>
      </c>
      <c r="OS5" s="37">
        <f t="shared" si="33"/>
        <v>1.0449978156400175</v>
      </c>
      <c r="OT5" s="37">
        <f t="shared" si="33"/>
        <v>1.0459866220735785</v>
      </c>
      <c r="OU5" s="37">
        <f t="shared" si="33"/>
        <v>1.0011990407673861</v>
      </c>
      <c r="OV5" s="37">
        <f t="shared" si="33"/>
        <v>1.0099800399201597</v>
      </c>
      <c r="OW5" s="37">
        <f t="shared" si="33"/>
        <v>1.0169960474308299</v>
      </c>
      <c r="OX5" s="37">
        <f t="shared" si="33"/>
        <v>1.0062184220753982</v>
      </c>
      <c r="OY5" s="37">
        <f t="shared" si="33"/>
        <v>1.074159907300116</v>
      </c>
      <c r="OZ5" s="37">
        <f t="shared" si="33"/>
        <v>1.0115066522833513</v>
      </c>
      <c r="PA5" s="37">
        <f t="shared" si="33"/>
        <v>0.99857803057234273</v>
      </c>
      <c r="PB5" s="37">
        <f t="shared" si="33"/>
        <v>1.0224279102883589</v>
      </c>
      <c r="PC5" s="37">
        <f t="shared" si="33"/>
        <v>0.98572423398328701</v>
      </c>
      <c r="PD5" s="37">
        <f t="shared" si="33"/>
        <v>0.98799010950194266</v>
      </c>
      <c r="PE5" s="37">
        <f t="shared" si="33"/>
        <v>0.98998927422238114</v>
      </c>
      <c r="PF5" s="37">
        <f t="shared" si="33"/>
        <v>0.92849404117009748</v>
      </c>
      <c r="PG5" s="37">
        <f t="shared" si="33"/>
        <v>1.0136133800077791</v>
      </c>
      <c r="PH5" s="37">
        <f t="shared" si="33"/>
        <v>1.0245587106676901</v>
      </c>
      <c r="PI5" s="37">
        <f t="shared" si="33"/>
        <v>1.0164794007490636</v>
      </c>
      <c r="PJ5" s="37">
        <f t="shared" si="33"/>
        <v>0.98194546794399407</v>
      </c>
      <c r="PK5" s="37">
        <f t="shared" si="33"/>
        <v>1.0075046904315197</v>
      </c>
      <c r="PL5" s="37">
        <f t="shared" si="33"/>
        <v>1.0230912476722533</v>
      </c>
      <c r="PM5" s="37">
        <f t="shared" si="33"/>
        <v>1.0032763014197306</v>
      </c>
      <c r="PN5" s="37">
        <f t="shared" si="33"/>
        <v>0.97423802612481847</v>
      </c>
      <c r="PO5" s="37">
        <f t="shared" si="33"/>
        <v>0.93668528864059597</v>
      </c>
      <c r="PP5" s="37">
        <f t="shared" si="33"/>
        <v>0.87872763419483102</v>
      </c>
      <c r="PQ5" s="37">
        <f t="shared" si="33"/>
        <v>0.95610859728506781</v>
      </c>
      <c r="PR5" s="37">
        <f t="shared" si="33"/>
        <v>0.94510175106483674</v>
      </c>
      <c r="PS5" s="37">
        <f t="shared" si="33"/>
        <v>0.94842263395092641</v>
      </c>
      <c r="PT5" s="37">
        <f t="shared" si="33"/>
        <v>0.98152059134107705</v>
      </c>
      <c r="PU5" s="37">
        <f t="shared" si="33"/>
        <v>0.98171059709521258</v>
      </c>
      <c r="PV5" s="37">
        <f t="shared" si="33"/>
        <v>1.04</v>
      </c>
      <c r="PW5" s="37">
        <f t="shared" si="33"/>
        <v>1.0284510010537407</v>
      </c>
      <c r="PX5" s="37">
        <f t="shared" si="33"/>
        <v>1.0051229508196722</v>
      </c>
      <c r="PY5" s="37">
        <f t="shared" si="33"/>
        <v>0.94801223241590216</v>
      </c>
      <c r="PZ5" s="37">
        <f t="shared" si="33"/>
        <v>0.99247311827956985</v>
      </c>
      <c r="QA5" s="37">
        <f t="shared" si="33"/>
        <v>0.96478873239436613</v>
      </c>
      <c r="QB5" s="37">
        <f t="shared" si="33"/>
        <v>0.94834362717574394</v>
      </c>
      <c r="QC5" s="37">
        <f t="shared" si="33"/>
        <v>0.90467732386027233</v>
      </c>
      <c r="QD5" s="37">
        <f t="shared" si="33"/>
        <v>0.93324607329842935</v>
      </c>
      <c r="QE5" s="37">
        <f t="shared" si="33"/>
        <v>0.94670406732117807</v>
      </c>
      <c r="QF5" s="37">
        <f t="shared" si="33"/>
        <v>0.98296296296296304</v>
      </c>
      <c r="QG5" s="37">
        <f t="shared" si="33"/>
        <v>0.87716654107008274</v>
      </c>
      <c r="QH5" s="37">
        <f t="shared" si="33"/>
        <v>0.89347079037800703</v>
      </c>
      <c r="QI5" s="37">
        <f t="shared" si="33"/>
        <v>0.94807692307692304</v>
      </c>
      <c r="QJ5" s="37">
        <f t="shared" si="33"/>
        <v>0.9259634888438133</v>
      </c>
      <c r="QK5" s="37">
        <f t="shared" si="33"/>
        <v>0.96823658269441415</v>
      </c>
      <c r="QL5" s="37">
        <f t="shared" si="33"/>
        <v>0.92081447963800911</v>
      </c>
      <c r="QM5" s="37">
        <f t="shared" si="33"/>
        <v>0.91277641277641275</v>
      </c>
      <c r="QN5" s="37">
        <f t="shared" si="33"/>
        <v>0.90309555854643342</v>
      </c>
      <c r="QO5" s="37">
        <f t="shared" si="33"/>
        <v>0.95529061102831592</v>
      </c>
      <c r="QP5" s="37">
        <f t="shared" ref="QP5:RT5" si="34">QP4/QO4</f>
        <v>0.95163806552262087</v>
      </c>
      <c r="QQ5" s="37">
        <f t="shared" si="34"/>
        <v>0.93934426229508206</v>
      </c>
      <c r="QR5" s="37">
        <f t="shared" si="34"/>
        <v>0.94764397905759157</v>
      </c>
      <c r="QS5" s="37">
        <f t="shared" si="34"/>
        <v>0.92449355432780844</v>
      </c>
      <c r="QT5" s="37">
        <f t="shared" si="34"/>
        <v>0.94621513944223123</v>
      </c>
      <c r="QU5" s="37">
        <f t="shared" si="34"/>
        <v>0.95368421052631569</v>
      </c>
      <c r="QV5" s="37">
        <f t="shared" si="34"/>
        <v>0.97571743929359833</v>
      </c>
      <c r="QW5" s="37">
        <f t="shared" si="34"/>
        <v>0.97511312217194557</v>
      </c>
      <c r="QX5" s="37">
        <f t="shared" si="34"/>
        <v>0.9535962877030163</v>
      </c>
      <c r="QY5" s="37">
        <f t="shared" si="34"/>
        <v>0.96593673965936744</v>
      </c>
      <c r="QZ5" s="37">
        <f t="shared" si="34"/>
        <v>0.98236775818639799</v>
      </c>
      <c r="RA5" s="37">
        <f t="shared" si="34"/>
        <v>0.9358974358974359</v>
      </c>
      <c r="RB5" s="37">
        <f t="shared" si="34"/>
        <v>0.98082191780821915</v>
      </c>
      <c r="RC5" s="37">
        <f t="shared" si="34"/>
        <v>0.93296089385474856</v>
      </c>
      <c r="RD5" s="37">
        <f t="shared" si="34"/>
        <v>1.0029940119760479</v>
      </c>
      <c r="RE5" s="37">
        <f t="shared" si="34"/>
        <v>0.96417910447761201</v>
      </c>
      <c r="RF5" s="37">
        <f t="shared" si="34"/>
        <v>0.92260061919504632</v>
      </c>
      <c r="RG5" s="37">
        <f t="shared" si="34"/>
        <v>0.86912751677852351</v>
      </c>
      <c r="RH5" s="37">
        <f t="shared" si="34"/>
        <v>0.94208494208494198</v>
      </c>
      <c r="RI5" s="37">
        <f t="shared" si="34"/>
        <v>0.97950819672131162</v>
      </c>
      <c r="RJ5" s="37">
        <f t="shared" si="34"/>
        <v>1.0753138075313806</v>
      </c>
      <c r="RK5" s="37">
        <f t="shared" si="34"/>
        <v>0.95330739299610889</v>
      </c>
      <c r="RL5" s="37">
        <f t="shared" si="34"/>
        <v>0.98775510204081629</v>
      </c>
      <c r="RM5" s="37">
        <f t="shared" si="34"/>
        <v>1.0578512396694215</v>
      </c>
      <c r="RN5" s="37">
        <f t="shared" si="34"/>
        <v>1.05859375</v>
      </c>
      <c r="RO5" s="37">
        <f t="shared" si="34"/>
        <v>1.0590405904059039</v>
      </c>
      <c r="RP5" s="37">
        <f t="shared" si="34"/>
        <v>0.99303135888501748</v>
      </c>
      <c r="RQ5" s="37">
        <f t="shared" si="34"/>
        <v>0.91929824561403517</v>
      </c>
      <c r="RR5" s="37">
        <f t="shared" si="34"/>
        <v>1.0076335877862594</v>
      </c>
      <c r="RS5" s="37">
        <f t="shared" si="34"/>
        <v>0.98484848484848486</v>
      </c>
      <c r="RT5" s="37">
        <f t="shared" si="34"/>
        <v>0.98461538461538445</v>
      </c>
      <c r="RU5" s="37">
        <f t="shared" ref="RU5" si="35">RU4/RT4</f>
        <v>1.00390625</v>
      </c>
      <c r="RV5" s="37">
        <f t="shared" ref="RV5" si="36">RV4/RU4</f>
        <v>1.038910505836576</v>
      </c>
      <c r="RW5" s="37">
        <f t="shared" ref="RW5" si="37">RW4/RV4</f>
        <v>1.1011235955056178</v>
      </c>
      <c r="RX5" s="37">
        <f t="shared" ref="RX5" si="38">RX4/RW4</f>
        <v>1</v>
      </c>
      <c r="RY5" s="37">
        <f t="shared" ref="RY5" si="39">RY4/RX4</f>
        <v>1.0442176870748299</v>
      </c>
      <c r="RZ5" s="37">
        <f t="shared" ref="RZ5" si="40">RZ4/RY4</f>
        <v>1.0618892508143323</v>
      </c>
      <c r="SA5" s="37">
        <f t="shared" ref="SA5" si="41">SA4/RZ4</f>
        <v>1.1226993865030674</v>
      </c>
      <c r="SB5" s="37">
        <f t="shared" ref="SB5:XH5" si="42">SB4/SA4</f>
        <v>1.0765027322404372</v>
      </c>
      <c r="SC5" s="37">
        <f t="shared" si="42"/>
        <v>1.0126903553299493</v>
      </c>
      <c r="SD5" s="37">
        <f t="shared" si="42"/>
        <v>1.0751879699248119</v>
      </c>
      <c r="SE5" s="37">
        <f t="shared" si="42"/>
        <v>1.1118881118881119</v>
      </c>
      <c r="SF5" s="37">
        <f t="shared" si="42"/>
        <v>1.0272536687631029</v>
      </c>
      <c r="SG5" s="37">
        <f t="shared" si="42"/>
        <v>1.1102040816326531</v>
      </c>
      <c r="SH5" s="37">
        <f t="shared" si="42"/>
        <v>1.1764705882352942</v>
      </c>
      <c r="SI5" s="37">
        <f t="shared" si="42"/>
        <v>1.1515625</v>
      </c>
      <c r="SJ5" s="37">
        <f t="shared" si="42"/>
        <v>1.0773405698778833</v>
      </c>
      <c r="SK5" s="37">
        <f t="shared" si="42"/>
        <v>1.0969773299748111</v>
      </c>
      <c r="SL5" s="37">
        <f t="shared" si="42"/>
        <v>1.0516647531572905</v>
      </c>
      <c r="SM5" s="37">
        <f t="shared" si="42"/>
        <v>1.0742358078602621</v>
      </c>
      <c r="SN5" s="37">
        <f t="shared" si="42"/>
        <v>1.053861788617886</v>
      </c>
      <c r="SO5" s="37">
        <f t="shared" si="42"/>
        <v>1.0665380906460946</v>
      </c>
      <c r="SP5" s="37">
        <f t="shared" si="42"/>
        <v>1.0433996383363473</v>
      </c>
      <c r="SQ5" s="37">
        <f t="shared" si="42"/>
        <v>1.0623916811091854</v>
      </c>
      <c r="SR5" s="37">
        <f t="shared" si="42"/>
        <v>0.97960848287112567</v>
      </c>
      <c r="SS5" s="37">
        <f t="shared" si="42"/>
        <v>1.0815986677768525</v>
      </c>
      <c r="ST5" s="37">
        <f t="shared" si="42"/>
        <v>1.0600461893764435</v>
      </c>
      <c r="SU5" s="37">
        <f t="shared" si="42"/>
        <v>1.1568627450980393</v>
      </c>
      <c r="SV5" s="37">
        <f t="shared" si="42"/>
        <v>1.0929064657878218</v>
      </c>
      <c r="SW5" s="37">
        <f t="shared" si="42"/>
        <v>1.1562320505456634</v>
      </c>
      <c r="SX5" s="37">
        <f t="shared" si="42"/>
        <v>1.1306507699950323</v>
      </c>
      <c r="SY5" s="37">
        <f t="shared" si="42"/>
        <v>1.1783831282952548</v>
      </c>
      <c r="SZ5" s="37">
        <f t="shared" si="42"/>
        <v>1.0782997762863535</v>
      </c>
      <c r="TA5" s="37">
        <f t="shared" si="42"/>
        <v>1.0079529737206085</v>
      </c>
      <c r="TB5" s="37">
        <f t="shared" si="42"/>
        <v>1.0428816466552315</v>
      </c>
      <c r="TC5" s="37">
        <f t="shared" si="42"/>
        <v>1.0611842105263158</v>
      </c>
      <c r="TD5" s="37">
        <f t="shared" si="42"/>
        <v>1.0027898326100435</v>
      </c>
      <c r="TE5" s="37">
        <f t="shared" si="42"/>
        <v>1.0435857805255022</v>
      </c>
      <c r="TF5" s="37">
        <f t="shared" si="42"/>
        <v>0.99348341232227499</v>
      </c>
      <c r="TG5" s="37">
        <f t="shared" si="42"/>
        <v>1.0259391771019677</v>
      </c>
      <c r="TH5" s="37">
        <f t="shared" si="42"/>
        <v>1.0723626852659109</v>
      </c>
      <c r="TI5" s="37">
        <f t="shared" si="42"/>
        <v>0.94905149051490523</v>
      </c>
      <c r="TJ5" s="37">
        <f t="shared" si="42"/>
        <v>1.0331239291833239</v>
      </c>
      <c r="TK5" s="37">
        <f t="shared" si="42"/>
        <v>1.0693753454947483</v>
      </c>
      <c r="TL5" s="37">
        <f t="shared" si="42"/>
        <v>1.0483329025588008</v>
      </c>
      <c r="TM5" s="37">
        <f t="shared" si="42"/>
        <v>1.070266272189349</v>
      </c>
      <c r="TN5" s="37">
        <f t="shared" si="42"/>
        <v>1.0737157337019121</v>
      </c>
      <c r="TO5" s="37">
        <f t="shared" si="42"/>
        <v>0.99957090753057276</v>
      </c>
      <c r="TP5" s="37">
        <f t="shared" si="42"/>
        <v>1.1146168705730843</v>
      </c>
      <c r="TQ5" s="37">
        <f t="shared" si="42"/>
        <v>1.0681686886192951</v>
      </c>
      <c r="TR5" s="37">
        <f t="shared" si="42"/>
        <v>1.0856318730845502</v>
      </c>
      <c r="TS5" s="37">
        <f t="shared" si="42"/>
        <v>1.0788774493523745</v>
      </c>
      <c r="TT5" s="37">
        <f t="shared" si="42"/>
        <v>1.0626442973680161</v>
      </c>
      <c r="TU5" s="37">
        <f t="shared" si="42"/>
        <v>1.0269409038238702</v>
      </c>
      <c r="TV5" s="37">
        <f t="shared" si="42"/>
        <v>1.035543018335684</v>
      </c>
      <c r="TW5" s="37">
        <f t="shared" si="42"/>
        <v>1.0258785072187415</v>
      </c>
      <c r="TX5" s="37">
        <f t="shared" si="42"/>
        <v>1.0234997344662771</v>
      </c>
      <c r="TY5" s="37">
        <f t="shared" si="42"/>
        <v>1.00259437021663</v>
      </c>
      <c r="TZ5" s="37">
        <f t="shared" si="42"/>
        <v>0.9896493724932075</v>
      </c>
      <c r="UA5" s="37">
        <f t="shared" si="42"/>
        <v>0.98666492351941426</v>
      </c>
      <c r="UB5" s="37">
        <f t="shared" si="42"/>
        <v>0.99827746124287797</v>
      </c>
      <c r="UC5" s="37">
        <f t="shared" si="42"/>
        <v>0.9929652243164323</v>
      </c>
      <c r="UD5" s="37">
        <f t="shared" si="42"/>
        <v>0.98930624248095167</v>
      </c>
      <c r="UE5" s="37">
        <f t="shared" si="42"/>
        <v>1.0064856100526955</v>
      </c>
      <c r="UF5" s="37">
        <f t="shared" si="42"/>
        <v>0.97140555779299242</v>
      </c>
      <c r="UG5" s="37">
        <f t="shared" si="42"/>
        <v>0.97595356550580425</v>
      </c>
      <c r="UH5" s="37">
        <f t="shared" si="42"/>
        <v>0.97479467572925516</v>
      </c>
      <c r="UI5" s="37">
        <f t="shared" si="42"/>
        <v>0.95525857059848929</v>
      </c>
      <c r="UJ5" s="37">
        <f t="shared" si="42"/>
        <v>0.95392335766423353</v>
      </c>
      <c r="UK5" s="37">
        <f t="shared" si="42"/>
        <v>0.94803124501833258</v>
      </c>
      <c r="UL5" s="37">
        <f t="shared" si="42"/>
        <v>0.91541953926349418</v>
      </c>
      <c r="UM5" s="37">
        <f t="shared" si="42"/>
        <v>0.9178912564290963</v>
      </c>
      <c r="UN5" s="37">
        <f t="shared" si="42"/>
        <v>0.91014608765259142</v>
      </c>
      <c r="UO5" s="37">
        <f t="shared" si="42"/>
        <v>0.90193491644678991</v>
      </c>
      <c r="UP5" s="37">
        <f t="shared" si="42"/>
        <v>0.93100926377376891</v>
      </c>
      <c r="UQ5" s="37">
        <f t="shared" si="42"/>
        <v>0.95758051846032999</v>
      </c>
      <c r="UR5" s="37">
        <f t="shared" si="42"/>
        <v>0.91851244189226133</v>
      </c>
      <c r="US5" s="37">
        <f t="shared" si="42"/>
        <v>0.90086335218815128</v>
      </c>
      <c r="UT5" s="37">
        <f t="shared" si="42"/>
        <v>0.91903502974223394</v>
      </c>
      <c r="UU5" s="37">
        <f t="shared" si="42"/>
        <v>0.90363178712693282</v>
      </c>
      <c r="UV5" s="37">
        <f t="shared" si="42"/>
        <v>0.90171110226820539</v>
      </c>
      <c r="UW5" s="37">
        <f t="shared" si="42"/>
        <v>0.88834951456310673</v>
      </c>
      <c r="UX5" s="37">
        <f t="shared" si="42"/>
        <v>0.95380029806259314</v>
      </c>
      <c r="UY5" s="37">
        <f t="shared" si="42"/>
        <v>0.87604166666666672</v>
      </c>
      <c r="UZ5" s="37">
        <f t="shared" si="42"/>
        <v>0.85969084423305597</v>
      </c>
      <c r="VA5" s="37">
        <f t="shared" si="42"/>
        <v>0.90871369294605808</v>
      </c>
      <c r="VB5" s="37">
        <f t="shared" si="42"/>
        <v>0.86149162861491624</v>
      </c>
      <c r="VC5" s="37">
        <f t="shared" si="42"/>
        <v>0.91431095406360419</v>
      </c>
      <c r="VD5" s="37">
        <f t="shared" si="42"/>
        <v>0.99806763285024158</v>
      </c>
      <c r="VE5" s="37">
        <f t="shared" si="42"/>
        <v>0.96418199419167461</v>
      </c>
      <c r="VF5" s="37">
        <f t="shared" si="42"/>
        <v>1.0080321285140561</v>
      </c>
      <c r="VG5" s="37">
        <f t="shared" si="42"/>
        <v>0.94621513944223123</v>
      </c>
      <c r="VH5" s="37">
        <f t="shared" si="42"/>
        <v>0.87894736842105259</v>
      </c>
      <c r="VI5" s="37">
        <f t="shared" si="42"/>
        <v>0.99161676646706587</v>
      </c>
      <c r="VJ5" s="37">
        <f t="shared" si="42"/>
        <v>0.90096618357487912</v>
      </c>
      <c r="VK5" s="37">
        <f t="shared" si="42"/>
        <v>0.84852546916890081</v>
      </c>
      <c r="VL5" s="37">
        <f t="shared" si="42"/>
        <v>0.96682464454976302</v>
      </c>
      <c r="VM5" s="37">
        <f t="shared" si="42"/>
        <v>0.93464052287581689</v>
      </c>
      <c r="VN5" s="37">
        <f t="shared" si="42"/>
        <v>0.86188811188811199</v>
      </c>
      <c r="VO5" s="37">
        <f t="shared" si="42"/>
        <v>0.9249492900608518</v>
      </c>
      <c r="VP5" s="37">
        <f t="shared" si="42"/>
        <v>0.88157894736842113</v>
      </c>
      <c r="VQ5" s="37">
        <f t="shared" si="42"/>
        <v>0.93283582089552231</v>
      </c>
      <c r="VR5" s="37">
        <f t="shared" si="42"/>
        <v>0.96266666666666667</v>
      </c>
      <c r="VS5" s="37">
        <f t="shared" si="42"/>
        <v>0.94182825484764543</v>
      </c>
      <c r="VT5" s="37">
        <f t="shared" si="42"/>
        <v>0.93235294117647061</v>
      </c>
      <c r="VU5" s="37">
        <f t="shared" si="42"/>
        <v>0.90536277602523663</v>
      </c>
      <c r="VV5" s="37">
        <f t="shared" si="42"/>
        <v>0.98606271777003485</v>
      </c>
      <c r="VW5" s="37">
        <f t="shared" si="42"/>
        <v>0.9257950530035336</v>
      </c>
      <c r="VX5" s="37">
        <f t="shared" si="42"/>
        <v>0.95038167938931284</v>
      </c>
      <c r="VY5" s="37">
        <f t="shared" si="42"/>
        <v>0.94779116465863467</v>
      </c>
      <c r="VZ5" s="37">
        <f t="shared" si="42"/>
        <v>0.97881355932203384</v>
      </c>
      <c r="WA5" s="37">
        <f t="shared" si="42"/>
        <v>0.98268398268398272</v>
      </c>
      <c r="WB5" s="37">
        <f t="shared" si="42"/>
        <v>0.9471365638766519</v>
      </c>
      <c r="WC5" s="37">
        <f t="shared" si="42"/>
        <v>0.8418604651162791</v>
      </c>
      <c r="WD5" s="37">
        <f t="shared" si="42"/>
        <v>0.95580110497237569</v>
      </c>
      <c r="WE5" s="37">
        <f t="shared" si="42"/>
        <v>0.92485549132947975</v>
      </c>
      <c r="WF5" s="37">
        <f t="shared" si="42"/>
        <v>0.91249999999999998</v>
      </c>
      <c r="WG5" s="37">
        <f t="shared" si="42"/>
        <v>0.98630136986301375</v>
      </c>
      <c r="WH5" s="37">
        <f t="shared" si="42"/>
        <v>0.90277777777777779</v>
      </c>
      <c r="WI5" s="37">
        <f t="shared" si="42"/>
        <v>0.93846153846153835</v>
      </c>
      <c r="WJ5" s="37">
        <f t="shared" si="42"/>
        <v>1.0327868852459017</v>
      </c>
      <c r="WK5" s="37">
        <f t="shared" si="42"/>
        <v>1.0238095238095237</v>
      </c>
      <c r="WL5" s="37">
        <f t="shared" si="42"/>
        <v>1</v>
      </c>
      <c r="WM5" s="37">
        <f t="shared" si="42"/>
        <v>0.98449612403100784</v>
      </c>
      <c r="WN5" s="37">
        <f t="shared" si="42"/>
        <v>0.94488188976377951</v>
      </c>
      <c r="WO5" s="37">
        <f t="shared" si="42"/>
        <v>0.90833333333333333</v>
      </c>
      <c r="WP5" s="37">
        <f t="shared" si="42"/>
        <v>0.96330275229357798</v>
      </c>
      <c r="WQ5" s="37">
        <f t="shared" si="42"/>
        <v>0.85714285714285721</v>
      </c>
      <c r="WR5" s="37">
        <f t="shared" si="42"/>
        <v>0.96666666666666667</v>
      </c>
      <c r="WS5" s="37">
        <f t="shared" si="42"/>
        <v>0.93103448275862066</v>
      </c>
      <c r="WT5" s="37">
        <f t="shared" si="42"/>
        <v>0.96296296296296291</v>
      </c>
      <c r="WU5" s="37">
        <f t="shared" si="42"/>
        <v>1.012820512820513</v>
      </c>
      <c r="WV5" s="37">
        <f t="shared" si="42"/>
        <v>0.89873417721518978</v>
      </c>
      <c r="WW5" s="37">
        <f t="shared" si="42"/>
        <v>0.84507042253521125</v>
      </c>
      <c r="WX5" s="37">
        <f t="shared" si="42"/>
        <v>1.05</v>
      </c>
      <c r="WY5" s="37">
        <f t="shared" si="42"/>
        <v>0.87301587301587302</v>
      </c>
      <c r="WZ5" s="37">
        <f t="shared" si="42"/>
        <v>0.94545454545454555</v>
      </c>
      <c r="XA5" s="37">
        <f t="shared" si="42"/>
        <v>0.92307692307692302</v>
      </c>
      <c r="XB5" s="37">
        <f t="shared" si="42"/>
        <v>0.97916666666666674</v>
      </c>
      <c r="XC5" s="37">
        <f t="shared" si="42"/>
        <v>0.95744680851063835</v>
      </c>
      <c r="XD5" s="37">
        <f t="shared" si="42"/>
        <v>0.93333333333333335</v>
      </c>
      <c r="XE5" s="37">
        <f t="shared" si="42"/>
        <v>1.0238095238095239</v>
      </c>
      <c r="XF5" s="37">
        <f t="shared" si="42"/>
        <v>1</v>
      </c>
      <c r="XG5" s="37">
        <f t="shared" si="42"/>
        <v>0.95348837209302317</v>
      </c>
      <c r="XH5" s="37">
        <f t="shared" si="42"/>
        <v>0.97560975609756106</v>
      </c>
      <c r="XI5" s="37">
        <f t="shared" ref="XI5" si="43">XI4/XH4</f>
        <v>0.92499999999999993</v>
      </c>
      <c r="XJ5" s="37">
        <f t="shared" ref="XJ5" si="44">XJ4/XI4</f>
        <v>1.0540540540540539</v>
      </c>
      <c r="XK5" s="37">
        <f t="shared" ref="XK5" si="45">XK4/XJ4</f>
        <v>1</v>
      </c>
      <c r="XL5" s="37">
        <f t="shared" ref="XL5:XQ5" si="46">XL4/XK4</f>
        <v>0.76923076923076927</v>
      </c>
      <c r="XM5" s="37">
        <f t="shared" si="46"/>
        <v>1</v>
      </c>
      <c r="XN5" s="37">
        <f t="shared" si="46"/>
        <v>0.9</v>
      </c>
      <c r="XO5" s="37">
        <f t="shared" si="46"/>
        <v>1</v>
      </c>
      <c r="XP5" s="37">
        <f t="shared" si="46"/>
        <v>1</v>
      </c>
      <c r="XQ5" s="37">
        <f t="shared" si="46"/>
        <v>0.77777777777777779</v>
      </c>
      <c r="XR5" s="37">
        <f t="shared" ref="XR5:ADE5" si="47">XR4/XQ4</f>
        <v>1.0476190476190477</v>
      </c>
      <c r="XS5" s="37">
        <f t="shared" si="47"/>
        <v>1.1363636363636365</v>
      </c>
      <c r="XT5" s="37">
        <f t="shared" si="47"/>
        <v>0.91999999999999993</v>
      </c>
      <c r="XU5" s="37">
        <f t="shared" si="47"/>
        <v>0.91304347826086962</v>
      </c>
      <c r="XV5" s="37">
        <f t="shared" si="47"/>
        <v>1.0476190476190477</v>
      </c>
      <c r="XW5" s="37">
        <f t="shared" si="47"/>
        <v>1</v>
      </c>
      <c r="XX5" s="37">
        <f t="shared" si="47"/>
        <v>1.0909090909090908</v>
      </c>
      <c r="XY5" s="37">
        <f t="shared" si="47"/>
        <v>1.0416666666666667</v>
      </c>
      <c r="XZ5" s="37">
        <f t="shared" si="47"/>
        <v>0.87999999999999989</v>
      </c>
      <c r="YA5" s="37">
        <f t="shared" si="47"/>
        <v>0.90909090909090917</v>
      </c>
      <c r="YB5" s="37">
        <f t="shared" si="47"/>
        <v>1.35</v>
      </c>
      <c r="YC5" s="37">
        <f t="shared" si="47"/>
        <v>0.96296296296296302</v>
      </c>
      <c r="YD5" s="37">
        <f t="shared" si="47"/>
        <v>1</v>
      </c>
      <c r="YE5" s="37">
        <f t="shared" si="47"/>
        <v>1.1923076923076923</v>
      </c>
      <c r="YF5" s="37">
        <f t="shared" si="47"/>
        <v>1.096774193548387</v>
      </c>
      <c r="YG5" s="37">
        <f t="shared" si="47"/>
        <v>1.2058823529411764</v>
      </c>
      <c r="YH5" s="37">
        <f t="shared" si="47"/>
        <v>1.0731707317073171</v>
      </c>
      <c r="YI5" s="37">
        <f t="shared" si="47"/>
        <v>0.90909090909090917</v>
      </c>
      <c r="YJ5" s="37">
        <f t="shared" si="47"/>
        <v>1.075</v>
      </c>
      <c r="YK5" s="37">
        <f t="shared" si="47"/>
        <v>1.0232558139534882</v>
      </c>
      <c r="YL5" s="37">
        <f t="shared" si="47"/>
        <v>1.0909090909090908</v>
      </c>
      <c r="YM5" s="37">
        <f t="shared" si="47"/>
        <v>1.0416666666666667</v>
      </c>
      <c r="YN5" s="37">
        <f t="shared" si="47"/>
        <v>1.0599999999999998</v>
      </c>
      <c r="YO5" s="37">
        <f t="shared" si="47"/>
        <v>1.0566037735849056</v>
      </c>
      <c r="YP5" s="37">
        <f t="shared" si="47"/>
        <v>1.0714285714285714</v>
      </c>
      <c r="YQ5" s="37">
        <f t="shared" si="47"/>
        <v>1.0666666666666667</v>
      </c>
      <c r="YR5" s="37">
        <f t="shared" si="47"/>
        <v>1.046875</v>
      </c>
      <c r="YS5" s="37">
        <f t="shared" si="47"/>
        <v>1.0298507462686568</v>
      </c>
      <c r="YT5" s="37">
        <f t="shared" si="47"/>
        <v>1.1304347826086956</v>
      </c>
      <c r="YU5" s="37">
        <f t="shared" si="47"/>
        <v>1.141025641025641</v>
      </c>
      <c r="YV5" s="37">
        <f t="shared" si="47"/>
        <v>1.1797752808988764</v>
      </c>
      <c r="YW5" s="37">
        <f t="shared" si="47"/>
        <v>1.1714285714285715</v>
      </c>
      <c r="YX5" s="37">
        <f t="shared" si="47"/>
        <v>1.1056910569105689</v>
      </c>
      <c r="YY5" s="37">
        <f t="shared" si="47"/>
        <v>1.2132352941176472</v>
      </c>
      <c r="YZ5" s="37">
        <f t="shared" si="47"/>
        <v>1.303030303030303</v>
      </c>
      <c r="ZA5" s="37">
        <f t="shared" si="47"/>
        <v>1.4744186046511627</v>
      </c>
      <c r="ZB5" s="37">
        <f t="shared" si="47"/>
        <v>1.7854889589905365</v>
      </c>
      <c r="ZC5" s="37">
        <f t="shared" si="47"/>
        <v>1.568904593639576</v>
      </c>
      <c r="ZD5" s="37">
        <f t="shared" si="47"/>
        <v>1.5090090090090089</v>
      </c>
      <c r="ZE5" s="37">
        <f t="shared" si="47"/>
        <v>1.3171641791044777</v>
      </c>
      <c r="ZF5" s="37">
        <f t="shared" si="47"/>
        <v>1.1274787535410764</v>
      </c>
      <c r="ZG5" s="37">
        <f t="shared" si="47"/>
        <v>1.1155778894472363</v>
      </c>
      <c r="ZH5" s="37">
        <f t="shared" si="47"/>
        <v>1.3148648648648649</v>
      </c>
      <c r="ZI5" s="37">
        <f t="shared" si="47"/>
        <v>1.329907502569373</v>
      </c>
      <c r="ZJ5" s="37">
        <f t="shared" si="47"/>
        <v>1.2843894899536323</v>
      </c>
      <c r="ZK5" s="37">
        <f t="shared" si="47"/>
        <v>1.3068592057761732</v>
      </c>
      <c r="ZL5" s="37">
        <f t="shared" si="47"/>
        <v>1.2183855125844076</v>
      </c>
      <c r="ZM5" s="37">
        <f t="shared" si="47"/>
        <v>1.1192845446529789</v>
      </c>
      <c r="ZN5" s="37">
        <f t="shared" si="47"/>
        <v>1.214494710781004</v>
      </c>
      <c r="ZO5" s="37">
        <f t="shared" si="47"/>
        <v>1.1551148999258709</v>
      </c>
      <c r="ZP5" s="37">
        <f t="shared" si="47"/>
        <v>1.100192523664367</v>
      </c>
      <c r="ZQ5" s="37">
        <f t="shared" si="47"/>
        <v>1.0829748450601531</v>
      </c>
      <c r="ZR5" s="37">
        <f t="shared" si="47"/>
        <v>1.0601898606342153</v>
      </c>
      <c r="ZS5" s="37">
        <f t="shared" si="47"/>
        <v>1.0234965390233062</v>
      </c>
      <c r="ZT5" s="37">
        <f t="shared" si="47"/>
        <v>1.0454799280263076</v>
      </c>
      <c r="ZU5" s="37">
        <f t="shared" si="47"/>
        <v>1.0395845697329376</v>
      </c>
      <c r="ZV5" s="37">
        <f t="shared" si="47"/>
        <v>1.0690757549808756</v>
      </c>
      <c r="ZW5" s="37">
        <f t="shared" si="47"/>
        <v>1.0609814706039409</v>
      </c>
      <c r="ZX5" s="37">
        <f t="shared" si="47"/>
        <v>1.0935628365795964</v>
      </c>
      <c r="ZY5" s="37">
        <f t="shared" si="47"/>
        <v>1.0711524300441826</v>
      </c>
      <c r="ZZ5" s="37">
        <f t="shared" si="47"/>
        <v>1.0708086276531752</v>
      </c>
      <c r="AAA5" s="37">
        <f t="shared" si="47"/>
        <v>1.0133616884680201</v>
      </c>
      <c r="AAB5" s="37">
        <f t="shared" si="47"/>
        <v>1.0394377351019601</v>
      </c>
      <c r="AAC5" s="37">
        <f t="shared" si="47"/>
        <v>1.0107805416936497</v>
      </c>
      <c r="AAD5" s="37">
        <f t="shared" si="47"/>
        <v>1.032260495967438</v>
      </c>
      <c r="AAE5" s="37">
        <f t="shared" si="47"/>
        <v>0.98276743336984307</v>
      </c>
      <c r="AAF5" s="37">
        <f t="shared" si="47"/>
        <v>0.99152983133962391</v>
      </c>
      <c r="AAG5" s="37">
        <f t="shared" si="47"/>
        <v>0.9943424503559386</v>
      </c>
      <c r="AAH5" s="37">
        <f t="shared" si="47"/>
        <v>1.0174083424394287</v>
      </c>
      <c r="AAI5" s="37">
        <f t="shared" si="47"/>
        <v>0.97540831821043672</v>
      </c>
      <c r="AAJ5" s="37">
        <f t="shared" si="47"/>
        <v>1.0080115426965865</v>
      </c>
      <c r="AAK5" s="37">
        <f t="shared" si="47"/>
        <v>0.96624981166189539</v>
      </c>
      <c r="AAL5" s="37">
        <f t="shared" si="47"/>
        <v>1.0187119912677376</v>
      </c>
      <c r="AAM5" s="37">
        <f t="shared" si="47"/>
        <v>0.90766110515842646</v>
      </c>
      <c r="AAN5" s="37">
        <f t="shared" si="47"/>
        <v>0.98511741641721817</v>
      </c>
      <c r="AAO5" s="37">
        <f t="shared" si="47"/>
        <v>0.97825900881622874</v>
      </c>
      <c r="AAP5" s="37">
        <f t="shared" si="47"/>
        <v>1.0028436433633738</v>
      </c>
      <c r="AAQ5" s="37">
        <f t="shared" si="47"/>
        <v>0.96553679710334595</v>
      </c>
      <c r="AAR5" s="37">
        <f t="shared" si="47"/>
        <v>1.0159038539737046</v>
      </c>
      <c r="AAS5" s="37">
        <f t="shared" si="47"/>
        <v>0.95334667556148533</v>
      </c>
      <c r="AAT5" s="37">
        <f t="shared" si="47"/>
        <v>1.0738943832804628</v>
      </c>
      <c r="AAU5" s="37">
        <f t="shared" si="47"/>
        <v>0.94939183318853182</v>
      </c>
      <c r="AAV5" s="37">
        <f t="shared" si="47"/>
        <v>0.95872797986730718</v>
      </c>
      <c r="AAW5" s="37">
        <f t="shared" si="47"/>
        <v>0.9745143893475875</v>
      </c>
      <c r="AAX5" s="37">
        <f t="shared" si="47"/>
        <v>0.98075322004015864</v>
      </c>
      <c r="AAY5" s="37">
        <f t="shared" si="47"/>
        <v>0.88235294117647067</v>
      </c>
      <c r="AAZ5" s="37">
        <f t="shared" si="47"/>
        <v>0.9436898698358801</v>
      </c>
      <c r="ABA5" s="37">
        <f t="shared" si="47"/>
        <v>0.96947526236881554</v>
      </c>
      <c r="ABB5" s="37">
        <f t="shared" si="47"/>
        <v>0.97173079302239274</v>
      </c>
      <c r="ABC5" s="37">
        <f t="shared" si="47"/>
        <v>1.0002546311031892</v>
      </c>
      <c r="ABD5" s="37">
        <f t="shared" si="47"/>
        <v>0.97772545026411251</v>
      </c>
      <c r="ABE5" s="37">
        <f t="shared" si="47"/>
        <v>0.97057866302154538</v>
      </c>
      <c r="ABF5" s="37">
        <f t="shared" si="47"/>
        <v>1.0450003353229158</v>
      </c>
      <c r="ABG5" s="37">
        <f t="shared" si="47"/>
        <v>0.97015787447054291</v>
      </c>
      <c r="ABH5" s="37">
        <f t="shared" si="47"/>
        <v>0.94145663822186942</v>
      </c>
      <c r="ABI5" s="37">
        <f t="shared" si="47"/>
        <v>0.98025576166385608</v>
      </c>
      <c r="ABJ5" s="37">
        <f t="shared" si="47"/>
        <v>0.94738728406565831</v>
      </c>
      <c r="ABK5" s="37">
        <f t="shared" si="47"/>
        <v>0.95634410229250211</v>
      </c>
      <c r="ABL5" s="37">
        <f t="shared" si="47"/>
        <v>0.96511075949367087</v>
      </c>
      <c r="ABM5" s="37">
        <f t="shared" si="47"/>
        <v>0.97089925403721611</v>
      </c>
      <c r="ABN5" s="37">
        <f t="shared" si="47"/>
        <v>0.96090847686592373</v>
      </c>
      <c r="ABO5" s="37">
        <f t="shared" si="47"/>
        <v>0.96863193041033302</v>
      </c>
      <c r="ABP5" s="37">
        <f t="shared" si="47"/>
        <v>0.98693759071117559</v>
      </c>
      <c r="ABQ5" s="37">
        <f t="shared" si="47"/>
        <v>0.98501838235294126</v>
      </c>
      <c r="ABR5" s="37">
        <f t="shared" si="47"/>
        <v>0.97881869926285348</v>
      </c>
      <c r="ABS5" s="37">
        <f t="shared" si="47"/>
        <v>0.94461391801715922</v>
      </c>
      <c r="ABT5" s="37">
        <f t="shared" si="47"/>
        <v>0.96841255424361683</v>
      </c>
      <c r="ABU5" s="37">
        <f t="shared" si="47"/>
        <v>0.97332221759066273</v>
      </c>
      <c r="ABV5" s="37">
        <f t="shared" si="47"/>
        <v>0.95010706638115638</v>
      </c>
      <c r="ABW5" s="37">
        <f t="shared" si="47"/>
        <v>0.94083840432724819</v>
      </c>
      <c r="ABX5" s="37">
        <f t="shared" si="47"/>
        <v>1.0153311773865132</v>
      </c>
      <c r="ABY5" s="37">
        <f t="shared" si="47"/>
        <v>0.85148047658369708</v>
      </c>
      <c r="ABZ5" s="37">
        <f t="shared" si="47"/>
        <v>0.9908561928512053</v>
      </c>
      <c r="ACA5" s="37">
        <f t="shared" si="47"/>
        <v>0.98783557046979875</v>
      </c>
      <c r="ACB5" s="37">
        <f t="shared" si="47"/>
        <v>1.0203821656050955</v>
      </c>
      <c r="ACC5" s="37">
        <f t="shared" si="47"/>
        <v>1.0037453183520599</v>
      </c>
      <c r="ACD5" s="37">
        <f t="shared" si="47"/>
        <v>1.03510226644555</v>
      </c>
      <c r="ACE5" s="37">
        <f t="shared" si="47"/>
        <v>0.98090787716955952</v>
      </c>
      <c r="ACF5" s="37">
        <f t="shared" si="47"/>
        <v>1.1427793657275076</v>
      </c>
      <c r="ACG5" s="37">
        <f t="shared" si="47"/>
        <v>1.0082181991424488</v>
      </c>
      <c r="ACH5" s="37">
        <f t="shared" si="47"/>
        <v>0.98263437684583577</v>
      </c>
      <c r="ACI5" s="37">
        <f t="shared" si="47"/>
        <v>1.0009617696561672</v>
      </c>
      <c r="ACJ5" s="37">
        <f t="shared" si="47"/>
        <v>1.0115301465289455</v>
      </c>
      <c r="ACK5" s="37">
        <f t="shared" si="47"/>
        <v>1.0319401567323676</v>
      </c>
      <c r="ACL5" s="37">
        <f t="shared" si="47"/>
        <v>1.0096651708664135</v>
      </c>
      <c r="ACM5" s="37">
        <f t="shared" si="47"/>
        <v>1.0131054131054131</v>
      </c>
      <c r="ACN5" s="37">
        <f t="shared" si="47"/>
        <v>1.0406074240719911</v>
      </c>
      <c r="ACO5" s="37">
        <f t="shared" si="47"/>
        <v>1.0424818938493137</v>
      </c>
      <c r="ACP5" s="37">
        <f t="shared" si="47"/>
        <v>1.0096433015346329</v>
      </c>
      <c r="ACQ5" s="37">
        <f t="shared" si="47"/>
        <v>1.0149943514429496</v>
      </c>
      <c r="ACR5" s="37">
        <f t="shared" si="47"/>
        <v>0.99929171304259845</v>
      </c>
      <c r="ACS5" s="37">
        <f t="shared" si="47"/>
        <v>1.0056703118671526</v>
      </c>
      <c r="ACT5" s="37">
        <f t="shared" si="47"/>
        <v>1.021949254933548</v>
      </c>
      <c r="ACU5" s="37">
        <f t="shared" si="47"/>
        <v>0.99852216748768474</v>
      </c>
      <c r="ACV5" s="37">
        <f t="shared" si="47"/>
        <v>0.98283177109028119</v>
      </c>
      <c r="ACW5" s="37">
        <f t="shared" si="47"/>
        <v>0.98554362011846197</v>
      </c>
      <c r="ACX5" s="37">
        <f t="shared" si="47"/>
        <v>0.97667311806050738</v>
      </c>
      <c r="ACY5" s="37">
        <f t="shared" si="47"/>
        <v>0.95317062995410928</v>
      </c>
      <c r="ACZ5" s="37">
        <f t="shared" si="47"/>
        <v>0.977568661779188</v>
      </c>
      <c r="ADA5" s="37">
        <f t="shared" si="47"/>
        <v>0.94672039400044772</v>
      </c>
      <c r="ADB5" s="37">
        <f t="shared" si="47"/>
        <v>0.93603688815322772</v>
      </c>
      <c r="ADC5" s="37">
        <f t="shared" si="47"/>
        <v>0.96198054818744472</v>
      </c>
      <c r="ADD5" s="37">
        <f t="shared" si="47"/>
        <v>0.95640756302521013</v>
      </c>
      <c r="ADE5" s="37">
        <f t="shared" si="47"/>
        <v>0.96801208127402527</v>
      </c>
      <c r="ADF5" s="37">
        <f t="shared" ref="ADF5:AGX5" si="48">ADF4/ADE4</f>
        <v>1.0036874202240817</v>
      </c>
      <c r="ADG5" s="37">
        <f t="shared" si="48"/>
        <v>0.99689133813762898</v>
      </c>
      <c r="ADH5" s="37">
        <f t="shared" si="48"/>
        <v>0.99149539333805814</v>
      </c>
      <c r="ADI5" s="37">
        <f t="shared" si="48"/>
        <v>0.97512508934953535</v>
      </c>
      <c r="ADJ5" s="37">
        <f t="shared" si="48"/>
        <v>0.96100278551532037</v>
      </c>
      <c r="ADK5" s="37">
        <f t="shared" si="48"/>
        <v>0.98382913806254768</v>
      </c>
      <c r="ADL5" s="37">
        <f t="shared" si="48"/>
        <v>0.91440533416033487</v>
      </c>
      <c r="ADM5" s="37">
        <f t="shared" si="48"/>
        <v>0.95981007291843301</v>
      </c>
      <c r="ADN5" s="37">
        <f t="shared" si="48"/>
        <v>0.99929328621908131</v>
      </c>
      <c r="ADO5" s="37">
        <f t="shared" si="48"/>
        <v>0.9839108910891089</v>
      </c>
      <c r="ADP5" s="37">
        <f t="shared" si="48"/>
        <v>0.89056603773584908</v>
      </c>
      <c r="ADQ5" s="37">
        <f t="shared" si="48"/>
        <v>0.89689265536723162</v>
      </c>
      <c r="ADR5" s="37">
        <f t="shared" si="48"/>
        <v>0.92553430821147353</v>
      </c>
      <c r="ADS5" s="37">
        <f t="shared" si="48"/>
        <v>1.2656781720952845</v>
      </c>
      <c r="ADT5" s="37">
        <f t="shared" si="48"/>
        <v>1.1186863837142307</v>
      </c>
      <c r="ADU5" s="37">
        <f t="shared" si="48"/>
        <v>1.056137339055794</v>
      </c>
      <c r="ADV5" s="37">
        <f t="shared" si="48"/>
        <v>1.0988296488946683</v>
      </c>
      <c r="ADW5" s="37">
        <f t="shared" si="48"/>
        <v>1.1310650887573965</v>
      </c>
      <c r="ADX5" s="37">
        <f t="shared" si="48"/>
        <v>1.1090766413811144</v>
      </c>
      <c r="ADY5" s="37">
        <f t="shared" si="48"/>
        <v>1.0819575471698115</v>
      </c>
      <c r="ADZ5" s="37">
        <f t="shared" si="48"/>
        <v>0.95792915531335154</v>
      </c>
      <c r="AEA5" s="37">
        <f t="shared" si="48"/>
        <v>0.9497098646034815</v>
      </c>
      <c r="AEB5" s="37">
        <f t="shared" si="48"/>
        <v>0.96274110458847495</v>
      </c>
      <c r="AEC5" s="37">
        <f t="shared" si="48"/>
        <v>0.9509706321553012</v>
      </c>
      <c r="AED5" s="37">
        <f t="shared" si="48"/>
        <v>0.971996859460874</v>
      </c>
      <c r="AEE5" s="37">
        <f t="shared" si="48"/>
        <v>0.97522886375875073</v>
      </c>
      <c r="AEF5" s="37">
        <f t="shared" si="48"/>
        <v>0.9718387631143014</v>
      </c>
      <c r="AEG5" s="37">
        <f t="shared" si="48"/>
        <v>0.98494318181818186</v>
      </c>
      <c r="AEH5" s="37">
        <f t="shared" si="48"/>
        <v>0.98168445341794064</v>
      </c>
      <c r="AEI5" s="37">
        <f t="shared" si="48"/>
        <v>0.99192008226825323</v>
      </c>
      <c r="AEJ5" s="37">
        <f t="shared" si="48"/>
        <v>0.97600710900473941</v>
      </c>
      <c r="AEK5" s="37">
        <f t="shared" si="48"/>
        <v>0.95417298937784523</v>
      </c>
      <c r="AEL5" s="37">
        <f t="shared" si="48"/>
        <v>0.95133587786259532</v>
      </c>
      <c r="AEM5" s="37">
        <f t="shared" si="48"/>
        <v>0.9461718488799733</v>
      </c>
      <c r="AEN5" s="37">
        <f t="shared" si="48"/>
        <v>0.94381625441696115</v>
      </c>
      <c r="AEO5" s="37">
        <f t="shared" si="48"/>
        <v>0.96349681767128426</v>
      </c>
      <c r="AEP5" s="37">
        <f t="shared" si="48"/>
        <v>0.97746259957256643</v>
      </c>
      <c r="AEQ5" s="37">
        <f t="shared" si="48"/>
        <v>0.91075332935798059</v>
      </c>
      <c r="AER5" s="37">
        <f t="shared" si="48"/>
        <v>0.94238323876036667</v>
      </c>
      <c r="AES5" s="37">
        <f t="shared" si="48"/>
        <v>0.92936544696618806</v>
      </c>
      <c r="AET5" s="37">
        <f t="shared" si="48"/>
        <v>0.94742088213306741</v>
      </c>
      <c r="AEU5" s="37">
        <f t="shared" si="48"/>
        <v>0.94423987375065765</v>
      </c>
      <c r="AEV5" s="37">
        <f t="shared" si="48"/>
        <v>0.93732590529247906</v>
      </c>
      <c r="AEW5" s="37">
        <f t="shared" si="48"/>
        <v>0.9895988112927192</v>
      </c>
      <c r="AEX5" s="37">
        <f t="shared" si="48"/>
        <v>0.96096096096096095</v>
      </c>
      <c r="AEY5" s="37">
        <f t="shared" si="48"/>
        <v>0.94718749999999996</v>
      </c>
      <c r="AEZ5" s="37">
        <f t="shared" si="48"/>
        <v>0.98053447707027375</v>
      </c>
      <c r="AFA5" s="37">
        <f t="shared" si="48"/>
        <v>0.95457604306864063</v>
      </c>
      <c r="AFB5" s="37">
        <f t="shared" si="48"/>
        <v>0.95276700740218545</v>
      </c>
      <c r="AFC5" s="37">
        <f t="shared" si="48"/>
        <v>1.0162782093969662</v>
      </c>
      <c r="AFD5" s="37">
        <f t="shared" si="48"/>
        <v>0.99344739716053865</v>
      </c>
      <c r="AFE5" s="37">
        <f t="shared" si="48"/>
        <v>0.97288384023451813</v>
      </c>
      <c r="AFF5" s="37">
        <f t="shared" si="48"/>
        <v>0.95743879472693039</v>
      </c>
      <c r="AFG5" s="37">
        <f t="shared" si="48"/>
        <v>0.96498819826907944</v>
      </c>
      <c r="AFH5" s="37">
        <f t="shared" si="48"/>
        <v>0.98899306971055845</v>
      </c>
      <c r="AFI5" s="37">
        <f t="shared" si="48"/>
        <v>1.0041220115416323</v>
      </c>
      <c r="AFJ5" s="37">
        <f t="shared" si="48"/>
        <v>0.96100164203612481</v>
      </c>
      <c r="AFK5" s="37">
        <f t="shared" si="48"/>
        <v>1.007261853908586</v>
      </c>
      <c r="AFL5" s="37">
        <f t="shared" si="48"/>
        <v>0.99533502968617482</v>
      </c>
      <c r="AFM5" s="37">
        <f t="shared" si="48"/>
        <v>1.0306774605879847</v>
      </c>
      <c r="AFN5" s="37">
        <f t="shared" si="48"/>
        <v>1.0227366680446466</v>
      </c>
      <c r="AFO5" s="37">
        <f t="shared" si="48"/>
        <v>1.0355699272433305</v>
      </c>
      <c r="AFP5" s="37">
        <f t="shared" si="48"/>
        <v>1.0226385636221702</v>
      </c>
      <c r="AFQ5" s="37">
        <f t="shared" si="48"/>
        <v>1.032824427480916</v>
      </c>
      <c r="AFR5" s="37">
        <f t="shared" si="48"/>
        <v>1.0236511456023651</v>
      </c>
      <c r="AFS5" s="37">
        <f t="shared" si="48"/>
        <v>1.0873646209386281</v>
      </c>
      <c r="AFT5" s="37">
        <f t="shared" si="48"/>
        <v>1.0866533864541832</v>
      </c>
      <c r="AFU5" s="37">
        <f t="shared" si="48"/>
        <v>1.1081576535288726</v>
      </c>
      <c r="AFV5" s="37">
        <f t="shared" si="48"/>
        <v>1.0769230769230771</v>
      </c>
      <c r="AFW5" s="37">
        <f t="shared" si="48"/>
        <v>1.0888376856118791</v>
      </c>
      <c r="AFX5" s="37">
        <f t="shared" si="48"/>
        <v>1.0620738302374795</v>
      </c>
      <c r="AFY5" s="37">
        <f t="shared" si="48"/>
        <v>1.0411777728580915</v>
      </c>
      <c r="AFZ5" s="37">
        <f t="shared" si="48"/>
        <v>1.1394854348288326</v>
      </c>
      <c r="AGA5" s="37">
        <f t="shared" si="48"/>
        <v>1.1645829445792126</v>
      </c>
      <c r="AGB5" s="37">
        <f t="shared" si="48"/>
        <v>1.1461304278160551</v>
      </c>
      <c r="AGC5" s="37">
        <f t="shared" si="48"/>
        <v>1.1309939885362785</v>
      </c>
      <c r="AGD5" s="37">
        <f t="shared" si="48"/>
        <v>1.1137206427688504</v>
      </c>
      <c r="AGE5" s="37">
        <f t="shared" si="48"/>
        <v>1.1058823529411763</v>
      </c>
      <c r="AGF5" s="37">
        <f t="shared" si="48"/>
        <v>1.0451625853071056</v>
      </c>
      <c r="AGG5" s="37">
        <f t="shared" si="48"/>
        <v>1.1579604378720953</v>
      </c>
      <c r="AGH5" s="37">
        <f t="shared" si="48"/>
        <v>1.156148934405838</v>
      </c>
      <c r="AGI5" s="37">
        <f t="shared" si="48"/>
        <v>1.1184908908334528</v>
      </c>
      <c r="AGJ5" s="37">
        <f t="shared" si="48"/>
        <v>1.0929203539823009</v>
      </c>
      <c r="AGK5" s="37">
        <f t="shared" si="48"/>
        <v>1.1123628469166227</v>
      </c>
      <c r="AGL5" s="37">
        <f t="shared" si="48"/>
        <v>1.081179449308999</v>
      </c>
      <c r="AGM5" s="37">
        <f t="shared" si="48"/>
        <v>1.0307362052983364</v>
      </c>
      <c r="AGN5" s="37">
        <f t="shared" si="48"/>
        <v>0.92985279500165663</v>
      </c>
      <c r="AGO5" s="37">
        <f t="shared" si="48"/>
        <v>1.1473148383812675</v>
      </c>
      <c r="AGP5" s="37">
        <f t="shared" si="48"/>
        <v>1.1652690891343893</v>
      </c>
      <c r="AGQ5" s="37">
        <f t="shared" si="48"/>
        <v>1.1365747791653975</v>
      </c>
      <c r="AGR5" s="37">
        <f t="shared" si="48"/>
        <v>1.1144685270175203</v>
      </c>
      <c r="AGS5" s="37">
        <f t="shared" si="48"/>
        <v>1.0639653721293736</v>
      </c>
      <c r="AGT5" s="37">
        <f t="shared" si="48"/>
        <v>1.0314159792066901</v>
      </c>
      <c r="AGU5" s="37">
        <f t="shared" si="48"/>
        <v>1.1625671085789417</v>
      </c>
      <c r="AGV5" s="37">
        <f t="shared" si="48"/>
        <v>1.0090238673043845</v>
      </c>
      <c r="AGW5" s="37">
        <f t="shared" si="48"/>
        <v>1.0204548638677438</v>
      </c>
      <c r="AGX5" s="37">
        <f t="shared" si="48"/>
        <v>1.0048052720699281</v>
      </c>
      <c r="AGY5" s="37">
        <f t="shared" ref="AGY5:AIO5" si="49">AGY4/AGX4</f>
        <v>1.001206959373292</v>
      </c>
      <c r="AGZ5" s="37">
        <f t="shared" si="49"/>
        <v>0.99617877857386561</v>
      </c>
      <c r="AHA5" s="37">
        <f t="shared" si="49"/>
        <v>0.99586729684681607</v>
      </c>
      <c r="AHB5" s="37">
        <f t="shared" si="49"/>
        <v>1.0028888481291269</v>
      </c>
      <c r="AHC5" s="37">
        <f t="shared" si="49"/>
        <v>1.0229984911526679</v>
      </c>
      <c r="AHD5" s="37">
        <f t="shared" si="49"/>
        <v>0.98851345311522298</v>
      </c>
      <c r="AHE5" s="37">
        <f t="shared" si="49"/>
        <v>0.99000768639508074</v>
      </c>
      <c r="AHF5" s="152">
        <f t="shared" si="49"/>
        <v>0.99694008037997817</v>
      </c>
      <c r="AHG5" s="152">
        <f t="shared" si="49"/>
        <v>1.0099409043016172</v>
      </c>
      <c r="AHH5" s="152">
        <f t="shared" si="49"/>
        <v>1.0080286673319423</v>
      </c>
      <c r="AHI5" s="152">
        <f t="shared" si="49"/>
        <v>0.99646762363317287</v>
      </c>
      <c r="AHJ5" s="152">
        <f t="shared" si="49"/>
        <v>0.99175867596920231</v>
      </c>
      <c r="AHK5" s="152">
        <f t="shared" si="49"/>
        <v>0.99102996084145334</v>
      </c>
      <c r="AHL5" s="152">
        <f t="shared" si="49"/>
        <v>0.93703193200091894</v>
      </c>
      <c r="AHM5" s="152">
        <f t="shared" si="49"/>
        <v>0.96305376449532953</v>
      </c>
      <c r="AHN5" s="152">
        <f t="shared" si="49"/>
        <v>0.98444580214856692</v>
      </c>
      <c r="AHO5" s="152">
        <f t="shared" si="49"/>
        <v>1.0229629438080217</v>
      </c>
      <c r="AHP5" s="152">
        <f t="shared" si="49"/>
        <v>0.96774438180944911</v>
      </c>
      <c r="AHQ5" s="152">
        <f t="shared" si="49"/>
        <v>1.0053548572473423</v>
      </c>
      <c r="AHR5" s="152">
        <f t="shared" si="49"/>
        <v>1.0355435460403242</v>
      </c>
      <c r="AHS5" s="152">
        <f t="shared" si="49"/>
        <v>1.1041750301083904</v>
      </c>
      <c r="AHT5" s="152">
        <f t="shared" si="49"/>
        <v>1.0467187784039265</v>
      </c>
      <c r="AHU5" s="152">
        <f t="shared" si="49"/>
        <v>1.0201893018409169</v>
      </c>
      <c r="AHV5" s="152">
        <f t="shared" si="49"/>
        <v>0.98604077116227595</v>
      </c>
      <c r="AHW5" s="152">
        <f t="shared" si="49"/>
        <v>1.010229185549657</v>
      </c>
      <c r="AHX5" s="152">
        <f t="shared" si="49"/>
        <v>0.98077416047167398</v>
      </c>
      <c r="AHY5" s="152">
        <f t="shared" si="49"/>
        <v>0.94278184352674677</v>
      </c>
      <c r="AHZ5" s="152">
        <f t="shared" si="49"/>
        <v>0.93418043202033041</v>
      </c>
      <c r="AIA5" s="152">
        <f t="shared" si="49"/>
        <v>0.92776238994954996</v>
      </c>
      <c r="AIB5" s="152">
        <f t="shared" si="49"/>
        <v>0.94239637478341987</v>
      </c>
      <c r="AIC5" s="152">
        <f t="shared" si="49"/>
        <v>0.96942354471912651</v>
      </c>
      <c r="AID5" s="152">
        <f t="shared" si="49"/>
        <v>0.94397922562950443</v>
      </c>
      <c r="AIE5" s="152">
        <f t="shared" si="49"/>
        <v>0.92368559329892119</v>
      </c>
      <c r="AIF5" s="152">
        <f t="shared" si="49"/>
        <v>0.93059831347878463</v>
      </c>
      <c r="AIG5" s="152">
        <f t="shared" si="49"/>
        <v>0.92829917295936715</v>
      </c>
      <c r="AIH5" s="152">
        <f t="shared" si="49"/>
        <v>0.92888131391385187</v>
      </c>
      <c r="AII5" s="152">
        <f t="shared" si="49"/>
        <v>0.94186822351959965</v>
      </c>
      <c r="AIJ5" s="152">
        <f t="shared" si="49"/>
        <v>0.96701496502258044</v>
      </c>
      <c r="AIK5" s="152">
        <f t="shared" si="49"/>
        <v>0.93406895288677261</v>
      </c>
      <c r="AIL5" s="152">
        <f t="shared" si="49"/>
        <v>0.93029753443458651</v>
      </c>
      <c r="AIM5" s="152">
        <f t="shared" si="49"/>
        <v>0.93887981453185099</v>
      </c>
      <c r="AIN5" s="152">
        <f t="shared" si="49"/>
        <v>0.95100735170323814</v>
      </c>
      <c r="AIO5" s="152">
        <f t="shared" si="49"/>
        <v>0.95768913017821333</v>
      </c>
      <c r="AIP5" s="152">
        <f t="shared" ref="AIP5:AJP5" si="50">AIP4/AIO4</f>
        <v>0.95489555733563358</v>
      </c>
      <c r="AIQ5" s="152">
        <f t="shared" si="50"/>
        <v>0.98057688584887392</v>
      </c>
      <c r="AIR5" s="152">
        <f t="shared" si="50"/>
        <v>0.94294551197683607</v>
      </c>
      <c r="AIS5" s="152">
        <f t="shared" si="50"/>
        <v>0.94926373089538696</v>
      </c>
      <c r="AIT5" s="152">
        <f t="shared" si="50"/>
        <v>0.9458903102484929</v>
      </c>
      <c r="AIU5" s="152">
        <f t="shared" si="50"/>
        <v>0.96269236748018028</v>
      </c>
      <c r="AIV5" s="152">
        <f t="shared" si="50"/>
        <v>0.96754400129178109</v>
      </c>
      <c r="AIW5" s="152">
        <f t="shared" si="50"/>
        <v>0.9719626168224299</v>
      </c>
      <c r="AIX5" s="152">
        <f t="shared" si="50"/>
        <v>0.98583447802197799</v>
      </c>
      <c r="AIY5" s="152">
        <f t="shared" si="50"/>
        <v>0.84664286336323269</v>
      </c>
      <c r="AIZ5" s="152">
        <f t="shared" si="50"/>
        <v>1.0018514708907631</v>
      </c>
      <c r="AJA5" s="152">
        <f t="shared" si="50"/>
        <v>1.0022587268993841</v>
      </c>
      <c r="AJB5" s="152">
        <f t="shared" si="50"/>
        <v>1.0007170661749643</v>
      </c>
      <c r="AJC5" s="152">
        <f t="shared" si="50"/>
        <v>0.92210052205957616</v>
      </c>
      <c r="AJD5" s="152">
        <f t="shared" si="50"/>
        <v>1.0150976909413854</v>
      </c>
      <c r="AJE5" s="152">
        <f t="shared" si="50"/>
        <v>1.0135608048993876</v>
      </c>
      <c r="AJF5" s="152">
        <f t="shared" si="50"/>
        <v>1.0260034527406128</v>
      </c>
      <c r="AJG5" s="152">
        <f t="shared" si="50"/>
        <v>0.89105058365758749</v>
      </c>
      <c r="AJH5" s="152">
        <f t="shared" si="50"/>
        <v>0.89649474802313234</v>
      </c>
      <c r="AJI5" s="152">
        <f t="shared" si="50"/>
        <v>0.87875197472353872</v>
      </c>
      <c r="AJJ5" s="152">
        <f t="shared" si="50"/>
        <v>0.98187265917603006</v>
      </c>
      <c r="AJK5" s="152">
        <f t="shared" si="50"/>
        <v>0.89243210253280436</v>
      </c>
      <c r="AJL5" s="152">
        <f t="shared" si="50"/>
        <v>0.91263463839972647</v>
      </c>
      <c r="AJM5" s="152">
        <f t="shared" si="50"/>
        <v>1.0067440989134506</v>
      </c>
      <c r="AJN5" s="152">
        <f t="shared" si="50"/>
        <v>0.95217714923706742</v>
      </c>
      <c r="AJO5" s="152">
        <f t="shared" si="50"/>
        <v>0.96071917138948615</v>
      </c>
      <c r="AJP5" s="152">
        <f t="shared" si="50"/>
        <v>0.96440195280716035</v>
      </c>
      <c r="AJQ5" s="152">
        <f t="shared" ref="AJQ5:AJV5" si="51">AJQ4/AJP4</f>
        <v>0.95359628770301619</v>
      </c>
      <c r="AJR5" s="152">
        <f t="shared" si="51"/>
        <v>0.95974341959743414</v>
      </c>
      <c r="AJS5" s="152">
        <f t="shared" si="51"/>
        <v>0.97971882922332343</v>
      </c>
      <c r="AJT5" s="152">
        <f t="shared" si="51"/>
        <v>0.85368148670900956</v>
      </c>
      <c r="AJU5" s="152">
        <f t="shared" si="51"/>
        <v>1.050427114907688</v>
      </c>
      <c r="AJV5" s="152">
        <f t="shared" si="51"/>
        <v>1.0516789087093388</v>
      </c>
      <c r="AJW5" s="152">
        <f t="shared" ref="AJW5:ALF5" si="52">AJW4/AJV4</f>
        <v>1.0568720379146921</v>
      </c>
      <c r="AJX5" s="152">
        <f t="shared" si="52"/>
        <v>1.0613641727637479</v>
      </c>
      <c r="AJY5" s="152">
        <f t="shared" si="52"/>
        <v>1.0444740938403381</v>
      </c>
      <c r="AJZ5" s="152">
        <f t="shared" si="52"/>
        <v>1.0240579093038109</v>
      </c>
      <c r="AKA5" s="152">
        <f t="shared" si="52"/>
        <v>1.1255717255717257</v>
      </c>
      <c r="AKB5" s="152">
        <f t="shared" si="52"/>
        <v>0.97340229035833026</v>
      </c>
      <c r="AKC5" s="152">
        <f t="shared" si="52"/>
        <v>0.97779886148007578</v>
      </c>
      <c r="AKD5" s="152">
        <f t="shared" si="52"/>
        <v>0.97748884145158166</v>
      </c>
      <c r="AKE5" s="152">
        <f t="shared" si="52"/>
        <v>0.98213222156045266</v>
      </c>
      <c r="AKF5" s="152">
        <f t="shared" si="52"/>
        <v>1.0084899939357186</v>
      </c>
      <c r="AKG5" s="152">
        <f t="shared" si="52"/>
        <v>0.99799559029865714</v>
      </c>
      <c r="AKH5" s="152">
        <f t="shared" si="52"/>
        <v>1.0024101225145612</v>
      </c>
      <c r="AKI5" s="152">
        <f t="shared" si="52"/>
        <v>1.0068122620717292</v>
      </c>
      <c r="AKJ5" s="152">
        <f t="shared" si="52"/>
        <v>0.9978109452736319</v>
      </c>
      <c r="AKK5" s="152">
        <f t="shared" si="52"/>
        <v>0.99940167530913437</v>
      </c>
      <c r="AKL5" s="152">
        <f t="shared" si="52"/>
        <v>1.0115745360207542</v>
      </c>
      <c r="AKM5" s="152">
        <f t="shared" si="52"/>
        <v>1.0015782205563228</v>
      </c>
      <c r="AKN5" s="152">
        <f t="shared" si="52"/>
        <v>1.0100453023439038</v>
      </c>
      <c r="AKO5" s="152">
        <f t="shared" si="52"/>
        <v>1.0364664586583465</v>
      </c>
      <c r="AKP5" s="152">
        <f t="shared" si="52"/>
        <v>1.0603951081843837</v>
      </c>
      <c r="AKQ5" s="152">
        <f t="shared" si="52"/>
        <v>1.0766501064584812</v>
      </c>
      <c r="AKR5" s="152">
        <f t="shared" si="52"/>
        <v>0.97165458141067895</v>
      </c>
      <c r="AKS5" s="152">
        <f t="shared" si="52"/>
        <v>1.0842944369063772</v>
      </c>
      <c r="AKT5" s="152">
        <f t="shared" si="52"/>
        <v>1.043172219615204</v>
      </c>
      <c r="AKU5" s="152">
        <f t="shared" si="52"/>
        <v>1.0140950667266457</v>
      </c>
      <c r="AKV5" s="152">
        <f t="shared" si="52"/>
        <v>1.0337128493272216</v>
      </c>
      <c r="AKW5" s="152">
        <f t="shared" si="52"/>
        <v>1.0118724073809184</v>
      </c>
      <c r="AKX5" s="152">
        <f t="shared" si="52"/>
        <v>0.99491094147582704</v>
      </c>
      <c r="AKY5" s="152">
        <f t="shared" si="52"/>
        <v>1.0861040068201193</v>
      </c>
      <c r="AKZ5" s="152">
        <f t="shared" si="52"/>
        <v>0.98704866562009419</v>
      </c>
      <c r="ALA5" s="152">
        <f t="shared" si="52"/>
        <v>0.99615639496355202</v>
      </c>
      <c r="ALB5" s="152">
        <f t="shared" si="52"/>
        <v>1.0005321979776476</v>
      </c>
      <c r="ALC5" s="152">
        <f t="shared" si="52"/>
        <v>1.0132978723404258</v>
      </c>
      <c r="ALD5" s="152">
        <f t="shared" si="52"/>
        <v>1.0133858267716533</v>
      </c>
      <c r="ALE5" s="152">
        <f t="shared" si="52"/>
        <v>1.008158508158508</v>
      </c>
      <c r="ALF5" s="152">
        <f t="shared" si="52"/>
        <v>1.001669877970456</v>
      </c>
      <c r="ALG5" s="152">
        <f t="shared" ref="ALG5:AOR5" si="53">ALG4/ALF4</f>
        <v>1.0078225185945116</v>
      </c>
      <c r="ALH5" s="152">
        <f t="shared" si="53"/>
        <v>1.009288713576791</v>
      </c>
      <c r="ALI5" s="152">
        <f t="shared" si="53"/>
        <v>1.0126071608673726</v>
      </c>
      <c r="ALJ5" s="152">
        <f t="shared" si="53"/>
        <v>1.0433266932270917</v>
      </c>
      <c r="ALK5" s="152">
        <f t="shared" si="53"/>
        <v>1.0523866348448687</v>
      </c>
      <c r="ALL5" s="152">
        <f t="shared" si="53"/>
        <v>0.95248894432475339</v>
      </c>
      <c r="ALM5" s="152">
        <f t="shared" si="53"/>
        <v>1.0827380952380952</v>
      </c>
      <c r="ALN5" s="152">
        <f t="shared" si="53"/>
        <v>1.0660802638812534</v>
      </c>
      <c r="ALO5" s="152">
        <f t="shared" si="53"/>
        <v>1.0307343234323434</v>
      </c>
      <c r="ALP5" s="152">
        <f t="shared" si="53"/>
        <v>1.0127076245747448</v>
      </c>
      <c r="ALQ5" s="152">
        <f t="shared" si="53"/>
        <v>1.0241082896946943</v>
      </c>
      <c r="ALR5" s="152">
        <f t="shared" si="53"/>
        <v>1.0244090689821514</v>
      </c>
      <c r="ALS5" s="152">
        <f t="shared" si="53"/>
        <v>1.0953098511960819</v>
      </c>
      <c r="ALT5" s="152">
        <f t="shared" si="53"/>
        <v>0.98581255374032684</v>
      </c>
      <c r="ALU5" s="152">
        <f t="shared" si="53"/>
        <v>0.97496729175752295</v>
      </c>
      <c r="ALV5" s="152">
        <f t="shared" si="53"/>
        <v>1.0060833780640543</v>
      </c>
      <c r="ALW5" s="152">
        <f t="shared" si="53"/>
        <v>1.006846878890272</v>
      </c>
      <c r="ALX5" s="152">
        <f t="shared" si="53"/>
        <v>1.0217256910712709</v>
      </c>
      <c r="ALY5" s="152">
        <f t="shared" si="53"/>
        <v>1.0279194398824445</v>
      </c>
      <c r="ALZ5" s="152">
        <f t="shared" si="53"/>
        <v>1.034561049445005</v>
      </c>
      <c r="AMA5" s="152">
        <f t="shared" si="53"/>
        <v>1.0429163618629602</v>
      </c>
      <c r="AMB5" s="152">
        <f t="shared" si="53"/>
        <v>1.04348842646715</v>
      </c>
      <c r="AMC5" s="152">
        <f t="shared" si="53"/>
        <v>1.0350287549480917</v>
      </c>
      <c r="AMD5" s="152">
        <f t="shared" si="53"/>
        <v>1.0213595035358638</v>
      </c>
      <c r="AME5" s="152">
        <f t="shared" si="53"/>
        <v>1.0587113183552352</v>
      </c>
      <c r="AMF5" s="152">
        <f t="shared" si="53"/>
        <v>1.0510510510510511</v>
      </c>
      <c r="AMG5" s="152">
        <f t="shared" si="53"/>
        <v>1.0509206349206348</v>
      </c>
      <c r="AMH5" s="152">
        <f t="shared" si="53"/>
        <v>1.0360681488641856</v>
      </c>
      <c r="AMI5" s="152">
        <f t="shared" si="53"/>
        <v>1.0425680797714154</v>
      </c>
      <c r="AMJ5" s="152">
        <f t="shared" si="53"/>
        <v>1.0229319313160692</v>
      </c>
      <c r="AMK5" s="152">
        <f t="shared" si="53"/>
        <v>1.0087484280168406</v>
      </c>
      <c r="AML5" s="152">
        <f t="shared" si="53"/>
        <v>1.0261802807740257</v>
      </c>
      <c r="AMM5" s="152">
        <f t="shared" si="53"/>
        <v>1.0378723853792522</v>
      </c>
      <c r="AMN5" s="152">
        <f t="shared" si="53"/>
        <v>1.0282457122499873</v>
      </c>
      <c r="AMO5" s="152">
        <f t="shared" si="53"/>
        <v>1.0278162740051475</v>
      </c>
      <c r="AMP5" s="152">
        <f t="shared" si="53"/>
        <v>1.0252817104882981</v>
      </c>
      <c r="AMQ5" s="152">
        <f t="shared" si="53"/>
        <v>1.017425203137476</v>
      </c>
      <c r="AMR5" s="152">
        <f t="shared" si="53"/>
        <v>1.0139876281045148</v>
      </c>
      <c r="AMS5" s="152">
        <f t="shared" si="53"/>
        <v>1.0269064420669247</v>
      </c>
      <c r="AMT5" s="152">
        <f t="shared" si="53"/>
        <v>1.0167139563752439</v>
      </c>
      <c r="AMU5" s="152">
        <f t="shared" si="53"/>
        <v>0.99973836829023666</v>
      </c>
      <c r="AMV5" s="152">
        <f t="shared" si="53"/>
        <v>0.98835434204213379</v>
      </c>
      <c r="AMW5" s="152">
        <f t="shared" si="53"/>
        <v>0.95030891438658416</v>
      </c>
      <c r="AMX5" s="152">
        <f t="shared" si="53"/>
        <v>0.98161047645583732</v>
      </c>
      <c r="AMY5" s="152">
        <f t="shared" si="53"/>
        <v>1.016274008893935</v>
      </c>
      <c r="AMZ5" s="152">
        <f t="shared" si="53"/>
        <v>0.9256121403966111</v>
      </c>
      <c r="ANA5" s="152">
        <f t="shared" si="53"/>
        <v>0.94085697042848526</v>
      </c>
      <c r="ANB5" s="152">
        <f t="shared" si="53"/>
        <v>1.1314410947188369</v>
      </c>
      <c r="ANC5" s="152">
        <f t="shared" si="53"/>
        <v>1.1276987763972222</v>
      </c>
      <c r="AND5" s="152">
        <f t="shared" si="53"/>
        <v>1.1475073313782991</v>
      </c>
      <c r="ANE5" s="152">
        <f t="shared" si="53"/>
        <v>1.0733087510496149</v>
      </c>
      <c r="ANF5" s="152">
        <f t="shared" si="53"/>
        <v>1.0067009081941563</v>
      </c>
      <c r="ANG5" s="152">
        <f t="shared" si="53"/>
        <v>0.98398432220570353</v>
      </c>
      <c r="ANH5" s="152">
        <f t="shared" si="53"/>
        <v>1.0425794931666781</v>
      </c>
      <c r="ANI5" s="152">
        <f t="shared" si="53"/>
        <v>0.91657334826427761</v>
      </c>
      <c r="ANJ5" s="152">
        <f t="shared" si="53"/>
        <v>0.89611556290200867</v>
      </c>
      <c r="ANK5" s="152">
        <f t="shared" si="53"/>
        <v>0.87833827893175087</v>
      </c>
      <c r="ANL5" s="152">
        <f t="shared" si="53"/>
        <v>0.89061358655953238</v>
      </c>
      <c r="ANM5" s="152">
        <f t="shared" si="53"/>
        <v>0.94571457863440644</v>
      </c>
      <c r="ANN5" s="152">
        <f t="shared" si="53"/>
        <v>1.0194048457910998</v>
      </c>
      <c r="ANO5" s="152">
        <f t="shared" si="53"/>
        <v>0.8862125804221832</v>
      </c>
      <c r="ANP5" s="152">
        <f t="shared" si="53"/>
        <v>0.88984220315593687</v>
      </c>
      <c r="ANQ5" s="152">
        <f t="shared" si="53"/>
        <v>0.90627739194929535</v>
      </c>
      <c r="ANR5" s="152">
        <f t="shared" si="53"/>
        <v>0.90625697492746071</v>
      </c>
      <c r="ANS5" s="152">
        <f t="shared" si="53"/>
        <v>0.93613003858468102</v>
      </c>
      <c r="ANT5" s="152">
        <f t="shared" si="53"/>
        <v>0.95702885205647636</v>
      </c>
      <c r="ANU5" s="152">
        <f t="shared" si="53"/>
        <v>0.91065701456977921</v>
      </c>
      <c r="ANV5" s="152">
        <f t="shared" si="53"/>
        <v>0.93308512779231234</v>
      </c>
      <c r="ANW5" s="152">
        <f t="shared" si="53"/>
        <v>0.9356195406017469</v>
      </c>
      <c r="ANX5" s="152">
        <f t="shared" si="53"/>
        <v>0.93856615952051636</v>
      </c>
      <c r="ANY5" s="152">
        <f t="shared" si="53"/>
        <v>0.94265012894510636</v>
      </c>
      <c r="ANZ5" s="152">
        <f t="shared" si="53"/>
        <v>0.9570088587806147</v>
      </c>
      <c r="AOA5" s="152">
        <f t="shared" si="53"/>
        <v>0.98216716580451957</v>
      </c>
      <c r="AOB5" s="152">
        <f t="shared" si="53"/>
        <v>0.94414414414414405</v>
      </c>
      <c r="AOC5" s="152">
        <f t="shared" si="53"/>
        <v>0.90223135642982977</v>
      </c>
      <c r="AOD5" s="152">
        <f t="shared" si="53"/>
        <v>0.95427920598763427</v>
      </c>
      <c r="AOE5" s="152">
        <f t="shared" si="53"/>
        <v>0.96061381074168795</v>
      </c>
      <c r="AOF5" s="152">
        <f t="shared" si="53"/>
        <v>0.93805466808661697</v>
      </c>
      <c r="AOG5" s="152">
        <f t="shared" si="53"/>
        <v>0.9562913907284768</v>
      </c>
      <c r="AOH5" s="152">
        <f t="shared" si="53"/>
        <v>0.97407993668381487</v>
      </c>
      <c r="AOI5" s="152">
        <f t="shared" si="53"/>
        <v>0.93520211253300822</v>
      </c>
      <c r="AOJ5" s="152">
        <f t="shared" si="53"/>
        <v>0.972632493483927</v>
      </c>
      <c r="AOK5" s="152">
        <f t="shared" si="53"/>
        <v>0.93724877177311305</v>
      </c>
      <c r="AOL5" s="152">
        <f t="shared" si="53"/>
        <v>0.94043364307838939</v>
      </c>
      <c r="AOM5" s="152">
        <f t="shared" si="53"/>
        <v>0.97111730428173293</v>
      </c>
      <c r="AON5" s="152">
        <f t="shared" si="53"/>
        <v>0.93582050613096801</v>
      </c>
      <c r="AOO5" s="152">
        <f t="shared" si="53"/>
        <v>0.97909116253136319</v>
      </c>
      <c r="AOP5" s="152">
        <f t="shared" si="53"/>
        <v>0.95643507972665143</v>
      </c>
      <c r="AOQ5" s="152">
        <f t="shared" si="53"/>
        <v>0.91515331944030975</v>
      </c>
      <c r="AOR5" s="152">
        <f t="shared" si="53"/>
        <v>0.93331164606376049</v>
      </c>
      <c r="AOS5" s="152">
        <f t="shared" ref="AOS5:ARU5" si="54">AOS4/AOR4</f>
        <v>0.9348204949459743</v>
      </c>
      <c r="AOT5" s="152">
        <f t="shared" si="54"/>
        <v>0.91648023862788963</v>
      </c>
      <c r="AOU5" s="152">
        <f t="shared" si="54"/>
        <v>0.98901545972335225</v>
      </c>
      <c r="AOV5" s="152">
        <f t="shared" si="54"/>
        <v>0.97778691896338954</v>
      </c>
      <c r="AOW5" s="152">
        <f t="shared" si="54"/>
        <v>0.89650820361800598</v>
      </c>
      <c r="AOX5" s="152">
        <f t="shared" si="54"/>
        <v>0.93618019709056777</v>
      </c>
      <c r="AOY5" s="152">
        <f t="shared" si="54"/>
        <v>0.95238095238095244</v>
      </c>
      <c r="AOZ5" s="152">
        <f t="shared" si="54"/>
        <v>0.8889473684210526</v>
      </c>
      <c r="APA5" s="152">
        <f t="shared" si="54"/>
        <v>0.98519834221432812</v>
      </c>
      <c r="APB5" s="152">
        <f t="shared" si="54"/>
        <v>0.98377403846153844</v>
      </c>
      <c r="APC5" s="152">
        <f t="shared" si="54"/>
        <v>0.97373243738546122</v>
      </c>
      <c r="APD5" s="152">
        <f t="shared" si="54"/>
        <v>0.94604767879548302</v>
      </c>
      <c r="APE5" s="152">
        <f t="shared" si="54"/>
        <v>0.94164456233421756</v>
      </c>
      <c r="APF5" s="152">
        <f t="shared" si="54"/>
        <v>0.9373239436619718</v>
      </c>
      <c r="APG5" s="152">
        <f t="shared" si="54"/>
        <v>1.053343350864012</v>
      </c>
      <c r="APH5" s="152">
        <f t="shared" si="54"/>
        <v>0.94079885877318115</v>
      </c>
      <c r="API5" s="152">
        <f t="shared" si="54"/>
        <v>0.95905989385898416</v>
      </c>
      <c r="APJ5" s="152">
        <f t="shared" si="54"/>
        <v>0.97312252964426871</v>
      </c>
      <c r="APK5" s="152">
        <f t="shared" si="54"/>
        <v>0.94394800974817217</v>
      </c>
      <c r="APL5" s="152">
        <f t="shared" si="54"/>
        <v>0.94406196213425131</v>
      </c>
      <c r="APM5" s="152">
        <f t="shared" si="54"/>
        <v>0.94257064721969008</v>
      </c>
      <c r="APN5" s="152">
        <f t="shared" si="54"/>
        <v>0.96615087040618952</v>
      </c>
      <c r="APO5" s="152">
        <f t="shared" si="54"/>
        <v>0.96996996996996987</v>
      </c>
      <c r="APP5" s="152">
        <f t="shared" si="54"/>
        <v>0.97832817337461297</v>
      </c>
      <c r="APQ5" s="152">
        <f t="shared" si="54"/>
        <v>0.99894514767932496</v>
      </c>
      <c r="APR5" s="152">
        <f t="shared" si="54"/>
        <v>0.94931362196409708</v>
      </c>
      <c r="APS5" s="152">
        <f t="shared" si="54"/>
        <v>0.97330367074527258</v>
      </c>
      <c r="APT5" s="152">
        <f t="shared" si="54"/>
        <v>0.98971428571428566</v>
      </c>
      <c r="APU5" s="152">
        <f t="shared" si="54"/>
        <v>0.93764434180138567</v>
      </c>
      <c r="APV5" s="152">
        <f t="shared" si="54"/>
        <v>0.94211822660098532</v>
      </c>
      <c r="APW5" s="152">
        <f t="shared" si="54"/>
        <v>0.96470588235294119</v>
      </c>
      <c r="APX5" s="152">
        <f t="shared" si="54"/>
        <v>0.98915989159891604</v>
      </c>
      <c r="APY5" s="152">
        <f t="shared" si="54"/>
        <v>0.95205479452054798</v>
      </c>
      <c r="APZ5" s="152">
        <f t="shared" si="54"/>
        <v>0.89064748201438848</v>
      </c>
      <c r="AQA5" s="152">
        <f t="shared" si="54"/>
        <v>1.0694668820678512</v>
      </c>
      <c r="AQB5" s="152">
        <f t="shared" si="54"/>
        <v>1.1314199395770392</v>
      </c>
      <c r="AQC5" s="152">
        <f t="shared" si="54"/>
        <v>1.089452603471295</v>
      </c>
      <c r="AQD5" s="152">
        <f t="shared" si="54"/>
        <v>1.0122549019607843</v>
      </c>
      <c r="AQE5" s="152">
        <f t="shared" si="54"/>
        <v>1.0084745762711864</v>
      </c>
      <c r="AQF5" s="152">
        <f t="shared" si="54"/>
        <v>1.0420168067226891</v>
      </c>
      <c r="AQG5" s="152">
        <f t="shared" si="54"/>
        <v>1.0783410138248848</v>
      </c>
      <c r="AQH5" s="152">
        <f t="shared" si="54"/>
        <v>0.98717948717948711</v>
      </c>
      <c r="AQI5" s="152">
        <f t="shared" si="54"/>
        <v>0.93181818181818177</v>
      </c>
      <c r="AQJ5" s="152">
        <f t="shared" si="54"/>
        <v>0.96051103368176538</v>
      </c>
      <c r="AQK5" s="152">
        <f t="shared" si="54"/>
        <v>1.0253929866989118</v>
      </c>
      <c r="AQL5" s="152">
        <f t="shared" si="54"/>
        <v>0.98702830188679247</v>
      </c>
      <c r="AQM5" s="152">
        <f t="shared" si="54"/>
        <v>1.0358422939068102</v>
      </c>
      <c r="AQN5" s="152">
        <f t="shared" si="54"/>
        <v>1.08881199538639</v>
      </c>
      <c r="AQO5" s="152">
        <f t="shared" si="54"/>
        <v>1.0286016949152543</v>
      </c>
      <c r="AQP5" s="152">
        <f t="shared" si="54"/>
        <v>1.0514933058702369</v>
      </c>
      <c r="AQQ5" s="152">
        <f t="shared" si="54"/>
        <v>1.0244857982370223</v>
      </c>
      <c r="AQR5" s="152">
        <f t="shared" si="54"/>
        <v>0.99713193116634813</v>
      </c>
      <c r="AQS5" s="152">
        <f t="shared" si="54"/>
        <v>1.0191754554170662</v>
      </c>
      <c r="AQT5" s="152">
        <f t="shared" si="54"/>
        <v>1.0667920978363123</v>
      </c>
      <c r="AQU5" s="152">
        <f t="shared" si="54"/>
        <v>0.9964726631393297</v>
      </c>
      <c r="AQV5" s="152">
        <f t="shared" si="54"/>
        <v>1.0238938053097346</v>
      </c>
      <c r="AQW5" s="152">
        <f t="shared" si="54"/>
        <v>1.0112359550561798</v>
      </c>
      <c r="AQX5" s="152">
        <f t="shared" si="54"/>
        <v>1.0307692307692307</v>
      </c>
      <c r="AQY5" s="152">
        <f t="shared" si="54"/>
        <v>1.021558872305141</v>
      </c>
      <c r="AQZ5" s="152">
        <f t="shared" si="54"/>
        <v>0.98376623376623373</v>
      </c>
      <c r="ARA5" s="152">
        <f t="shared" si="54"/>
        <v>0.99257425742574257</v>
      </c>
      <c r="ARB5" s="152">
        <f t="shared" si="54"/>
        <v>1.0482128013300083</v>
      </c>
      <c r="ARC5" s="152">
        <f t="shared" si="54"/>
        <v>1.0079302141157813</v>
      </c>
      <c r="ARD5" s="152">
        <f t="shared" si="54"/>
        <v>1.029110936270653</v>
      </c>
      <c r="ARE5" s="152">
        <f t="shared" si="54"/>
        <v>1.0152905198776758</v>
      </c>
      <c r="ARF5" s="152">
        <f t="shared" si="54"/>
        <v>1.0271084337349397</v>
      </c>
      <c r="ARG5" s="152">
        <f t="shared" si="54"/>
        <v>1.0263929618768328</v>
      </c>
      <c r="ARH5" s="152">
        <f t="shared" si="54"/>
        <v>1.0328571428571429</v>
      </c>
      <c r="ARI5" s="152">
        <f t="shared" si="54"/>
        <v>1.0449515905947442</v>
      </c>
      <c r="ARJ5" s="152">
        <f t="shared" si="54"/>
        <v>1.0244870946393116</v>
      </c>
      <c r="ARK5" s="152">
        <f t="shared" si="54"/>
        <v>1.0090439276485788</v>
      </c>
      <c r="ARL5" s="152">
        <f t="shared" si="54"/>
        <v>1.0371318822023048</v>
      </c>
      <c r="ARM5" s="152">
        <f t="shared" si="54"/>
        <v>0.96172839506172847</v>
      </c>
      <c r="ARN5" s="152">
        <f t="shared" si="54"/>
        <v>1.0198973042362003</v>
      </c>
      <c r="ARO5" s="152">
        <f t="shared" si="54"/>
        <v>1.0717432347388294</v>
      </c>
      <c r="ARP5" s="152">
        <f t="shared" si="54"/>
        <v>1.0258367586611863</v>
      </c>
      <c r="ARQ5" s="152">
        <f t="shared" si="54"/>
        <v>0.94905552375500857</v>
      </c>
      <c r="ARR5" s="152">
        <f t="shared" si="54"/>
        <v>0.94089264173703258</v>
      </c>
      <c r="ARS5" s="152">
        <f t="shared" si="54"/>
        <v>0.91474358974358971</v>
      </c>
      <c r="ART5" s="152">
        <f t="shared" si="54"/>
        <v>1.1569726699369307</v>
      </c>
      <c r="ARU5" s="152">
        <f t="shared" si="54"/>
        <v>1.0563294972743791</v>
      </c>
    </row>
    <row r="6" spans="1:1165" ht="18" customHeight="1">
      <c r="A6" s="34"/>
      <c r="B6" s="29"/>
      <c r="V6" s="19"/>
      <c r="W6" s="20"/>
      <c r="AAE6" s="119"/>
      <c r="AAF6" s="119"/>
      <c r="AAG6" s="119"/>
      <c r="AAH6" s="119"/>
      <c r="AAI6" s="119"/>
      <c r="AAJ6" s="119"/>
      <c r="AAK6" s="119"/>
      <c r="AAL6" s="119"/>
      <c r="AAM6" s="119"/>
      <c r="AAN6" s="119"/>
      <c r="AAO6" s="119"/>
      <c r="AAP6" s="128"/>
      <c r="AAQ6" s="128"/>
      <c r="AAR6" s="128"/>
      <c r="AAS6" s="128"/>
      <c r="AAT6" s="128"/>
      <c r="AAU6" s="128"/>
      <c r="AAV6" s="128"/>
      <c r="AAW6" s="121"/>
      <c r="AAX6" s="121"/>
      <c r="ABF6" s="31"/>
    </row>
    <row r="7" spans="1:1165" ht="18" customHeight="1">
      <c r="A7" s="7" t="s">
        <v>13</v>
      </c>
      <c r="YH7" s="112"/>
      <c r="YI7" s="112"/>
      <c r="YJ7" s="112"/>
      <c r="YK7" s="31"/>
      <c r="YL7" s="114"/>
      <c r="YM7" s="115"/>
      <c r="YN7" s="114"/>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136"/>
      <c r="AAQ7" s="136"/>
      <c r="AAR7" s="136"/>
      <c r="AAS7" s="136"/>
      <c r="AAT7" s="136"/>
      <c r="AAU7" s="136"/>
      <c r="AAV7" s="136"/>
    </row>
    <row r="8" spans="1:1165" s="10" customFormat="1" ht="18" customHeight="1">
      <c r="A8" s="9"/>
      <c r="B8" s="70">
        <v>43891</v>
      </c>
      <c r="C8" s="70">
        <v>43892</v>
      </c>
      <c r="D8" s="70">
        <v>43893</v>
      </c>
      <c r="E8" s="70">
        <v>43894</v>
      </c>
      <c r="F8" s="70">
        <v>43895</v>
      </c>
      <c r="G8" s="70">
        <v>43896</v>
      </c>
      <c r="H8" s="70">
        <v>43897</v>
      </c>
      <c r="I8" s="70">
        <v>43898</v>
      </c>
      <c r="J8" s="70">
        <v>43899</v>
      </c>
      <c r="K8" s="70">
        <v>43900</v>
      </c>
      <c r="L8" s="70">
        <v>43901</v>
      </c>
      <c r="M8" s="70">
        <v>43902</v>
      </c>
      <c r="N8" s="70">
        <v>43903</v>
      </c>
      <c r="O8" s="70">
        <v>43904</v>
      </c>
      <c r="P8" s="70">
        <v>43905</v>
      </c>
      <c r="Q8" s="70">
        <v>43906</v>
      </c>
      <c r="R8" s="70">
        <v>43907</v>
      </c>
      <c r="S8" s="70">
        <v>43908</v>
      </c>
      <c r="T8" s="70">
        <v>43909</v>
      </c>
      <c r="U8" s="70">
        <v>43910</v>
      </c>
      <c r="V8" s="70">
        <v>43911</v>
      </c>
      <c r="W8" s="70">
        <v>43912</v>
      </c>
      <c r="X8" s="70">
        <v>43913</v>
      </c>
      <c r="Y8" s="70">
        <v>43914</v>
      </c>
      <c r="Z8" s="70">
        <v>43915</v>
      </c>
      <c r="AA8" s="70">
        <v>43916</v>
      </c>
      <c r="AB8" s="70">
        <v>43917</v>
      </c>
      <c r="AC8" s="70">
        <v>43918</v>
      </c>
      <c r="AD8" s="70">
        <v>43919</v>
      </c>
      <c r="AE8" s="70">
        <v>43920</v>
      </c>
      <c r="AF8" s="70">
        <v>43921</v>
      </c>
      <c r="AG8" s="70">
        <v>43922</v>
      </c>
      <c r="AH8" s="70">
        <v>43923</v>
      </c>
      <c r="AI8" s="70">
        <v>43924</v>
      </c>
      <c r="AJ8" s="70">
        <v>43925</v>
      </c>
      <c r="AK8" s="70">
        <v>43926</v>
      </c>
      <c r="AL8" s="70">
        <v>43927</v>
      </c>
      <c r="AM8" s="70">
        <v>43928</v>
      </c>
      <c r="AN8" s="70">
        <v>43929</v>
      </c>
      <c r="AO8" s="70">
        <v>43930</v>
      </c>
      <c r="AP8" s="70">
        <v>43931</v>
      </c>
      <c r="AQ8" s="70">
        <v>43932</v>
      </c>
      <c r="AR8" s="70">
        <v>43933</v>
      </c>
      <c r="AS8" s="70">
        <v>43934</v>
      </c>
      <c r="AT8" s="70">
        <v>43935</v>
      </c>
      <c r="AU8" s="70">
        <v>43936</v>
      </c>
      <c r="AV8" s="70">
        <v>43937</v>
      </c>
      <c r="AW8" s="70">
        <v>43938</v>
      </c>
      <c r="AX8" s="70">
        <v>43939</v>
      </c>
      <c r="AY8" s="70">
        <v>43940</v>
      </c>
      <c r="AZ8" s="70">
        <v>43941</v>
      </c>
      <c r="BA8" s="70">
        <v>43942</v>
      </c>
      <c r="BB8" s="70">
        <v>43943</v>
      </c>
      <c r="BC8" s="70">
        <v>43944</v>
      </c>
      <c r="BD8" s="70">
        <v>43945</v>
      </c>
      <c r="BE8" s="70">
        <v>43946</v>
      </c>
      <c r="BF8" s="70">
        <v>43947</v>
      </c>
      <c r="BG8" s="70">
        <v>43948</v>
      </c>
      <c r="BH8" s="70">
        <v>43949</v>
      </c>
      <c r="BI8" s="70">
        <v>43950</v>
      </c>
      <c r="BJ8" s="70">
        <v>43951</v>
      </c>
      <c r="BK8" s="70">
        <v>43952</v>
      </c>
      <c r="BL8" s="70">
        <v>43953</v>
      </c>
      <c r="BM8" s="70">
        <v>43954</v>
      </c>
      <c r="BN8" s="70">
        <v>43955</v>
      </c>
      <c r="BO8" s="70">
        <v>43956</v>
      </c>
      <c r="BP8" s="70">
        <v>43957</v>
      </c>
      <c r="BQ8" s="70">
        <v>43958</v>
      </c>
      <c r="BR8" s="70">
        <v>43959</v>
      </c>
      <c r="BS8" s="70">
        <v>43960</v>
      </c>
      <c r="BT8" s="70">
        <v>43961</v>
      </c>
      <c r="BU8" s="70">
        <v>43962</v>
      </c>
      <c r="BV8" s="70">
        <v>43963</v>
      </c>
      <c r="BW8" s="70">
        <v>43964</v>
      </c>
      <c r="BX8" s="70">
        <v>43965</v>
      </c>
      <c r="BY8" s="70">
        <v>43966</v>
      </c>
      <c r="BZ8" s="70">
        <v>43967</v>
      </c>
      <c r="CA8" s="70">
        <v>43968</v>
      </c>
      <c r="CB8" s="70">
        <v>43969</v>
      </c>
      <c r="CC8" s="70">
        <v>43970</v>
      </c>
      <c r="CD8" s="70">
        <v>43971</v>
      </c>
      <c r="CE8" s="70">
        <v>43972</v>
      </c>
      <c r="CF8" s="70">
        <v>43973</v>
      </c>
      <c r="CG8" s="70">
        <v>43974</v>
      </c>
      <c r="CH8" s="70">
        <v>43975</v>
      </c>
      <c r="CI8" s="70">
        <v>43976</v>
      </c>
      <c r="CJ8" s="70">
        <v>43977</v>
      </c>
      <c r="CK8" s="70">
        <v>43978</v>
      </c>
      <c r="CL8" s="70">
        <v>43979</v>
      </c>
      <c r="CM8" s="70">
        <v>43980</v>
      </c>
      <c r="CN8" s="70">
        <v>43981</v>
      </c>
      <c r="CO8" s="70">
        <v>43982</v>
      </c>
      <c r="CP8" s="70">
        <v>43983</v>
      </c>
      <c r="CQ8" s="70">
        <v>43984</v>
      </c>
      <c r="CR8" s="70">
        <v>43985</v>
      </c>
      <c r="CS8" s="70">
        <v>43986</v>
      </c>
      <c r="CT8" s="70">
        <v>43987</v>
      </c>
      <c r="CU8" s="70">
        <v>43988</v>
      </c>
      <c r="CV8" s="70">
        <v>43989</v>
      </c>
      <c r="CW8" s="70">
        <v>43990</v>
      </c>
      <c r="CX8" s="70">
        <v>43991</v>
      </c>
      <c r="CY8" s="70">
        <v>43992</v>
      </c>
      <c r="CZ8" s="70">
        <v>43993</v>
      </c>
      <c r="DA8" s="70">
        <v>43994</v>
      </c>
      <c r="DB8" s="70">
        <v>43995</v>
      </c>
      <c r="DC8" s="70">
        <v>43996</v>
      </c>
      <c r="DD8" s="70">
        <v>43997</v>
      </c>
      <c r="DE8" s="70">
        <v>43998</v>
      </c>
      <c r="DF8" s="70">
        <v>43999</v>
      </c>
      <c r="DG8" s="70">
        <v>44000</v>
      </c>
      <c r="DH8" s="70">
        <v>44001</v>
      </c>
      <c r="DI8" s="70">
        <v>44002</v>
      </c>
      <c r="DJ8" s="70">
        <v>44003</v>
      </c>
      <c r="DK8" s="70">
        <v>44004</v>
      </c>
      <c r="DL8" s="70">
        <v>44005</v>
      </c>
      <c r="DM8" s="70">
        <v>44006</v>
      </c>
      <c r="DN8" s="70">
        <v>44007</v>
      </c>
      <c r="DO8" s="70">
        <v>44008</v>
      </c>
      <c r="DP8" s="70">
        <v>44009</v>
      </c>
      <c r="DQ8" s="70">
        <v>44010</v>
      </c>
      <c r="DR8" s="70">
        <v>44011</v>
      </c>
      <c r="DS8" s="70">
        <v>44012</v>
      </c>
      <c r="DT8" s="70">
        <v>44013</v>
      </c>
      <c r="DU8" s="70">
        <v>44014</v>
      </c>
      <c r="DV8" s="70">
        <v>44015</v>
      </c>
      <c r="DW8" s="70">
        <v>44016</v>
      </c>
      <c r="DX8" s="70">
        <v>44017</v>
      </c>
      <c r="DY8" s="70">
        <v>44018</v>
      </c>
      <c r="DZ8" s="70">
        <v>44019</v>
      </c>
      <c r="EA8" s="70">
        <v>44020</v>
      </c>
      <c r="EB8" s="70">
        <v>44021</v>
      </c>
      <c r="EC8" s="70">
        <v>44022</v>
      </c>
      <c r="ED8" s="70">
        <v>44023</v>
      </c>
      <c r="EE8" s="70">
        <v>44024</v>
      </c>
      <c r="EF8" s="70">
        <v>44025</v>
      </c>
      <c r="EG8" s="70">
        <v>44026</v>
      </c>
      <c r="EH8" s="70">
        <v>44027</v>
      </c>
      <c r="EI8" s="70">
        <v>44028</v>
      </c>
      <c r="EJ8" s="70">
        <v>44029</v>
      </c>
      <c r="EK8" s="70">
        <v>44030</v>
      </c>
      <c r="EL8" s="70">
        <v>44031</v>
      </c>
      <c r="EM8" s="70">
        <v>44032</v>
      </c>
      <c r="EN8" s="70">
        <v>44033</v>
      </c>
      <c r="EO8" s="70">
        <v>44034</v>
      </c>
      <c r="EP8" s="70">
        <v>44035</v>
      </c>
      <c r="EQ8" s="70">
        <v>44036</v>
      </c>
      <c r="ER8" s="70">
        <v>44037</v>
      </c>
      <c r="ES8" s="70">
        <v>44038</v>
      </c>
      <c r="ET8" s="70">
        <v>44039</v>
      </c>
      <c r="EU8" s="70">
        <v>44040</v>
      </c>
      <c r="EV8" s="70">
        <v>44041</v>
      </c>
      <c r="EW8" s="70">
        <v>44042</v>
      </c>
      <c r="EX8" s="70">
        <v>44043</v>
      </c>
      <c r="EY8" s="70">
        <v>44044</v>
      </c>
      <c r="EZ8" s="70">
        <v>44045</v>
      </c>
      <c r="FA8" s="70">
        <v>44046</v>
      </c>
      <c r="FB8" s="70">
        <v>44047</v>
      </c>
      <c r="FC8" s="70">
        <v>44048</v>
      </c>
      <c r="FD8" s="70">
        <v>44049</v>
      </c>
      <c r="FE8" s="70">
        <v>44050</v>
      </c>
      <c r="FF8" s="70">
        <v>44051</v>
      </c>
      <c r="FG8" s="70">
        <v>44052</v>
      </c>
      <c r="FH8" s="70">
        <v>44053</v>
      </c>
      <c r="FI8" s="70">
        <v>44054</v>
      </c>
      <c r="FJ8" s="70">
        <v>44055</v>
      </c>
      <c r="FK8" s="70">
        <v>44056</v>
      </c>
      <c r="FL8" s="70">
        <v>44057</v>
      </c>
      <c r="FM8" s="70">
        <v>44058</v>
      </c>
      <c r="FN8" s="70">
        <v>44059</v>
      </c>
      <c r="FO8" s="70">
        <v>44060</v>
      </c>
      <c r="FP8" s="70">
        <v>44061</v>
      </c>
      <c r="FQ8" s="70">
        <v>44062</v>
      </c>
      <c r="FR8" s="70">
        <v>44063</v>
      </c>
      <c r="FS8" s="70">
        <v>44064</v>
      </c>
      <c r="FT8" s="70">
        <v>44065</v>
      </c>
      <c r="FU8" s="70">
        <v>44066</v>
      </c>
      <c r="FV8" s="70">
        <v>44067</v>
      </c>
      <c r="FW8" s="70">
        <v>44068</v>
      </c>
      <c r="FX8" s="70">
        <v>44069</v>
      </c>
      <c r="FY8" s="70">
        <v>44070</v>
      </c>
      <c r="FZ8" s="70">
        <v>44071</v>
      </c>
      <c r="GA8" s="70">
        <v>44072</v>
      </c>
      <c r="GB8" s="70">
        <v>44073</v>
      </c>
      <c r="GC8" s="70">
        <v>44074</v>
      </c>
      <c r="GD8" s="70">
        <v>44075</v>
      </c>
      <c r="GE8" s="70">
        <v>44076</v>
      </c>
      <c r="GF8" s="70">
        <v>44077</v>
      </c>
      <c r="GG8" s="70">
        <v>44078</v>
      </c>
      <c r="GH8" s="70">
        <v>44079</v>
      </c>
      <c r="GI8" s="70">
        <v>44080</v>
      </c>
      <c r="GJ8" s="70">
        <v>44081</v>
      </c>
      <c r="GK8" s="70">
        <v>44082</v>
      </c>
      <c r="GL8" s="70">
        <v>44083</v>
      </c>
      <c r="GM8" s="70">
        <v>44084</v>
      </c>
      <c r="GN8" s="70">
        <v>44085</v>
      </c>
      <c r="GO8" s="70">
        <v>44086</v>
      </c>
      <c r="GP8" s="70">
        <v>44087</v>
      </c>
      <c r="GQ8" s="70">
        <v>44088</v>
      </c>
      <c r="GR8" s="70">
        <v>44089</v>
      </c>
      <c r="GS8" s="70">
        <v>44090</v>
      </c>
      <c r="GT8" s="70">
        <v>44091</v>
      </c>
      <c r="GU8" s="70">
        <v>44092</v>
      </c>
      <c r="GV8" s="70">
        <v>44093</v>
      </c>
      <c r="GW8" s="70">
        <v>44094</v>
      </c>
      <c r="GX8" s="70">
        <v>44095</v>
      </c>
      <c r="GY8" s="70">
        <v>44096</v>
      </c>
      <c r="GZ8" s="70">
        <v>44097</v>
      </c>
      <c r="HA8" s="70">
        <v>44098</v>
      </c>
      <c r="HB8" s="70">
        <v>44099</v>
      </c>
      <c r="HC8" s="70">
        <v>44100</v>
      </c>
      <c r="HD8" s="70">
        <v>44101</v>
      </c>
      <c r="HE8" s="70">
        <v>44102</v>
      </c>
      <c r="HF8" s="70">
        <v>44103</v>
      </c>
      <c r="HG8" s="70">
        <v>44104</v>
      </c>
      <c r="HH8" s="70">
        <v>44105</v>
      </c>
      <c r="HI8" s="70">
        <v>44106</v>
      </c>
      <c r="HJ8" s="70">
        <v>44107</v>
      </c>
      <c r="HK8" s="70">
        <v>44108</v>
      </c>
      <c r="HL8" s="70">
        <v>44109</v>
      </c>
      <c r="HM8" s="70">
        <v>44110</v>
      </c>
      <c r="HN8" s="70">
        <v>44111</v>
      </c>
      <c r="HO8" s="70">
        <v>44112</v>
      </c>
      <c r="HP8" s="70">
        <v>44113</v>
      </c>
      <c r="HQ8" s="70">
        <v>44114</v>
      </c>
      <c r="HR8" s="70">
        <v>44115</v>
      </c>
      <c r="HS8" s="70">
        <v>44116</v>
      </c>
      <c r="HT8" s="70">
        <v>44117</v>
      </c>
      <c r="HU8" s="70">
        <v>44118</v>
      </c>
      <c r="HV8" s="70">
        <v>44119</v>
      </c>
      <c r="HW8" s="70">
        <v>44120</v>
      </c>
      <c r="HX8" s="70">
        <v>44121</v>
      </c>
      <c r="HY8" s="70">
        <v>44122</v>
      </c>
      <c r="HZ8" s="70">
        <v>44123</v>
      </c>
      <c r="IA8" s="70">
        <v>44124</v>
      </c>
      <c r="IB8" s="70">
        <v>44125</v>
      </c>
      <c r="IC8" s="70">
        <v>44126</v>
      </c>
      <c r="ID8" s="70">
        <v>44127</v>
      </c>
      <c r="IE8" s="70">
        <v>44128</v>
      </c>
      <c r="IF8" s="70">
        <v>44129</v>
      </c>
      <c r="IG8" s="70">
        <v>44130</v>
      </c>
      <c r="IH8" s="70">
        <v>44131</v>
      </c>
      <c r="II8" s="70">
        <v>44132</v>
      </c>
      <c r="IJ8" s="70">
        <v>44133</v>
      </c>
      <c r="IK8" s="70">
        <v>44134</v>
      </c>
      <c r="IL8" s="70">
        <v>44135</v>
      </c>
      <c r="IM8" s="70">
        <v>44136</v>
      </c>
      <c r="IN8" s="70">
        <v>44137</v>
      </c>
      <c r="IO8" s="70">
        <v>44138</v>
      </c>
      <c r="IP8" s="70">
        <v>44139</v>
      </c>
      <c r="IQ8" s="70">
        <v>44140</v>
      </c>
      <c r="IR8" s="70">
        <v>44141</v>
      </c>
      <c r="IS8" s="70">
        <v>44142</v>
      </c>
      <c r="IT8" s="70">
        <v>44143</v>
      </c>
      <c r="IU8" s="70">
        <v>44144</v>
      </c>
      <c r="IV8" s="70">
        <v>44145</v>
      </c>
      <c r="IW8" s="70">
        <v>44146</v>
      </c>
      <c r="IX8" s="70">
        <v>44147</v>
      </c>
      <c r="IY8" s="70">
        <v>44148</v>
      </c>
      <c r="IZ8" s="70">
        <v>44149</v>
      </c>
      <c r="JA8" s="70">
        <v>44150</v>
      </c>
      <c r="JB8" s="70">
        <v>44151</v>
      </c>
      <c r="JC8" s="70">
        <v>44152</v>
      </c>
      <c r="JD8" s="70">
        <v>44153</v>
      </c>
      <c r="JE8" s="70">
        <v>44154</v>
      </c>
      <c r="JF8" s="70">
        <v>44155</v>
      </c>
      <c r="JG8" s="70">
        <v>44156</v>
      </c>
      <c r="JH8" s="70">
        <v>44157</v>
      </c>
      <c r="JI8" s="70">
        <v>44158</v>
      </c>
      <c r="JJ8" s="70">
        <v>44159</v>
      </c>
      <c r="JK8" s="70">
        <v>44160</v>
      </c>
      <c r="JL8" s="70">
        <v>44161</v>
      </c>
      <c r="JM8" s="70">
        <v>44162</v>
      </c>
      <c r="JN8" s="70">
        <v>44163</v>
      </c>
      <c r="JO8" s="70">
        <v>44164</v>
      </c>
      <c r="JP8" s="70">
        <v>44165</v>
      </c>
      <c r="JQ8" s="70">
        <v>44166</v>
      </c>
      <c r="JR8" s="70">
        <v>44167</v>
      </c>
      <c r="JS8" s="70">
        <v>44168</v>
      </c>
      <c r="JT8" s="70">
        <v>44169</v>
      </c>
      <c r="JU8" s="70">
        <v>44170</v>
      </c>
      <c r="JV8" s="70">
        <v>44171</v>
      </c>
      <c r="JW8" s="70">
        <v>44172</v>
      </c>
      <c r="JX8" s="70">
        <v>44173</v>
      </c>
      <c r="JY8" s="70">
        <v>44174</v>
      </c>
      <c r="JZ8" s="70">
        <v>44175</v>
      </c>
      <c r="KA8" s="70">
        <v>44176</v>
      </c>
      <c r="KB8" s="70">
        <v>44177</v>
      </c>
      <c r="KC8" s="70">
        <v>44178</v>
      </c>
      <c r="KD8" s="70">
        <v>44179</v>
      </c>
      <c r="KE8" s="70">
        <v>44180</v>
      </c>
      <c r="KF8" s="70">
        <v>44181</v>
      </c>
      <c r="KG8" s="70">
        <v>44182</v>
      </c>
      <c r="KH8" s="70">
        <v>44183</v>
      </c>
      <c r="KI8" s="70">
        <v>44184</v>
      </c>
      <c r="KJ8" s="70">
        <v>44185</v>
      </c>
      <c r="KK8" s="70">
        <v>44186</v>
      </c>
      <c r="KL8" s="70">
        <v>44187</v>
      </c>
      <c r="KM8" s="70">
        <v>44188</v>
      </c>
      <c r="KN8" s="70">
        <v>44189</v>
      </c>
      <c r="KO8" s="70">
        <v>44190</v>
      </c>
      <c r="KP8" s="70">
        <v>44191</v>
      </c>
      <c r="KQ8" s="70">
        <v>44192</v>
      </c>
      <c r="KR8" s="70">
        <v>44193</v>
      </c>
      <c r="KS8" s="70">
        <v>44194</v>
      </c>
      <c r="KT8" s="70">
        <v>44195</v>
      </c>
      <c r="KU8" s="70">
        <v>44196</v>
      </c>
      <c r="KV8" s="70">
        <v>44197</v>
      </c>
      <c r="KW8" s="70">
        <v>44198</v>
      </c>
      <c r="KX8" s="70">
        <v>44199</v>
      </c>
      <c r="KY8" s="70">
        <v>44200</v>
      </c>
      <c r="KZ8" s="70">
        <v>44201</v>
      </c>
      <c r="LA8" s="70">
        <v>44202</v>
      </c>
      <c r="LB8" s="70">
        <v>44203</v>
      </c>
      <c r="LC8" s="70">
        <v>44204</v>
      </c>
      <c r="LD8" s="70">
        <v>44205</v>
      </c>
      <c r="LE8" s="70">
        <v>44206</v>
      </c>
      <c r="LF8" s="70">
        <v>44207</v>
      </c>
      <c r="LG8" s="70">
        <v>44208</v>
      </c>
      <c r="LH8" s="70">
        <v>44209</v>
      </c>
      <c r="LI8" s="70">
        <v>44210</v>
      </c>
      <c r="LJ8" s="70">
        <v>44211</v>
      </c>
      <c r="LK8" s="70">
        <v>44212</v>
      </c>
      <c r="LL8" s="70">
        <v>44213</v>
      </c>
      <c r="LM8" s="70">
        <v>44214</v>
      </c>
      <c r="LN8" s="70">
        <v>44215</v>
      </c>
      <c r="LO8" s="70">
        <v>44216</v>
      </c>
      <c r="LP8" s="70">
        <v>44217</v>
      </c>
      <c r="LQ8" s="70">
        <v>44218</v>
      </c>
      <c r="LR8" s="70">
        <v>44219</v>
      </c>
      <c r="LS8" s="70">
        <v>44220</v>
      </c>
      <c r="LT8" s="70">
        <v>44221</v>
      </c>
      <c r="LU8" s="70">
        <v>44222</v>
      </c>
      <c r="LV8" s="70">
        <v>44223</v>
      </c>
      <c r="LW8" s="70">
        <v>44224</v>
      </c>
      <c r="LX8" s="70">
        <v>44225</v>
      </c>
      <c r="LY8" s="70">
        <v>44226</v>
      </c>
      <c r="LZ8" s="70">
        <v>44227</v>
      </c>
      <c r="MA8" s="70">
        <v>44228</v>
      </c>
      <c r="MB8" s="70">
        <v>44229</v>
      </c>
      <c r="MC8" s="70">
        <v>44230</v>
      </c>
      <c r="MD8" s="70">
        <v>44231</v>
      </c>
      <c r="ME8" s="70">
        <v>44232</v>
      </c>
      <c r="MF8" s="70">
        <v>44233</v>
      </c>
      <c r="MG8" s="70">
        <v>44234</v>
      </c>
      <c r="MH8" s="70">
        <v>44235</v>
      </c>
      <c r="MI8" s="70">
        <v>44236</v>
      </c>
      <c r="MJ8" s="70">
        <v>44237</v>
      </c>
      <c r="MK8" s="70">
        <v>44238</v>
      </c>
      <c r="ML8" s="70">
        <v>44239</v>
      </c>
      <c r="MM8" s="70">
        <v>44240</v>
      </c>
      <c r="MN8" s="70">
        <v>44241</v>
      </c>
      <c r="MO8" s="70">
        <v>44242</v>
      </c>
      <c r="MP8" s="70">
        <v>44243</v>
      </c>
      <c r="MQ8" s="70">
        <v>44244</v>
      </c>
      <c r="MR8" s="70">
        <v>44245</v>
      </c>
      <c r="MS8" s="70">
        <v>44246</v>
      </c>
      <c r="MT8" s="70">
        <v>44247</v>
      </c>
      <c r="MU8" s="70">
        <v>44248</v>
      </c>
      <c r="MV8" s="70">
        <v>44249</v>
      </c>
      <c r="MW8" s="70">
        <v>44250</v>
      </c>
      <c r="MX8" s="70">
        <v>44251</v>
      </c>
      <c r="MY8" s="70">
        <v>44252</v>
      </c>
      <c r="MZ8" s="70">
        <v>44253</v>
      </c>
      <c r="NA8" s="70">
        <v>44254</v>
      </c>
      <c r="NB8" s="70">
        <v>44255</v>
      </c>
      <c r="NC8" s="70">
        <v>44256</v>
      </c>
      <c r="ND8" s="70">
        <v>44257</v>
      </c>
      <c r="NE8" s="70">
        <v>44258</v>
      </c>
      <c r="NF8" s="70">
        <v>44259</v>
      </c>
      <c r="NG8" s="70">
        <v>44260</v>
      </c>
      <c r="NH8" s="70">
        <v>44261</v>
      </c>
      <c r="NI8" s="70">
        <v>44262</v>
      </c>
      <c r="NJ8" s="70">
        <v>44263</v>
      </c>
      <c r="NK8" s="70">
        <v>44264</v>
      </c>
      <c r="NL8" s="70">
        <v>44265</v>
      </c>
      <c r="NM8" s="70">
        <v>44266</v>
      </c>
      <c r="NN8" s="70">
        <v>44267</v>
      </c>
      <c r="NO8" s="70">
        <v>44268</v>
      </c>
      <c r="NP8" s="70">
        <v>44269</v>
      </c>
      <c r="NQ8" s="70">
        <v>44270</v>
      </c>
      <c r="NR8" s="70">
        <v>44271</v>
      </c>
      <c r="NS8" s="70">
        <v>44272</v>
      </c>
      <c r="NT8" s="70">
        <v>44273</v>
      </c>
      <c r="NU8" s="70">
        <v>44274</v>
      </c>
      <c r="NV8" s="70">
        <v>44275</v>
      </c>
      <c r="NW8" s="70">
        <v>44276</v>
      </c>
      <c r="NX8" s="70">
        <v>44277</v>
      </c>
      <c r="NY8" s="70">
        <v>44278</v>
      </c>
      <c r="NZ8" s="70">
        <v>44279</v>
      </c>
      <c r="OA8" s="70">
        <v>44280</v>
      </c>
      <c r="OB8" s="70">
        <v>44281</v>
      </c>
      <c r="OC8" s="70">
        <v>44282</v>
      </c>
      <c r="OD8" s="70">
        <v>44283</v>
      </c>
      <c r="OE8" s="70">
        <v>44284</v>
      </c>
      <c r="OF8" s="70">
        <v>44285</v>
      </c>
      <c r="OG8" s="70">
        <v>44286</v>
      </c>
      <c r="OH8" s="70">
        <v>44287</v>
      </c>
      <c r="OI8" s="70">
        <v>44288</v>
      </c>
      <c r="OJ8" s="70">
        <v>44289</v>
      </c>
      <c r="OK8" s="70">
        <v>44290</v>
      </c>
      <c r="OL8" s="70">
        <v>44291</v>
      </c>
      <c r="OM8" s="70">
        <v>44292</v>
      </c>
      <c r="ON8" s="70">
        <v>44293</v>
      </c>
      <c r="OO8" s="70">
        <v>44294</v>
      </c>
      <c r="OP8" s="70">
        <v>44295</v>
      </c>
      <c r="OQ8" s="70">
        <v>44296</v>
      </c>
      <c r="OR8" s="70">
        <v>44297</v>
      </c>
      <c r="OS8" s="70">
        <v>44298</v>
      </c>
      <c r="OT8" s="70">
        <v>44299</v>
      </c>
      <c r="OU8" s="70">
        <v>44300</v>
      </c>
      <c r="OV8" s="70">
        <v>44301</v>
      </c>
      <c r="OW8" s="70">
        <v>44302</v>
      </c>
      <c r="OX8" s="70">
        <v>44303</v>
      </c>
      <c r="OY8" s="70">
        <v>44304</v>
      </c>
      <c r="OZ8" s="70">
        <v>44305</v>
      </c>
      <c r="PA8" s="70">
        <v>44306</v>
      </c>
      <c r="PB8" s="70">
        <v>44307</v>
      </c>
      <c r="PC8" s="70">
        <v>44308</v>
      </c>
      <c r="PD8" s="70">
        <v>44309</v>
      </c>
      <c r="PE8" s="70">
        <v>44310</v>
      </c>
      <c r="PF8" s="70">
        <v>44311</v>
      </c>
      <c r="PG8" s="70">
        <v>44312</v>
      </c>
      <c r="PH8" s="70">
        <v>44313</v>
      </c>
      <c r="PI8" s="70">
        <v>44314</v>
      </c>
      <c r="PJ8" s="70">
        <v>44315</v>
      </c>
      <c r="PK8" s="70">
        <v>44316</v>
      </c>
      <c r="PL8" s="70">
        <v>44317</v>
      </c>
      <c r="PM8" s="70">
        <v>44318</v>
      </c>
      <c r="PN8" s="70">
        <v>44319</v>
      </c>
      <c r="PO8" s="70">
        <v>44320</v>
      </c>
      <c r="PP8" s="70">
        <v>44321</v>
      </c>
      <c r="PQ8" s="70">
        <v>44322</v>
      </c>
      <c r="PR8" s="70">
        <v>44323</v>
      </c>
      <c r="PS8" s="70">
        <v>44324</v>
      </c>
      <c r="PT8" s="70">
        <v>44325</v>
      </c>
      <c r="PU8" s="70">
        <v>44326</v>
      </c>
      <c r="PV8" s="70">
        <v>44327</v>
      </c>
      <c r="PW8" s="70">
        <v>44328</v>
      </c>
      <c r="PX8" s="70">
        <v>44329</v>
      </c>
      <c r="PY8" s="70">
        <v>44330</v>
      </c>
      <c r="PZ8" s="70">
        <v>44331</v>
      </c>
      <c r="QA8" s="70">
        <v>44332</v>
      </c>
      <c r="QB8" s="70">
        <v>44333</v>
      </c>
      <c r="QC8" s="70">
        <v>44334</v>
      </c>
      <c r="QD8" s="70">
        <v>44335</v>
      </c>
      <c r="QE8" s="70">
        <v>44336</v>
      </c>
      <c r="QF8" s="70">
        <v>44337</v>
      </c>
      <c r="QG8" s="70">
        <v>44338</v>
      </c>
      <c r="QH8" s="70">
        <v>44339</v>
      </c>
      <c r="QI8" s="70">
        <v>44340</v>
      </c>
      <c r="QJ8" s="70">
        <v>44341</v>
      </c>
      <c r="QK8" s="70">
        <v>44342</v>
      </c>
      <c r="QL8" s="70">
        <v>44343</v>
      </c>
      <c r="QM8" s="70">
        <v>44344</v>
      </c>
      <c r="QN8" s="70">
        <v>44345</v>
      </c>
      <c r="QO8" s="70">
        <v>44346</v>
      </c>
      <c r="QP8" s="70">
        <v>44347</v>
      </c>
      <c r="QQ8" s="70">
        <v>44348</v>
      </c>
      <c r="QR8" s="70">
        <v>44349</v>
      </c>
      <c r="QS8" s="70">
        <v>44350</v>
      </c>
      <c r="QT8" s="70">
        <v>44351</v>
      </c>
      <c r="QU8" s="70">
        <v>44352</v>
      </c>
      <c r="QV8" s="70">
        <v>44353</v>
      </c>
      <c r="QW8" s="70">
        <v>44354</v>
      </c>
      <c r="QX8" s="70">
        <v>44355</v>
      </c>
      <c r="QY8" s="70">
        <v>44356</v>
      </c>
      <c r="QZ8" s="70">
        <v>44357</v>
      </c>
      <c r="RA8" s="70">
        <v>44358</v>
      </c>
      <c r="RB8" s="70">
        <v>44359</v>
      </c>
      <c r="RC8" s="70">
        <v>44360</v>
      </c>
      <c r="RD8" s="70">
        <v>44361</v>
      </c>
      <c r="RE8" s="70">
        <v>44362</v>
      </c>
      <c r="RF8" s="70">
        <v>44363</v>
      </c>
      <c r="RG8" s="70">
        <v>44364</v>
      </c>
      <c r="RH8" s="70">
        <v>44365</v>
      </c>
      <c r="RI8" s="70">
        <v>44366</v>
      </c>
      <c r="RJ8" s="70">
        <v>44367</v>
      </c>
      <c r="RK8" s="70">
        <v>44368</v>
      </c>
      <c r="RL8" s="70">
        <v>44369</v>
      </c>
      <c r="RM8" s="70">
        <v>44370</v>
      </c>
      <c r="RN8" s="70">
        <v>44371</v>
      </c>
      <c r="RO8" s="70">
        <v>44372</v>
      </c>
      <c r="RP8" s="70">
        <v>44373</v>
      </c>
      <c r="RQ8" s="70">
        <v>44374</v>
      </c>
      <c r="RR8" s="70">
        <v>44375</v>
      </c>
      <c r="RS8" s="70">
        <v>44376</v>
      </c>
      <c r="RT8" s="70">
        <v>44377</v>
      </c>
      <c r="RU8" s="70">
        <v>44378</v>
      </c>
      <c r="RV8" s="70">
        <v>44379</v>
      </c>
      <c r="RW8" s="70">
        <v>44380</v>
      </c>
      <c r="RX8" s="70">
        <v>44381</v>
      </c>
      <c r="RY8" s="70">
        <v>44382</v>
      </c>
      <c r="RZ8" s="1">
        <v>44383</v>
      </c>
      <c r="SA8" s="1">
        <v>44384</v>
      </c>
      <c r="SB8" s="1">
        <v>44385</v>
      </c>
      <c r="SC8" s="1">
        <v>44386</v>
      </c>
      <c r="SD8" s="1">
        <v>44387</v>
      </c>
      <c r="SE8" s="1">
        <v>44388</v>
      </c>
      <c r="SF8" s="1">
        <v>44389</v>
      </c>
      <c r="SG8" s="1">
        <v>44390</v>
      </c>
      <c r="SH8" s="1">
        <v>44391</v>
      </c>
      <c r="SI8" s="1">
        <v>44392</v>
      </c>
      <c r="SJ8" s="1">
        <v>44393</v>
      </c>
      <c r="SK8" s="1">
        <v>44394</v>
      </c>
      <c r="SL8" s="1">
        <v>44395</v>
      </c>
      <c r="SM8" s="1">
        <v>44396</v>
      </c>
      <c r="SN8" s="1">
        <v>44397</v>
      </c>
      <c r="SO8" s="1">
        <v>44398</v>
      </c>
      <c r="SP8" s="1">
        <v>44399</v>
      </c>
      <c r="SQ8" s="1">
        <v>44400</v>
      </c>
      <c r="SR8" s="1">
        <v>44401</v>
      </c>
      <c r="SS8" s="1">
        <v>44402</v>
      </c>
      <c r="ST8" s="1">
        <v>44403</v>
      </c>
      <c r="SU8" s="1">
        <v>44404</v>
      </c>
      <c r="SV8" s="1">
        <v>44405</v>
      </c>
      <c r="SW8" s="1">
        <v>44406</v>
      </c>
      <c r="SX8" s="1">
        <v>44407</v>
      </c>
      <c r="SY8" s="1">
        <v>44408</v>
      </c>
      <c r="SZ8" s="1">
        <v>44409</v>
      </c>
      <c r="TA8" s="1">
        <v>44410</v>
      </c>
      <c r="TB8" s="1">
        <v>44411</v>
      </c>
      <c r="TC8" s="1">
        <v>44412</v>
      </c>
      <c r="TD8" s="1">
        <v>44413</v>
      </c>
      <c r="TE8" s="1">
        <v>44414</v>
      </c>
      <c r="TF8" s="1">
        <v>44415</v>
      </c>
      <c r="TG8" s="1">
        <v>44416</v>
      </c>
      <c r="TH8" s="1">
        <v>44417</v>
      </c>
      <c r="TI8" s="1">
        <v>44418</v>
      </c>
      <c r="TJ8" s="1">
        <v>44419</v>
      </c>
      <c r="TK8" s="1">
        <v>44420</v>
      </c>
      <c r="TL8" s="1">
        <v>44421</v>
      </c>
      <c r="TM8" s="1">
        <v>44422</v>
      </c>
      <c r="TN8" s="1">
        <v>44423</v>
      </c>
      <c r="TO8" s="1">
        <v>44424</v>
      </c>
      <c r="TP8" s="1">
        <v>44425</v>
      </c>
      <c r="TQ8" s="1">
        <v>44426</v>
      </c>
      <c r="TR8" s="1">
        <v>44427</v>
      </c>
      <c r="TS8" s="1">
        <v>44428</v>
      </c>
      <c r="TT8" s="1">
        <v>44429</v>
      </c>
      <c r="TU8" s="1">
        <v>44430</v>
      </c>
      <c r="TV8" s="1">
        <v>44431</v>
      </c>
      <c r="TW8" s="1">
        <v>44432</v>
      </c>
      <c r="TX8" s="1">
        <v>44433</v>
      </c>
      <c r="TY8" s="1">
        <v>44434</v>
      </c>
      <c r="TZ8" s="1">
        <v>44435</v>
      </c>
      <c r="UA8" s="1">
        <v>44436</v>
      </c>
      <c r="UB8" s="1">
        <v>44437</v>
      </c>
      <c r="UC8" s="1">
        <v>44438</v>
      </c>
      <c r="UD8" s="1">
        <v>44439</v>
      </c>
      <c r="UE8" s="1">
        <v>44440</v>
      </c>
      <c r="UF8" s="1">
        <v>44441</v>
      </c>
      <c r="UG8" s="1">
        <v>44442</v>
      </c>
      <c r="UH8" s="1">
        <v>44443</v>
      </c>
      <c r="UI8" s="1">
        <v>44444</v>
      </c>
      <c r="UJ8" s="1">
        <v>44445</v>
      </c>
      <c r="UK8" s="1">
        <v>44446</v>
      </c>
      <c r="UL8" s="1">
        <v>44447</v>
      </c>
      <c r="UM8" s="1">
        <v>44448</v>
      </c>
      <c r="UN8" s="1">
        <v>44449</v>
      </c>
      <c r="UO8" s="1">
        <v>44450</v>
      </c>
      <c r="UP8" s="1">
        <v>44451</v>
      </c>
      <c r="UQ8" s="1">
        <v>44452</v>
      </c>
      <c r="UR8" s="1">
        <v>44453</v>
      </c>
      <c r="US8" s="1">
        <v>44454</v>
      </c>
      <c r="UT8" s="1">
        <v>44455</v>
      </c>
      <c r="UU8" s="1">
        <v>44456</v>
      </c>
      <c r="UV8" s="1">
        <v>44457</v>
      </c>
      <c r="UW8" s="1">
        <v>44458</v>
      </c>
      <c r="UX8" s="1">
        <v>44459</v>
      </c>
      <c r="UY8" s="1">
        <v>44460</v>
      </c>
      <c r="UZ8" s="1">
        <v>44461</v>
      </c>
      <c r="VA8" s="1">
        <v>44462</v>
      </c>
      <c r="VB8" s="1">
        <v>44463</v>
      </c>
      <c r="VC8" s="1">
        <v>44464</v>
      </c>
      <c r="VD8" s="1">
        <v>44465</v>
      </c>
      <c r="VE8" s="1">
        <v>44466</v>
      </c>
      <c r="VF8" s="1">
        <v>44467</v>
      </c>
      <c r="VG8" s="1">
        <v>44468</v>
      </c>
      <c r="VH8" s="1">
        <v>44469</v>
      </c>
      <c r="VI8" s="1">
        <v>44470</v>
      </c>
      <c r="VJ8" s="1">
        <v>44471</v>
      </c>
      <c r="VK8" s="1">
        <v>44472</v>
      </c>
      <c r="VL8" s="1">
        <v>44473</v>
      </c>
      <c r="VM8" s="1">
        <v>44474</v>
      </c>
      <c r="VN8" s="1">
        <v>44475</v>
      </c>
      <c r="VO8" s="1">
        <v>44476</v>
      </c>
      <c r="VP8" s="1">
        <v>44477</v>
      </c>
      <c r="VQ8" s="1">
        <v>44478</v>
      </c>
      <c r="VR8" s="1">
        <v>44479</v>
      </c>
      <c r="VS8" s="1">
        <v>44480</v>
      </c>
      <c r="VT8" s="1">
        <v>44481</v>
      </c>
      <c r="VU8" s="1">
        <v>44482</v>
      </c>
      <c r="VV8" s="1">
        <v>44483</v>
      </c>
      <c r="VW8" s="1">
        <v>44484</v>
      </c>
      <c r="VX8" s="1">
        <v>44485</v>
      </c>
      <c r="VY8" s="1">
        <v>44486</v>
      </c>
      <c r="VZ8" s="1">
        <v>44487</v>
      </c>
      <c r="WA8" s="1">
        <v>44488</v>
      </c>
      <c r="WB8" s="1">
        <v>44489</v>
      </c>
      <c r="WC8" s="1">
        <v>44490</v>
      </c>
      <c r="WD8" s="1">
        <v>44491</v>
      </c>
      <c r="WE8" s="1">
        <v>44492</v>
      </c>
      <c r="WF8" s="1">
        <v>44493</v>
      </c>
      <c r="WG8" s="1">
        <v>44494</v>
      </c>
      <c r="WH8" s="1">
        <v>44495</v>
      </c>
      <c r="WI8" s="1">
        <v>44496</v>
      </c>
      <c r="WJ8" s="1">
        <v>44497</v>
      </c>
      <c r="WK8" s="1">
        <v>44498</v>
      </c>
      <c r="WL8" s="1">
        <v>44499</v>
      </c>
      <c r="WM8" s="1">
        <v>44500</v>
      </c>
      <c r="WN8" s="1">
        <v>44501</v>
      </c>
      <c r="WO8" s="1">
        <v>44502</v>
      </c>
      <c r="WP8" s="1">
        <v>44503</v>
      </c>
      <c r="WQ8" s="1">
        <v>44504</v>
      </c>
      <c r="WR8" s="1">
        <v>44505</v>
      </c>
      <c r="WS8" s="1">
        <v>44506</v>
      </c>
      <c r="WT8" s="1">
        <v>44507</v>
      </c>
      <c r="WU8" s="1">
        <v>44508</v>
      </c>
      <c r="WV8" s="1">
        <v>44509</v>
      </c>
      <c r="WW8" s="1">
        <v>44510</v>
      </c>
      <c r="WX8" s="1">
        <v>44511</v>
      </c>
      <c r="WY8" s="1">
        <v>44512</v>
      </c>
      <c r="WZ8" s="1">
        <v>44513</v>
      </c>
      <c r="XA8" s="1">
        <v>44514</v>
      </c>
      <c r="XB8" s="1">
        <v>44515</v>
      </c>
      <c r="XC8" s="1">
        <v>44516</v>
      </c>
      <c r="XD8" s="1">
        <v>44517</v>
      </c>
      <c r="XE8" s="1">
        <v>44518</v>
      </c>
      <c r="XF8" s="1">
        <v>44519</v>
      </c>
      <c r="XG8" s="1">
        <v>44520</v>
      </c>
      <c r="XH8" s="1">
        <v>44521</v>
      </c>
      <c r="XI8" s="1">
        <v>44522</v>
      </c>
      <c r="XJ8" s="1">
        <v>44523</v>
      </c>
      <c r="XK8" s="1">
        <v>44524</v>
      </c>
      <c r="XL8" s="1">
        <v>44525</v>
      </c>
      <c r="XM8" s="1">
        <v>44526</v>
      </c>
      <c r="XN8" s="1">
        <v>44527</v>
      </c>
      <c r="XO8" s="1">
        <v>44528</v>
      </c>
      <c r="XP8" s="1">
        <v>44529</v>
      </c>
      <c r="XQ8" s="1">
        <v>44530</v>
      </c>
      <c r="XR8" s="1">
        <v>44531</v>
      </c>
      <c r="XS8" s="1">
        <v>44532</v>
      </c>
      <c r="XT8" s="1">
        <v>44533</v>
      </c>
      <c r="XU8" s="1">
        <v>44534</v>
      </c>
      <c r="XV8" s="1">
        <v>44535</v>
      </c>
      <c r="XW8" s="1">
        <v>44536</v>
      </c>
      <c r="XX8" s="1">
        <v>44537</v>
      </c>
      <c r="XY8" s="1">
        <v>44538</v>
      </c>
      <c r="XZ8" s="1">
        <v>44539</v>
      </c>
      <c r="YA8" s="1">
        <v>44540</v>
      </c>
      <c r="YB8" s="1">
        <v>44541</v>
      </c>
      <c r="YC8" s="1">
        <v>44542</v>
      </c>
      <c r="YD8" s="1">
        <v>44543</v>
      </c>
      <c r="YE8" s="1">
        <v>44544</v>
      </c>
      <c r="YF8" s="1">
        <v>44545</v>
      </c>
      <c r="YG8" s="1">
        <v>44546</v>
      </c>
      <c r="YH8" s="1">
        <v>44547</v>
      </c>
      <c r="YI8" s="1">
        <v>44548</v>
      </c>
      <c r="YJ8" s="1">
        <v>44549</v>
      </c>
      <c r="YK8" s="1">
        <v>44550</v>
      </c>
      <c r="YL8" s="1">
        <v>44551</v>
      </c>
      <c r="YM8" s="1">
        <v>44552</v>
      </c>
      <c r="YN8" s="1">
        <v>44553</v>
      </c>
      <c r="YO8" s="1">
        <v>44554</v>
      </c>
      <c r="YP8" s="1">
        <v>44555</v>
      </c>
      <c r="YQ8" s="1">
        <v>44556</v>
      </c>
      <c r="YR8" s="1">
        <v>44557</v>
      </c>
      <c r="YS8" s="1">
        <v>44558</v>
      </c>
      <c r="YT8" s="1">
        <v>44559</v>
      </c>
      <c r="YU8" s="1">
        <v>44560</v>
      </c>
      <c r="YV8" s="1">
        <v>44561</v>
      </c>
      <c r="YW8" s="1">
        <v>44562</v>
      </c>
      <c r="YX8" s="1">
        <v>44563</v>
      </c>
      <c r="YY8" s="1">
        <v>44564</v>
      </c>
      <c r="YZ8" s="1">
        <v>44565</v>
      </c>
      <c r="ZA8" s="1">
        <v>44566</v>
      </c>
      <c r="ZB8" s="1">
        <v>44567</v>
      </c>
      <c r="ZC8" s="1">
        <v>44568</v>
      </c>
      <c r="ZD8" s="1">
        <v>44569</v>
      </c>
      <c r="ZE8" s="1">
        <v>44570</v>
      </c>
      <c r="ZF8" s="1">
        <v>44571</v>
      </c>
      <c r="ZG8" s="1">
        <v>44572</v>
      </c>
      <c r="ZH8" s="1">
        <v>44573</v>
      </c>
      <c r="ZI8" s="1">
        <v>44574</v>
      </c>
      <c r="ZJ8" s="1">
        <v>44575</v>
      </c>
      <c r="ZK8" s="1">
        <v>44576</v>
      </c>
      <c r="ZL8" s="1">
        <v>44577</v>
      </c>
      <c r="ZM8" s="1">
        <v>44578</v>
      </c>
      <c r="ZN8" s="1">
        <v>44579</v>
      </c>
      <c r="ZO8" s="1">
        <v>44580</v>
      </c>
      <c r="ZP8" s="1">
        <v>44581</v>
      </c>
      <c r="ZQ8" s="1">
        <v>44582</v>
      </c>
      <c r="ZR8" s="1">
        <v>44583</v>
      </c>
      <c r="ZS8" s="1">
        <v>44584</v>
      </c>
      <c r="ZT8" s="1">
        <v>44585</v>
      </c>
      <c r="ZU8" s="1">
        <v>44586</v>
      </c>
      <c r="ZV8" s="1">
        <v>44587</v>
      </c>
      <c r="ZW8" s="1">
        <v>44588</v>
      </c>
      <c r="ZX8" s="1">
        <v>44589</v>
      </c>
      <c r="ZY8" s="1">
        <v>44590</v>
      </c>
      <c r="ZZ8" s="1">
        <v>44591</v>
      </c>
      <c r="AAA8" s="1">
        <v>44592</v>
      </c>
      <c r="AAB8" s="1">
        <v>44593</v>
      </c>
      <c r="AAC8" s="1">
        <v>44594</v>
      </c>
      <c r="AAD8" s="1">
        <v>44595</v>
      </c>
      <c r="AAE8" s="1">
        <v>44596</v>
      </c>
      <c r="AAF8" s="1">
        <v>44597</v>
      </c>
      <c r="AAG8" s="1">
        <v>44598</v>
      </c>
      <c r="AAH8" s="1">
        <v>44599</v>
      </c>
      <c r="AAI8" s="1">
        <v>44600</v>
      </c>
      <c r="AAJ8" s="1">
        <v>44601</v>
      </c>
      <c r="AAK8" s="1">
        <v>44602</v>
      </c>
      <c r="AAL8" s="1">
        <v>44603</v>
      </c>
      <c r="AAM8" s="1">
        <v>44604</v>
      </c>
      <c r="AAN8" s="1">
        <v>44605</v>
      </c>
      <c r="AAO8" s="1">
        <v>44606</v>
      </c>
      <c r="AAP8" s="1">
        <v>44607</v>
      </c>
      <c r="AAQ8" s="1">
        <v>44608</v>
      </c>
      <c r="AAR8" s="1">
        <v>44609</v>
      </c>
      <c r="AAS8" s="1">
        <v>44610</v>
      </c>
      <c r="AAT8" s="1">
        <v>44611</v>
      </c>
      <c r="AAU8" s="1">
        <v>44612</v>
      </c>
      <c r="AAV8" s="1">
        <v>44613</v>
      </c>
      <c r="AAW8" s="1">
        <v>44614</v>
      </c>
      <c r="AAX8" s="1">
        <v>44615</v>
      </c>
      <c r="AAY8" s="1">
        <v>44616</v>
      </c>
      <c r="AAZ8" s="1">
        <v>44617</v>
      </c>
      <c r="ABA8" s="1">
        <v>44618</v>
      </c>
      <c r="ABB8" s="1">
        <v>44619</v>
      </c>
      <c r="ABC8" s="1">
        <v>44620</v>
      </c>
      <c r="ABD8" s="1">
        <v>44621</v>
      </c>
      <c r="ABE8" s="1">
        <v>44622</v>
      </c>
      <c r="ABF8" s="1">
        <v>44623</v>
      </c>
      <c r="ABG8" s="1">
        <v>44624</v>
      </c>
      <c r="ABH8" s="1">
        <v>44625</v>
      </c>
      <c r="ABI8" s="1">
        <v>44626</v>
      </c>
      <c r="ABJ8" s="1">
        <v>44627</v>
      </c>
      <c r="ABK8" s="1">
        <v>44628</v>
      </c>
      <c r="ABL8" s="1">
        <v>44629</v>
      </c>
      <c r="ABM8" s="1">
        <v>44630</v>
      </c>
      <c r="ABN8" s="1">
        <v>44631</v>
      </c>
      <c r="ABO8" s="1">
        <v>44632</v>
      </c>
      <c r="ABP8" s="1">
        <v>44633</v>
      </c>
      <c r="ABQ8" s="1">
        <v>44634</v>
      </c>
      <c r="ABR8" s="1">
        <v>44635</v>
      </c>
      <c r="ABS8" s="1">
        <v>44636</v>
      </c>
      <c r="ABT8" s="1">
        <v>44637</v>
      </c>
      <c r="ABU8" s="1">
        <v>44638</v>
      </c>
      <c r="ABV8" s="1">
        <v>44639</v>
      </c>
      <c r="ABW8" s="1">
        <v>44640</v>
      </c>
      <c r="ABX8" s="1">
        <v>44641</v>
      </c>
      <c r="ABY8" s="1">
        <v>44642</v>
      </c>
      <c r="ABZ8" s="1">
        <v>44643</v>
      </c>
      <c r="ACA8" s="1">
        <v>44644</v>
      </c>
      <c r="ACB8" s="1">
        <v>44645</v>
      </c>
      <c r="ACC8" s="1">
        <v>44646</v>
      </c>
      <c r="ACD8" s="1">
        <v>44647</v>
      </c>
      <c r="ACE8" s="1">
        <v>44648</v>
      </c>
      <c r="ACF8" s="1">
        <v>44649</v>
      </c>
      <c r="ACG8" s="1">
        <v>44650</v>
      </c>
      <c r="ACH8" s="1">
        <v>44651</v>
      </c>
      <c r="ACI8" s="1">
        <v>44652</v>
      </c>
      <c r="ACJ8" s="1">
        <v>44653</v>
      </c>
      <c r="ACK8" s="1">
        <v>44654</v>
      </c>
      <c r="ACL8" s="1">
        <v>44655</v>
      </c>
      <c r="ACM8" s="1">
        <v>44656</v>
      </c>
      <c r="ACN8" s="1">
        <v>44657</v>
      </c>
      <c r="ACO8" s="1">
        <v>44658</v>
      </c>
      <c r="ACP8" s="1">
        <v>44659</v>
      </c>
      <c r="ACQ8" s="1">
        <v>44660</v>
      </c>
      <c r="ACR8" s="1">
        <v>44661</v>
      </c>
      <c r="ACS8" s="1">
        <v>44662</v>
      </c>
      <c r="ACT8" s="1">
        <v>44663</v>
      </c>
      <c r="ACU8" s="1">
        <v>44664</v>
      </c>
      <c r="ACV8" s="1">
        <v>44665</v>
      </c>
      <c r="ACW8" s="1">
        <v>44666</v>
      </c>
      <c r="ACX8" s="1">
        <v>44667</v>
      </c>
      <c r="ACY8" s="1">
        <v>44668</v>
      </c>
      <c r="ACZ8" s="1">
        <v>44669</v>
      </c>
      <c r="ADA8" s="1">
        <v>44670</v>
      </c>
      <c r="ADB8" s="1">
        <v>44671</v>
      </c>
      <c r="ADC8" s="1">
        <v>44672</v>
      </c>
      <c r="ADD8" s="1">
        <v>44673</v>
      </c>
      <c r="ADE8" s="1">
        <v>44674</v>
      </c>
      <c r="ADF8" s="1">
        <v>44675</v>
      </c>
      <c r="ADG8" s="1">
        <v>44676</v>
      </c>
      <c r="ADH8" s="1">
        <v>44677</v>
      </c>
      <c r="ADI8" s="1">
        <v>44678</v>
      </c>
      <c r="ADJ8" s="1">
        <v>44679</v>
      </c>
      <c r="ADK8" s="1">
        <v>44680</v>
      </c>
      <c r="ADL8" s="1">
        <v>44681</v>
      </c>
      <c r="ADM8" s="1">
        <v>44682</v>
      </c>
      <c r="ADN8" s="1">
        <v>44683</v>
      </c>
      <c r="ADO8" s="1">
        <v>44684</v>
      </c>
      <c r="ADP8" s="1">
        <v>44685</v>
      </c>
      <c r="ADQ8" s="1">
        <v>44686</v>
      </c>
      <c r="ADR8" s="1">
        <v>44687</v>
      </c>
      <c r="ADS8" s="1">
        <v>44688</v>
      </c>
      <c r="ADT8" s="1">
        <v>44689</v>
      </c>
      <c r="ADU8" s="1">
        <v>44690</v>
      </c>
      <c r="ADV8" s="1">
        <v>44691</v>
      </c>
      <c r="ADW8" s="1">
        <v>44692</v>
      </c>
      <c r="ADX8" s="1">
        <v>44693</v>
      </c>
      <c r="ADY8" s="1">
        <v>44694</v>
      </c>
      <c r="ADZ8" s="1">
        <v>44695</v>
      </c>
      <c r="AEA8" s="1">
        <v>44696</v>
      </c>
      <c r="AEB8" s="1">
        <v>44697</v>
      </c>
      <c r="AEC8" s="1">
        <v>44698</v>
      </c>
      <c r="AED8" s="1">
        <v>44699</v>
      </c>
      <c r="AEE8" s="1">
        <v>44700</v>
      </c>
      <c r="AEF8" s="1">
        <v>44701</v>
      </c>
      <c r="AEG8" s="1">
        <v>44702</v>
      </c>
      <c r="AEH8" s="1">
        <v>44703</v>
      </c>
      <c r="AEI8" s="1">
        <v>44704</v>
      </c>
      <c r="AEJ8" s="1">
        <v>44705</v>
      </c>
      <c r="AEK8" s="1">
        <v>44706</v>
      </c>
      <c r="AEL8" s="1">
        <v>44707</v>
      </c>
      <c r="AEM8" s="1">
        <v>44708</v>
      </c>
      <c r="AEN8" s="1">
        <v>44709</v>
      </c>
      <c r="AEO8" s="1">
        <v>44710</v>
      </c>
      <c r="AEP8" s="1">
        <v>44711</v>
      </c>
      <c r="AEQ8" s="1">
        <v>44712</v>
      </c>
      <c r="AER8" s="1">
        <v>44713</v>
      </c>
      <c r="AES8" s="1">
        <v>44714</v>
      </c>
      <c r="AET8" s="1">
        <v>44715</v>
      </c>
      <c r="AEU8" s="1">
        <v>44716</v>
      </c>
      <c r="AEV8" s="1">
        <v>44717</v>
      </c>
      <c r="AEW8" s="1">
        <v>44718</v>
      </c>
      <c r="AEX8" s="1">
        <v>44719</v>
      </c>
      <c r="AEY8" s="1">
        <v>44720</v>
      </c>
      <c r="AEZ8" s="1">
        <v>44721</v>
      </c>
      <c r="AFA8" s="1">
        <v>44722</v>
      </c>
      <c r="AFB8" s="1">
        <v>44723</v>
      </c>
      <c r="AFC8" s="1">
        <v>44724</v>
      </c>
      <c r="AFD8" s="1">
        <v>44725</v>
      </c>
      <c r="AFE8" s="1">
        <v>44726</v>
      </c>
      <c r="AFF8" s="1">
        <v>44727</v>
      </c>
      <c r="AFG8" s="1">
        <v>44728</v>
      </c>
      <c r="AFH8" s="1">
        <v>44729</v>
      </c>
      <c r="AFI8" s="1">
        <v>44730</v>
      </c>
      <c r="AFJ8" s="1">
        <v>44731</v>
      </c>
      <c r="AFK8" s="1">
        <v>44732</v>
      </c>
      <c r="AFL8" s="1">
        <v>44733</v>
      </c>
      <c r="AFM8" s="1">
        <v>44734</v>
      </c>
      <c r="AFN8" s="1">
        <v>44735</v>
      </c>
      <c r="AFO8" s="1">
        <v>44736</v>
      </c>
      <c r="AFP8" s="1">
        <v>44737</v>
      </c>
      <c r="AFQ8" s="1">
        <v>44738</v>
      </c>
      <c r="AFR8" s="1">
        <v>44739</v>
      </c>
      <c r="AFS8" s="1">
        <v>44740</v>
      </c>
      <c r="AFT8" s="1">
        <v>44741</v>
      </c>
      <c r="AFU8" s="1">
        <v>44742</v>
      </c>
      <c r="AFV8" s="1">
        <v>44743</v>
      </c>
      <c r="AFW8" s="1">
        <v>44744</v>
      </c>
      <c r="AFX8" s="1">
        <v>44745</v>
      </c>
      <c r="AFY8" s="1">
        <v>44746</v>
      </c>
      <c r="AFZ8" s="1">
        <v>44747</v>
      </c>
      <c r="AGA8" s="1">
        <v>44748</v>
      </c>
      <c r="AGB8" s="1">
        <v>44749</v>
      </c>
      <c r="AGC8" s="1">
        <v>44750</v>
      </c>
      <c r="AGD8" s="1">
        <v>44751</v>
      </c>
      <c r="AGE8" s="1">
        <v>44752</v>
      </c>
      <c r="AGF8" s="1">
        <v>44753</v>
      </c>
      <c r="AGG8" s="1">
        <v>44754</v>
      </c>
      <c r="AGH8" s="1">
        <v>44755</v>
      </c>
      <c r="AGI8" s="1">
        <v>44756</v>
      </c>
      <c r="AGJ8" s="1">
        <v>44757</v>
      </c>
      <c r="AGK8" s="1">
        <v>44758</v>
      </c>
      <c r="AGL8" s="1">
        <v>44759</v>
      </c>
      <c r="AGM8" s="1">
        <v>44760</v>
      </c>
      <c r="AGN8" s="1">
        <v>44761</v>
      </c>
      <c r="AGO8" s="1">
        <v>44762</v>
      </c>
      <c r="AGP8" s="1">
        <v>44763</v>
      </c>
      <c r="AGQ8" s="1">
        <v>44764</v>
      </c>
      <c r="AGR8" s="1">
        <v>44765</v>
      </c>
      <c r="AGS8" s="1">
        <v>44766</v>
      </c>
      <c r="AGT8" s="1">
        <v>44767</v>
      </c>
      <c r="AGU8" s="1">
        <v>44768</v>
      </c>
      <c r="AGV8" s="1">
        <v>44769</v>
      </c>
      <c r="AGW8" s="1">
        <v>44770</v>
      </c>
      <c r="AGX8" s="1">
        <v>44771</v>
      </c>
      <c r="AGY8" s="1">
        <v>44772</v>
      </c>
      <c r="AGZ8" s="1">
        <v>44773</v>
      </c>
      <c r="AHA8" s="1">
        <v>44774</v>
      </c>
      <c r="AHB8" s="1">
        <v>44775</v>
      </c>
      <c r="AHC8" s="1">
        <v>44776</v>
      </c>
      <c r="AHD8" s="1">
        <v>44777</v>
      </c>
      <c r="AHE8" s="1">
        <v>44778</v>
      </c>
      <c r="AHF8" s="1">
        <v>44779</v>
      </c>
      <c r="AHG8" s="1">
        <v>44780</v>
      </c>
      <c r="AHH8" s="1">
        <v>44781</v>
      </c>
      <c r="AHI8" s="1">
        <v>44782</v>
      </c>
      <c r="AHJ8" s="1">
        <v>44783</v>
      </c>
      <c r="AHK8" s="1">
        <v>44784</v>
      </c>
      <c r="AHL8" s="1">
        <v>44785</v>
      </c>
      <c r="AHM8" s="1">
        <v>44786</v>
      </c>
      <c r="AHN8" s="1">
        <v>44787</v>
      </c>
      <c r="AHO8" s="1">
        <v>44788</v>
      </c>
      <c r="AHP8" s="1">
        <v>44789</v>
      </c>
      <c r="AHQ8" s="1">
        <v>44790</v>
      </c>
      <c r="AHR8" s="1">
        <v>44791</v>
      </c>
      <c r="AHS8" s="1">
        <v>44792</v>
      </c>
      <c r="AHT8" s="1">
        <v>44793</v>
      </c>
      <c r="AHU8" s="1">
        <v>44794</v>
      </c>
      <c r="AHV8" s="1">
        <v>44795</v>
      </c>
      <c r="AHW8" s="1">
        <v>44796</v>
      </c>
      <c r="AHX8" s="1">
        <v>44797</v>
      </c>
      <c r="AHY8" s="1">
        <v>44798</v>
      </c>
      <c r="AHZ8" s="1">
        <v>44799</v>
      </c>
      <c r="AIA8" s="1">
        <v>44800</v>
      </c>
      <c r="AIB8" s="1">
        <v>44801</v>
      </c>
      <c r="AIC8" s="1">
        <v>44802</v>
      </c>
      <c r="AID8" s="1">
        <v>44803</v>
      </c>
      <c r="AIE8" s="1">
        <v>44804</v>
      </c>
      <c r="AIF8" s="1">
        <v>44805</v>
      </c>
      <c r="AIG8" s="1">
        <v>44806</v>
      </c>
      <c r="AIH8" s="1">
        <v>44807</v>
      </c>
      <c r="AII8" s="1">
        <v>44808</v>
      </c>
      <c r="AIJ8" s="1">
        <v>44809</v>
      </c>
      <c r="AIK8" s="1">
        <v>44810</v>
      </c>
      <c r="AIL8" s="1">
        <v>44811</v>
      </c>
      <c r="AIM8" s="1">
        <v>44812</v>
      </c>
      <c r="AIN8" s="1">
        <v>44813</v>
      </c>
      <c r="AIO8" s="1">
        <v>44814</v>
      </c>
      <c r="AIP8" s="1">
        <v>44815</v>
      </c>
      <c r="AIQ8" s="1">
        <v>44816</v>
      </c>
      <c r="AIR8" s="1">
        <v>44817</v>
      </c>
      <c r="AIS8" s="1">
        <v>44818</v>
      </c>
      <c r="AIT8" s="1">
        <v>44819</v>
      </c>
      <c r="AIU8" s="1">
        <v>44820</v>
      </c>
      <c r="AIV8" s="1">
        <v>44821</v>
      </c>
      <c r="AIW8" s="1">
        <v>44822</v>
      </c>
      <c r="AIX8" s="1">
        <v>44823</v>
      </c>
      <c r="AIY8" s="1">
        <v>44824</v>
      </c>
      <c r="AIZ8" s="1">
        <v>44825</v>
      </c>
      <c r="AJA8" s="1">
        <v>44826</v>
      </c>
      <c r="AJB8" s="1">
        <v>44827</v>
      </c>
      <c r="AJC8" s="1">
        <v>44828</v>
      </c>
      <c r="AJD8" s="1">
        <v>44829</v>
      </c>
      <c r="AJE8" s="1">
        <v>44830</v>
      </c>
      <c r="AJF8" s="1">
        <v>44831</v>
      </c>
      <c r="AJG8" s="1">
        <v>44832</v>
      </c>
      <c r="AJH8" s="1">
        <v>44833</v>
      </c>
      <c r="AJI8" s="1">
        <v>44834</v>
      </c>
      <c r="AJJ8" s="1">
        <v>44835</v>
      </c>
      <c r="AJK8" s="1">
        <v>44836</v>
      </c>
      <c r="AJL8" s="1">
        <v>44837</v>
      </c>
      <c r="AJM8" s="1">
        <v>44838</v>
      </c>
      <c r="AJN8" s="1">
        <v>44839</v>
      </c>
      <c r="AJO8" s="1">
        <v>44840</v>
      </c>
      <c r="AJP8" s="1">
        <v>44841</v>
      </c>
      <c r="AJQ8" s="1">
        <v>44842</v>
      </c>
      <c r="AJR8" s="1">
        <v>44843</v>
      </c>
      <c r="AJS8" s="1">
        <v>44844</v>
      </c>
      <c r="AJT8" s="1">
        <v>44845</v>
      </c>
      <c r="AJU8" s="1">
        <v>44846</v>
      </c>
      <c r="AJV8" s="1">
        <v>44847</v>
      </c>
      <c r="AJW8" s="1">
        <v>44848</v>
      </c>
      <c r="AJX8" s="1">
        <v>44849</v>
      </c>
      <c r="AJY8" s="1">
        <v>44850</v>
      </c>
      <c r="AJZ8" s="1">
        <v>44851</v>
      </c>
      <c r="AKA8" s="1">
        <v>44852</v>
      </c>
      <c r="AKB8" s="1">
        <v>44853</v>
      </c>
      <c r="AKC8" s="1">
        <v>44854</v>
      </c>
      <c r="AKD8" s="1">
        <v>44855</v>
      </c>
      <c r="AKE8" s="1">
        <v>44856</v>
      </c>
      <c r="AKF8" s="1">
        <v>44857</v>
      </c>
      <c r="AKG8" s="1">
        <v>44858</v>
      </c>
      <c r="AKH8" s="1">
        <v>44859</v>
      </c>
      <c r="AKI8" s="1">
        <v>44860</v>
      </c>
      <c r="AKJ8" s="1">
        <v>44861</v>
      </c>
      <c r="AKK8" s="1">
        <v>44862</v>
      </c>
      <c r="AKL8" s="1">
        <v>44863</v>
      </c>
      <c r="AKM8" s="1">
        <v>44864</v>
      </c>
      <c r="AKN8" s="1">
        <v>44865</v>
      </c>
      <c r="AKO8" s="1">
        <v>44866</v>
      </c>
      <c r="AKP8" s="1">
        <v>44867</v>
      </c>
      <c r="AKQ8" s="1">
        <v>44868</v>
      </c>
      <c r="AKR8" s="1">
        <v>44869</v>
      </c>
      <c r="AKS8" s="1">
        <v>44870</v>
      </c>
      <c r="AKT8" s="1">
        <v>44871</v>
      </c>
      <c r="AKU8" s="1">
        <v>44872</v>
      </c>
      <c r="AKV8" s="1">
        <v>44873</v>
      </c>
      <c r="AKW8" s="1">
        <v>44874</v>
      </c>
      <c r="AKX8" s="1">
        <v>44875</v>
      </c>
      <c r="AKY8" s="1">
        <v>44876</v>
      </c>
      <c r="AKZ8" s="1">
        <v>44877</v>
      </c>
      <c r="ALA8" s="1">
        <v>44878</v>
      </c>
      <c r="ALB8" s="1">
        <v>44879</v>
      </c>
      <c r="ALC8" s="1">
        <v>44880</v>
      </c>
      <c r="ALD8" s="1">
        <v>44881</v>
      </c>
      <c r="ALE8" s="1">
        <v>44882</v>
      </c>
      <c r="ALF8" s="1">
        <v>44883</v>
      </c>
      <c r="ALG8" s="1">
        <v>44884</v>
      </c>
      <c r="ALH8" s="1">
        <v>44885</v>
      </c>
      <c r="ALI8" s="1">
        <v>44886</v>
      </c>
      <c r="ALJ8" s="1">
        <v>44887</v>
      </c>
      <c r="ALK8" s="1">
        <v>44888</v>
      </c>
      <c r="ALL8" s="1">
        <v>44889</v>
      </c>
      <c r="ALM8" s="1">
        <v>44890</v>
      </c>
      <c r="ALN8" s="1">
        <v>44891</v>
      </c>
      <c r="ALO8" s="1">
        <v>44892</v>
      </c>
      <c r="ALP8" s="1">
        <v>44893</v>
      </c>
      <c r="ALQ8" s="1">
        <v>44894</v>
      </c>
      <c r="ALR8" s="1">
        <v>44895</v>
      </c>
      <c r="ALS8" s="1">
        <v>44896</v>
      </c>
      <c r="ALT8" s="1">
        <v>44897</v>
      </c>
      <c r="ALU8" s="1">
        <v>44898</v>
      </c>
      <c r="ALV8" s="1">
        <v>44899</v>
      </c>
      <c r="ALW8" s="1">
        <v>44900</v>
      </c>
      <c r="ALX8" s="1">
        <v>44901</v>
      </c>
      <c r="ALY8" s="1">
        <v>44902</v>
      </c>
      <c r="ALZ8" s="1">
        <v>44903</v>
      </c>
      <c r="AMA8" s="1">
        <v>44904</v>
      </c>
      <c r="AMB8" s="1">
        <v>44905</v>
      </c>
      <c r="AMC8" s="1">
        <v>44906</v>
      </c>
      <c r="AMD8" s="1">
        <v>44907</v>
      </c>
      <c r="AME8" s="1">
        <v>44908</v>
      </c>
      <c r="AMF8" s="1">
        <v>44909</v>
      </c>
      <c r="AMG8" s="1">
        <v>44910</v>
      </c>
      <c r="AMH8" s="1">
        <v>44911</v>
      </c>
      <c r="AMI8" s="1">
        <v>44912</v>
      </c>
      <c r="AMJ8" s="1">
        <v>44913</v>
      </c>
      <c r="AMK8" s="1">
        <v>44914</v>
      </c>
      <c r="AML8" s="1">
        <v>44915</v>
      </c>
      <c r="AMM8" s="1">
        <v>44916</v>
      </c>
      <c r="AMN8" s="1">
        <v>44917</v>
      </c>
      <c r="AMO8" s="1">
        <v>44918</v>
      </c>
      <c r="AMP8" s="1">
        <v>44919</v>
      </c>
      <c r="AMQ8" s="1">
        <v>44920</v>
      </c>
      <c r="AMR8" s="1">
        <v>44921</v>
      </c>
      <c r="AMS8" s="1">
        <v>44922</v>
      </c>
      <c r="AMT8" s="1">
        <v>44923</v>
      </c>
      <c r="AMU8" s="1">
        <v>44924</v>
      </c>
      <c r="AMV8" s="1">
        <v>44925</v>
      </c>
      <c r="AMW8" s="1">
        <v>44926</v>
      </c>
      <c r="AMX8" s="1">
        <v>44927</v>
      </c>
      <c r="AMY8" s="1">
        <v>44928</v>
      </c>
      <c r="AMZ8" s="1">
        <v>44929</v>
      </c>
      <c r="ANA8" s="1">
        <v>44930</v>
      </c>
      <c r="ANB8" s="1">
        <v>44931</v>
      </c>
      <c r="ANC8" s="1">
        <v>44932</v>
      </c>
      <c r="AND8" s="1">
        <v>44933</v>
      </c>
      <c r="ANE8" s="1">
        <v>44934</v>
      </c>
      <c r="ANF8" s="1">
        <v>44935</v>
      </c>
      <c r="ANG8" s="1">
        <v>44936</v>
      </c>
      <c r="ANH8" s="1">
        <v>44937</v>
      </c>
      <c r="ANI8" s="1">
        <v>44938</v>
      </c>
      <c r="ANJ8" s="1">
        <v>44939</v>
      </c>
      <c r="ANK8" s="1">
        <v>44940</v>
      </c>
      <c r="ANL8" s="1">
        <v>44941</v>
      </c>
      <c r="ANM8" s="1">
        <v>44942</v>
      </c>
      <c r="ANN8" s="1">
        <v>44943</v>
      </c>
      <c r="ANO8" s="1">
        <v>44944</v>
      </c>
      <c r="ANP8" s="1">
        <v>44945</v>
      </c>
      <c r="ANQ8" s="1">
        <v>44946</v>
      </c>
      <c r="ANR8" s="1">
        <v>44947</v>
      </c>
      <c r="ANS8" s="1">
        <v>44948</v>
      </c>
      <c r="ANT8" s="1">
        <v>44949</v>
      </c>
      <c r="ANU8" s="1">
        <v>44950</v>
      </c>
      <c r="ANV8" s="1">
        <v>44951</v>
      </c>
      <c r="ANW8" s="1">
        <v>44952</v>
      </c>
      <c r="ANX8" s="1">
        <v>44953</v>
      </c>
      <c r="ANY8" s="1">
        <v>44954</v>
      </c>
      <c r="ANZ8" s="1">
        <v>44955</v>
      </c>
      <c r="AOA8" s="1">
        <v>44956</v>
      </c>
      <c r="AOB8" s="1">
        <v>44957</v>
      </c>
      <c r="AOC8" s="1">
        <v>44958</v>
      </c>
      <c r="AOD8" s="1">
        <v>44959</v>
      </c>
      <c r="AOE8" s="1">
        <v>44960</v>
      </c>
      <c r="AOF8" s="1">
        <v>44961</v>
      </c>
      <c r="AOG8" s="1">
        <v>44962</v>
      </c>
      <c r="AOH8" s="1">
        <v>44963</v>
      </c>
      <c r="AOI8" s="1">
        <v>44964</v>
      </c>
      <c r="AOJ8" s="1">
        <v>44965</v>
      </c>
      <c r="AOK8" s="1">
        <v>44966</v>
      </c>
      <c r="AOL8" s="1">
        <v>44967</v>
      </c>
      <c r="AOM8" s="1">
        <v>44968</v>
      </c>
      <c r="AON8" s="1">
        <v>44969</v>
      </c>
      <c r="AOO8" s="1">
        <v>44970</v>
      </c>
      <c r="AOP8" s="1">
        <v>44971</v>
      </c>
      <c r="AOQ8" s="1">
        <v>44972</v>
      </c>
      <c r="AOR8" s="1">
        <v>44973</v>
      </c>
      <c r="AOS8" s="1">
        <v>44974</v>
      </c>
      <c r="AOT8" s="1">
        <v>44975</v>
      </c>
      <c r="AOU8" s="1">
        <v>44976</v>
      </c>
      <c r="AOV8" s="1">
        <v>44977</v>
      </c>
      <c r="AOW8" s="1">
        <v>44978</v>
      </c>
      <c r="AOX8" s="1">
        <v>44979</v>
      </c>
      <c r="AOY8" s="1">
        <v>44980</v>
      </c>
      <c r="AOZ8" s="1">
        <v>44981</v>
      </c>
      <c r="APA8" s="1">
        <v>44982</v>
      </c>
      <c r="APB8" s="1">
        <v>44983</v>
      </c>
      <c r="APC8" s="1">
        <v>44984</v>
      </c>
      <c r="APD8" s="1">
        <v>44985</v>
      </c>
      <c r="APE8" s="1">
        <v>44986</v>
      </c>
      <c r="APF8" s="1">
        <v>44987</v>
      </c>
      <c r="APG8" s="1">
        <v>44988</v>
      </c>
      <c r="APH8" s="1">
        <v>44989</v>
      </c>
      <c r="API8" s="1">
        <v>44990</v>
      </c>
      <c r="APJ8" s="1">
        <v>44991</v>
      </c>
      <c r="APK8" s="1">
        <v>44992</v>
      </c>
      <c r="APL8" s="1">
        <v>44993</v>
      </c>
      <c r="APM8" s="1">
        <v>44994</v>
      </c>
      <c r="APN8" s="1">
        <v>44995</v>
      </c>
      <c r="APO8" s="1">
        <v>44996</v>
      </c>
      <c r="APP8" s="1">
        <v>44997</v>
      </c>
      <c r="APQ8" s="1">
        <v>44998</v>
      </c>
      <c r="APR8" s="1">
        <v>44999</v>
      </c>
      <c r="APS8" s="1">
        <v>45000</v>
      </c>
      <c r="APT8" s="1">
        <v>45001</v>
      </c>
      <c r="APU8" s="1">
        <v>45002</v>
      </c>
      <c r="APV8" s="1">
        <v>45003</v>
      </c>
      <c r="APW8" s="1">
        <v>45004</v>
      </c>
      <c r="APX8" s="1">
        <v>45005</v>
      </c>
      <c r="APY8" s="1">
        <v>45006</v>
      </c>
      <c r="APZ8" s="1">
        <v>45007</v>
      </c>
      <c r="AQA8" s="1">
        <v>45008</v>
      </c>
      <c r="AQB8" s="1">
        <v>45009</v>
      </c>
      <c r="AQC8" s="1">
        <v>45010</v>
      </c>
      <c r="AQD8" s="1">
        <v>45011</v>
      </c>
      <c r="AQE8" s="1">
        <v>45012</v>
      </c>
      <c r="AQF8" s="1">
        <v>45013</v>
      </c>
      <c r="AQG8" s="1">
        <v>45014</v>
      </c>
      <c r="AQH8" s="1">
        <v>45015</v>
      </c>
      <c r="AQI8" s="1">
        <v>45016</v>
      </c>
      <c r="AQJ8" s="1">
        <v>45017</v>
      </c>
      <c r="AQK8" s="1">
        <v>45018</v>
      </c>
      <c r="AQL8" s="1">
        <v>45019</v>
      </c>
      <c r="AQM8" s="1">
        <v>45020</v>
      </c>
      <c r="AQN8" s="1">
        <v>45021</v>
      </c>
      <c r="AQO8" s="1">
        <v>45022</v>
      </c>
      <c r="AQP8" s="1">
        <v>45023</v>
      </c>
      <c r="AQQ8" s="1">
        <v>45024</v>
      </c>
      <c r="AQR8" s="1">
        <v>45025</v>
      </c>
      <c r="AQS8" s="1">
        <v>45026</v>
      </c>
      <c r="AQT8" s="1">
        <v>45027</v>
      </c>
      <c r="AQU8" s="1">
        <v>45028</v>
      </c>
      <c r="AQV8" s="1">
        <v>45029</v>
      </c>
      <c r="AQW8" s="1">
        <v>45030</v>
      </c>
      <c r="AQX8" s="1">
        <v>45031</v>
      </c>
      <c r="AQY8" s="1">
        <v>45032</v>
      </c>
      <c r="AQZ8" s="1">
        <v>45033</v>
      </c>
      <c r="ARA8" s="1">
        <v>45034</v>
      </c>
      <c r="ARB8" s="1">
        <v>45035</v>
      </c>
      <c r="ARC8" s="1">
        <v>45036</v>
      </c>
      <c r="ARD8" s="1">
        <v>45037</v>
      </c>
      <c r="ARE8" s="1">
        <v>45038</v>
      </c>
      <c r="ARF8" s="1">
        <v>45039</v>
      </c>
      <c r="ARG8" s="1">
        <v>45040</v>
      </c>
      <c r="ARH8" s="1">
        <v>45041</v>
      </c>
      <c r="ARI8" s="1">
        <v>45042</v>
      </c>
      <c r="ARJ8" s="1">
        <v>45043</v>
      </c>
      <c r="ARK8" s="1">
        <v>45044</v>
      </c>
      <c r="ARL8" s="1">
        <v>45045</v>
      </c>
      <c r="ARM8" s="1">
        <v>45046</v>
      </c>
      <c r="ARN8" s="1">
        <v>45047</v>
      </c>
      <c r="ARO8" s="1">
        <v>45048</v>
      </c>
      <c r="ARP8" s="1">
        <v>45049</v>
      </c>
      <c r="ARQ8" s="1">
        <v>45050</v>
      </c>
      <c r="ARR8" s="1">
        <v>45051</v>
      </c>
      <c r="ARS8" s="1">
        <v>45052</v>
      </c>
      <c r="ART8" s="1">
        <v>45053</v>
      </c>
      <c r="ARU8" s="1">
        <v>45054</v>
      </c>
    </row>
    <row r="9" spans="1:1165" s="41" customFormat="1" ht="18" customHeight="1">
      <c r="A9" s="68" t="s">
        <v>14</v>
      </c>
      <c r="B9" s="73">
        <v>0</v>
      </c>
      <c r="C9" s="73">
        <v>2</v>
      </c>
      <c r="D9" s="73">
        <v>2</v>
      </c>
      <c r="E9" s="73">
        <v>4</v>
      </c>
      <c r="F9" s="73">
        <v>1</v>
      </c>
      <c r="G9" s="73">
        <v>5</v>
      </c>
      <c r="H9" s="73">
        <v>6</v>
      </c>
      <c r="I9" s="73">
        <v>5</v>
      </c>
      <c r="J9" s="73">
        <v>0</v>
      </c>
      <c r="K9" s="73">
        <v>8</v>
      </c>
      <c r="L9" s="73">
        <v>2</v>
      </c>
      <c r="M9" s="73">
        <v>4</v>
      </c>
      <c r="N9" s="73">
        <v>0</v>
      </c>
      <c r="O9" s="73">
        <v>4</v>
      </c>
      <c r="P9" s="73">
        <v>3</v>
      </c>
      <c r="Q9" s="73">
        <v>0</v>
      </c>
      <c r="R9" s="73">
        <v>1</v>
      </c>
      <c r="S9" s="73">
        <v>1</v>
      </c>
      <c r="T9" s="73">
        <v>0</v>
      </c>
      <c r="U9" s="73">
        <v>1</v>
      </c>
      <c r="V9" s="73">
        <v>2</v>
      </c>
      <c r="W9" s="73">
        <v>4</v>
      </c>
      <c r="X9" s="73">
        <v>1</v>
      </c>
      <c r="Y9" s="73">
        <v>4</v>
      </c>
      <c r="Z9" s="73">
        <v>3</v>
      </c>
      <c r="AA9" s="73">
        <v>4</v>
      </c>
      <c r="AB9" s="73">
        <v>9</v>
      </c>
      <c r="AC9" s="73">
        <v>5</v>
      </c>
      <c r="AD9" s="73">
        <v>4</v>
      </c>
      <c r="AE9" s="73">
        <v>3</v>
      </c>
      <c r="AF9" s="73">
        <v>11</v>
      </c>
      <c r="AG9" s="73">
        <v>13</v>
      </c>
      <c r="AH9" s="73">
        <v>10</v>
      </c>
      <c r="AI9" s="73">
        <v>14</v>
      </c>
      <c r="AJ9" s="73">
        <v>11</v>
      </c>
      <c r="AK9" s="73">
        <v>4</v>
      </c>
      <c r="AL9" s="73">
        <v>7</v>
      </c>
      <c r="AM9" s="73">
        <v>15</v>
      </c>
      <c r="AN9" s="73">
        <v>13</v>
      </c>
      <c r="AO9" s="73">
        <v>21</v>
      </c>
      <c r="AP9" s="73">
        <v>28</v>
      </c>
      <c r="AQ9" s="73">
        <v>19</v>
      </c>
      <c r="AR9" s="73">
        <v>14</v>
      </c>
      <c r="AS9" s="73">
        <v>10</v>
      </c>
      <c r="AT9" s="73">
        <v>17</v>
      </c>
      <c r="AU9" s="73">
        <v>22</v>
      </c>
      <c r="AV9" s="73">
        <v>22</v>
      </c>
      <c r="AW9" s="73">
        <v>19</v>
      </c>
      <c r="AX9" s="73">
        <v>20</v>
      </c>
      <c r="AY9" s="73">
        <v>13</v>
      </c>
      <c r="AZ9" s="73">
        <v>23</v>
      </c>
      <c r="BA9" s="73">
        <v>14</v>
      </c>
      <c r="BB9" s="73">
        <v>8</v>
      </c>
      <c r="BC9" s="73">
        <v>10</v>
      </c>
      <c r="BD9" s="73">
        <v>14</v>
      </c>
      <c r="BE9" s="73">
        <v>9</v>
      </c>
      <c r="BF9" s="73">
        <v>5</v>
      </c>
      <c r="BG9" s="73">
        <v>7</v>
      </c>
      <c r="BH9" s="73">
        <v>13</v>
      </c>
      <c r="BI9" s="73">
        <v>10</v>
      </c>
      <c r="BJ9" s="73">
        <v>7</v>
      </c>
      <c r="BK9" s="73">
        <v>4</v>
      </c>
      <c r="BL9" s="73">
        <v>6</v>
      </c>
      <c r="BM9" s="73">
        <v>4</v>
      </c>
      <c r="BN9" s="73">
        <v>3</v>
      </c>
      <c r="BO9" s="73">
        <v>2</v>
      </c>
      <c r="BP9" s="73">
        <v>3</v>
      </c>
      <c r="BQ9" s="73">
        <v>4</v>
      </c>
      <c r="BR9" s="73">
        <v>4</v>
      </c>
      <c r="BS9" s="73">
        <v>8</v>
      </c>
      <c r="BT9" s="73">
        <v>1</v>
      </c>
      <c r="BU9" s="73">
        <v>1</v>
      </c>
      <c r="BV9" s="73">
        <v>0</v>
      </c>
      <c r="BW9" s="73">
        <v>5</v>
      </c>
      <c r="BX9" s="73">
        <v>0</v>
      </c>
      <c r="BY9" s="73">
        <v>0</v>
      </c>
      <c r="BZ9" s="73">
        <v>0</v>
      </c>
      <c r="CA9" s="73">
        <v>0</v>
      </c>
      <c r="CB9" s="73">
        <v>0</v>
      </c>
      <c r="CC9" s="73">
        <v>1</v>
      </c>
      <c r="CD9" s="73">
        <v>1</v>
      </c>
      <c r="CE9" s="73">
        <v>0</v>
      </c>
      <c r="CF9" s="73">
        <v>1</v>
      </c>
      <c r="CG9" s="73">
        <v>0</v>
      </c>
      <c r="CH9" s="73">
        <v>0</v>
      </c>
      <c r="CI9" s="73">
        <v>0</v>
      </c>
      <c r="CJ9" s="73">
        <v>0</v>
      </c>
      <c r="CK9" s="73">
        <v>1</v>
      </c>
      <c r="CL9" s="73">
        <v>0</v>
      </c>
      <c r="CM9" s="73">
        <v>0</v>
      </c>
      <c r="CN9" s="73">
        <v>0</v>
      </c>
      <c r="CO9" s="73">
        <v>0</v>
      </c>
      <c r="CP9" s="73">
        <v>0</v>
      </c>
      <c r="CQ9" s="73">
        <v>0</v>
      </c>
      <c r="CR9" s="73">
        <v>0</v>
      </c>
      <c r="CS9" s="73">
        <v>0</v>
      </c>
      <c r="CT9" s="73">
        <v>0</v>
      </c>
      <c r="CU9" s="73">
        <v>0</v>
      </c>
      <c r="CV9" s="73">
        <v>1</v>
      </c>
      <c r="CW9" s="73">
        <v>0</v>
      </c>
      <c r="CX9" s="73">
        <v>0</v>
      </c>
      <c r="CY9" s="73">
        <v>0</v>
      </c>
      <c r="CZ9" s="73">
        <v>0</v>
      </c>
      <c r="DA9" s="73">
        <v>0</v>
      </c>
      <c r="DB9" s="73">
        <v>0</v>
      </c>
      <c r="DC9" s="73">
        <v>0</v>
      </c>
      <c r="DD9" s="73">
        <v>0</v>
      </c>
      <c r="DE9" s="73">
        <v>0</v>
      </c>
      <c r="DF9" s="73">
        <v>1</v>
      </c>
      <c r="DG9" s="73">
        <v>1</v>
      </c>
      <c r="DH9" s="73">
        <v>0</v>
      </c>
      <c r="DI9" s="73">
        <v>1</v>
      </c>
      <c r="DJ9" s="73">
        <v>0</v>
      </c>
      <c r="DK9" s="73">
        <v>0</v>
      </c>
      <c r="DL9" s="73">
        <v>0</v>
      </c>
      <c r="DM9" s="73">
        <v>1</v>
      </c>
      <c r="DN9" s="73">
        <v>0</v>
      </c>
      <c r="DO9" s="73">
        <v>0</v>
      </c>
      <c r="DP9" s="73">
        <v>0</v>
      </c>
      <c r="DQ9" s="73">
        <v>2</v>
      </c>
      <c r="DR9" s="73">
        <v>2</v>
      </c>
      <c r="DS9" s="73">
        <v>1</v>
      </c>
      <c r="DT9" s="73">
        <v>2</v>
      </c>
      <c r="DU9" s="73">
        <v>1</v>
      </c>
      <c r="DV9" s="73">
        <v>0</v>
      </c>
      <c r="DW9" s="73">
        <v>0</v>
      </c>
      <c r="DX9" s="73">
        <v>0</v>
      </c>
      <c r="DY9" s="73">
        <v>2</v>
      </c>
      <c r="DZ9" s="73">
        <v>0</v>
      </c>
      <c r="EA9" s="73">
        <v>2</v>
      </c>
      <c r="EB9" s="73">
        <v>3</v>
      </c>
      <c r="EC9" s="73">
        <v>3</v>
      </c>
      <c r="ED9" s="73">
        <v>6</v>
      </c>
      <c r="EE9" s="73">
        <v>7</v>
      </c>
      <c r="EF9" s="73">
        <v>2</v>
      </c>
      <c r="EG9" s="73">
        <v>6</v>
      </c>
      <c r="EH9" s="73">
        <v>12</v>
      </c>
      <c r="EI9" s="73">
        <v>15</v>
      </c>
      <c r="EJ9" s="73">
        <v>10</v>
      </c>
      <c r="EK9" s="73">
        <v>14</v>
      </c>
      <c r="EL9" s="73">
        <v>14</v>
      </c>
      <c r="EM9" s="73">
        <v>7</v>
      </c>
      <c r="EN9" s="73">
        <v>16</v>
      </c>
      <c r="EO9" s="73">
        <v>27</v>
      </c>
      <c r="EP9" s="73">
        <v>18</v>
      </c>
      <c r="EQ9" s="73">
        <v>17</v>
      </c>
      <c r="ER9" s="73">
        <v>25</v>
      </c>
      <c r="ES9" s="73">
        <v>21</v>
      </c>
      <c r="ET9" s="73">
        <v>22</v>
      </c>
      <c r="EU9" s="73">
        <v>33</v>
      </c>
      <c r="EV9" s="73">
        <v>34</v>
      </c>
      <c r="EW9" s="73">
        <v>35</v>
      </c>
      <c r="EX9" s="73">
        <v>40</v>
      </c>
      <c r="EY9" s="73">
        <v>36</v>
      </c>
      <c r="EZ9" s="73">
        <v>48</v>
      </c>
      <c r="FA9" s="73">
        <v>14</v>
      </c>
      <c r="FB9" s="73">
        <v>36</v>
      </c>
      <c r="FC9" s="73">
        <v>38</v>
      </c>
      <c r="FD9" s="73">
        <v>57</v>
      </c>
      <c r="FE9" s="73">
        <v>72</v>
      </c>
      <c r="FF9" s="73">
        <v>44</v>
      </c>
      <c r="FG9" s="73">
        <v>44</v>
      </c>
      <c r="FH9" s="73">
        <v>29</v>
      </c>
      <c r="FI9" s="73">
        <v>21</v>
      </c>
      <c r="FJ9" s="73">
        <v>52</v>
      </c>
      <c r="FK9" s="73">
        <v>44</v>
      </c>
      <c r="FL9" s="73">
        <v>48</v>
      </c>
      <c r="FM9" s="73">
        <v>39</v>
      </c>
      <c r="FN9" s="73">
        <v>37</v>
      </c>
      <c r="FO9" s="73">
        <v>26</v>
      </c>
      <c r="FP9" s="73">
        <v>58</v>
      </c>
      <c r="FQ9" s="73">
        <v>53</v>
      </c>
      <c r="FR9" s="73">
        <v>41</v>
      </c>
      <c r="FS9" s="73">
        <v>43</v>
      </c>
      <c r="FT9" s="73">
        <v>30</v>
      </c>
      <c r="FU9" s="73">
        <v>35</v>
      </c>
      <c r="FV9" s="73">
        <v>12</v>
      </c>
      <c r="FW9" s="73">
        <v>42</v>
      </c>
      <c r="FX9" s="73">
        <v>25</v>
      </c>
      <c r="FY9" s="73">
        <v>24</v>
      </c>
      <c r="FZ9" s="73">
        <v>30</v>
      </c>
      <c r="GA9" s="73">
        <v>21</v>
      </c>
      <c r="GB9" s="73">
        <v>18</v>
      </c>
      <c r="GC9" s="73">
        <v>15</v>
      </c>
      <c r="GD9" s="73">
        <v>20</v>
      </c>
      <c r="GE9" s="73">
        <v>21</v>
      </c>
      <c r="GF9" s="73">
        <v>20</v>
      </c>
      <c r="GG9" s="73">
        <v>17</v>
      </c>
      <c r="GH9" s="73">
        <v>17</v>
      </c>
      <c r="GI9" s="73">
        <v>14</v>
      </c>
      <c r="GJ9" s="73">
        <v>9</v>
      </c>
      <c r="GK9" s="73">
        <v>24</v>
      </c>
      <c r="GL9" s="73">
        <v>18</v>
      </c>
      <c r="GM9" s="73">
        <v>28</v>
      </c>
      <c r="GN9" s="73">
        <v>21</v>
      </c>
      <c r="GO9" s="73">
        <v>26</v>
      </c>
      <c r="GP9" s="73">
        <v>20</v>
      </c>
      <c r="GQ9" s="73">
        <v>14</v>
      </c>
      <c r="GR9" s="73">
        <v>29</v>
      </c>
      <c r="GS9" s="73">
        <v>23</v>
      </c>
      <c r="GT9" s="73">
        <v>21</v>
      </c>
      <c r="GU9" s="73">
        <v>16</v>
      </c>
      <c r="GV9" s="73">
        <v>21</v>
      </c>
      <c r="GW9" s="73">
        <v>13</v>
      </c>
      <c r="GX9" s="73">
        <v>10</v>
      </c>
      <c r="GY9" s="73">
        <v>18</v>
      </c>
      <c r="GZ9" s="73">
        <v>13</v>
      </c>
      <c r="HA9" s="73">
        <v>21</v>
      </c>
      <c r="HB9" s="73">
        <v>18</v>
      </c>
      <c r="HC9" s="73">
        <v>14</v>
      </c>
      <c r="HD9" s="73">
        <v>11</v>
      </c>
      <c r="HE9" s="73">
        <v>12</v>
      </c>
      <c r="HF9" s="73">
        <v>12</v>
      </c>
      <c r="HG9" s="73">
        <v>16</v>
      </c>
      <c r="HH9" s="73">
        <v>24</v>
      </c>
      <c r="HI9" s="73">
        <v>15</v>
      </c>
      <c r="HJ9" s="73">
        <v>16</v>
      </c>
      <c r="HK9" s="73">
        <v>9</v>
      </c>
      <c r="HL9" s="73">
        <v>7</v>
      </c>
      <c r="HM9" s="73">
        <v>16</v>
      </c>
      <c r="HN9" s="73">
        <v>17</v>
      </c>
      <c r="HO9" s="73">
        <v>15</v>
      </c>
      <c r="HP9" s="73">
        <v>16</v>
      </c>
      <c r="HQ9" s="73">
        <v>15</v>
      </c>
      <c r="HR9" s="73">
        <v>15</v>
      </c>
      <c r="HS9" s="73">
        <v>5</v>
      </c>
      <c r="HT9" s="73">
        <v>23</v>
      </c>
      <c r="HU9" s="73">
        <v>26</v>
      </c>
      <c r="HV9" s="73">
        <v>16</v>
      </c>
      <c r="HW9" s="73">
        <v>16</v>
      </c>
      <c r="HX9" s="73">
        <v>15</v>
      </c>
      <c r="HY9" s="73">
        <v>12</v>
      </c>
      <c r="HZ9" s="73">
        <v>8</v>
      </c>
      <c r="IA9" s="73">
        <v>27</v>
      </c>
      <c r="IB9" s="73">
        <v>19</v>
      </c>
      <c r="IC9" s="73">
        <v>22</v>
      </c>
      <c r="ID9" s="73">
        <v>37</v>
      </c>
      <c r="IE9" s="73">
        <v>19</v>
      </c>
      <c r="IF9" s="73">
        <v>16</v>
      </c>
      <c r="IG9" s="73">
        <v>13</v>
      </c>
      <c r="IH9" s="73">
        <v>42</v>
      </c>
      <c r="II9" s="73">
        <v>44</v>
      </c>
      <c r="IJ9" s="73">
        <v>25</v>
      </c>
      <c r="IK9" s="73">
        <v>40</v>
      </c>
      <c r="IL9" s="73">
        <v>50</v>
      </c>
      <c r="IM9" s="73">
        <v>35</v>
      </c>
      <c r="IN9" s="73">
        <v>32</v>
      </c>
      <c r="IO9" s="73">
        <v>48</v>
      </c>
      <c r="IP9" s="73">
        <v>26</v>
      </c>
      <c r="IQ9" s="73">
        <v>35</v>
      </c>
      <c r="IR9" s="73">
        <v>51</v>
      </c>
      <c r="IS9" s="73">
        <v>58</v>
      </c>
      <c r="IT9" s="73">
        <v>52</v>
      </c>
      <c r="IU9" s="73">
        <v>16</v>
      </c>
      <c r="IV9" s="73">
        <v>60</v>
      </c>
      <c r="IW9" s="73">
        <v>72</v>
      </c>
      <c r="IX9" s="73">
        <v>74</v>
      </c>
      <c r="IY9" s="73">
        <v>64</v>
      </c>
      <c r="IZ9" s="73">
        <v>83</v>
      </c>
      <c r="JA9" s="73">
        <v>54</v>
      </c>
      <c r="JB9" s="73">
        <v>22</v>
      </c>
      <c r="JC9" s="73">
        <v>74</v>
      </c>
      <c r="JD9" s="73">
        <v>70</v>
      </c>
      <c r="JE9" s="73">
        <v>100</v>
      </c>
      <c r="JF9" s="73">
        <v>112</v>
      </c>
      <c r="JG9" s="73">
        <v>116</v>
      </c>
      <c r="JH9" s="73">
        <v>151</v>
      </c>
      <c r="JI9" s="73">
        <v>96</v>
      </c>
      <c r="JJ9" s="73">
        <v>59</v>
      </c>
      <c r="JK9" s="73">
        <v>105</v>
      </c>
      <c r="JL9" s="73">
        <v>95</v>
      </c>
      <c r="JM9" s="73">
        <v>113</v>
      </c>
      <c r="JN9" s="73">
        <v>146</v>
      </c>
      <c r="JO9" s="73">
        <v>115</v>
      </c>
      <c r="JP9" s="73">
        <v>83</v>
      </c>
      <c r="JQ9" s="73">
        <v>96</v>
      </c>
      <c r="JR9" s="73">
        <v>123</v>
      </c>
      <c r="JS9" s="73">
        <v>125</v>
      </c>
      <c r="JT9" s="73">
        <v>119</v>
      </c>
      <c r="JU9" s="73">
        <v>124</v>
      </c>
      <c r="JV9" s="73">
        <v>93</v>
      </c>
      <c r="JW9" s="73">
        <v>68</v>
      </c>
      <c r="JX9" s="73">
        <v>66</v>
      </c>
      <c r="JY9" s="73">
        <v>124</v>
      </c>
      <c r="JZ9" s="73">
        <v>125</v>
      </c>
      <c r="KA9" s="73">
        <v>99</v>
      </c>
      <c r="KB9" s="73">
        <v>98</v>
      </c>
      <c r="KC9" s="73">
        <v>73</v>
      </c>
      <c r="KD9" s="73">
        <v>46</v>
      </c>
      <c r="KE9" s="73">
        <v>70</v>
      </c>
      <c r="KF9" s="73">
        <v>107</v>
      </c>
      <c r="KG9" s="73">
        <v>84</v>
      </c>
      <c r="KH9" s="73">
        <v>83</v>
      </c>
      <c r="KI9" s="73">
        <v>75</v>
      </c>
      <c r="KJ9" s="73">
        <v>61</v>
      </c>
      <c r="KK9" s="73">
        <v>60</v>
      </c>
      <c r="KL9" s="73">
        <v>85</v>
      </c>
      <c r="KM9" s="73">
        <v>91</v>
      </c>
      <c r="KN9" s="73">
        <v>80</v>
      </c>
      <c r="KO9" s="73">
        <v>94</v>
      </c>
      <c r="KP9" s="73">
        <v>85</v>
      </c>
      <c r="KQ9" s="73">
        <v>58</v>
      </c>
      <c r="KR9" s="73">
        <v>34</v>
      </c>
      <c r="KS9" s="73">
        <v>75</v>
      </c>
      <c r="KT9" s="73">
        <v>76</v>
      </c>
      <c r="KU9" s="73">
        <v>71</v>
      </c>
      <c r="KV9" s="73">
        <v>83</v>
      </c>
      <c r="KW9" s="73">
        <v>67</v>
      </c>
      <c r="KX9" s="73">
        <v>65</v>
      </c>
      <c r="KY9" s="73">
        <v>76</v>
      </c>
      <c r="KZ9" s="73">
        <v>95</v>
      </c>
      <c r="LA9" s="73">
        <v>145</v>
      </c>
      <c r="LB9" s="73">
        <v>154</v>
      </c>
      <c r="LC9" s="73">
        <v>163</v>
      </c>
      <c r="LD9" s="73">
        <v>146</v>
      </c>
      <c r="LE9" s="73">
        <v>133</v>
      </c>
      <c r="LF9" s="73">
        <v>121</v>
      </c>
      <c r="LG9" s="73">
        <v>85</v>
      </c>
      <c r="LH9" s="73">
        <v>142</v>
      </c>
      <c r="LI9" s="73">
        <v>154</v>
      </c>
      <c r="LJ9" s="73">
        <v>155</v>
      </c>
      <c r="LK9" s="73">
        <v>158</v>
      </c>
      <c r="LL9" s="73">
        <v>105</v>
      </c>
      <c r="LM9" s="73">
        <v>113</v>
      </c>
      <c r="LN9" s="73">
        <v>135</v>
      </c>
      <c r="LO9" s="73">
        <v>128</v>
      </c>
      <c r="LP9" s="73">
        <v>138</v>
      </c>
      <c r="LQ9" s="73">
        <v>110</v>
      </c>
      <c r="LR9" s="73">
        <v>141</v>
      </c>
      <c r="LS9" s="73">
        <v>126</v>
      </c>
      <c r="LT9" s="73">
        <v>68</v>
      </c>
      <c r="LU9" s="73">
        <v>95</v>
      </c>
      <c r="LV9" s="73">
        <v>103</v>
      </c>
      <c r="LW9" s="73">
        <v>105</v>
      </c>
      <c r="LX9" s="73">
        <v>91</v>
      </c>
      <c r="LY9" s="73">
        <v>94</v>
      </c>
      <c r="LZ9" s="73">
        <v>59</v>
      </c>
      <c r="MA9" s="73">
        <v>44</v>
      </c>
      <c r="MB9" s="73">
        <v>63</v>
      </c>
      <c r="MC9" s="73">
        <v>68</v>
      </c>
      <c r="MD9" s="73">
        <v>61</v>
      </c>
      <c r="ME9" s="73">
        <v>50</v>
      </c>
      <c r="MF9" s="73">
        <v>55</v>
      </c>
      <c r="MG9" s="73">
        <v>39</v>
      </c>
      <c r="MH9" s="73">
        <v>27</v>
      </c>
      <c r="MI9" s="73">
        <v>48</v>
      </c>
      <c r="MJ9" s="73">
        <v>36</v>
      </c>
      <c r="MK9" s="73">
        <v>36</v>
      </c>
      <c r="ML9" s="73">
        <v>24</v>
      </c>
      <c r="MM9" s="73">
        <v>47</v>
      </c>
      <c r="MN9" s="73">
        <v>24</v>
      </c>
      <c r="MO9" s="73">
        <v>17</v>
      </c>
      <c r="MP9" s="73">
        <v>34</v>
      </c>
      <c r="MQ9" s="73">
        <v>34</v>
      </c>
      <c r="MR9" s="73">
        <v>20</v>
      </c>
      <c r="MS9" s="73">
        <v>25</v>
      </c>
      <c r="MT9" s="73">
        <v>25</v>
      </c>
      <c r="MU9" s="73">
        <v>18</v>
      </c>
      <c r="MV9" s="73">
        <v>16</v>
      </c>
      <c r="MW9" s="73">
        <v>21</v>
      </c>
      <c r="MX9" s="73">
        <v>13</v>
      </c>
      <c r="MY9" s="73">
        <v>20</v>
      </c>
      <c r="MZ9" s="73">
        <v>19</v>
      </c>
      <c r="NA9" s="73">
        <v>9</v>
      </c>
      <c r="NB9" s="73">
        <v>9</v>
      </c>
      <c r="NC9" s="73">
        <v>14</v>
      </c>
      <c r="ND9" s="73">
        <v>15</v>
      </c>
      <c r="NE9" s="73">
        <v>32</v>
      </c>
      <c r="NF9" s="73">
        <v>28</v>
      </c>
      <c r="NG9" s="73">
        <v>25</v>
      </c>
      <c r="NH9" s="73">
        <v>23</v>
      </c>
      <c r="NI9" s="73">
        <v>17</v>
      </c>
      <c r="NJ9" s="73">
        <v>14</v>
      </c>
      <c r="NK9" s="73">
        <v>27</v>
      </c>
      <c r="NL9" s="73">
        <v>30</v>
      </c>
      <c r="NM9" s="73">
        <v>28</v>
      </c>
      <c r="NN9" s="73">
        <v>25</v>
      </c>
      <c r="NO9" s="73">
        <v>24</v>
      </c>
      <c r="NP9" s="73">
        <v>21</v>
      </c>
      <c r="NQ9" s="73">
        <v>18</v>
      </c>
      <c r="NR9" s="73">
        <v>26</v>
      </c>
      <c r="NS9" s="73">
        <v>43</v>
      </c>
      <c r="NT9" s="73">
        <v>54</v>
      </c>
      <c r="NU9" s="73">
        <v>44</v>
      </c>
      <c r="NV9" s="73">
        <v>41</v>
      </c>
      <c r="NW9" s="73">
        <v>22</v>
      </c>
      <c r="NX9" s="73">
        <v>20</v>
      </c>
      <c r="NY9" s="73">
        <v>54</v>
      </c>
      <c r="NZ9" s="73">
        <v>70</v>
      </c>
      <c r="OA9" s="73">
        <v>62</v>
      </c>
      <c r="OB9" s="73">
        <v>80</v>
      </c>
      <c r="OC9" s="73">
        <v>90</v>
      </c>
      <c r="OD9" s="73">
        <v>70</v>
      </c>
      <c r="OE9" s="73">
        <v>55</v>
      </c>
      <c r="OF9" s="73">
        <v>106</v>
      </c>
      <c r="OG9" s="73">
        <v>164</v>
      </c>
      <c r="OH9" s="73">
        <v>141</v>
      </c>
      <c r="OI9" s="73">
        <v>159</v>
      </c>
      <c r="OJ9" s="73">
        <v>169</v>
      </c>
      <c r="OK9" s="73">
        <v>166</v>
      </c>
      <c r="OL9" s="73">
        <v>95</v>
      </c>
      <c r="OM9" s="73">
        <v>242</v>
      </c>
      <c r="ON9" s="73">
        <v>272</v>
      </c>
      <c r="OO9" s="73">
        <v>272</v>
      </c>
      <c r="OP9" s="73">
        <v>276</v>
      </c>
      <c r="OQ9" s="73">
        <v>276</v>
      </c>
      <c r="OR9" s="73">
        <v>233</v>
      </c>
      <c r="OS9" s="73">
        <v>183</v>
      </c>
      <c r="OT9" s="73">
        <v>342</v>
      </c>
      <c r="OU9" s="73">
        <v>344</v>
      </c>
      <c r="OV9" s="73">
        <v>373</v>
      </c>
      <c r="OW9" s="73">
        <v>358</v>
      </c>
      <c r="OX9" s="73">
        <v>317</v>
      </c>
      <c r="OY9" s="73">
        <v>362</v>
      </c>
      <c r="OZ9" s="73">
        <v>200</v>
      </c>
      <c r="PA9" s="73">
        <v>345</v>
      </c>
      <c r="PB9" s="73">
        <v>378</v>
      </c>
      <c r="PC9" s="73">
        <v>327</v>
      </c>
      <c r="PD9" s="73">
        <v>365</v>
      </c>
      <c r="PE9" s="73">
        <v>346</v>
      </c>
      <c r="PF9" s="73">
        <v>305</v>
      </c>
      <c r="PG9" s="73">
        <v>255</v>
      </c>
      <c r="PH9" s="73">
        <v>369</v>
      </c>
      <c r="PI9" s="73">
        <v>379</v>
      </c>
      <c r="PJ9" s="73">
        <v>313</v>
      </c>
      <c r="PK9" s="73">
        <v>309</v>
      </c>
      <c r="PL9" s="73">
        <v>374</v>
      </c>
      <c r="PM9" s="73">
        <v>328</v>
      </c>
      <c r="PN9" s="73">
        <v>232</v>
      </c>
      <c r="PO9" s="73">
        <v>257</v>
      </c>
      <c r="PP9" s="73">
        <v>188</v>
      </c>
      <c r="PQ9" s="73">
        <v>220</v>
      </c>
      <c r="PR9" s="73">
        <v>295</v>
      </c>
      <c r="PS9" s="73">
        <v>275</v>
      </c>
      <c r="PT9" s="73">
        <v>235</v>
      </c>
      <c r="PU9" s="73">
        <v>187</v>
      </c>
      <c r="PV9" s="73">
        <v>249</v>
      </c>
      <c r="PW9" s="73">
        <v>241</v>
      </c>
      <c r="PX9" s="73">
        <v>233</v>
      </c>
      <c r="PY9" s="73">
        <v>165</v>
      </c>
      <c r="PZ9" s="73">
        <v>200</v>
      </c>
      <c r="QA9" s="73">
        <v>207</v>
      </c>
      <c r="QB9" s="73">
        <v>80</v>
      </c>
      <c r="QC9" s="73">
        <v>135</v>
      </c>
      <c r="QD9" s="73">
        <v>148</v>
      </c>
      <c r="QE9" s="73">
        <v>141</v>
      </c>
      <c r="QF9" s="73">
        <v>109</v>
      </c>
      <c r="QG9" s="73">
        <v>108</v>
      </c>
      <c r="QH9" s="73">
        <v>78</v>
      </c>
      <c r="QI9" s="73">
        <v>68</v>
      </c>
      <c r="QJ9" s="73">
        <v>94</v>
      </c>
      <c r="QK9" s="73">
        <v>99</v>
      </c>
      <c r="QL9" s="73">
        <v>101</v>
      </c>
      <c r="QM9" s="73">
        <v>86</v>
      </c>
      <c r="QN9" s="73">
        <v>60</v>
      </c>
      <c r="QO9" s="73">
        <v>36</v>
      </c>
      <c r="QP9" s="73">
        <v>31</v>
      </c>
      <c r="QQ9" s="73">
        <v>52</v>
      </c>
      <c r="QR9" s="73">
        <v>50</v>
      </c>
      <c r="QS9" s="73">
        <v>57</v>
      </c>
      <c r="QT9" s="73">
        <v>53</v>
      </c>
      <c r="QU9" s="73">
        <v>47</v>
      </c>
      <c r="QV9" s="73">
        <v>34</v>
      </c>
      <c r="QW9" s="73">
        <v>17</v>
      </c>
      <c r="QX9" s="73">
        <v>62</v>
      </c>
      <c r="QY9" s="73">
        <v>44</v>
      </c>
      <c r="QZ9" s="73">
        <v>41</v>
      </c>
      <c r="RA9" s="73">
        <v>44</v>
      </c>
      <c r="RB9" s="73">
        <v>30</v>
      </c>
      <c r="RC9" s="73">
        <v>24</v>
      </c>
      <c r="RD9" s="73">
        <v>18</v>
      </c>
      <c r="RE9" s="73">
        <v>31</v>
      </c>
      <c r="RF9" s="73">
        <v>43</v>
      </c>
      <c r="RG9" s="73">
        <v>44</v>
      </c>
      <c r="RH9" s="73">
        <v>28</v>
      </c>
      <c r="RI9" s="73">
        <v>30</v>
      </c>
      <c r="RJ9" s="73">
        <v>23</v>
      </c>
      <c r="RK9" s="73">
        <v>11</v>
      </c>
      <c r="RL9" s="73">
        <v>30</v>
      </c>
      <c r="RM9" s="73">
        <v>33</v>
      </c>
      <c r="RN9" s="73">
        <v>41</v>
      </c>
      <c r="RO9" s="73">
        <v>36</v>
      </c>
      <c r="RP9" s="73">
        <v>22</v>
      </c>
      <c r="RQ9" s="73">
        <v>31</v>
      </c>
      <c r="RR9" s="73">
        <v>17</v>
      </c>
      <c r="RS9" s="73">
        <v>32</v>
      </c>
      <c r="RT9" s="73">
        <v>36</v>
      </c>
      <c r="RU9" s="73">
        <v>32</v>
      </c>
      <c r="RV9" s="73">
        <v>38</v>
      </c>
      <c r="RW9" s="73">
        <v>34</v>
      </c>
      <c r="RX9" s="73">
        <v>28</v>
      </c>
      <c r="RY9" s="73">
        <v>26</v>
      </c>
      <c r="RZ9" s="69">
        <v>52</v>
      </c>
      <c r="SA9" s="38">
        <v>37</v>
      </c>
      <c r="SB9" s="38">
        <v>27</v>
      </c>
      <c r="SC9" s="38">
        <v>42</v>
      </c>
      <c r="SD9" s="38">
        <v>52</v>
      </c>
      <c r="SE9" s="38">
        <v>45</v>
      </c>
      <c r="SF9" s="38">
        <v>36</v>
      </c>
      <c r="SG9" s="38">
        <v>63</v>
      </c>
      <c r="SH9" s="38">
        <v>98</v>
      </c>
      <c r="SI9" s="38">
        <v>79</v>
      </c>
      <c r="SJ9" s="38">
        <v>61</v>
      </c>
      <c r="SK9" s="38">
        <v>113</v>
      </c>
      <c r="SL9" s="38">
        <v>71</v>
      </c>
      <c r="SM9" s="38">
        <v>61</v>
      </c>
      <c r="SN9" s="38">
        <v>81</v>
      </c>
      <c r="SO9" s="38">
        <v>140</v>
      </c>
      <c r="SP9" s="38">
        <v>131</v>
      </c>
      <c r="SQ9" s="38">
        <v>112</v>
      </c>
      <c r="SR9" s="38">
        <v>69</v>
      </c>
      <c r="SS9" s="38">
        <v>128</v>
      </c>
      <c r="ST9" s="38">
        <v>93</v>
      </c>
      <c r="SU9" s="38">
        <v>219</v>
      </c>
      <c r="SV9" s="38">
        <v>246</v>
      </c>
      <c r="SW9" s="38">
        <v>253</v>
      </c>
      <c r="SX9" s="38">
        <v>232</v>
      </c>
      <c r="SY9" s="38">
        <v>273</v>
      </c>
      <c r="SZ9" s="38">
        <v>240</v>
      </c>
      <c r="TA9" s="38">
        <v>117</v>
      </c>
      <c r="TB9" s="38">
        <v>351</v>
      </c>
      <c r="TC9" s="38">
        <v>342</v>
      </c>
      <c r="TD9" s="38">
        <v>333</v>
      </c>
      <c r="TE9" s="38">
        <v>393</v>
      </c>
      <c r="TF9" s="38">
        <v>322</v>
      </c>
      <c r="TG9" s="38">
        <v>343</v>
      </c>
      <c r="TH9" s="38">
        <v>273</v>
      </c>
      <c r="TI9" s="38">
        <v>214</v>
      </c>
      <c r="TJ9" s="38">
        <v>431</v>
      </c>
      <c r="TK9" s="38">
        <v>446</v>
      </c>
      <c r="TL9" s="38">
        <v>440</v>
      </c>
      <c r="TM9" s="38">
        <v>482</v>
      </c>
      <c r="TN9" s="38">
        <v>458</v>
      </c>
      <c r="TO9" s="38">
        <v>245</v>
      </c>
      <c r="TP9" s="38">
        <v>494</v>
      </c>
      <c r="TQ9" s="38">
        <v>589</v>
      </c>
      <c r="TR9" s="38">
        <v>568</v>
      </c>
      <c r="TS9" s="38">
        <v>642</v>
      </c>
      <c r="TT9" s="38">
        <v>624</v>
      </c>
      <c r="TU9" s="38">
        <v>561</v>
      </c>
      <c r="TV9" s="38">
        <v>400</v>
      </c>
      <c r="TW9" s="38">
        <v>627</v>
      </c>
      <c r="TX9" s="38">
        <v>713</v>
      </c>
      <c r="TY9" s="38">
        <v>718</v>
      </c>
      <c r="TZ9" s="38">
        <v>709</v>
      </c>
      <c r="UA9" s="38">
        <v>673</v>
      </c>
      <c r="UB9" s="38">
        <v>607</v>
      </c>
      <c r="UC9" s="38">
        <v>389</v>
      </c>
      <c r="UD9" s="38">
        <v>623</v>
      </c>
      <c r="UE9" s="38">
        <v>803</v>
      </c>
      <c r="UF9" s="38">
        <v>642</v>
      </c>
      <c r="UG9" s="38">
        <v>582</v>
      </c>
      <c r="UH9" s="38">
        <v>616</v>
      </c>
      <c r="UI9" s="38">
        <v>485</v>
      </c>
      <c r="UJ9" s="38">
        <v>252</v>
      </c>
      <c r="UK9" s="38">
        <v>463</v>
      </c>
      <c r="UL9" s="38">
        <v>562</v>
      </c>
      <c r="UM9" s="38">
        <v>373</v>
      </c>
      <c r="UN9" s="38">
        <v>321</v>
      </c>
      <c r="UO9" s="38">
        <v>305</v>
      </c>
      <c r="UP9" s="38">
        <v>293</v>
      </c>
      <c r="UQ9" s="38">
        <v>102</v>
      </c>
      <c r="UR9" s="38">
        <v>259</v>
      </c>
      <c r="US9" s="38">
        <v>301</v>
      </c>
      <c r="UT9" s="38">
        <v>220</v>
      </c>
      <c r="UU9" s="38">
        <v>158</v>
      </c>
      <c r="UV9" s="38">
        <v>171</v>
      </c>
      <c r="UW9" s="38">
        <v>115</v>
      </c>
      <c r="UX9" s="38">
        <v>70</v>
      </c>
      <c r="UY9" s="38">
        <v>60</v>
      </c>
      <c r="UZ9" s="38">
        <v>161</v>
      </c>
      <c r="VA9" s="38">
        <v>130</v>
      </c>
      <c r="VB9" s="38">
        <v>56</v>
      </c>
      <c r="VC9" s="38">
        <v>107</v>
      </c>
      <c r="VD9" s="38">
        <v>82</v>
      </c>
      <c r="VE9" s="38">
        <v>33</v>
      </c>
      <c r="VF9" s="38">
        <v>74</v>
      </c>
      <c r="VG9" s="38">
        <v>101</v>
      </c>
      <c r="VH9" s="38">
        <v>58</v>
      </c>
      <c r="VI9" s="38">
        <v>57</v>
      </c>
      <c r="VJ9" s="38">
        <v>46</v>
      </c>
      <c r="VK9" s="38">
        <v>26</v>
      </c>
      <c r="VL9" s="38">
        <v>27</v>
      </c>
      <c r="VM9" s="38">
        <v>39</v>
      </c>
      <c r="VN9" s="38">
        <v>52</v>
      </c>
      <c r="VO9" s="38">
        <v>46</v>
      </c>
      <c r="VP9" s="38">
        <v>41</v>
      </c>
      <c r="VQ9" s="38">
        <v>29</v>
      </c>
      <c r="VR9" s="38">
        <v>23</v>
      </c>
      <c r="VS9" s="38">
        <v>11</v>
      </c>
      <c r="VT9" s="38">
        <v>28</v>
      </c>
      <c r="VU9" s="38">
        <v>31</v>
      </c>
      <c r="VV9" s="38">
        <v>24</v>
      </c>
      <c r="VW9" s="38">
        <v>15</v>
      </c>
      <c r="VX9" s="38">
        <v>20</v>
      </c>
      <c r="VY9" s="38">
        <v>13</v>
      </c>
      <c r="VZ9" s="38">
        <v>8</v>
      </c>
      <c r="WA9" s="38">
        <v>18</v>
      </c>
      <c r="WB9" s="38">
        <v>18</v>
      </c>
      <c r="WC9" s="38">
        <v>8</v>
      </c>
      <c r="WD9" s="38">
        <v>16</v>
      </c>
      <c r="WE9" s="38">
        <v>10</v>
      </c>
      <c r="WF9" s="38">
        <v>7</v>
      </c>
      <c r="WG9" s="38">
        <v>3</v>
      </c>
      <c r="WH9" s="38">
        <v>8</v>
      </c>
      <c r="WI9" s="38">
        <v>13</v>
      </c>
      <c r="WJ9" s="38">
        <v>14</v>
      </c>
      <c r="WK9" s="38">
        <v>11</v>
      </c>
      <c r="WL9" s="38">
        <v>7</v>
      </c>
      <c r="WM9" s="38">
        <v>8</v>
      </c>
      <c r="WN9" s="38">
        <v>0</v>
      </c>
      <c r="WO9" s="38">
        <v>11</v>
      </c>
      <c r="WP9" s="38">
        <v>14</v>
      </c>
      <c r="WQ9" s="38">
        <v>4</v>
      </c>
      <c r="WR9" s="38">
        <v>7</v>
      </c>
      <c r="WS9" s="38">
        <v>11</v>
      </c>
      <c r="WT9" s="38">
        <v>6</v>
      </c>
      <c r="WU9" s="38">
        <v>5</v>
      </c>
      <c r="WV9" s="38">
        <v>11</v>
      </c>
      <c r="WW9" s="38">
        <v>7</v>
      </c>
      <c r="WX9" s="38">
        <v>15</v>
      </c>
      <c r="WY9" s="38">
        <v>6</v>
      </c>
      <c r="WZ9" s="38">
        <v>11</v>
      </c>
      <c r="XA9" s="38">
        <v>4</v>
      </c>
      <c r="XB9" s="38">
        <v>1</v>
      </c>
      <c r="XC9" s="38">
        <v>4</v>
      </c>
      <c r="XD9" s="38">
        <v>3</v>
      </c>
      <c r="XE9" s="38">
        <v>5</v>
      </c>
      <c r="XF9" s="38">
        <v>8</v>
      </c>
      <c r="XG9" s="38">
        <v>3</v>
      </c>
      <c r="XH9" s="38">
        <v>6</v>
      </c>
      <c r="XI9" s="38">
        <v>0</v>
      </c>
      <c r="XJ9" s="38">
        <v>1</v>
      </c>
      <c r="XK9" s="38">
        <v>2</v>
      </c>
      <c r="XL9" s="38">
        <v>2</v>
      </c>
      <c r="XM9" s="38">
        <v>2</v>
      </c>
      <c r="XN9" s="38">
        <v>5</v>
      </c>
      <c r="XO9" s="38">
        <v>1</v>
      </c>
      <c r="XP9" s="38">
        <v>1</v>
      </c>
      <c r="XQ9" s="38">
        <v>2</v>
      </c>
      <c r="XR9" s="38">
        <v>3</v>
      </c>
      <c r="XS9" s="38">
        <v>4</v>
      </c>
      <c r="XT9" s="38">
        <v>5</v>
      </c>
      <c r="XU9" s="38">
        <v>4</v>
      </c>
      <c r="XV9" s="38">
        <v>1</v>
      </c>
      <c r="XW9" s="38">
        <v>0</v>
      </c>
      <c r="XX9" s="38">
        <v>5</v>
      </c>
      <c r="XY9" s="38">
        <v>1</v>
      </c>
      <c r="XZ9" s="38">
        <v>4</v>
      </c>
      <c r="YA9" s="38">
        <v>2</v>
      </c>
      <c r="YB9" s="38">
        <v>2</v>
      </c>
      <c r="YC9" s="38">
        <v>2</v>
      </c>
      <c r="YD9" s="38">
        <v>0</v>
      </c>
      <c r="YE9" s="38">
        <v>6</v>
      </c>
      <c r="YF9" s="38">
        <v>4</v>
      </c>
      <c r="YG9" s="38">
        <v>2</v>
      </c>
      <c r="YH9" s="38">
        <v>2</v>
      </c>
      <c r="YI9" s="38">
        <v>4</v>
      </c>
      <c r="YJ9" s="38">
        <v>5</v>
      </c>
      <c r="YK9" s="38">
        <v>0</v>
      </c>
      <c r="YL9" s="38">
        <v>9</v>
      </c>
      <c r="YM9" s="38">
        <v>3</v>
      </c>
      <c r="YN9" s="38">
        <v>11</v>
      </c>
      <c r="YO9" s="38">
        <v>6</v>
      </c>
      <c r="YP9" s="38">
        <v>4</v>
      </c>
      <c r="YQ9" s="38">
        <v>4</v>
      </c>
      <c r="YR9" s="38">
        <v>1</v>
      </c>
      <c r="YS9" s="38">
        <v>10</v>
      </c>
      <c r="YT9" s="38">
        <v>14</v>
      </c>
      <c r="YU9" s="38">
        <v>8</v>
      </c>
      <c r="YV9" s="38">
        <v>14</v>
      </c>
      <c r="YW9" s="38">
        <v>20</v>
      </c>
      <c r="YX9" s="38">
        <v>23</v>
      </c>
      <c r="YY9" s="38">
        <v>22</v>
      </c>
      <c r="YZ9" s="38">
        <v>24</v>
      </c>
      <c r="ZA9" s="38">
        <v>55</v>
      </c>
      <c r="ZB9" s="38">
        <v>111</v>
      </c>
      <c r="ZC9" s="38">
        <v>144</v>
      </c>
      <c r="ZD9" s="38">
        <v>160</v>
      </c>
      <c r="ZE9" s="38">
        <v>179</v>
      </c>
      <c r="ZF9" s="38">
        <v>104</v>
      </c>
      <c r="ZG9" s="38">
        <v>150</v>
      </c>
      <c r="ZH9" s="38">
        <v>393</v>
      </c>
      <c r="ZI9" s="38">
        <v>540</v>
      </c>
      <c r="ZJ9" s="38">
        <v>553</v>
      </c>
      <c r="ZK9" s="38">
        <v>628</v>
      </c>
      <c r="ZL9" s="38">
        <v>715</v>
      </c>
      <c r="ZM9" s="38">
        <v>545</v>
      </c>
      <c r="ZN9" s="38">
        <v>1190</v>
      </c>
      <c r="ZO9" s="38">
        <v>1386</v>
      </c>
      <c r="ZP9" s="38">
        <v>1354</v>
      </c>
      <c r="ZQ9" s="38">
        <v>1398</v>
      </c>
      <c r="ZR9" s="38">
        <v>1655</v>
      </c>
      <c r="ZS9" s="38">
        <v>1368</v>
      </c>
      <c r="ZT9" s="38">
        <v>1112</v>
      </c>
      <c r="ZU9" s="38">
        <v>2052</v>
      </c>
      <c r="ZV9" s="38">
        <v>2372</v>
      </c>
      <c r="ZW9" s="38">
        <v>2639</v>
      </c>
      <c r="ZX9" s="38">
        <v>3162</v>
      </c>
      <c r="ZY9" s="38">
        <f>3274-3</f>
        <v>3271</v>
      </c>
      <c r="ZZ9" s="38">
        <v>2802</v>
      </c>
      <c r="AAA9" s="38">
        <v>1721</v>
      </c>
      <c r="AAB9" s="38">
        <f>3214-1-1</f>
        <v>3212</v>
      </c>
      <c r="AAC9" s="38">
        <f>3315-1</f>
        <v>3314</v>
      </c>
      <c r="AAD9" s="38">
        <f>3668-1</f>
        <v>3667</v>
      </c>
      <c r="AAE9" s="38">
        <v>3250</v>
      </c>
      <c r="AAF9" s="38">
        <f>3550-1</f>
        <v>3549</v>
      </c>
      <c r="AAG9" s="38">
        <v>3086</v>
      </c>
      <c r="AAH9" s="38">
        <f>2200-1</f>
        <v>2199</v>
      </c>
      <c r="AAI9" s="38">
        <f>2930-1</f>
        <v>2929</v>
      </c>
      <c r="AAJ9" s="38">
        <v>3836</v>
      </c>
      <c r="AAK9" s="38">
        <v>3367</v>
      </c>
      <c r="AAL9" s="38">
        <v>3769</v>
      </c>
      <c r="AAM9" s="38">
        <f>1664-1</f>
        <v>1663</v>
      </c>
      <c r="AAN9" s="38">
        <v>3094</v>
      </c>
      <c r="AAO9" s="38">
        <v>1964</v>
      </c>
      <c r="AAP9" s="137">
        <v>3228</v>
      </c>
      <c r="AAQ9" s="137">
        <v>3135</v>
      </c>
      <c r="AAR9" s="137">
        <v>3512</v>
      </c>
      <c r="AAS9" s="137">
        <v>2828</v>
      </c>
      <c r="AAT9" s="137">
        <v>3125</v>
      </c>
      <c r="AAU9" s="137">
        <v>2004</v>
      </c>
      <c r="AAV9" s="137">
        <v>1098</v>
      </c>
      <c r="AAW9" s="38">
        <v>2624</v>
      </c>
      <c r="AAX9" s="38">
        <f>2845-1</f>
        <v>2844</v>
      </c>
      <c r="AAY9" s="38">
        <v>1347</v>
      </c>
      <c r="AAZ9" s="38">
        <f>2197-1</f>
        <v>2196</v>
      </c>
      <c r="ABA9" s="38">
        <v>2572</v>
      </c>
      <c r="ABB9" s="38">
        <f>1704-1</f>
        <v>1703</v>
      </c>
      <c r="ABC9" s="38">
        <f>1178-1</f>
        <v>1177</v>
      </c>
      <c r="ABD9" s="38">
        <f>2222-2-1</f>
        <v>2219</v>
      </c>
      <c r="ABE9" s="38">
        <v>2302</v>
      </c>
      <c r="ABF9" s="38">
        <f>1942-1</f>
        <v>1941</v>
      </c>
      <c r="ABG9" s="38">
        <v>1751</v>
      </c>
      <c r="ABH9" s="38">
        <v>1745</v>
      </c>
      <c r="ABI9" s="38">
        <v>1304</v>
      </c>
      <c r="ABJ9" s="38">
        <v>466</v>
      </c>
      <c r="ABK9" s="38">
        <v>1516</v>
      </c>
      <c r="ABL9" s="38">
        <f>1659-1</f>
        <v>1658</v>
      </c>
      <c r="ABM9" s="38">
        <f>1555-1</f>
        <v>1554</v>
      </c>
      <c r="ABN9" s="38">
        <v>1242</v>
      </c>
      <c r="ABO9" s="38">
        <f>1327-1</f>
        <v>1326</v>
      </c>
      <c r="ABP9" s="38">
        <v>1206</v>
      </c>
      <c r="ABQ9" s="38">
        <f>359-1</f>
        <v>358</v>
      </c>
      <c r="ABR9" s="38">
        <v>1447</v>
      </c>
      <c r="ABS9" s="38">
        <v>1416</v>
      </c>
      <c r="ABT9" s="38">
        <v>1321</v>
      </c>
      <c r="ABU9" s="38">
        <v>962</v>
      </c>
      <c r="ABV9" s="38">
        <v>877</v>
      </c>
      <c r="ABW9" s="38">
        <v>733</v>
      </c>
      <c r="ABX9" s="38">
        <v>368</v>
      </c>
      <c r="ABY9" s="38">
        <v>219</v>
      </c>
      <c r="ABZ9" s="38">
        <v>1197</v>
      </c>
      <c r="ACA9" s="38">
        <v>1187</v>
      </c>
      <c r="ACB9" s="38">
        <v>940</v>
      </c>
      <c r="ACC9" s="38">
        <v>917</v>
      </c>
      <c r="ACD9" s="38">
        <v>813</v>
      </c>
      <c r="ACE9" s="38">
        <v>268</v>
      </c>
      <c r="ACF9" s="38">
        <v>1077</v>
      </c>
      <c r="ACG9" s="38">
        <v>1129</v>
      </c>
      <c r="ACH9" s="38">
        <v>966</v>
      </c>
      <c r="ACI9" s="38">
        <v>894</v>
      </c>
      <c r="ACJ9" s="38">
        <v>903</v>
      </c>
      <c r="ACK9" s="38">
        <f>998-1</f>
        <v>997</v>
      </c>
      <c r="ACL9" s="38">
        <v>302</v>
      </c>
      <c r="ACM9" s="38">
        <v>1100</v>
      </c>
      <c r="ACN9" s="38">
        <v>1279</v>
      </c>
      <c r="ACO9" s="38">
        <f>1226-1</f>
        <v>1225</v>
      </c>
      <c r="ACP9" s="38">
        <v>956</v>
      </c>
      <c r="ACQ9" s="38">
        <v>1048</v>
      </c>
      <c r="ACR9" s="38">
        <v>909</v>
      </c>
      <c r="ACS9" s="38">
        <v>359</v>
      </c>
      <c r="ACT9" s="38">
        <f>1297-1</f>
        <v>1296</v>
      </c>
      <c r="ACU9" s="38">
        <v>1266</v>
      </c>
      <c r="ACV9" s="38">
        <f>1019-1-1</f>
        <v>1017</v>
      </c>
      <c r="ACW9" s="38">
        <v>888</v>
      </c>
      <c r="ACX9" s="38">
        <v>888</v>
      </c>
      <c r="ACY9" s="38">
        <v>704</v>
      </c>
      <c r="ACZ9" s="38">
        <v>217</v>
      </c>
      <c r="ADA9" s="38">
        <v>906</v>
      </c>
      <c r="ADB9" s="38">
        <f>912-1</f>
        <v>911</v>
      </c>
      <c r="ADC9" s="38">
        <v>826</v>
      </c>
      <c r="ADD9" s="38">
        <v>653</v>
      </c>
      <c r="ADE9" s="38">
        <f>715-1</f>
        <v>714</v>
      </c>
      <c r="ADF9" s="38">
        <v>588</v>
      </c>
      <c r="ADG9" s="38">
        <v>234</v>
      </c>
      <c r="ADH9" s="38">
        <v>882</v>
      </c>
      <c r="ADI9" s="38">
        <f>835-1</f>
        <v>834</v>
      </c>
      <c r="ADJ9" s="38">
        <v>706</v>
      </c>
      <c r="ADK9" s="38">
        <v>606</v>
      </c>
      <c r="ADL9" s="38">
        <v>228</v>
      </c>
      <c r="ADM9" s="38">
        <v>518</v>
      </c>
      <c r="ADN9" s="38">
        <v>217</v>
      </c>
      <c r="ADO9" s="38">
        <v>724</v>
      </c>
      <c r="ADP9" s="38">
        <v>370</v>
      </c>
      <c r="ADQ9" s="38">
        <v>286</v>
      </c>
      <c r="ADR9" s="38">
        <f>322-1</f>
        <v>321</v>
      </c>
      <c r="ADS9" s="38">
        <v>940</v>
      </c>
      <c r="ADT9" s="38">
        <v>722</v>
      </c>
      <c r="ADU9" s="38">
        <v>318</v>
      </c>
      <c r="ADV9" s="38">
        <v>975</v>
      </c>
      <c r="ADW9" s="38">
        <v>803</v>
      </c>
      <c r="ADX9" s="38">
        <v>702</v>
      </c>
      <c r="ADY9" s="38">
        <v>686</v>
      </c>
      <c r="ADZ9" s="38">
        <f>777-1</f>
        <v>776</v>
      </c>
      <c r="AEA9" s="38">
        <v>554</v>
      </c>
      <c r="AEB9" s="38">
        <v>232</v>
      </c>
      <c r="AEC9" s="38">
        <v>869</v>
      </c>
      <c r="AED9" s="38">
        <v>759</v>
      </c>
      <c r="AEE9" s="38">
        <v>680</v>
      </c>
      <c r="AEF9" s="38">
        <v>702</v>
      </c>
      <c r="AEG9" s="38">
        <v>670</v>
      </c>
      <c r="AEH9" s="38">
        <v>504</v>
      </c>
      <c r="AEI9" s="38">
        <v>206</v>
      </c>
      <c r="AEJ9" s="38">
        <f>783-1</f>
        <v>782</v>
      </c>
      <c r="AEK9" s="38">
        <v>681</v>
      </c>
      <c r="AEL9" s="38">
        <v>595</v>
      </c>
      <c r="AEM9" s="38">
        <v>536</v>
      </c>
      <c r="AEN9" s="38">
        <v>555</v>
      </c>
      <c r="AEO9" s="38">
        <v>340</v>
      </c>
      <c r="AEP9" s="38">
        <v>136</v>
      </c>
      <c r="AEQ9" s="38">
        <v>551</v>
      </c>
      <c r="AER9" s="38">
        <v>434</v>
      </c>
      <c r="AES9" s="38">
        <v>358</v>
      </c>
      <c r="AET9" s="38">
        <v>328</v>
      </c>
      <c r="AEU9" s="38">
        <v>362</v>
      </c>
      <c r="AEV9" s="38">
        <v>283</v>
      </c>
      <c r="AEW9" s="38">
        <v>105</v>
      </c>
      <c r="AEX9" s="38">
        <v>447</v>
      </c>
      <c r="AEY9" s="38">
        <v>399</v>
      </c>
      <c r="AEZ9" s="38">
        <f>363-1</f>
        <v>362</v>
      </c>
      <c r="AFA9" s="38">
        <v>289</v>
      </c>
      <c r="AFB9" s="38">
        <v>283</v>
      </c>
      <c r="AFC9" s="38">
        <f>262-1</f>
        <v>261</v>
      </c>
      <c r="AFD9" s="38">
        <v>91</v>
      </c>
      <c r="AFE9" s="38">
        <v>389</v>
      </c>
      <c r="AFF9" s="38">
        <v>280</v>
      </c>
      <c r="AFG9" s="38">
        <v>305</v>
      </c>
      <c r="AFH9" s="38">
        <v>250</v>
      </c>
      <c r="AFI9" s="38">
        <v>296</v>
      </c>
      <c r="AFJ9" s="38">
        <v>210</v>
      </c>
      <c r="AFK9" s="38">
        <v>110</v>
      </c>
      <c r="AFL9" s="38">
        <v>354</v>
      </c>
      <c r="AFM9" s="38">
        <v>346</v>
      </c>
      <c r="AFN9" s="38">
        <v>313</v>
      </c>
      <c r="AFO9" s="38">
        <v>323</v>
      </c>
      <c r="AFP9" s="38">
        <v>323</v>
      </c>
      <c r="AFQ9" s="38">
        <v>255</v>
      </c>
      <c r="AFR9" s="38">
        <v>137</v>
      </c>
      <c r="AFS9" s="38">
        <v>546</v>
      </c>
      <c r="AFT9" s="38">
        <v>540</v>
      </c>
      <c r="AFU9" s="38">
        <v>513</v>
      </c>
      <c r="AFV9" s="38">
        <v>508</v>
      </c>
      <c r="AFW9" s="38">
        <v>632</v>
      </c>
      <c r="AFX9" s="38">
        <f>535-1</f>
        <v>534</v>
      </c>
      <c r="AFY9" s="38">
        <v>291</v>
      </c>
      <c r="AFZ9" s="38">
        <v>1148</v>
      </c>
      <c r="AGA9" s="38">
        <v>1124</v>
      </c>
      <c r="AGB9" s="38">
        <v>1174</v>
      </c>
      <c r="AGC9" s="38">
        <v>1223</v>
      </c>
      <c r="AGD9" s="38">
        <v>1328</v>
      </c>
      <c r="AGE9" s="38">
        <v>1255</v>
      </c>
      <c r="AGF9" s="38">
        <v>576</v>
      </c>
      <c r="AGG9" s="38">
        <f>2439-1</f>
        <v>2438</v>
      </c>
      <c r="AGH9" s="38">
        <f>2611-1</f>
        <v>2610</v>
      </c>
      <c r="AGI9" s="38">
        <f>2488-1</f>
        <v>2487</v>
      </c>
      <c r="AGJ9" s="38">
        <v>2447</v>
      </c>
      <c r="AGK9" s="38">
        <v>3045</v>
      </c>
      <c r="AGL9" s="38">
        <f>2622-1</f>
        <v>2621</v>
      </c>
      <c r="AGM9" s="38">
        <f>1134-1-1</f>
        <v>1132</v>
      </c>
      <c r="AGN9" s="38">
        <v>1364</v>
      </c>
      <c r="AGO9" s="38">
        <f>5898-1</f>
        <v>5897</v>
      </c>
      <c r="AGP9" s="38">
        <f>5823-1-1-2</f>
        <v>5819</v>
      </c>
      <c r="AGQ9" s="38">
        <f>5429-1-1-1</f>
        <v>5426</v>
      </c>
      <c r="AGR9" s="38">
        <f>5959-1</f>
        <v>5958</v>
      </c>
      <c r="AGS9" s="38">
        <f>4642-2-1</f>
        <v>4639</v>
      </c>
      <c r="AGT9" s="38">
        <f>2153-1</f>
        <v>2152</v>
      </c>
      <c r="AGU9" s="38">
        <f>7320-2-1-1</f>
        <v>7316</v>
      </c>
      <c r="AGV9" s="38">
        <v>6442</v>
      </c>
      <c r="AGW9" s="38">
        <f>6925-1</f>
        <v>6924</v>
      </c>
      <c r="AGX9" s="38">
        <v>6257</v>
      </c>
      <c r="AGY9" s="38">
        <f>6826-1-2</f>
        <v>6823</v>
      </c>
      <c r="AGZ9" s="38">
        <v>4751</v>
      </c>
      <c r="AHA9" s="38">
        <v>2120</v>
      </c>
      <c r="AHB9" s="38">
        <f>7555-2</f>
        <v>7553</v>
      </c>
      <c r="AHC9" s="38">
        <v>7076</v>
      </c>
      <c r="AHD9" s="38">
        <f>6589-1</f>
        <v>6588</v>
      </c>
      <c r="AHE9" s="38">
        <v>6043</v>
      </c>
      <c r="AHF9" s="38">
        <f>6645-1</f>
        <v>6644</v>
      </c>
      <c r="AHG9" s="38">
        <v>5391</v>
      </c>
      <c r="AHH9" s="38">
        <f>2503-1</f>
        <v>2502</v>
      </c>
      <c r="AHI9" s="38">
        <f>7711-3-1-1</f>
        <v>7706</v>
      </c>
      <c r="AHJ9" s="38">
        <f>7010-2-1</f>
        <v>7007</v>
      </c>
      <c r="AHK9" s="38">
        <f>6483-1</f>
        <v>6482</v>
      </c>
      <c r="AHL9" s="38">
        <v>2950</v>
      </c>
      <c r="AHM9" s="38">
        <v>5259</v>
      </c>
      <c r="AHN9" s="38">
        <f>4271-4-1</f>
        <v>4266</v>
      </c>
      <c r="AHO9" s="38">
        <v>2745</v>
      </c>
      <c r="AHP9" s="38">
        <f>5794-2</f>
        <v>5792</v>
      </c>
      <c r="AHQ9" s="38">
        <f>6831-2</f>
        <v>6829</v>
      </c>
      <c r="AHR9" s="38">
        <v>7077</v>
      </c>
      <c r="AHS9" s="38">
        <f>6567-3-1-1</f>
        <v>6562</v>
      </c>
      <c r="AHT9" s="38">
        <f>6721-2-1-1</f>
        <v>6717</v>
      </c>
      <c r="AHU9" s="38">
        <v>5157</v>
      </c>
      <c r="AHV9" s="38">
        <v>2297</v>
      </c>
      <c r="AHW9" s="38">
        <v>6883</v>
      </c>
      <c r="AHX9" s="38">
        <f>6187-1</f>
        <v>6186</v>
      </c>
      <c r="AHY9" s="38">
        <v>4959</v>
      </c>
      <c r="AHZ9" s="38">
        <v>4467</v>
      </c>
      <c r="AIA9" s="38">
        <f>4307-1</f>
        <v>4306</v>
      </c>
      <c r="AIB9" s="38">
        <v>3290</v>
      </c>
      <c r="AIC9" s="38">
        <v>1558</v>
      </c>
      <c r="AID9" s="38">
        <v>4670</v>
      </c>
      <c r="AIE9" s="38">
        <f>3895-1</f>
        <v>3894</v>
      </c>
      <c r="AIF9" s="38">
        <v>3107</v>
      </c>
      <c r="AIG9" s="38">
        <v>2613</v>
      </c>
      <c r="AIH9" s="38">
        <f>2573-1</f>
        <v>2572</v>
      </c>
      <c r="AII9" s="38">
        <v>2033</v>
      </c>
      <c r="AIJ9" s="38">
        <f>1062-1</f>
        <v>1061</v>
      </c>
      <c r="AIK9" s="38">
        <v>3179</v>
      </c>
      <c r="AIL9" s="38">
        <f>2641-1</f>
        <v>2640</v>
      </c>
      <c r="AIM9" s="38">
        <v>2313</v>
      </c>
      <c r="AIN9" s="38">
        <v>1971</v>
      </c>
      <c r="AIO9" s="38">
        <f>2008-1</f>
        <v>2007</v>
      </c>
      <c r="AIP9" s="38">
        <v>1505</v>
      </c>
      <c r="AIQ9" s="38">
        <v>736</v>
      </c>
      <c r="AIR9" s="38">
        <v>2485</v>
      </c>
      <c r="AIS9" s="38">
        <f>2079-1</f>
        <v>2078</v>
      </c>
      <c r="AIT9" s="38">
        <f>1823-1</f>
        <v>1822</v>
      </c>
      <c r="AIU9" s="38">
        <v>1530</v>
      </c>
      <c r="AIV9" s="38">
        <v>1471</v>
      </c>
      <c r="AIW9" s="38">
        <v>1130</v>
      </c>
      <c r="AIX9" s="38">
        <v>635</v>
      </c>
      <c r="AIY9" s="38">
        <v>614</v>
      </c>
      <c r="AIZ9" s="38">
        <v>2047</v>
      </c>
      <c r="AJA9" s="38">
        <f>1545-1</f>
        <v>1544</v>
      </c>
      <c r="AJB9" s="38">
        <v>1306</v>
      </c>
      <c r="AJC9" s="38">
        <v>680</v>
      </c>
      <c r="AJD9" s="38">
        <v>1308</v>
      </c>
      <c r="AJE9" s="38">
        <v>674</v>
      </c>
      <c r="AJF9" s="38">
        <v>885</v>
      </c>
      <c r="AJG9" s="38">
        <v>970</v>
      </c>
      <c r="AJH9" s="38">
        <v>823</v>
      </c>
      <c r="AJI9" s="38">
        <v>708</v>
      </c>
      <c r="AJJ9" s="38">
        <v>705</v>
      </c>
      <c r="AJK9" s="38">
        <v>580</v>
      </c>
      <c r="AJL9" s="38">
        <v>281</v>
      </c>
      <c r="AJM9" s="38">
        <v>878</v>
      </c>
      <c r="AJN9" s="38">
        <v>906</v>
      </c>
      <c r="AJO9" s="38">
        <v>693</v>
      </c>
      <c r="AJP9" s="38">
        <v>572</v>
      </c>
      <c r="AJQ9" s="38">
        <v>517</v>
      </c>
      <c r="AJR9" s="38">
        <v>466</v>
      </c>
      <c r="AJS9" s="38">
        <v>242</v>
      </c>
      <c r="AJT9" s="38">
        <v>298</v>
      </c>
      <c r="AJU9" s="38">
        <v>984</v>
      </c>
      <c r="AJV9" s="38">
        <v>866</v>
      </c>
      <c r="AJW9" s="38">
        <v>765</v>
      </c>
      <c r="AJX9" s="38">
        <v>784</v>
      </c>
      <c r="AJY9" s="38">
        <v>701</v>
      </c>
      <c r="AJZ9" s="38">
        <v>323</v>
      </c>
      <c r="AKA9" s="38">
        <v>1021</v>
      </c>
      <c r="AKB9" s="38">
        <v>865</v>
      </c>
      <c r="AKC9" s="38">
        <v>686</v>
      </c>
      <c r="AKD9" s="38">
        <v>643</v>
      </c>
      <c r="AKE9" s="38">
        <v>689</v>
      </c>
      <c r="AKF9" s="38">
        <v>603</v>
      </c>
      <c r="AKG9" s="38">
        <v>315</v>
      </c>
      <c r="AKH9" s="38">
        <v>1007</v>
      </c>
      <c r="AKI9" s="38">
        <v>923</v>
      </c>
      <c r="AKJ9" s="38">
        <v>688</v>
      </c>
      <c r="AKK9" s="38">
        <v>642</v>
      </c>
      <c r="AKL9" s="38">
        <v>782</v>
      </c>
      <c r="AKM9" s="38">
        <v>696</v>
      </c>
      <c r="AKN9" s="38">
        <v>377</v>
      </c>
      <c r="AKO9" s="38">
        <v>1261</v>
      </c>
      <c r="AKP9" s="38">
        <v>1048</v>
      </c>
      <c r="AKQ9" s="38">
        <v>1070</v>
      </c>
      <c r="AKR9" s="38">
        <v>477</v>
      </c>
      <c r="AKS9" s="38">
        <v>1169</v>
      </c>
      <c r="AKT9" s="38">
        <v>958</v>
      </c>
      <c r="AKU9" s="38">
        <v>465</v>
      </c>
      <c r="AKV9" s="38">
        <v>1314</v>
      </c>
      <c r="AKW9" s="38">
        <v>1260</v>
      </c>
      <c r="AKX9" s="38">
        <v>1064</v>
      </c>
      <c r="AKY9" s="38">
        <v>1065</v>
      </c>
      <c r="AKZ9" s="38">
        <v>1149</v>
      </c>
      <c r="ALA9" s="38">
        <v>955</v>
      </c>
      <c r="ALB9" s="38">
        <v>503</v>
      </c>
      <c r="ALC9" s="38">
        <v>1600</v>
      </c>
      <c r="ALD9" s="38">
        <v>1405</v>
      </c>
      <c r="ALE9" s="38">
        <v>1254</v>
      </c>
      <c r="ALF9" s="38">
        <v>1176</v>
      </c>
      <c r="ALG9" s="38">
        <v>1215</v>
      </c>
      <c r="ALH9" s="38">
        <v>1087</v>
      </c>
      <c r="ALI9" s="38">
        <v>586</v>
      </c>
      <c r="ALJ9" s="38">
        <v>1768</v>
      </c>
      <c r="ALK9" s="38">
        <v>1874</v>
      </c>
      <c r="ALL9" s="38">
        <v>823</v>
      </c>
      <c r="ALM9" s="38">
        <v>1744</v>
      </c>
      <c r="ALN9" s="38">
        <v>1758</v>
      </c>
      <c r="ALO9" s="38">
        <v>1349</v>
      </c>
      <c r="ALP9" s="38">
        <v>649</v>
      </c>
      <c r="ALQ9" s="38">
        <v>1866</v>
      </c>
      <c r="ALR9" s="38">
        <v>1916</v>
      </c>
      <c r="ALS9" s="38">
        <v>1717</v>
      </c>
      <c r="ALT9" s="38">
        <v>1612</v>
      </c>
      <c r="ALU9" s="38">
        <v>1630</v>
      </c>
      <c r="ALV9" s="38">
        <v>1331</v>
      </c>
      <c r="ALW9" s="38">
        <v>738</v>
      </c>
      <c r="ALX9" s="38">
        <v>2406</v>
      </c>
      <c r="ALY9" s="38">
        <v>2316</v>
      </c>
      <c r="ALZ9" s="38">
        <v>2108</v>
      </c>
      <c r="AMA9" s="38">
        <v>2148</v>
      </c>
      <c r="AMB9" s="38">
        <v>2184</v>
      </c>
      <c r="AMC9" s="38">
        <v>2018</v>
      </c>
      <c r="AMD9" s="38">
        <v>1075</v>
      </c>
      <c r="AME9" s="38">
        <v>3168</v>
      </c>
      <c r="AMF9" s="38">
        <v>3043</v>
      </c>
      <c r="AMG9" s="38">
        <v>2918</v>
      </c>
      <c r="AMH9" s="38">
        <v>2518</v>
      </c>
      <c r="AMI9" s="38">
        <v>2588</v>
      </c>
      <c r="AMJ9" s="38">
        <v>2247</v>
      </c>
      <c r="AMK9" s="38">
        <v>1259</v>
      </c>
      <c r="AML9" s="38">
        <v>3629</v>
      </c>
      <c r="AMM9" s="38">
        <v>3616</v>
      </c>
      <c r="AMN9" s="38">
        <v>3417</v>
      </c>
      <c r="AMO9" s="38">
        <v>3144</v>
      </c>
      <c r="AMP9" s="38">
        <v>3245</v>
      </c>
      <c r="AMQ9" s="38">
        <v>2687</v>
      </c>
      <c r="AMR9" s="38">
        <v>1454</v>
      </c>
      <c r="AMS9" s="38">
        <v>4236</v>
      </c>
      <c r="AMT9" s="38">
        <v>3983</v>
      </c>
      <c r="AMU9" s="38">
        <v>3597</v>
      </c>
      <c r="AMV9" s="38">
        <v>2815</v>
      </c>
      <c r="AMW9" s="38">
        <v>2180</v>
      </c>
      <c r="AMX9" s="38">
        <v>2040</v>
      </c>
      <c r="AMY9" s="38">
        <v>1653</v>
      </c>
      <c r="AMZ9" s="38">
        <v>2040</v>
      </c>
      <c r="ANA9" s="38">
        <v>2308</v>
      </c>
      <c r="ANB9" s="38">
        <v>4627</v>
      </c>
      <c r="ANC9" s="38">
        <v>4745</v>
      </c>
      <c r="AND9" s="38">
        <v>4897</v>
      </c>
      <c r="ANE9" s="38">
        <v>3602</v>
      </c>
      <c r="ANF9" s="38">
        <v>1788</v>
      </c>
      <c r="ANG9" s="38">
        <v>1971</v>
      </c>
      <c r="ANH9" s="38">
        <v>4144</v>
      </c>
      <c r="ANI9" s="38">
        <v>3392</v>
      </c>
      <c r="ANJ9" s="38">
        <v>2422</v>
      </c>
      <c r="ANK9" s="38">
        <v>2476</v>
      </c>
      <c r="ANL9" s="38">
        <v>1950</v>
      </c>
      <c r="ANM9" s="38">
        <v>1061</v>
      </c>
      <c r="ANN9" s="38">
        <v>2624</v>
      </c>
      <c r="ANO9" s="38">
        <v>2272</v>
      </c>
      <c r="ANP9" s="38">
        <v>1789</v>
      </c>
      <c r="ANQ9" s="38">
        <v>1586</v>
      </c>
      <c r="ANR9" s="38">
        <v>1482</v>
      </c>
      <c r="ANS9" s="38">
        <v>1171</v>
      </c>
      <c r="ANT9" s="38">
        <v>548</v>
      </c>
      <c r="ANU9" s="38">
        <v>1606</v>
      </c>
      <c r="ANV9" s="38">
        <v>1488</v>
      </c>
      <c r="ANW9" s="38">
        <v>1068</v>
      </c>
      <c r="ANX9" s="38">
        <v>920</v>
      </c>
      <c r="ANY9" s="38">
        <v>1006</v>
      </c>
      <c r="ANZ9" s="38">
        <v>765</v>
      </c>
      <c r="AOA9" s="38">
        <v>384</v>
      </c>
      <c r="AOB9" s="38">
        <v>1105</v>
      </c>
      <c r="AOC9" s="38">
        <v>938</v>
      </c>
      <c r="AOD9" s="38">
        <v>848</v>
      </c>
      <c r="AOE9" s="38">
        <v>778</v>
      </c>
      <c r="AOF9" s="38">
        <v>706</v>
      </c>
      <c r="AOG9" s="38">
        <v>567</v>
      </c>
      <c r="AOH9" s="38">
        <v>259</v>
      </c>
      <c r="AOI9" s="38">
        <v>832</v>
      </c>
      <c r="AOJ9" s="38">
        <v>759</v>
      </c>
      <c r="AOK9" s="38">
        <v>611</v>
      </c>
      <c r="AOL9" s="38">
        <v>528</v>
      </c>
      <c r="AOM9" s="38">
        <v>517</v>
      </c>
      <c r="AON9" s="38">
        <v>223</v>
      </c>
      <c r="AOO9" s="38">
        <v>186</v>
      </c>
      <c r="AOP9" s="38">
        <v>661</v>
      </c>
      <c r="AOQ9" s="38">
        <v>496</v>
      </c>
      <c r="AOR9" s="38">
        <v>394</v>
      </c>
      <c r="AOS9" s="38">
        <v>334</v>
      </c>
      <c r="AOT9" s="38">
        <v>324</v>
      </c>
      <c r="AOU9" s="38">
        <v>248</v>
      </c>
      <c r="AOV9" s="38">
        <v>141</v>
      </c>
      <c r="AOW9" s="38">
        <v>363</v>
      </c>
      <c r="AOX9" s="38">
        <v>336</v>
      </c>
      <c r="AOY9" s="38">
        <v>248</v>
      </c>
      <c r="AOZ9" s="38">
        <v>102</v>
      </c>
      <c r="APA9" s="38">
        <v>216</v>
      </c>
      <c r="APB9" s="38">
        <v>189</v>
      </c>
      <c r="APC9" s="38">
        <v>107</v>
      </c>
      <c r="APD9" s="38">
        <v>280</v>
      </c>
      <c r="APE9" s="38">
        <v>213</v>
      </c>
      <c r="APF9" s="38">
        <v>182</v>
      </c>
      <c r="APG9" s="38">
        <v>168</v>
      </c>
      <c r="APH9" s="38">
        <v>180</v>
      </c>
      <c r="API9" s="38">
        <v>135</v>
      </c>
      <c r="APJ9" s="38">
        <v>55</v>
      </c>
      <c r="APK9" s="38">
        <v>195</v>
      </c>
      <c r="APL9" s="38">
        <v>185</v>
      </c>
      <c r="APM9" s="38">
        <v>138</v>
      </c>
      <c r="APN9" s="38">
        <v>106</v>
      </c>
      <c r="APO9" s="38">
        <v>131</v>
      </c>
      <c r="APP9" s="38">
        <v>99</v>
      </c>
      <c r="APQ9" s="38">
        <v>65</v>
      </c>
      <c r="APR9" s="38">
        <v>161</v>
      </c>
      <c r="APS9" s="38">
        <v>131</v>
      </c>
      <c r="APT9" s="38">
        <v>126</v>
      </c>
      <c r="APU9" s="38">
        <v>101</v>
      </c>
      <c r="APV9" s="38">
        <v>98</v>
      </c>
      <c r="APW9" s="38">
        <v>93</v>
      </c>
      <c r="APX9" s="38">
        <v>38</v>
      </c>
      <c r="APY9" s="38">
        <v>182</v>
      </c>
      <c r="APZ9" s="38">
        <v>66</v>
      </c>
      <c r="AQA9" s="38">
        <v>155</v>
      </c>
      <c r="AQB9" s="38">
        <v>141</v>
      </c>
      <c r="AQC9" s="38">
        <v>114</v>
      </c>
      <c r="AQD9" s="38">
        <v>95</v>
      </c>
      <c r="AQE9" s="38">
        <v>56</v>
      </c>
      <c r="AQF9" s="38">
        <v>137</v>
      </c>
      <c r="AQG9" s="38">
        <v>144</v>
      </c>
      <c r="AQH9" s="38">
        <v>115</v>
      </c>
      <c r="AQI9" s="38">
        <v>91</v>
      </c>
      <c r="AQJ9" s="38">
        <v>134</v>
      </c>
      <c r="AQK9" s="38">
        <v>112</v>
      </c>
      <c r="AQL9" s="38">
        <v>60</v>
      </c>
      <c r="AQM9" s="38">
        <v>198</v>
      </c>
      <c r="AQN9" s="38">
        <v>179</v>
      </c>
      <c r="AQO9" s="38">
        <v>163</v>
      </c>
      <c r="AQP9" s="38">
        <v>164</v>
      </c>
      <c r="AQQ9" s="38">
        <v>159</v>
      </c>
      <c r="AQR9" s="38">
        <v>119</v>
      </c>
      <c r="AQS9" s="38">
        <v>46</v>
      </c>
      <c r="AQT9" s="38">
        <v>266</v>
      </c>
      <c r="AQU9" s="38">
        <v>210</v>
      </c>
      <c r="AQV9" s="38">
        <v>199</v>
      </c>
      <c r="AQW9" s="38">
        <v>161</v>
      </c>
      <c r="AQX9" s="38">
        <v>174</v>
      </c>
      <c r="AQY9" s="38">
        <v>171</v>
      </c>
      <c r="AQZ9" s="38">
        <v>72</v>
      </c>
      <c r="ARA9" s="38">
        <v>245</v>
      </c>
      <c r="ARB9" s="38">
        <v>322</v>
      </c>
      <c r="ARC9" s="38">
        <v>227</v>
      </c>
      <c r="ARD9" s="38">
        <v>223</v>
      </c>
      <c r="ARE9" s="38">
        <v>223</v>
      </c>
      <c r="ARF9" s="38">
        <v>186</v>
      </c>
      <c r="ARG9" s="38">
        <v>76</v>
      </c>
      <c r="ARH9" s="38">
        <v>286</v>
      </c>
      <c r="ARI9" s="38">
        <v>274</v>
      </c>
      <c r="ARJ9" s="38">
        <v>269</v>
      </c>
      <c r="ARK9" s="38">
        <v>230</v>
      </c>
      <c r="ARL9" s="38">
        <v>279</v>
      </c>
      <c r="ARM9" s="38">
        <v>148</v>
      </c>
      <c r="ARN9" s="38">
        <v>114</v>
      </c>
      <c r="ARO9" s="38">
        <v>411</v>
      </c>
      <c r="ARP9" s="38">
        <v>355</v>
      </c>
      <c r="ARQ9" s="38">
        <v>151</v>
      </c>
      <c r="ARR9" s="38">
        <v>139</v>
      </c>
      <c r="ARS9" s="38">
        <v>139</v>
      </c>
      <c r="ART9" s="38">
        <v>351</v>
      </c>
      <c r="ARU9" s="38">
        <v>169</v>
      </c>
    </row>
    <row r="10" spans="1:1165" s="41" customFormat="1" ht="18" customHeight="1">
      <c r="A10" s="39" t="s">
        <v>15</v>
      </c>
      <c r="B10" s="101"/>
      <c r="C10" s="101"/>
      <c r="D10" s="101"/>
      <c r="E10" s="101"/>
      <c r="F10" s="101"/>
      <c r="G10" s="101"/>
      <c r="H10" s="75">
        <f>SUM(B9:H9)/7</f>
        <v>2.8571428571428572</v>
      </c>
      <c r="I10" s="75">
        <f t="shared" ref="I10:BT10" si="55">SUM(C9:I9)/7</f>
        <v>3.5714285714285716</v>
      </c>
      <c r="J10" s="75">
        <f t="shared" si="55"/>
        <v>3.2857142857142856</v>
      </c>
      <c r="K10" s="75">
        <f t="shared" si="55"/>
        <v>4.1428571428571432</v>
      </c>
      <c r="L10" s="75">
        <f t="shared" si="55"/>
        <v>3.8571428571428572</v>
      </c>
      <c r="M10" s="75">
        <f t="shared" si="55"/>
        <v>4.2857142857142856</v>
      </c>
      <c r="N10" s="75">
        <f t="shared" si="55"/>
        <v>3.5714285714285716</v>
      </c>
      <c r="O10" s="75">
        <f t="shared" si="55"/>
        <v>3.2857142857142856</v>
      </c>
      <c r="P10" s="75">
        <f t="shared" si="55"/>
        <v>3</v>
      </c>
      <c r="Q10" s="75">
        <f t="shared" si="55"/>
        <v>3</v>
      </c>
      <c r="R10" s="75">
        <f t="shared" si="55"/>
        <v>2</v>
      </c>
      <c r="S10" s="75">
        <f t="shared" si="55"/>
        <v>1.8571428571428572</v>
      </c>
      <c r="T10" s="75">
        <f t="shared" si="55"/>
        <v>1.2857142857142858</v>
      </c>
      <c r="U10" s="75">
        <f t="shared" si="55"/>
        <v>1.4285714285714286</v>
      </c>
      <c r="V10" s="75">
        <f t="shared" si="55"/>
        <v>1.1428571428571428</v>
      </c>
      <c r="W10" s="75">
        <f t="shared" si="55"/>
        <v>1.2857142857142858</v>
      </c>
      <c r="X10" s="75">
        <f t="shared" si="55"/>
        <v>1.4285714285714286</v>
      </c>
      <c r="Y10" s="75">
        <f t="shared" si="55"/>
        <v>1.8571428571428572</v>
      </c>
      <c r="Z10" s="75">
        <f t="shared" si="55"/>
        <v>2.1428571428571428</v>
      </c>
      <c r="AA10" s="75">
        <f t="shared" si="55"/>
        <v>2.7142857142857144</v>
      </c>
      <c r="AB10" s="75">
        <f t="shared" si="55"/>
        <v>3.8571428571428572</v>
      </c>
      <c r="AC10" s="75">
        <f t="shared" si="55"/>
        <v>4.2857142857142856</v>
      </c>
      <c r="AD10" s="75">
        <f t="shared" si="55"/>
        <v>4.2857142857142856</v>
      </c>
      <c r="AE10" s="75">
        <f t="shared" si="55"/>
        <v>4.5714285714285712</v>
      </c>
      <c r="AF10" s="75">
        <f t="shared" si="55"/>
        <v>5.5714285714285712</v>
      </c>
      <c r="AG10" s="75">
        <f t="shared" si="55"/>
        <v>7</v>
      </c>
      <c r="AH10" s="75">
        <f t="shared" si="55"/>
        <v>7.8571428571428568</v>
      </c>
      <c r="AI10" s="75">
        <f t="shared" si="55"/>
        <v>8.5714285714285712</v>
      </c>
      <c r="AJ10" s="75">
        <f t="shared" si="55"/>
        <v>9.4285714285714288</v>
      </c>
      <c r="AK10" s="75">
        <f t="shared" si="55"/>
        <v>9.4285714285714288</v>
      </c>
      <c r="AL10" s="75">
        <f t="shared" si="55"/>
        <v>10</v>
      </c>
      <c r="AM10" s="75">
        <f t="shared" si="55"/>
        <v>10.571428571428571</v>
      </c>
      <c r="AN10" s="75">
        <f t="shared" si="55"/>
        <v>10.571428571428571</v>
      </c>
      <c r="AO10" s="75">
        <f t="shared" si="55"/>
        <v>12.142857142857142</v>
      </c>
      <c r="AP10" s="75">
        <f t="shared" si="55"/>
        <v>14.142857142857142</v>
      </c>
      <c r="AQ10" s="75">
        <f t="shared" si="55"/>
        <v>15.285714285714286</v>
      </c>
      <c r="AR10" s="75">
        <f t="shared" si="55"/>
        <v>16.714285714285715</v>
      </c>
      <c r="AS10" s="75">
        <f t="shared" si="55"/>
        <v>17.142857142857142</v>
      </c>
      <c r="AT10" s="75">
        <f t="shared" si="55"/>
        <v>17.428571428571427</v>
      </c>
      <c r="AU10" s="75">
        <f t="shared" si="55"/>
        <v>18.714285714285715</v>
      </c>
      <c r="AV10" s="75">
        <f t="shared" si="55"/>
        <v>18.857142857142858</v>
      </c>
      <c r="AW10" s="75">
        <f t="shared" si="55"/>
        <v>17.571428571428573</v>
      </c>
      <c r="AX10" s="75">
        <f t="shared" si="55"/>
        <v>17.714285714285715</v>
      </c>
      <c r="AY10" s="75">
        <f t="shared" si="55"/>
        <v>17.571428571428573</v>
      </c>
      <c r="AZ10" s="75">
        <f t="shared" si="55"/>
        <v>19.428571428571427</v>
      </c>
      <c r="BA10" s="75">
        <f t="shared" si="55"/>
        <v>19</v>
      </c>
      <c r="BB10" s="75">
        <f t="shared" si="55"/>
        <v>17</v>
      </c>
      <c r="BC10" s="75">
        <f t="shared" si="55"/>
        <v>15.285714285714286</v>
      </c>
      <c r="BD10" s="75">
        <f t="shared" si="55"/>
        <v>14.571428571428571</v>
      </c>
      <c r="BE10" s="75">
        <f t="shared" si="55"/>
        <v>13</v>
      </c>
      <c r="BF10" s="75">
        <f t="shared" si="55"/>
        <v>11.857142857142858</v>
      </c>
      <c r="BG10" s="75">
        <f t="shared" si="55"/>
        <v>9.5714285714285712</v>
      </c>
      <c r="BH10" s="75">
        <f t="shared" si="55"/>
        <v>9.4285714285714288</v>
      </c>
      <c r="BI10" s="75">
        <f t="shared" si="55"/>
        <v>9.7142857142857135</v>
      </c>
      <c r="BJ10" s="75">
        <f t="shared" si="55"/>
        <v>9.2857142857142865</v>
      </c>
      <c r="BK10" s="75">
        <f t="shared" si="55"/>
        <v>7.8571428571428568</v>
      </c>
      <c r="BL10" s="75">
        <f t="shared" si="55"/>
        <v>7.4285714285714288</v>
      </c>
      <c r="BM10" s="75">
        <f t="shared" si="55"/>
        <v>7.2857142857142856</v>
      </c>
      <c r="BN10" s="75">
        <f t="shared" si="55"/>
        <v>6.7142857142857144</v>
      </c>
      <c r="BO10" s="75">
        <f t="shared" si="55"/>
        <v>5.1428571428571432</v>
      </c>
      <c r="BP10" s="75">
        <f t="shared" si="55"/>
        <v>4.1428571428571432</v>
      </c>
      <c r="BQ10" s="75">
        <f t="shared" si="55"/>
        <v>3.7142857142857144</v>
      </c>
      <c r="BR10" s="75">
        <f t="shared" si="55"/>
        <v>3.7142857142857144</v>
      </c>
      <c r="BS10" s="75">
        <f t="shared" si="55"/>
        <v>4</v>
      </c>
      <c r="BT10" s="75">
        <f t="shared" si="55"/>
        <v>3.5714285714285716</v>
      </c>
      <c r="BU10" s="75">
        <f t="shared" ref="BU10:EF10" si="56">SUM(BO9:BU9)/7</f>
        <v>3.2857142857142856</v>
      </c>
      <c r="BV10" s="75">
        <f t="shared" si="56"/>
        <v>3</v>
      </c>
      <c r="BW10" s="75">
        <f t="shared" si="56"/>
        <v>3.2857142857142856</v>
      </c>
      <c r="BX10" s="75">
        <f t="shared" si="56"/>
        <v>2.7142857142857144</v>
      </c>
      <c r="BY10" s="75">
        <f t="shared" si="56"/>
        <v>2.1428571428571428</v>
      </c>
      <c r="BZ10" s="75">
        <f t="shared" si="56"/>
        <v>1</v>
      </c>
      <c r="CA10" s="75">
        <f t="shared" si="56"/>
        <v>0.8571428571428571</v>
      </c>
      <c r="CB10" s="75">
        <f t="shared" si="56"/>
        <v>0.7142857142857143</v>
      </c>
      <c r="CC10" s="75">
        <f t="shared" si="56"/>
        <v>0.8571428571428571</v>
      </c>
      <c r="CD10" s="75">
        <f t="shared" si="56"/>
        <v>0.2857142857142857</v>
      </c>
      <c r="CE10" s="75">
        <f t="shared" si="56"/>
        <v>0.2857142857142857</v>
      </c>
      <c r="CF10" s="75">
        <f t="shared" si="56"/>
        <v>0.42857142857142855</v>
      </c>
      <c r="CG10" s="75">
        <f t="shared" si="56"/>
        <v>0.42857142857142855</v>
      </c>
      <c r="CH10" s="75">
        <f t="shared" si="56"/>
        <v>0.42857142857142855</v>
      </c>
      <c r="CI10" s="75">
        <f t="shared" si="56"/>
        <v>0.42857142857142855</v>
      </c>
      <c r="CJ10" s="75">
        <f t="shared" si="56"/>
        <v>0.2857142857142857</v>
      </c>
      <c r="CK10" s="75">
        <f t="shared" si="56"/>
        <v>0.2857142857142857</v>
      </c>
      <c r="CL10" s="75">
        <f t="shared" si="56"/>
        <v>0.2857142857142857</v>
      </c>
      <c r="CM10" s="75">
        <f t="shared" si="56"/>
        <v>0.14285714285714285</v>
      </c>
      <c r="CN10" s="75">
        <f t="shared" si="56"/>
        <v>0.14285714285714285</v>
      </c>
      <c r="CO10" s="75">
        <f t="shared" si="56"/>
        <v>0.14285714285714285</v>
      </c>
      <c r="CP10" s="75">
        <f t="shared" si="56"/>
        <v>0.14285714285714285</v>
      </c>
      <c r="CQ10" s="75">
        <f t="shared" si="56"/>
        <v>0.14285714285714285</v>
      </c>
      <c r="CR10" s="75">
        <f t="shared" si="56"/>
        <v>0</v>
      </c>
      <c r="CS10" s="75">
        <f t="shared" si="56"/>
        <v>0</v>
      </c>
      <c r="CT10" s="75">
        <f t="shared" si="56"/>
        <v>0</v>
      </c>
      <c r="CU10" s="75">
        <f t="shared" si="56"/>
        <v>0</v>
      </c>
      <c r="CV10" s="75">
        <f t="shared" si="56"/>
        <v>0.14285714285714285</v>
      </c>
      <c r="CW10" s="75">
        <f t="shared" si="56"/>
        <v>0.14285714285714285</v>
      </c>
      <c r="CX10" s="75">
        <f t="shared" si="56"/>
        <v>0.14285714285714285</v>
      </c>
      <c r="CY10" s="75">
        <f t="shared" si="56"/>
        <v>0.14285714285714285</v>
      </c>
      <c r="CZ10" s="75">
        <f t="shared" si="56"/>
        <v>0.14285714285714285</v>
      </c>
      <c r="DA10" s="75">
        <f t="shared" si="56"/>
        <v>0.14285714285714285</v>
      </c>
      <c r="DB10" s="75">
        <f t="shared" si="56"/>
        <v>0.14285714285714285</v>
      </c>
      <c r="DC10" s="75">
        <f t="shared" si="56"/>
        <v>0</v>
      </c>
      <c r="DD10" s="75">
        <f t="shared" si="56"/>
        <v>0</v>
      </c>
      <c r="DE10" s="75">
        <f t="shared" si="56"/>
        <v>0</v>
      </c>
      <c r="DF10" s="75">
        <f t="shared" si="56"/>
        <v>0.14285714285714285</v>
      </c>
      <c r="DG10" s="75">
        <f t="shared" si="56"/>
        <v>0.2857142857142857</v>
      </c>
      <c r="DH10" s="75">
        <f t="shared" si="56"/>
        <v>0.2857142857142857</v>
      </c>
      <c r="DI10" s="75">
        <f t="shared" si="56"/>
        <v>0.42857142857142855</v>
      </c>
      <c r="DJ10" s="75">
        <f t="shared" si="56"/>
        <v>0.42857142857142855</v>
      </c>
      <c r="DK10" s="75">
        <f t="shared" si="56"/>
        <v>0.42857142857142855</v>
      </c>
      <c r="DL10" s="75">
        <f t="shared" si="56"/>
        <v>0.42857142857142855</v>
      </c>
      <c r="DM10" s="75">
        <f t="shared" si="56"/>
        <v>0.42857142857142855</v>
      </c>
      <c r="DN10" s="75">
        <f t="shared" si="56"/>
        <v>0.2857142857142857</v>
      </c>
      <c r="DO10" s="75">
        <f t="shared" si="56"/>
        <v>0.2857142857142857</v>
      </c>
      <c r="DP10" s="75">
        <f t="shared" si="56"/>
        <v>0.14285714285714285</v>
      </c>
      <c r="DQ10" s="75">
        <f t="shared" si="56"/>
        <v>0.42857142857142855</v>
      </c>
      <c r="DR10" s="75">
        <f t="shared" si="56"/>
        <v>0.7142857142857143</v>
      </c>
      <c r="DS10" s="75">
        <f t="shared" si="56"/>
        <v>0.8571428571428571</v>
      </c>
      <c r="DT10" s="75">
        <f t="shared" si="56"/>
        <v>1</v>
      </c>
      <c r="DU10" s="75">
        <f t="shared" si="56"/>
        <v>1.1428571428571428</v>
      </c>
      <c r="DV10" s="75">
        <f t="shared" si="56"/>
        <v>1.1428571428571428</v>
      </c>
      <c r="DW10" s="75">
        <f t="shared" si="56"/>
        <v>1.1428571428571428</v>
      </c>
      <c r="DX10" s="75">
        <f t="shared" si="56"/>
        <v>0.8571428571428571</v>
      </c>
      <c r="DY10" s="75">
        <f t="shared" si="56"/>
        <v>0.8571428571428571</v>
      </c>
      <c r="DZ10" s="75">
        <f t="shared" si="56"/>
        <v>0.7142857142857143</v>
      </c>
      <c r="EA10" s="75">
        <f t="shared" si="56"/>
        <v>0.7142857142857143</v>
      </c>
      <c r="EB10" s="75">
        <f t="shared" si="56"/>
        <v>1</v>
      </c>
      <c r="EC10" s="75">
        <f t="shared" si="56"/>
        <v>1.4285714285714286</v>
      </c>
      <c r="ED10" s="75">
        <f t="shared" si="56"/>
        <v>2.2857142857142856</v>
      </c>
      <c r="EE10" s="75">
        <f t="shared" si="56"/>
        <v>3.2857142857142856</v>
      </c>
      <c r="EF10" s="75">
        <f t="shared" si="56"/>
        <v>3.2857142857142856</v>
      </c>
      <c r="EG10" s="75">
        <f t="shared" ref="EG10:GR10" si="57">SUM(EA9:EG9)/7</f>
        <v>4.1428571428571432</v>
      </c>
      <c r="EH10" s="75">
        <f t="shared" si="57"/>
        <v>5.5714285714285712</v>
      </c>
      <c r="EI10" s="75">
        <f t="shared" si="57"/>
        <v>7.2857142857142856</v>
      </c>
      <c r="EJ10" s="75">
        <f t="shared" si="57"/>
        <v>8.2857142857142865</v>
      </c>
      <c r="EK10" s="75">
        <f t="shared" si="57"/>
        <v>9.4285714285714288</v>
      </c>
      <c r="EL10" s="75">
        <f t="shared" si="57"/>
        <v>10.428571428571429</v>
      </c>
      <c r="EM10" s="75">
        <f t="shared" si="57"/>
        <v>11.142857142857142</v>
      </c>
      <c r="EN10" s="75">
        <f t="shared" si="57"/>
        <v>12.571428571428571</v>
      </c>
      <c r="EO10" s="75">
        <f t="shared" si="57"/>
        <v>14.714285714285714</v>
      </c>
      <c r="EP10" s="75">
        <f t="shared" si="57"/>
        <v>15.142857142857142</v>
      </c>
      <c r="EQ10" s="75">
        <f t="shared" si="57"/>
        <v>16.142857142857142</v>
      </c>
      <c r="ER10" s="75">
        <f t="shared" si="57"/>
        <v>17.714285714285715</v>
      </c>
      <c r="ES10" s="75">
        <f t="shared" si="57"/>
        <v>18.714285714285715</v>
      </c>
      <c r="ET10" s="75">
        <f t="shared" si="57"/>
        <v>20.857142857142858</v>
      </c>
      <c r="EU10" s="75">
        <f t="shared" si="57"/>
        <v>23.285714285714285</v>
      </c>
      <c r="EV10" s="75">
        <f t="shared" si="57"/>
        <v>24.285714285714285</v>
      </c>
      <c r="EW10" s="75">
        <f t="shared" si="57"/>
        <v>26.714285714285715</v>
      </c>
      <c r="EX10" s="75">
        <f t="shared" si="57"/>
        <v>30</v>
      </c>
      <c r="EY10" s="75">
        <f t="shared" si="57"/>
        <v>31.571428571428573</v>
      </c>
      <c r="EZ10" s="75">
        <f t="shared" si="57"/>
        <v>35.428571428571431</v>
      </c>
      <c r="FA10" s="75">
        <f t="shared" si="57"/>
        <v>34.285714285714285</v>
      </c>
      <c r="FB10" s="75">
        <f t="shared" si="57"/>
        <v>34.714285714285715</v>
      </c>
      <c r="FC10" s="75">
        <f t="shared" si="57"/>
        <v>35.285714285714285</v>
      </c>
      <c r="FD10" s="75">
        <f t="shared" si="57"/>
        <v>38.428571428571431</v>
      </c>
      <c r="FE10" s="75">
        <f t="shared" si="57"/>
        <v>43</v>
      </c>
      <c r="FF10" s="75">
        <f t="shared" si="57"/>
        <v>44.142857142857146</v>
      </c>
      <c r="FG10" s="75">
        <f t="shared" si="57"/>
        <v>43.571428571428569</v>
      </c>
      <c r="FH10" s="75">
        <f t="shared" si="57"/>
        <v>45.714285714285715</v>
      </c>
      <c r="FI10" s="75">
        <f t="shared" si="57"/>
        <v>43.571428571428569</v>
      </c>
      <c r="FJ10" s="75">
        <f t="shared" si="57"/>
        <v>45.571428571428569</v>
      </c>
      <c r="FK10" s="75">
        <f t="shared" si="57"/>
        <v>43.714285714285715</v>
      </c>
      <c r="FL10" s="75">
        <f t="shared" si="57"/>
        <v>40.285714285714285</v>
      </c>
      <c r="FM10" s="75">
        <f t="shared" si="57"/>
        <v>39.571428571428569</v>
      </c>
      <c r="FN10" s="75">
        <f t="shared" si="57"/>
        <v>38.571428571428569</v>
      </c>
      <c r="FO10" s="75">
        <f t="shared" si="57"/>
        <v>38.142857142857146</v>
      </c>
      <c r="FP10" s="75">
        <f t="shared" si="57"/>
        <v>43.428571428571431</v>
      </c>
      <c r="FQ10" s="75">
        <f t="shared" si="57"/>
        <v>43.571428571428569</v>
      </c>
      <c r="FR10" s="75">
        <f t="shared" si="57"/>
        <v>43.142857142857146</v>
      </c>
      <c r="FS10" s="75">
        <f t="shared" si="57"/>
        <v>42.428571428571431</v>
      </c>
      <c r="FT10" s="75">
        <f t="shared" si="57"/>
        <v>41.142857142857146</v>
      </c>
      <c r="FU10" s="75">
        <f t="shared" si="57"/>
        <v>40.857142857142854</v>
      </c>
      <c r="FV10" s="75">
        <f t="shared" si="57"/>
        <v>38.857142857142854</v>
      </c>
      <c r="FW10" s="75">
        <f t="shared" si="57"/>
        <v>36.571428571428569</v>
      </c>
      <c r="FX10" s="75">
        <f t="shared" si="57"/>
        <v>32.571428571428569</v>
      </c>
      <c r="FY10" s="75">
        <f t="shared" si="57"/>
        <v>30.142857142857142</v>
      </c>
      <c r="FZ10" s="75">
        <f t="shared" si="57"/>
        <v>28.285714285714285</v>
      </c>
      <c r="GA10" s="75">
        <f t="shared" si="57"/>
        <v>27</v>
      </c>
      <c r="GB10" s="75">
        <f t="shared" si="57"/>
        <v>24.571428571428573</v>
      </c>
      <c r="GC10" s="75">
        <f t="shared" si="57"/>
        <v>25</v>
      </c>
      <c r="GD10" s="75">
        <f t="shared" si="57"/>
        <v>21.857142857142858</v>
      </c>
      <c r="GE10" s="75">
        <f t="shared" si="57"/>
        <v>21.285714285714285</v>
      </c>
      <c r="GF10" s="75">
        <f t="shared" si="57"/>
        <v>20.714285714285715</v>
      </c>
      <c r="GG10" s="75">
        <f t="shared" si="57"/>
        <v>18.857142857142858</v>
      </c>
      <c r="GH10" s="75">
        <f t="shared" si="57"/>
        <v>18.285714285714285</v>
      </c>
      <c r="GI10" s="75">
        <f t="shared" si="57"/>
        <v>17.714285714285715</v>
      </c>
      <c r="GJ10" s="75">
        <f t="shared" si="57"/>
        <v>16.857142857142858</v>
      </c>
      <c r="GK10" s="75">
        <f t="shared" si="57"/>
        <v>17.428571428571427</v>
      </c>
      <c r="GL10" s="75">
        <f t="shared" si="57"/>
        <v>17</v>
      </c>
      <c r="GM10" s="75">
        <f t="shared" si="57"/>
        <v>18.142857142857142</v>
      </c>
      <c r="GN10" s="75">
        <f t="shared" si="57"/>
        <v>18.714285714285715</v>
      </c>
      <c r="GO10" s="75">
        <f t="shared" si="57"/>
        <v>20</v>
      </c>
      <c r="GP10" s="75">
        <f t="shared" si="57"/>
        <v>20.857142857142858</v>
      </c>
      <c r="GQ10" s="75">
        <f t="shared" si="57"/>
        <v>21.571428571428573</v>
      </c>
      <c r="GR10" s="75">
        <f t="shared" si="57"/>
        <v>22.285714285714285</v>
      </c>
      <c r="GS10" s="75">
        <f t="shared" ref="GS10:JD10" si="58">SUM(GM9:GS9)/7</f>
        <v>23</v>
      </c>
      <c r="GT10" s="75">
        <f t="shared" si="58"/>
        <v>22</v>
      </c>
      <c r="GU10" s="75">
        <f t="shared" si="58"/>
        <v>21.285714285714285</v>
      </c>
      <c r="GV10" s="75">
        <f t="shared" si="58"/>
        <v>20.571428571428573</v>
      </c>
      <c r="GW10" s="75">
        <f t="shared" si="58"/>
        <v>19.571428571428573</v>
      </c>
      <c r="GX10" s="75">
        <f t="shared" si="58"/>
        <v>19</v>
      </c>
      <c r="GY10" s="75">
        <f t="shared" si="58"/>
        <v>17.428571428571427</v>
      </c>
      <c r="GZ10" s="75">
        <f t="shared" si="58"/>
        <v>16</v>
      </c>
      <c r="HA10" s="75">
        <f t="shared" si="58"/>
        <v>16</v>
      </c>
      <c r="HB10" s="75">
        <f t="shared" si="58"/>
        <v>16.285714285714285</v>
      </c>
      <c r="HC10" s="75">
        <f t="shared" si="58"/>
        <v>15.285714285714286</v>
      </c>
      <c r="HD10" s="75">
        <f t="shared" si="58"/>
        <v>15</v>
      </c>
      <c r="HE10" s="75">
        <f t="shared" si="58"/>
        <v>15.285714285714286</v>
      </c>
      <c r="HF10" s="75">
        <f t="shared" si="58"/>
        <v>14.428571428571429</v>
      </c>
      <c r="HG10" s="75">
        <f t="shared" si="58"/>
        <v>14.857142857142858</v>
      </c>
      <c r="HH10" s="75">
        <f t="shared" si="58"/>
        <v>15.285714285714286</v>
      </c>
      <c r="HI10" s="75">
        <f t="shared" si="58"/>
        <v>14.857142857142858</v>
      </c>
      <c r="HJ10" s="75">
        <f t="shared" si="58"/>
        <v>15.142857142857142</v>
      </c>
      <c r="HK10" s="75">
        <f t="shared" si="58"/>
        <v>14.857142857142858</v>
      </c>
      <c r="HL10" s="75">
        <f t="shared" si="58"/>
        <v>14.142857142857142</v>
      </c>
      <c r="HM10" s="75">
        <f t="shared" si="58"/>
        <v>14.714285714285714</v>
      </c>
      <c r="HN10" s="75">
        <f t="shared" si="58"/>
        <v>14.857142857142858</v>
      </c>
      <c r="HO10" s="75">
        <f t="shared" si="58"/>
        <v>13.571428571428571</v>
      </c>
      <c r="HP10" s="75">
        <f t="shared" si="58"/>
        <v>13.714285714285714</v>
      </c>
      <c r="HQ10" s="75">
        <f t="shared" si="58"/>
        <v>13.571428571428571</v>
      </c>
      <c r="HR10" s="75">
        <f t="shared" si="58"/>
        <v>14.428571428571429</v>
      </c>
      <c r="HS10" s="75">
        <f t="shared" si="58"/>
        <v>14.142857142857142</v>
      </c>
      <c r="HT10" s="75">
        <f t="shared" si="58"/>
        <v>15.142857142857142</v>
      </c>
      <c r="HU10" s="75">
        <f t="shared" si="58"/>
        <v>16.428571428571427</v>
      </c>
      <c r="HV10" s="75">
        <f t="shared" si="58"/>
        <v>16.571428571428573</v>
      </c>
      <c r="HW10" s="75">
        <f t="shared" si="58"/>
        <v>16.571428571428573</v>
      </c>
      <c r="HX10" s="75">
        <f t="shared" si="58"/>
        <v>16.571428571428573</v>
      </c>
      <c r="HY10" s="75">
        <f t="shared" si="58"/>
        <v>16.142857142857142</v>
      </c>
      <c r="HZ10" s="75">
        <f t="shared" si="58"/>
        <v>16.571428571428573</v>
      </c>
      <c r="IA10" s="75">
        <f t="shared" si="58"/>
        <v>17.142857142857142</v>
      </c>
      <c r="IB10" s="75">
        <f t="shared" si="58"/>
        <v>16.142857142857142</v>
      </c>
      <c r="IC10" s="75">
        <f t="shared" si="58"/>
        <v>17</v>
      </c>
      <c r="ID10" s="75">
        <f t="shared" si="58"/>
        <v>20</v>
      </c>
      <c r="IE10" s="75">
        <f t="shared" si="58"/>
        <v>20.571428571428573</v>
      </c>
      <c r="IF10" s="75">
        <f t="shared" si="58"/>
        <v>21.142857142857142</v>
      </c>
      <c r="IG10" s="75">
        <f t="shared" si="58"/>
        <v>21.857142857142858</v>
      </c>
      <c r="IH10" s="75">
        <f t="shared" si="58"/>
        <v>24</v>
      </c>
      <c r="II10" s="75">
        <f t="shared" si="58"/>
        <v>27.571428571428573</v>
      </c>
      <c r="IJ10" s="75">
        <f t="shared" si="58"/>
        <v>28</v>
      </c>
      <c r="IK10" s="75">
        <f t="shared" si="58"/>
        <v>28.428571428571427</v>
      </c>
      <c r="IL10" s="75">
        <f t="shared" si="58"/>
        <v>32.857142857142854</v>
      </c>
      <c r="IM10" s="75">
        <f t="shared" si="58"/>
        <v>35.571428571428569</v>
      </c>
      <c r="IN10" s="75">
        <f t="shared" si="58"/>
        <v>38.285714285714285</v>
      </c>
      <c r="IO10" s="75">
        <f t="shared" si="58"/>
        <v>39.142857142857146</v>
      </c>
      <c r="IP10" s="75">
        <f t="shared" si="58"/>
        <v>36.571428571428569</v>
      </c>
      <c r="IQ10" s="75">
        <f t="shared" si="58"/>
        <v>38</v>
      </c>
      <c r="IR10" s="75">
        <f t="shared" si="58"/>
        <v>39.571428571428569</v>
      </c>
      <c r="IS10" s="75">
        <f t="shared" si="58"/>
        <v>40.714285714285715</v>
      </c>
      <c r="IT10" s="75">
        <f t="shared" si="58"/>
        <v>43.142857142857146</v>
      </c>
      <c r="IU10" s="75">
        <f t="shared" si="58"/>
        <v>40.857142857142854</v>
      </c>
      <c r="IV10" s="75">
        <f t="shared" si="58"/>
        <v>42.571428571428569</v>
      </c>
      <c r="IW10" s="75">
        <f t="shared" si="58"/>
        <v>49.142857142857146</v>
      </c>
      <c r="IX10" s="75">
        <f t="shared" si="58"/>
        <v>54.714285714285715</v>
      </c>
      <c r="IY10" s="75">
        <f t="shared" si="58"/>
        <v>56.571428571428569</v>
      </c>
      <c r="IZ10" s="75">
        <f t="shared" si="58"/>
        <v>60.142857142857146</v>
      </c>
      <c r="JA10" s="75">
        <f t="shared" si="58"/>
        <v>60.428571428571431</v>
      </c>
      <c r="JB10" s="75">
        <f t="shared" si="58"/>
        <v>61.285714285714285</v>
      </c>
      <c r="JC10" s="75">
        <f t="shared" si="58"/>
        <v>63.285714285714285</v>
      </c>
      <c r="JD10" s="75">
        <f t="shared" si="58"/>
        <v>63</v>
      </c>
      <c r="JE10" s="75">
        <f t="shared" ref="JE10:LP10" si="59">SUM(IY9:JE9)/7</f>
        <v>66.714285714285708</v>
      </c>
      <c r="JF10" s="75">
        <f t="shared" si="59"/>
        <v>73.571428571428569</v>
      </c>
      <c r="JG10" s="75">
        <f t="shared" si="59"/>
        <v>78.285714285714292</v>
      </c>
      <c r="JH10" s="75">
        <f t="shared" si="59"/>
        <v>92.142857142857139</v>
      </c>
      <c r="JI10" s="75">
        <f t="shared" si="59"/>
        <v>102.71428571428571</v>
      </c>
      <c r="JJ10" s="75">
        <f t="shared" si="59"/>
        <v>100.57142857142857</v>
      </c>
      <c r="JK10" s="75">
        <f t="shared" si="59"/>
        <v>105.57142857142857</v>
      </c>
      <c r="JL10" s="75">
        <f t="shared" si="59"/>
        <v>104.85714285714286</v>
      </c>
      <c r="JM10" s="75">
        <f t="shared" si="59"/>
        <v>105</v>
      </c>
      <c r="JN10" s="75">
        <f t="shared" si="59"/>
        <v>109.28571428571429</v>
      </c>
      <c r="JO10" s="75">
        <f t="shared" si="59"/>
        <v>104.14285714285714</v>
      </c>
      <c r="JP10" s="75">
        <f t="shared" si="59"/>
        <v>102.28571428571429</v>
      </c>
      <c r="JQ10" s="75">
        <f t="shared" si="59"/>
        <v>107.57142857142857</v>
      </c>
      <c r="JR10" s="75">
        <f t="shared" si="59"/>
        <v>110.14285714285714</v>
      </c>
      <c r="JS10" s="75">
        <f t="shared" si="59"/>
        <v>114.42857142857143</v>
      </c>
      <c r="JT10" s="75">
        <f t="shared" si="59"/>
        <v>115.28571428571429</v>
      </c>
      <c r="JU10" s="75">
        <f t="shared" si="59"/>
        <v>112.14285714285714</v>
      </c>
      <c r="JV10" s="75">
        <f t="shared" si="59"/>
        <v>109</v>
      </c>
      <c r="JW10" s="75">
        <f t="shared" si="59"/>
        <v>106.85714285714286</v>
      </c>
      <c r="JX10" s="75">
        <f t="shared" si="59"/>
        <v>102.57142857142857</v>
      </c>
      <c r="JY10" s="75">
        <f t="shared" si="59"/>
        <v>102.71428571428571</v>
      </c>
      <c r="JZ10" s="75">
        <f t="shared" si="59"/>
        <v>102.71428571428571</v>
      </c>
      <c r="KA10" s="75">
        <f t="shared" si="59"/>
        <v>99.857142857142861</v>
      </c>
      <c r="KB10" s="75">
        <f t="shared" si="59"/>
        <v>96.142857142857139</v>
      </c>
      <c r="KC10" s="75">
        <f t="shared" si="59"/>
        <v>93.285714285714292</v>
      </c>
      <c r="KD10" s="75">
        <f t="shared" si="59"/>
        <v>90.142857142857139</v>
      </c>
      <c r="KE10" s="75">
        <f t="shared" si="59"/>
        <v>90.714285714285708</v>
      </c>
      <c r="KF10" s="75">
        <f t="shared" si="59"/>
        <v>88.285714285714292</v>
      </c>
      <c r="KG10" s="75">
        <f t="shared" si="59"/>
        <v>82.428571428571431</v>
      </c>
      <c r="KH10" s="75">
        <f t="shared" si="59"/>
        <v>80.142857142857139</v>
      </c>
      <c r="KI10" s="75">
        <f t="shared" si="59"/>
        <v>76.857142857142861</v>
      </c>
      <c r="KJ10" s="75">
        <f t="shared" si="59"/>
        <v>75.142857142857139</v>
      </c>
      <c r="KK10" s="75">
        <f t="shared" si="59"/>
        <v>77.142857142857139</v>
      </c>
      <c r="KL10" s="75">
        <f t="shared" si="59"/>
        <v>79.285714285714292</v>
      </c>
      <c r="KM10" s="75">
        <f t="shared" si="59"/>
        <v>77</v>
      </c>
      <c r="KN10" s="75">
        <f t="shared" si="59"/>
        <v>76.428571428571431</v>
      </c>
      <c r="KO10" s="75">
        <f t="shared" si="59"/>
        <v>78</v>
      </c>
      <c r="KP10" s="75">
        <f t="shared" si="59"/>
        <v>79.428571428571431</v>
      </c>
      <c r="KQ10" s="75">
        <f t="shared" si="59"/>
        <v>79</v>
      </c>
      <c r="KR10" s="75">
        <f t="shared" si="59"/>
        <v>75.285714285714292</v>
      </c>
      <c r="KS10" s="75">
        <f t="shared" si="59"/>
        <v>73.857142857142861</v>
      </c>
      <c r="KT10" s="75">
        <f t="shared" si="59"/>
        <v>71.714285714285708</v>
      </c>
      <c r="KU10" s="75">
        <f t="shared" si="59"/>
        <v>70.428571428571431</v>
      </c>
      <c r="KV10" s="75">
        <f t="shared" si="59"/>
        <v>68.857142857142861</v>
      </c>
      <c r="KW10" s="75">
        <f t="shared" si="59"/>
        <v>66.285714285714292</v>
      </c>
      <c r="KX10" s="75">
        <f t="shared" si="59"/>
        <v>67.285714285714292</v>
      </c>
      <c r="KY10" s="75">
        <f t="shared" si="59"/>
        <v>73.285714285714292</v>
      </c>
      <c r="KZ10" s="75">
        <f t="shared" si="59"/>
        <v>76.142857142857139</v>
      </c>
      <c r="LA10" s="75">
        <f t="shared" si="59"/>
        <v>86</v>
      </c>
      <c r="LB10" s="75">
        <f t="shared" si="59"/>
        <v>97.857142857142861</v>
      </c>
      <c r="LC10" s="75">
        <f t="shared" si="59"/>
        <v>109.28571428571429</v>
      </c>
      <c r="LD10" s="75">
        <f t="shared" si="59"/>
        <v>120.57142857142857</v>
      </c>
      <c r="LE10" s="75">
        <f t="shared" si="59"/>
        <v>130.28571428571428</v>
      </c>
      <c r="LF10" s="75">
        <f t="shared" si="59"/>
        <v>136.71428571428572</v>
      </c>
      <c r="LG10" s="75">
        <f t="shared" si="59"/>
        <v>135.28571428571428</v>
      </c>
      <c r="LH10" s="75">
        <f t="shared" si="59"/>
        <v>134.85714285714286</v>
      </c>
      <c r="LI10" s="75">
        <f t="shared" si="59"/>
        <v>134.85714285714286</v>
      </c>
      <c r="LJ10" s="75">
        <f t="shared" si="59"/>
        <v>133.71428571428572</v>
      </c>
      <c r="LK10" s="75">
        <f t="shared" si="59"/>
        <v>135.42857142857142</v>
      </c>
      <c r="LL10" s="75">
        <f t="shared" si="59"/>
        <v>131.42857142857142</v>
      </c>
      <c r="LM10" s="75">
        <f t="shared" si="59"/>
        <v>130.28571428571428</v>
      </c>
      <c r="LN10" s="75">
        <f t="shared" si="59"/>
        <v>137.42857142857142</v>
      </c>
      <c r="LO10" s="75">
        <f t="shared" si="59"/>
        <v>135.42857142857142</v>
      </c>
      <c r="LP10" s="75">
        <f t="shared" si="59"/>
        <v>133.14285714285714</v>
      </c>
      <c r="LQ10" s="75">
        <f t="shared" ref="LQ10:OB10" si="60">SUM(LK9:LQ9)/7</f>
        <v>126.71428571428571</v>
      </c>
      <c r="LR10" s="75">
        <f t="shared" si="60"/>
        <v>124.28571428571429</v>
      </c>
      <c r="LS10" s="75">
        <f t="shared" si="60"/>
        <v>127.28571428571429</v>
      </c>
      <c r="LT10" s="75">
        <f t="shared" si="60"/>
        <v>120.85714285714286</v>
      </c>
      <c r="LU10" s="75">
        <f t="shared" si="60"/>
        <v>115.14285714285714</v>
      </c>
      <c r="LV10" s="75">
        <f t="shared" si="60"/>
        <v>111.57142857142857</v>
      </c>
      <c r="LW10" s="75">
        <f t="shared" si="60"/>
        <v>106.85714285714286</v>
      </c>
      <c r="LX10" s="75">
        <f t="shared" si="60"/>
        <v>104.14285714285714</v>
      </c>
      <c r="LY10" s="75">
        <f t="shared" si="60"/>
        <v>97.428571428571431</v>
      </c>
      <c r="LZ10" s="75">
        <f t="shared" si="60"/>
        <v>87.857142857142861</v>
      </c>
      <c r="MA10" s="75">
        <f t="shared" si="60"/>
        <v>84.428571428571431</v>
      </c>
      <c r="MB10" s="75">
        <f t="shared" si="60"/>
        <v>79.857142857142861</v>
      </c>
      <c r="MC10" s="75">
        <f t="shared" si="60"/>
        <v>74.857142857142861</v>
      </c>
      <c r="MD10" s="75">
        <f t="shared" si="60"/>
        <v>68.571428571428569</v>
      </c>
      <c r="ME10" s="75">
        <f t="shared" si="60"/>
        <v>62.714285714285715</v>
      </c>
      <c r="MF10" s="75">
        <f t="shared" si="60"/>
        <v>57.142857142857146</v>
      </c>
      <c r="MG10" s="75">
        <f t="shared" si="60"/>
        <v>54.285714285714285</v>
      </c>
      <c r="MH10" s="75">
        <f t="shared" si="60"/>
        <v>51.857142857142854</v>
      </c>
      <c r="MI10" s="75">
        <f t="shared" si="60"/>
        <v>49.714285714285715</v>
      </c>
      <c r="MJ10" s="75">
        <f t="shared" si="60"/>
        <v>45.142857142857146</v>
      </c>
      <c r="MK10" s="75">
        <f t="shared" si="60"/>
        <v>41.571428571428569</v>
      </c>
      <c r="ML10" s="75">
        <f t="shared" si="60"/>
        <v>37.857142857142854</v>
      </c>
      <c r="MM10" s="75">
        <f t="shared" si="60"/>
        <v>36.714285714285715</v>
      </c>
      <c r="MN10" s="75">
        <f t="shared" si="60"/>
        <v>34.571428571428569</v>
      </c>
      <c r="MO10" s="75">
        <f t="shared" si="60"/>
        <v>33.142857142857146</v>
      </c>
      <c r="MP10" s="75">
        <f t="shared" si="60"/>
        <v>31.142857142857142</v>
      </c>
      <c r="MQ10" s="75">
        <f t="shared" si="60"/>
        <v>30.857142857142858</v>
      </c>
      <c r="MR10" s="75">
        <f t="shared" si="60"/>
        <v>28.571428571428573</v>
      </c>
      <c r="MS10" s="75">
        <f t="shared" si="60"/>
        <v>28.714285714285715</v>
      </c>
      <c r="MT10" s="75">
        <f t="shared" si="60"/>
        <v>25.571428571428573</v>
      </c>
      <c r="MU10" s="75">
        <f t="shared" si="60"/>
        <v>24.714285714285715</v>
      </c>
      <c r="MV10" s="75">
        <f t="shared" si="60"/>
        <v>24.571428571428573</v>
      </c>
      <c r="MW10" s="75">
        <f t="shared" si="60"/>
        <v>22.714285714285715</v>
      </c>
      <c r="MX10" s="75">
        <f t="shared" si="60"/>
        <v>19.714285714285715</v>
      </c>
      <c r="MY10" s="75">
        <f t="shared" si="60"/>
        <v>19.714285714285715</v>
      </c>
      <c r="MZ10" s="75">
        <f t="shared" si="60"/>
        <v>18.857142857142858</v>
      </c>
      <c r="NA10" s="75">
        <f t="shared" si="60"/>
        <v>16.571428571428573</v>
      </c>
      <c r="NB10" s="75">
        <f t="shared" si="60"/>
        <v>15.285714285714286</v>
      </c>
      <c r="NC10" s="75">
        <f t="shared" si="60"/>
        <v>15</v>
      </c>
      <c r="ND10" s="75">
        <f t="shared" si="60"/>
        <v>14.142857142857142</v>
      </c>
      <c r="NE10" s="75">
        <f t="shared" si="60"/>
        <v>16.857142857142858</v>
      </c>
      <c r="NF10" s="75">
        <f t="shared" si="60"/>
        <v>18</v>
      </c>
      <c r="NG10" s="75">
        <f t="shared" si="60"/>
        <v>18.857142857142858</v>
      </c>
      <c r="NH10" s="75">
        <f t="shared" si="60"/>
        <v>20.857142857142858</v>
      </c>
      <c r="NI10" s="75">
        <f t="shared" si="60"/>
        <v>22</v>
      </c>
      <c r="NJ10" s="75">
        <f t="shared" si="60"/>
        <v>22</v>
      </c>
      <c r="NK10" s="75">
        <f t="shared" si="60"/>
        <v>23.714285714285715</v>
      </c>
      <c r="NL10" s="75">
        <f t="shared" si="60"/>
        <v>23.428571428571427</v>
      </c>
      <c r="NM10" s="75">
        <f t="shared" si="60"/>
        <v>23.428571428571427</v>
      </c>
      <c r="NN10" s="75">
        <f t="shared" si="60"/>
        <v>23.428571428571427</v>
      </c>
      <c r="NO10" s="75">
        <f t="shared" si="60"/>
        <v>23.571428571428573</v>
      </c>
      <c r="NP10" s="75">
        <f t="shared" si="60"/>
        <v>24.142857142857142</v>
      </c>
      <c r="NQ10" s="75">
        <f t="shared" si="60"/>
        <v>24.714285714285715</v>
      </c>
      <c r="NR10" s="75">
        <f t="shared" si="60"/>
        <v>24.571428571428573</v>
      </c>
      <c r="NS10" s="75">
        <f t="shared" si="60"/>
        <v>26.428571428571427</v>
      </c>
      <c r="NT10" s="75">
        <f t="shared" si="60"/>
        <v>30.142857142857142</v>
      </c>
      <c r="NU10" s="75">
        <f t="shared" si="60"/>
        <v>32.857142857142854</v>
      </c>
      <c r="NV10" s="75">
        <f t="shared" si="60"/>
        <v>35.285714285714285</v>
      </c>
      <c r="NW10" s="75">
        <f t="shared" si="60"/>
        <v>35.428571428571431</v>
      </c>
      <c r="NX10" s="75">
        <f t="shared" si="60"/>
        <v>35.714285714285715</v>
      </c>
      <c r="NY10" s="75">
        <f t="shared" si="60"/>
        <v>39.714285714285715</v>
      </c>
      <c r="NZ10" s="75">
        <f t="shared" si="60"/>
        <v>43.571428571428569</v>
      </c>
      <c r="OA10" s="75">
        <f t="shared" si="60"/>
        <v>44.714285714285715</v>
      </c>
      <c r="OB10" s="75">
        <f t="shared" si="60"/>
        <v>49.857142857142854</v>
      </c>
      <c r="OC10" s="75">
        <f t="shared" ref="OC10:QN10" si="61">SUM(NW9:OC9)/7</f>
        <v>56.857142857142854</v>
      </c>
      <c r="OD10" s="75">
        <f t="shared" si="61"/>
        <v>63.714285714285715</v>
      </c>
      <c r="OE10" s="75">
        <f t="shared" si="61"/>
        <v>68.714285714285708</v>
      </c>
      <c r="OF10" s="75">
        <f t="shared" si="61"/>
        <v>76.142857142857139</v>
      </c>
      <c r="OG10" s="75">
        <f t="shared" si="61"/>
        <v>89.571428571428569</v>
      </c>
      <c r="OH10" s="75">
        <f t="shared" si="61"/>
        <v>100.85714285714286</v>
      </c>
      <c r="OI10" s="75">
        <f t="shared" si="61"/>
        <v>112.14285714285714</v>
      </c>
      <c r="OJ10" s="75">
        <f t="shared" si="61"/>
        <v>123.42857142857143</v>
      </c>
      <c r="OK10" s="75">
        <f t="shared" si="61"/>
        <v>137.14285714285714</v>
      </c>
      <c r="OL10" s="75">
        <f t="shared" si="61"/>
        <v>142.85714285714286</v>
      </c>
      <c r="OM10" s="75">
        <f t="shared" si="61"/>
        <v>162.28571428571428</v>
      </c>
      <c r="ON10" s="75">
        <f t="shared" si="61"/>
        <v>177.71428571428572</v>
      </c>
      <c r="OO10" s="75">
        <f t="shared" si="61"/>
        <v>196.42857142857142</v>
      </c>
      <c r="OP10" s="75">
        <f t="shared" si="61"/>
        <v>213.14285714285714</v>
      </c>
      <c r="OQ10" s="75">
        <f t="shared" si="61"/>
        <v>228.42857142857142</v>
      </c>
      <c r="OR10" s="75">
        <f t="shared" si="61"/>
        <v>238</v>
      </c>
      <c r="OS10" s="75">
        <f t="shared" si="61"/>
        <v>250.57142857142858</v>
      </c>
      <c r="OT10" s="75">
        <f t="shared" si="61"/>
        <v>264.85714285714283</v>
      </c>
      <c r="OU10" s="75">
        <f t="shared" si="61"/>
        <v>275.14285714285717</v>
      </c>
      <c r="OV10" s="75">
        <f t="shared" si="61"/>
        <v>289.57142857142856</v>
      </c>
      <c r="OW10" s="75">
        <f t="shared" si="61"/>
        <v>301.28571428571428</v>
      </c>
      <c r="OX10" s="75">
        <f t="shared" si="61"/>
        <v>307.14285714285717</v>
      </c>
      <c r="OY10" s="75">
        <f t="shared" si="61"/>
        <v>325.57142857142856</v>
      </c>
      <c r="OZ10" s="75">
        <f t="shared" si="61"/>
        <v>328</v>
      </c>
      <c r="PA10" s="75">
        <f t="shared" si="61"/>
        <v>328.42857142857144</v>
      </c>
      <c r="PB10" s="75">
        <f t="shared" si="61"/>
        <v>333.28571428571428</v>
      </c>
      <c r="PC10" s="75">
        <f t="shared" si="61"/>
        <v>326.71428571428572</v>
      </c>
      <c r="PD10" s="75">
        <f t="shared" si="61"/>
        <v>327.71428571428572</v>
      </c>
      <c r="PE10" s="75">
        <f t="shared" si="61"/>
        <v>331.85714285714283</v>
      </c>
      <c r="PF10" s="75">
        <f t="shared" si="61"/>
        <v>323.71428571428572</v>
      </c>
      <c r="PG10" s="75">
        <f t="shared" si="61"/>
        <v>331.57142857142856</v>
      </c>
      <c r="PH10" s="75">
        <f t="shared" si="61"/>
        <v>335</v>
      </c>
      <c r="PI10" s="75">
        <f t="shared" si="61"/>
        <v>335.14285714285717</v>
      </c>
      <c r="PJ10" s="75">
        <f t="shared" si="61"/>
        <v>333.14285714285717</v>
      </c>
      <c r="PK10" s="75">
        <f t="shared" si="61"/>
        <v>325.14285714285717</v>
      </c>
      <c r="PL10" s="75">
        <f t="shared" si="61"/>
        <v>329.14285714285717</v>
      </c>
      <c r="PM10" s="75">
        <f t="shared" si="61"/>
        <v>332.42857142857144</v>
      </c>
      <c r="PN10" s="75">
        <f t="shared" si="61"/>
        <v>329.14285714285717</v>
      </c>
      <c r="PO10" s="75">
        <f t="shared" si="61"/>
        <v>313.14285714285717</v>
      </c>
      <c r="PP10" s="75">
        <f t="shared" si="61"/>
        <v>285.85714285714283</v>
      </c>
      <c r="PQ10" s="75">
        <f t="shared" si="61"/>
        <v>272.57142857142856</v>
      </c>
      <c r="PR10" s="75">
        <f t="shared" si="61"/>
        <v>270.57142857142856</v>
      </c>
      <c r="PS10" s="75">
        <f t="shared" si="61"/>
        <v>256.42857142857144</v>
      </c>
      <c r="PT10" s="75">
        <f t="shared" si="61"/>
        <v>243.14285714285714</v>
      </c>
      <c r="PU10" s="75">
        <f t="shared" si="61"/>
        <v>236.71428571428572</v>
      </c>
      <c r="PV10" s="75">
        <f t="shared" si="61"/>
        <v>235.57142857142858</v>
      </c>
      <c r="PW10" s="75">
        <f t="shared" si="61"/>
        <v>243.14285714285714</v>
      </c>
      <c r="PX10" s="75">
        <f t="shared" si="61"/>
        <v>245</v>
      </c>
      <c r="PY10" s="75">
        <f t="shared" si="61"/>
        <v>226.42857142857142</v>
      </c>
      <c r="PZ10" s="75">
        <f t="shared" si="61"/>
        <v>215.71428571428572</v>
      </c>
      <c r="QA10" s="75">
        <f t="shared" si="61"/>
        <v>211.71428571428572</v>
      </c>
      <c r="QB10" s="75">
        <f t="shared" si="61"/>
        <v>196.42857142857142</v>
      </c>
      <c r="QC10" s="75">
        <f t="shared" si="61"/>
        <v>180.14285714285714</v>
      </c>
      <c r="QD10" s="75">
        <f t="shared" si="61"/>
        <v>166.85714285714286</v>
      </c>
      <c r="QE10" s="75">
        <f t="shared" si="61"/>
        <v>153.71428571428572</v>
      </c>
      <c r="QF10" s="75">
        <f t="shared" si="61"/>
        <v>145.71428571428572</v>
      </c>
      <c r="QG10" s="75">
        <f t="shared" si="61"/>
        <v>132.57142857142858</v>
      </c>
      <c r="QH10" s="75">
        <f t="shared" si="61"/>
        <v>114.14285714285714</v>
      </c>
      <c r="QI10" s="75">
        <f t="shared" si="61"/>
        <v>112.42857142857143</v>
      </c>
      <c r="QJ10" s="75">
        <f t="shared" si="61"/>
        <v>106.57142857142857</v>
      </c>
      <c r="QK10" s="75">
        <f t="shared" si="61"/>
        <v>99.571428571428569</v>
      </c>
      <c r="QL10" s="75">
        <f t="shared" si="61"/>
        <v>93.857142857142861</v>
      </c>
      <c r="QM10" s="75">
        <f t="shared" si="61"/>
        <v>90.571428571428569</v>
      </c>
      <c r="QN10" s="75">
        <f t="shared" si="61"/>
        <v>83.714285714285708</v>
      </c>
      <c r="QO10" s="75">
        <f t="shared" ref="QO10:SZ10" si="62">SUM(QI9:QO9)/7</f>
        <v>77.714285714285708</v>
      </c>
      <c r="QP10" s="75">
        <f t="shared" si="62"/>
        <v>72.428571428571431</v>
      </c>
      <c r="QQ10" s="75">
        <f t="shared" si="62"/>
        <v>66.428571428571431</v>
      </c>
      <c r="QR10" s="75">
        <f t="shared" si="62"/>
        <v>59.428571428571431</v>
      </c>
      <c r="QS10" s="75">
        <f t="shared" si="62"/>
        <v>53.142857142857146</v>
      </c>
      <c r="QT10" s="75">
        <f t="shared" si="62"/>
        <v>48.428571428571431</v>
      </c>
      <c r="QU10" s="75">
        <f t="shared" si="62"/>
        <v>46.571428571428569</v>
      </c>
      <c r="QV10" s="75">
        <f t="shared" si="62"/>
        <v>46.285714285714285</v>
      </c>
      <c r="QW10" s="75">
        <f t="shared" si="62"/>
        <v>44.285714285714285</v>
      </c>
      <c r="QX10" s="75">
        <f t="shared" si="62"/>
        <v>45.714285714285715</v>
      </c>
      <c r="QY10" s="75">
        <f t="shared" si="62"/>
        <v>44.857142857142854</v>
      </c>
      <c r="QZ10" s="75">
        <f t="shared" si="62"/>
        <v>42.571428571428569</v>
      </c>
      <c r="RA10" s="75">
        <f t="shared" si="62"/>
        <v>41.285714285714285</v>
      </c>
      <c r="RB10" s="75">
        <f t="shared" si="62"/>
        <v>38.857142857142854</v>
      </c>
      <c r="RC10" s="75">
        <f t="shared" si="62"/>
        <v>37.428571428571431</v>
      </c>
      <c r="RD10" s="75">
        <f t="shared" si="62"/>
        <v>37.571428571428569</v>
      </c>
      <c r="RE10" s="75">
        <f t="shared" si="62"/>
        <v>33.142857142857146</v>
      </c>
      <c r="RF10" s="75">
        <f t="shared" si="62"/>
        <v>33</v>
      </c>
      <c r="RG10" s="75">
        <f t="shared" si="62"/>
        <v>33.428571428571431</v>
      </c>
      <c r="RH10" s="75">
        <f t="shared" si="62"/>
        <v>31.142857142857142</v>
      </c>
      <c r="RI10" s="75">
        <f t="shared" si="62"/>
        <v>31.142857142857142</v>
      </c>
      <c r="RJ10" s="75">
        <f t="shared" si="62"/>
        <v>31</v>
      </c>
      <c r="RK10" s="75">
        <f t="shared" si="62"/>
        <v>30</v>
      </c>
      <c r="RL10" s="75">
        <f t="shared" si="62"/>
        <v>29.857142857142858</v>
      </c>
      <c r="RM10" s="75">
        <f t="shared" si="62"/>
        <v>28.428571428571427</v>
      </c>
      <c r="RN10" s="75">
        <f t="shared" si="62"/>
        <v>28</v>
      </c>
      <c r="RO10" s="75">
        <f t="shared" si="62"/>
        <v>29.142857142857142</v>
      </c>
      <c r="RP10" s="75">
        <f t="shared" si="62"/>
        <v>28</v>
      </c>
      <c r="RQ10" s="75">
        <f t="shared" si="62"/>
        <v>29.142857142857142</v>
      </c>
      <c r="RR10" s="75">
        <f t="shared" si="62"/>
        <v>30</v>
      </c>
      <c r="RS10" s="75">
        <f t="shared" si="62"/>
        <v>30.285714285714285</v>
      </c>
      <c r="RT10" s="75">
        <f t="shared" si="62"/>
        <v>30.714285714285715</v>
      </c>
      <c r="RU10" s="75">
        <f t="shared" si="62"/>
        <v>29.428571428571427</v>
      </c>
      <c r="RV10" s="75">
        <f t="shared" si="62"/>
        <v>29.714285714285715</v>
      </c>
      <c r="RW10" s="75">
        <f t="shared" si="62"/>
        <v>31.428571428571427</v>
      </c>
      <c r="RX10" s="75">
        <f t="shared" si="62"/>
        <v>31</v>
      </c>
      <c r="RY10" s="75">
        <f t="shared" si="62"/>
        <v>32.285714285714285</v>
      </c>
      <c r="RZ10" s="75">
        <f t="shared" si="62"/>
        <v>35.142857142857146</v>
      </c>
      <c r="SA10" s="75">
        <f t="shared" si="62"/>
        <v>35.285714285714285</v>
      </c>
      <c r="SB10" s="75">
        <f t="shared" si="62"/>
        <v>34.571428571428569</v>
      </c>
      <c r="SC10" s="75">
        <f t="shared" si="62"/>
        <v>35.142857142857146</v>
      </c>
      <c r="SD10" s="75">
        <f t="shared" si="62"/>
        <v>37.714285714285715</v>
      </c>
      <c r="SE10" s="75">
        <f t="shared" si="62"/>
        <v>40.142857142857146</v>
      </c>
      <c r="SF10" s="75">
        <f t="shared" si="62"/>
        <v>41.571428571428569</v>
      </c>
      <c r="SG10" s="75">
        <f t="shared" si="62"/>
        <v>43.142857142857146</v>
      </c>
      <c r="SH10" s="75">
        <f t="shared" si="62"/>
        <v>51.857142857142854</v>
      </c>
      <c r="SI10" s="75">
        <f t="shared" si="62"/>
        <v>59.285714285714285</v>
      </c>
      <c r="SJ10" s="75">
        <f t="shared" si="62"/>
        <v>62</v>
      </c>
      <c r="SK10" s="75">
        <f t="shared" si="62"/>
        <v>70.714285714285708</v>
      </c>
      <c r="SL10" s="75">
        <f t="shared" si="62"/>
        <v>74.428571428571431</v>
      </c>
      <c r="SM10" s="75">
        <f t="shared" si="62"/>
        <v>78</v>
      </c>
      <c r="SN10" s="75">
        <f t="shared" si="62"/>
        <v>80.571428571428569</v>
      </c>
      <c r="SO10" s="75">
        <f t="shared" si="62"/>
        <v>86.571428571428569</v>
      </c>
      <c r="SP10" s="75">
        <f t="shared" si="62"/>
        <v>94</v>
      </c>
      <c r="SQ10" s="75">
        <f t="shared" si="62"/>
        <v>101.28571428571429</v>
      </c>
      <c r="SR10" s="75">
        <f t="shared" si="62"/>
        <v>95</v>
      </c>
      <c r="SS10" s="75">
        <f t="shared" si="62"/>
        <v>103.14285714285714</v>
      </c>
      <c r="ST10" s="75">
        <f t="shared" si="62"/>
        <v>107.71428571428571</v>
      </c>
      <c r="SU10" s="75">
        <f t="shared" si="62"/>
        <v>127.42857142857143</v>
      </c>
      <c r="SV10" s="75">
        <f t="shared" si="62"/>
        <v>142.57142857142858</v>
      </c>
      <c r="SW10" s="75">
        <f t="shared" si="62"/>
        <v>160</v>
      </c>
      <c r="SX10" s="75">
        <f t="shared" si="62"/>
        <v>177.14285714285714</v>
      </c>
      <c r="SY10" s="75">
        <f t="shared" si="62"/>
        <v>206.28571428571428</v>
      </c>
      <c r="SZ10" s="75">
        <f t="shared" si="62"/>
        <v>222.28571428571428</v>
      </c>
      <c r="TA10" s="75">
        <f t="shared" ref="TA10:VL10" si="63">SUM(SU9:TA9)/7</f>
        <v>225.71428571428572</v>
      </c>
      <c r="TB10" s="75">
        <f t="shared" si="63"/>
        <v>244.57142857142858</v>
      </c>
      <c r="TC10" s="75">
        <f t="shared" si="63"/>
        <v>258.28571428571428</v>
      </c>
      <c r="TD10" s="75">
        <f t="shared" si="63"/>
        <v>269.71428571428572</v>
      </c>
      <c r="TE10" s="75">
        <f t="shared" si="63"/>
        <v>292.71428571428572</v>
      </c>
      <c r="TF10" s="75">
        <f t="shared" si="63"/>
        <v>299.71428571428572</v>
      </c>
      <c r="TG10" s="75">
        <f t="shared" si="63"/>
        <v>314.42857142857144</v>
      </c>
      <c r="TH10" s="75">
        <f t="shared" si="63"/>
        <v>336.71428571428572</v>
      </c>
      <c r="TI10" s="75">
        <f t="shared" si="63"/>
        <v>317.14285714285717</v>
      </c>
      <c r="TJ10" s="75">
        <f t="shared" si="63"/>
        <v>329.85714285714283</v>
      </c>
      <c r="TK10" s="75">
        <f t="shared" si="63"/>
        <v>346</v>
      </c>
      <c r="TL10" s="75">
        <f t="shared" si="63"/>
        <v>352.71428571428572</v>
      </c>
      <c r="TM10" s="75">
        <f t="shared" si="63"/>
        <v>375.57142857142856</v>
      </c>
      <c r="TN10" s="75">
        <f t="shared" si="63"/>
        <v>392</v>
      </c>
      <c r="TO10" s="75">
        <f t="shared" si="63"/>
        <v>388</v>
      </c>
      <c r="TP10" s="75">
        <f t="shared" si="63"/>
        <v>428</v>
      </c>
      <c r="TQ10" s="75">
        <f t="shared" si="63"/>
        <v>450.57142857142856</v>
      </c>
      <c r="TR10" s="75">
        <f t="shared" si="63"/>
        <v>468</v>
      </c>
      <c r="TS10" s="75">
        <f t="shared" si="63"/>
        <v>496.85714285714283</v>
      </c>
      <c r="TT10" s="75">
        <f t="shared" si="63"/>
        <v>517.14285714285711</v>
      </c>
      <c r="TU10" s="75">
        <f t="shared" si="63"/>
        <v>531.85714285714289</v>
      </c>
      <c r="TV10" s="75">
        <f t="shared" si="63"/>
        <v>554</v>
      </c>
      <c r="TW10" s="75">
        <f t="shared" si="63"/>
        <v>573</v>
      </c>
      <c r="TX10" s="75">
        <f t="shared" si="63"/>
        <v>590.71428571428567</v>
      </c>
      <c r="TY10" s="75">
        <f t="shared" si="63"/>
        <v>612.14285714285711</v>
      </c>
      <c r="TZ10" s="75">
        <f t="shared" si="63"/>
        <v>621.71428571428567</v>
      </c>
      <c r="UA10" s="75">
        <f t="shared" si="63"/>
        <v>628.71428571428567</v>
      </c>
      <c r="UB10" s="75">
        <f t="shared" si="63"/>
        <v>635.28571428571433</v>
      </c>
      <c r="UC10" s="75">
        <f t="shared" si="63"/>
        <v>633.71428571428567</v>
      </c>
      <c r="UD10" s="75">
        <f t="shared" si="63"/>
        <v>633.14285714285711</v>
      </c>
      <c r="UE10" s="75">
        <f t="shared" si="63"/>
        <v>646</v>
      </c>
      <c r="UF10" s="75">
        <f t="shared" si="63"/>
        <v>635.14285714285711</v>
      </c>
      <c r="UG10" s="75">
        <f t="shared" si="63"/>
        <v>617</v>
      </c>
      <c r="UH10" s="75">
        <f t="shared" si="63"/>
        <v>608.85714285714289</v>
      </c>
      <c r="UI10" s="75">
        <f t="shared" si="63"/>
        <v>591.42857142857144</v>
      </c>
      <c r="UJ10" s="75">
        <f t="shared" si="63"/>
        <v>571.85714285714289</v>
      </c>
      <c r="UK10" s="75">
        <f t="shared" si="63"/>
        <v>549</v>
      </c>
      <c r="UL10" s="75">
        <f t="shared" si="63"/>
        <v>514.57142857142856</v>
      </c>
      <c r="UM10" s="75">
        <f t="shared" si="63"/>
        <v>476.14285714285717</v>
      </c>
      <c r="UN10" s="75">
        <f t="shared" si="63"/>
        <v>438.85714285714283</v>
      </c>
      <c r="UO10" s="75">
        <f t="shared" si="63"/>
        <v>394.42857142857144</v>
      </c>
      <c r="UP10" s="75">
        <f t="shared" si="63"/>
        <v>367</v>
      </c>
      <c r="UQ10" s="75">
        <f t="shared" si="63"/>
        <v>345.57142857142856</v>
      </c>
      <c r="UR10" s="75">
        <f t="shared" si="63"/>
        <v>316.42857142857144</v>
      </c>
      <c r="US10" s="75">
        <f t="shared" si="63"/>
        <v>279.14285714285717</v>
      </c>
      <c r="UT10" s="75">
        <f t="shared" si="63"/>
        <v>257.28571428571428</v>
      </c>
      <c r="UU10" s="75">
        <f t="shared" si="63"/>
        <v>234</v>
      </c>
      <c r="UV10" s="75">
        <f t="shared" si="63"/>
        <v>214.85714285714286</v>
      </c>
      <c r="UW10" s="75">
        <f t="shared" si="63"/>
        <v>189.42857142857142</v>
      </c>
      <c r="UX10" s="75">
        <f t="shared" si="63"/>
        <v>184.85714285714286</v>
      </c>
      <c r="UY10" s="75">
        <f t="shared" si="63"/>
        <v>156.42857142857142</v>
      </c>
      <c r="UZ10" s="75">
        <f t="shared" si="63"/>
        <v>136.42857142857142</v>
      </c>
      <c r="VA10" s="75">
        <f t="shared" si="63"/>
        <v>123.57142857142857</v>
      </c>
      <c r="VB10" s="75">
        <f t="shared" si="63"/>
        <v>109</v>
      </c>
      <c r="VC10" s="75">
        <f t="shared" si="63"/>
        <v>99.857142857142861</v>
      </c>
      <c r="VD10" s="75">
        <f t="shared" si="63"/>
        <v>95.142857142857139</v>
      </c>
      <c r="VE10" s="75">
        <f t="shared" si="63"/>
        <v>89.857142857142861</v>
      </c>
      <c r="VF10" s="75">
        <f t="shared" si="63"/>
        <v>91.857142857142861</v>
      </c>
      <c r="VG10" s="75">
        <f t="shared" si="63"/>
        <v>83.285714285714292</v>
      </c>
      <c r="VH10" s="75">
        <f t="shared" si="63"/>
        <v>73</v>
      </c>
      <c r="VI10" s="75">
        <f t="shared" si="63"/>
        <v>73.142857142857139</v>
      </c>
      <c r="VJ10" s="75">
        <f t="shared" si="63"/>
        <v>64.428571428571431</v>
      </c>
      <c r="VK10" s="75">
        <f t="shared" si="63"/>
        <v>56.428571428571431</v>
      </c>
      <c r="VL10" s="75">
        <f t="shared" si="63"/>
        <v>55.571428571428569</v>
      </c>
      <c r="VM10" s="75">
        <f t="shared" ref="VM10:XX10" si="64">SUM(VG9:VM9)/7</f>
        <v>50.571428571428569</v>
      </c>
      <c r="VN10" s="75">
        <f t="shared" si="64"/>
        <v>43.571428571428569</v>
      </c>
      <c r="VO10" s="75">
        <f t="shared" si="64"/>
        <v>41.857142857142854</v>
      </c>
      <c r="VP10" s="75">
        <f t="shared" si="64"/>
        <v>39.571428571428569</v>
      </c>
      <c r="VQ10" s="75">
        <f t="shared" si="64"/>
        <v>37.142857142857146</v>
      </c>
      <c r="VR10" s="75">
        <f t="shared" si="64"/>
        <v>36.714285714285715</v>
      </c>
      <c r="VS10" s="75">
        <f t="shared" si="64"/>
        <v>34.428571428571431</v>
      </c>
      <c r="VT10" s="75">
        <f t="shared" si="64"/>
        <v>32.857142857142854</v>
      </c>
      <c r="VU10" s="75">
        <f t="shared" si="64"/>
        <v>29.857142857142858</v>
      </c>
      <c r="VV10" s="75">
        <f t="shared" si="64"/>
        <v>26.714285714285715</v>
      </c>
      <c r="VW10" s="75">
        <f t="shared" si="64"/>
        <v>23</v>
      </c>
      <c r="VX10" s="75">
        <f t="shared" si="64"/>
        <v>21.714285714285715</v>
      </c>
      <c r="VY10" s="75">
        <f t="shared" si="64"/>
        <v>20.285714285714285</v>
      </c>
      <c r="VZ10" s="75">
        <f t="shared" si="64"/>
        <v>19.857142857142858</v>
      </c>
      <c r="WA10" s="75">
        <f t="shared" si="64"/>
        <v>18.428571428571427</v>
      </c>
      <c r="WB10" s="75">
        <f t="shared" si="64"/>
        <v>16.571428571428573</v>
      </c>
      <c r="WC10" s="75">
        <f t="shared" si="64"/>
        <v>14.285714285714286</v>
      </c>
      <c r="WD10" s="75">
        <f t="shared" si="64"/>
        <v>14.428571428571429</v>
      </c>
      <c r="WE10" s="75">
        <f t="shared" si="64"/>
        <v>13</v>
      </c>
      <c r="WF10" s="75">
        <f t="shared" si="64"/>
        <v>12.142857142857142</v>
      </c>
      <c r="WG10" s="75">
        <f t="shared" si="64"/>
        <v>11.428571428571429</v>
      </c>
      <c r="WH10" s="75">
        <f t="shared" si="64"/>
        <v>10</v>
      </c>
      <c r="WI10" s="75">
        <f t="shared" si="64"/>
        <v>9.2857142857142865</v>
      </c>
      <c r="WJ10" s="75">
        <f t="shared" si="64"/>
        <v>10.142857142857142</v>
      </c>
      <c r="WK10" s="75">
        <f t="shared" si="64"/>
        <v>9.4285714285714288</v>
      </c>
      <c r="WL10" s="75">
        <f t="shared" si="64"/>
        <v>9</v>
      </c>
      <c r="WM10" s="75">
        <f t="shared" si="64"/>
        <v>9.1428571428571423</v>
      </c>
      <c r="WN10" s="75">
        <f t="shared" si="64"/>
        <v>8.7142857142857135</v>
      </c>
      <c r="WO10" s="75">
        <f t="shared" si="64"/>
        <v>9.1428571428571423</v>
      </c>
      <c r="WP10" s="75">
        <f t="shared" si="64"/>
        <v>9.2857142857142865</v>
      </c>
      <c r="WQ10" s="75">
        <f t="shared" si="64"/>
        <v>7.8571428571428568</v>
      </c>
      <c r="WR10" s="75">
        <f t="shared" si="64"/>
        <v>7.2857142857142856</v>
      </c>
      <c r="WS10" s="75">
        <f t="shared" si="64"/>
        <v>7.8571428571428568</v>
      </c>
      <c r="WT10" s="75">
        <f t="shared" si="64"/>
        <v>7.5714285714285712</v>
      </c>
      <c r="WU10" s="75">
        <f t="shared" si="64"/>
        <v>8.2857142857142865</v>
      </c>
      <c r="WV10" s="75">
        <f t="shared" si="64"/>
        <v>8.2857142857142865</v>
      </c>
      <c r="WW10" s="75">
        <f t="shared" si="64"/>
        <v>7.2857142857142856</v>
      </c>
      <c r="WX10" s="75">
        <f t="shared" si="64"/>
        <v>8.8571428571428577</v>
      </c>
      <c r="WY10" s="75">
        <f t="shared" si="64"/>
        <v>8.7142857142857135</v>
      </c>
      <c r="WZ10" s="75">
        <f t="shared" si="64"/>
        <v>8.7142857142857135</v>
      </c>
      <c r="XA10" s="75">
        <f t="shared" si="64"/>
        <v>8.4285714285714288</v>
      </c>
      <c r="XB10" s="75">
        <f t="shared" si="64"/>
        <v>7.8571428571428568</v>
      </c>
      <c r="XC10" s="75">
        <f t="shared" si="64"/>
        <v>6.8571428571428568</v>
      </c>
      <c r="XD10" s="75">
        <f t="shared" si="64"/>
        <v>6.2857142857142856</v>
      </c>
      <c r="XE10" s="75">
        <f t="shared" si="64"/>
        <v>4.8571428571428568</v>
      </c>
      <c r="XF10" s="75">
        <f t="shared" si="64"/>
        <v>5.1428571428571432</v>
      </c>
      <c r="XG10" s="75">
        <f t="shared" si="64"/>
        <v>4</v>
      </c>
      <c r="XH10" s="75">
        <f t="shared" si="64"/>
        <v>4.2857142857142856</v>
      </c>
      <c r="XI10" s="75">
        <f t="shared" si="64"/>
        <v>4.1428571428571432</v>
      </c>
      <c r="XJ10" s="75">
        <f t="shared" si="64"/>
        <v>3.7142857142857144</v>
      </c>
      <c r="XK10" s="75">
        <f t="shared" si="64"/>
        <v>3.5714285714285716</v>
      </c>
      <c r="XL10" s="75">
        <f t="shared" si="64"/>
        <v>3.1428571428571428</v>
      </c>
      <c r="XM10" s="75">
        <f t="shared" si="64"/>
        <v>2.2857142857142856</v>
      </c>
      <c r="XN10" s="75">
        <f t="shared" si="64"/>
        <v>2.5714285714285716</v>
      </c>
      <c r="XO10" s="75">
        <f t="shared" si="64"/>
        <v>1.8571428571428572</v>
      </c>
      <c r="XP10" s="75">
        <f t="shared" si="64"/>
        <v>2</v>
      </c>
      <c r="XQ10" s="75">
        <f t="shared" si="64"/>
        <v>2.1428571428571428</v>
      </c>
      <c r="XR10" s="75">
        <f t="shared" si="64"/>
        <v>2.2857142857142856</v>
      </c>
      <c r="XS10" s="75">
        <f t="shared" si="64"/>
        <v>2.5714285714285716</v>
      </c>
      <c r="XT10" s="75">
        <f t="shared" si="64"/>
        <v>3</v>
      </c>
      <c r="XU10" s="75">
        <f t="shared" si="64"/>
        <v>2.8571428571428572</v>
      </c>
      <c r="XV10" s="75">
        <f t="shared" si="64"/>
        <v>2.8571428571428572</v>
      </c>
      <c r="XW10" s="75">
        <f t="shared" si="64"/>
        <v>2.7142857142857144</v>
      </c>
      <c r="XX10" s="75">
        <f t="shared" si="64"/>
        <v>3.1428571428571428</v>
      </c>
      <c r="XY10" s="75">
        <f t="shared" ref="XY10:AAJ10" si="65">SUM(XS9:XY9)/7</f>
        <v>2.8571428571428572</v>
      </c>
      <c r="XZ10" s="75">
        <f t="shared" si="65"/>
        <v>2.8571428571428572</v>
      </c>
      <c r="YA10" s="75">
        <f t="shared" si="65"/>
        <v>2.4285714285714284</v>
      </c>
      <c r="YB10" s="75">
        <f t="shared" si="65"/>
        <v>2.1428571428571428</v>
      </c>
      <c r="YC10" s="75">
        <f t="shared" si="65"/>
        <v>2.2857142857142856</v>
      </c>
      <c r="YD10" s="75">
        <f t="shared" si="65"/>
        <v>2.2857142857142856</v>
      </c>
      <c r="YE10" s="75">
        <f t="shared" si="65"/>
        <v>2.4285714285714284</v>
      </c>
      <c r="YF10" s="75">
        <f t="shared" si="65"/>
        <v>2.8571428571428572</v>
      </c>
      <c r="YG10" s="75">
        <f t="shared" si="65"/>
        <v>2.5714285714285716</v>
      </c>
      <c r="YH10" s="75">
        <f t="shared" si="65"/>
        <v>2.5714285714285716</v>
      </c>
      <c r="YI10" s="75">
        <f t="shared" si="65"/>
        <v>2.8571428571428572</v>
      </c>
      <c r="YJ10" s="75">
        <f t="shared" si="65"/>
        <v>3.2857142857142856</v>
      </c>
      <c r="YK10" s="75">
        <f t="shared" si="65"/>
        <v>3.2857142857142856</v>
      </c>
      <c r="YL10" s="75">
        <f t="shared" si="65"/>
        <v>3.7142857142857144</v>
      </c>
      <c r="YM10" s="75">
        <f t="shared" si="65"/>
        <v>3.5714285714285716</v>
      </c>
      <c r="YN10" s="75">
        <f t="shared" si="65"/>
        <v>4.8571428571428568</v>
      </c>
      <c r="YO10" s="75">
        <f t="shared" si="65"/>
        <v>5.4285714285714288</v>
      </c>
      <c r="YP10" s="75">
        <f t="shared" si="65"/>
        <v>5.4285714285714288</v>
      </c>
      <c r="YQ10" s="75">
        <f t="shared" si="65"/>
        <v>5.2857142857142856</v>
      </c>
      <c r="YR10" s="75">
        <f t="shared" si="65"/>
        <v>5.4285714285714288</v>
      </c>
      <c r="YS10" s="75">
        <f t="shared" si="65"/>
        <v>5.5714285714285712</v>
      </c>
      <c r="YT10" s="75">
        <f t="shared" si="65"/>
        <v>7.1428571428571432</v>
      </c>
      <c r="YU10" s="75">
        <f t="shared" si="65"/>
        <v>6.7142857142857144</v>
      </c>
      <c r="YV10" s="75">
        <f t="shared" si="65"/>
        <v>7.8571428571428568</v>
      </c>
      <c r="YW10" s="75">
        <f t="shared" si="65"/>
        <v>10.142857142857142</v>
      </c>
      <c r="YX10" s="75">
        <f t="shared" si="65"/>
        <v>12.857142857142858</v>
      </c>
      <c r="YY10" s="75">
        <f t="shared" si="65"/>
        <v>15.857142857142858</v>
      </c>
      <c r="YZ10" s="75">
        <f t="shared" si="65"/>
        <v>17.857142857142858</v>
      </c>
      <c r="ZA10" s="75">
        <f t="shared" si="65"/>
        <v>23.714285714285715</v>
      </c>
      <c r="ZB10" s="75">
        <f t="shared" si="65"/>
        <v>38.428571428571431</v>
      </c>
      <c r="ZC10" s="75">
        <f t="shared" si="65"/>
        <v>57</v>
      </c>
      <c r="ZD10" s="75">
        <f t="shared" si="65"/>
        <v>77</v>
      </c>
      <c r="ZE10" s="75">
        <f t="shared" si="65"/>
        <v>99.285714285714292</v>
      </c>
      <c r="ZF10" s="75">
        <f t="shared" si="65"/>
        <v>111</v>
      </c>
      <c r="ZG10" s="75">
        <f t="shared" si="65"/>
        <v>129</v>
      </c>
      <c r="ZH10" s="75">
        <f t="shared" si="65"/>
        <v>177.28571428571428</v>
      </c>
      <c r="ZI10" s="75">
        <f t="shared" si="65"/>
        <v>238.57142857142858</v>
      </c>
      <c r="ZJ10" s="75">
        <f t="shared" si="65"/>
        <v>297</v>
      </c>
      <c r="ZK10" s="75">
        <f t="shared" si="65"/>
        <v>363.85714285714283</v>
      </c>
      <c r="ZL10" s="75">
        <f t="shared" si="65"/>
        <v>440.42857142857144</v>
      </c>
      <c r="ZM10" s="75">
        <f t="shared" si="65"/>
        <v>503.42857142857144</v>
      </c>
      <c r="ZN10" s="75">
        <f t="shared" si="65"/>
        <v>652</v>
      </c>
      <c r="ZO10" s="75">
        <f t="shared" si="65"/>
        <v>793.85714285714289</v>
      </c>
      <c r="ZP10" s="75">
        <f t="shared" si="65"/>
        <v>910.14285714285711</v>
      </c>
      <c r="ZQ10" s="75">
        <f t="shared" si="65"/>
        <v>1030.8571428571429</v>
      </c>
      <c r="ZR10" s="75">
        <f t="shared" si="65"/>
        <v>1177.5714285714287</v>
      </c>
      <c r="ZS10" s="75">
        <f t="shared" si="65"/>
        <v>1270.8571428571429</v>
      </c>
      <c r="ZT10" s="75">
        <f t="shared" si="65"/>
        <v>1351.8571428571429</v>
      </c>
      <c r="ZU10" s="75">
        <f t="shared" si="65"/>
        <v>1475</v>
      </c>
      <c r="ZV10" s="75">
        <f t="shared" si="65"/>
        <v>1615.8571428571429</v>
      </c>
      <c r="ZW10" s="75">
        <f t="shared" si="65"/>
        <v>1799.4285714285713</v>
      </c>
      <c r="ZX10" s="75">
        <f t="shared" si="65"/>
        <v>2051.4285714285716</v>
      </c>
      <c r="ZY10" s="75">
        <f t="shared" si="65"/>
        <v>2282.2857142857142</v>
      </c>
      <c r="ZZ10" s="75">
        <f t="shared" si="65"/>
        <v>2487.1428571428573</v>
      </c>
      <c r="AAA10" s="75">
        <f t="shared" si="65"/>
        <v>2574.1428571428573</v>
      </c>
      <c r="AAB10" s="75">
        <f t="shared" si="65"/>
        <v>2739.8571428571427</v>
      </c>
      <c r="AAC10" s="75">
        <f t="shared" si="65"/>
        <v>2874.4285714285716</v>
      </c>
      <c r="AAD10" s="75">
        <f t="shared" si="65"/>
        <v>3021.2857142857142</v>
      </c>
      <c r="AAE10" s="75">
        <f t="shared" si="65"/>
        <v>3033.8571428571427</v>
      </c>
      <c r="AAF10" s="75">
        <f t="shared" si="65"/>
        <v>3073.5714285714284</v>
      </c>
      <c r="AAG10" s="75">
        <f t="shared" si="65"/>
        <v>3114.1428571428573</v>
      </c>
      <c r="AAH10" s="75">
        <f t="shared" si="65"/>
        <v>3182.4285714285716</v>
      </c>
      <c r="AAI10" s="75">
        <f t="shared" si="65"/>
        <v>3142</v>
      </c>
      <c r="AAJ10" s="75">
        <f t="shared" si="65"/>
        <v>3216.5714285714284</v>
      </c>
      <c r="AAK10" s="75">
        <f t="shared" ref="AAK10:ACV10" si="66">SUM(AAE9:AAK9)/7</f>
        <v>3173.7142857142858</v>
      </c>
      <c r="AAL10" s="75">
        <f t="shared" si="66"/>
        <v>3247.8571428571427</v>
      </c>
      <c r="AAM10" s="75">
        <f t="shared" si="66"/>
        <v>2978.4285714285716</v>
      </c>
      <c r="AAN10" s="75">
        <f t="shared" si="66"/>
        <v>2979.5714285714284</v>
      </c>
      <c r="AAO10" s="75">
        <f t="shared" si="66"/>
        <v>2946</v>
      </c>
      <c r="AAP10" s="75">
        <f t="shared" ref="AAP10" si="67">SUM(AAJ9:AAP9)/7</f>
        <v>2988.7142857142858</v>
      </c>
      <c r="AAQ10" s="75">
        <f t="shared" ref="AAQ10" si="68">SUM(AAK9:AAQ9)/7</f>
        <v>2888.5714285714284</v>
      </c>
      <c r="AAR10" s="75">
        <f t="shared" ref="AAR10" si="69">SUM(AAL9:AAR9)/7</f>
        <v>2909.2857142857142</v>
      </c>
      <c r="AAS10" s="75">
        <f t="shared" ref="AAS10" si="70">SUM(AAM9:AAS9)/7</f>
        <v>2774.8571428571427</v>
      </c>
      <c r="AAT10" s="75">
        <f t="shared" ref="AAT10" si="71">SUM(AAN9:AAT9)/7</f>
        <v>2983.7142857142858</v>
      </c>
      <c r="AAU10" s="75">
        <f t="shared" ref="AAU10" si="72">SUM(AAO9:AAU9)/7</f>
        <v>2828</v>
      </c>
      <c r="AAV10" s="75">
        <f t="shared" ref="AAV10" si="73">SUM(AAP9:AAV9)/7</f>
        <v>2704.2857142857142</v>
      </c>
      <c r="AAW10" s="75">
        <f t="shared" si="66"/>
        <v>2618</v>
      </c>
      <c r="AAX10" s="75">
        <f t="shared" si="66"/>
        <v>2576.4285714285716</v>
      </c>
      <c r="AAY10" s="75">
        <f t="shared" si="66"/>
        <v>2267.1428571428573</v>
      </c>
      <c r="AAZ10" s="75">
        <f t="shared" si="66"/>
        <v>2176.8571428571427</v>
      </c>
      <c r="ABA10" s="75">
        <f t="shared" si="66"/>
        <v>2097.8571428571427</v>
      </c>
      <c r="ABB10" s="75">
        <f t="shared" si="66"/>
        <v>2054.8571428571427</v>
      </c>
      <c r="ABC10" s="75">
        <f t="shared" si="66"/>
        <v>2066.1428571428573</v>
      </c>
      <c r="ABD10" s="75">
        <f t="shared" si="66"/>
        <v>2008.2857142857142</v>
      </c>
      <c r="ABE10" s="75">
        <f t="shared" si="66"/>
        <v>1930.8571428571429</v>
      </c>
      <c r="ABF10" s="75">
        <f t="shared" si="66"/>
        <v>2015.7142857142858</v>
      </c>
      <c r="ABG10" s="75">
        <f t="shared" si="66"/>
        <v>1952.1428571428571</v>
      </c>
      <c r="ABH10" s="75">
        <f t="shared" si="66"/>
        <v>1834</v>
      </c>
      <c r="ABI10" s="75">
        <f t="shared" si="66"/>
        <v>1777</v>
      </c>
      <c r="ABJ10" s="75">
        <f t="shared" si="66"/>
        <v>1675.4285714285713</v>
      </c>
      <c r="ABK10" s="75">
        <f t="shared" si="66"/>
        <v>1575</v>
      </c>
      <c r="ABL10" s="75">
        <f t="shared" si="66"/>
        <v>1483</v>
      </c>
      <c r="ABM10" s="75">
        <f t="shared" si="66"/>
        <v>1427.7142857142858</v>
      </c>
      <c r="ABN10" s="75">
        <f t="shared" si="66"/>
        <v>1355</v>
      </c>
      <c r="ABO10" s="75">
        <f t="shared" si="66"/>
        <v>1295.1428571428571</v>
      </c>
      <c r="ABP10" s="75">
        <f t="shared" si="66"/>
        <v>1281.1428571428571</v>
      </c>
      <c r="ABQ10" s="75">
        <f t="shared" si="66"/>
        <v>1265.7142857142858</v>
      </c>
      <c r="ABR10" s="75">
        <f t="shared" si="66"/>
        <v>1255.8571428571429</v>
      </c>
      <c r="ABS10" s="75">
        <f t="shared" si="66"/>
        <v>1221.2857142857142</v>
      </c>
      <c r="ABT10" s="75">
        <f t="shared" si="66"/>
        <v>1188</v>
      </c>
      <c r="ABU10" s="75">
        <f t="shared" si="66"/>
        <v>1148</v>
      </c>
      <c r="ABV10" s="75">
        <f t="shared" si="66"/>
        <v>1083.8571428571429</v>
      </c>
      <c r="ABW10" s="75">
        <f t="shared" si="66"/>
        <v>1016.2857142857143</v>
      </c>
      <c r="ABX10" s="75">
        <f t="shared" si="66"/>
        <v>1017.7142857142857</v>
      </c>
      <c r="ABY10" s="75">
        <f t="shared" si="66"/>
        <v>842.28571428571433</v>
      </c>
      <c r="ABZ10" s="75">
        <f t="shared" si="66"/>
        <v>811</v>
      </c>
      <c r="ACA10" s="75">
        <f t="shared" si="66"/>
        <v>791.85714285714289</v>
      </c>
      <c r="ACB10" s="75">
        <f t="shared" si="66"/>
        <v>788.71428571428567</v>
      </c>
      <c r="ACC10" s="75">
        <f t="shared" si="66"/>
        <v>794.42857142857144</v>
      </c>
      <c r="ACD10" s="75">
        <f t="shared" si="66"/>
        <v>805.85714285714289</v>
      </c>
      <c r="ACE10" s="75">
        <f t="shared" si="66"/>
        <v>791.57142857142856</v>
      </c>
      <c r="ACF10" s="75">
        <f t="shared" si="66"/>
        <v>914.14285714285711</v>
      </c>
      <c r="ACG10" s="75">
        <f t="shared" si="66"/>
        <v>904.42857142857144</v>
      </c>
      <c r="ACH10" s="75">
        <f t="shared" si="66"/>
        <v>872.85714285714289</v>
      </c>
      <c r="ACI10" s="75">
        <f t="shared" si="66"/>
        <v>866.28571428571433</v>
      </c>
      <c r="ACJ10" s="75">
        <f t="shared" si="66"/>
        <v>864.28571428571433</v>
      </c>
      <c r="ACK10" s="75">
        <f t="shared" si="66"/>
        <v>890.57142857142856</v>
      </c>
      <c r="ACL10" s="75">
        <f t="shared" si="66"/>
        <v>895.42857142857144</v>
      </c>
      <c r="ACM10" s="75">
        <f t="shared" si="66"/>
        <v>898.71428571428567</v>
      </c>
      <c r="ACN10" s="75">
        <f t="shared" si="66"/>
        <v>920.14285714285711</v>
      </c>
      <c r="ACO10" s="75">
        <f t="shared" si="66"/>
        <v>957.14285714285711</v>
      </c>
      <c r="ACP10" s="75">
        <f t="shared" si="66"/>
        <v>966</v>
      </c>
      <c r="ACQ10" s="75">
        <f t="shared" si="66"/>
        <v>986.71428571428567</v>
      </c>
      <c r="ACR10" s="75">
        <f t="shared" si="66"/>
        <v>974.14285714285711</v>
      </c>
      <c r="ACS10" s="75">
        <f t="shared" si="66"/>
        <v>982.28571428571433</v>
      </c>
      <c r="ACT10" s="75">
        <f t="shared" si="66"/>
        <v>1010.2857142857143</v>
      </c>
      <c r="ACU10" s="75">
        <f t="shared" si="66"/>
        <v>1008.4285714285714</v>
      </c>
      <c r="ACV10" s="75">
        <f t="shared" si="66"/>
        <v>978.71428571428567</v>
      </c>
      <c r="ACW10" s="75">
        <f t="shared" ref="ACW10:AFH10" si="74">SUM(ACQ9:ACW9)/7</f>
        <v>969</v>
      </c>
      <c r="ACX10" s="75">
        <f t="shared" si="74"/>
        <v>946.14285714285711</v>
      </c>
      <c r="ACY10" s="75">
        <f t="shared" si="74"/>
        <v>916.85714285714289</v>
      </c>
      <c r="ACZ10" s="75">
        <f t="shared" si="74"/>
        <v>896.57142857142856</v>
      </c>
      <c r="ADA10" s="75">
        <f t="shared" si="74"/>
        <v>840.85714285714289</v>
      </c>
      <c r="ADB10" s="75">
        <f t="shared" si="74"/>
        <v>790.14285714285711</v>
      </c>
      <c r="ADC10" s="75">
        <f t="shared" si="74"/>
        <v>762.85714285714289</v>
      </c>
      <c r="ADD10" s="75">
        <f t="shared" si="74"/>
        <v>729.28571428571433</v>
      </c>
      <c r="ADE10" s="75">
        <f t="shared" si="74"/>
        <v>704.42857142857144</v>
      </c>
      <c r="ADF10" s="75">
        <f t="shared" si="74"/>
        <v>687.85714285714289</v>
      </c>
      <c r="ADG10" s="75">
        <f t="shared" si="74"/>
        <v>690.28571428571433</v>
      </c>
      <c r="ADH10" s="75">
        <f t="shared" si="74"/>
        <v>686.85714285714289</v>
      </c>
      <c r="ADI10" s="75">
        <f t="shared" si="74"/>
        <v>675.85714285714289</v>
      </c>
      <c r="ADJ10" s="75">
        <f t="shared" si="74"/>
        <v>658.71428571428567</v>
      </c>
      <c r="ADK10" s="75">
        <f t="shared" si="74"/>
        <v>652</v>
      </c>
      <c r="ADL10" s="75">
        <f t="shared" si="74"/>
        <v>582.57142857142856</v>
      </c>
      <c r="ADM10" s="75">
        <f t="shared" si="74"/>
        <v>572.57142857142856</v>
      </c>
      <c r="ADN10" s="75">
        <f t="shared" si="74"/>
        <v>570.14285714285711</v>
      </c>
      <c r="ADO10" s="75">
        <f t="shared" si="74"/>
        <v>547.57142857142856</v>
      </c>
      <c r="ADP10" s="75">
        <f t="shared" si="74"/>
        <v>481.28571428571428</v>
      </c>
      <c r="ADQ10" s="75">
        <f t="shared" si="74"/>
        <v>421.28571428571428</v>
      </c>
      <c r="ADR10" s="75">
        <f t="shared" si="74"/>
        <v>380.57142857142856</v>
      </c>
      <c r="ADS10" s="75">
        <f t="shared" si="74"/>
        <v>482.28571428571428</v>
      </c>
      <c r="ADT10" s="75">
        <f t="shared" si="74"/>
        <v>511.42857142857144</v>
      </c>
      <c r="ADU10" s="75">
        <f t="shared" si="74"/>
        <v>525.85714285714289</v>
      </c>
      <c r="ADV10" s="75">
        <f t="shared" si="74"/>
        <v>561.71428571428567</v>
      </c>
      <c r="ADW10" s="75">
        <f t="shared" si="74"/>
        <v>623.57142857142856</v>
      </c>
      <c r="ADX10" s="75">
        <f t="shared" si="74"/>
        <v>683</v>
      </c>
      <c r="ADY10" s="75">
        <f t="shared" si="74"/>
        <v>735.14285714285711</v>
      </c>
      <c r="ADZ10" s="75">
        <f t="shared" si="74"/>
        <v>711.71428571428567</v>
      </c>
      <c r="AEA10" s="75">
        <f t="shared" si="74"/>
        <v>687.71428571428567</v>
      </c>
      <c r="AEB10" s="75">
        <f t="shared" si="74"/>
        <v>675.42857142857144</v>
      </c>
      <c r="AEC10" s="75">
        <f t="shared" si="74"/>
        <v>660.28571428571433</v>
      </c>
      <c r="AED10" s="75">
        <f t="shared" si="74"/>
        <v>654</v>
      </c>
      <c r="AEE10" s="75">
        <f t="shared" si="74"/>
        <v>650.85714285714289</v>
      </c>
      <c r="AEF10" s="75">
        <f t="shared" si="74"/>
        <v>653.14285714285711</v>
      </c>
      <c r="AEG10" s="75">
        <f t="shared" si="74"/>
        <v>638</v>
      </c>
      <c r="AEH10" s="75">
        <f t="shared" si="74"/>
        <v>630.85714285714289</v>
      </c>
      <c r="AEI10" s="75">
        <f t="shared" si="74"/>
        <v>627.14285714285711</v>
      </c>
      <c r="AEJ10" s="75">
        <f t="shared" si="74"/>
        <v>614.71428571428567</v>
      </c>
      <c r="AEK10" s="75">
        <f t="shared" si="74"/>
        <v>603.57142857142856</v>
      </c>
      <c r="AEL10" s="75">
        <f t="shared" si="74"/>
        <v>591.42857142857144</v>
      </c>
      <c r="AEM10" s="75">
        <f t="shared" si="74"/>
        <v>567.71428571428567</v>
      </c>
      <c r="AEN10" s="75">
        <f t="shared" si="74"/>
        <v>551.28571428571433</v>
      </c>
      <c r="AEO10" s="75">
        <f t="shared" si="74"/>
        <v>527.85714285714289</v>
      </c>
      <c r="AEP10" s="75">
        <f t="shared" si="74"/>
        <v>517.85714285714289</v>
      </c>
      <c r="AEQ10" s="75">
        <f t="shared" si="74"/>
        <v>484.85714285714283</v>
      </c>
      <c r="AER10" s="75">
        <f t="shared" si="74"/>
        <v>449.57142857142856</v>
      </c>
      <c r="AES10" s="75">
        <f t="shared" si="74"/>
        <v>415.71428571428572</v>
      </c>
      <c r="AET10" s="75">
        <f t="shared" si="74"/>
        <v>386</v>
      </c>
      <c r="AEU10" s="75">
        <f t="shared" si="74"/>
        <v>358.42857142857144</v>
      </c>
      <c r="AEV10" s="75">
        <f t="shared" si="74"/>
        <v>350.28571428571428</v>
      </c>
      <c r="AEW10" s="75">
        <f t="shared" si="74"/>
        <v>345.85714285714283</v>
      </c>
      <c r="AEX10" s="75">
        <f t="shared" si="74"/>
        <v>331</v>
      </c>
      <c r="AEY10" s="75">
        <f t="shared" si="74"/>
        <v>326</v>
      </c>
      <c r="AEZ10" s="75">
        <f t="shared" si="74"/>
        <v>326.57142857142856</v>
      </c>
      <c r="AFA10" s="75">
        <f t="shared" si="74"/>
        <v>321</v>
      </c>
      <c r="AFB10" s="75">
        <f t="shared" si="74"/>
        <v>309.71428571428572</v>
      </c>
      <c r="AFC10" s="75">
        <f t="shared" si="74"/>
        <v>306.57142857142856</v>
      </c>
      <c r="AFD10" s="75">
        <f t="shared" si="74"/>
        <v>304.57142857142856</v>
      </c>
      <c r="AFE10" s="75">
        <f t="shared" si="74"/>
        <v>296.28571428571428</v>
      </c>
      <c r="AFF10" s="75">
        <f t="shared" si="74"/>
        <v>279.28571428571428</v>
      </c>
      <c r="AFG10" s="75">
        <f t="shared" si="74"/>
        <v>271.14285714285717</v>
      </c>
      <c r="AFH10" s="75">
        <f t="shared" si="74"/>
        <v>265.57142857142856</v>
      </c>
      <c r="AFI10" s="75">
        <f t="shared" ref="AFI10:AIO10" si="75">SUM(AFC9:AFI9)/7</f>
        <v>267.42857142857144</v>
      </c>
      <c r="AFJ10" s="75">
        <f t="shared" si="75"/>
        <v>260.14285714285717</v>
      </c>
      <c r="AFK10" s="75">
        <f t="shared" si="75"/>
        <v>262.85714285714283</v>
      </c>
      <c r="AFL10" s="75">
        <f t="shared" si="75"/>
        <v>257.85714285714283</v>
      </c>
      <c r="AFM10" s="75">
        <f t="shared" si="75"/>
        <v>267.28571428571428</v>
      </c>
      <c r="AFN10" s="75">
        <f t="shared" si="75"/>
        <v>268.42857142857144</v>
      </c>
      <c r="AFO10" s="75">
        <f t="shared" si="75"/>
        <v>278.85714285714283</v>
      </c>
      <c r="AFP10" s="75">
        <f t="shared" si="75"/>
        <v>282.71428571428572</v>
      </c>
      <c r="AFQ10" s="75">
        <f t="shared" si="75"/>
        <v>289.14285714285717</v>
      </c>
      <c r="AFR10" s="75">
        <f t="shared" si="75"/>
        <v>293</v>
      </c>
      <c r="AFS10" s="75">
        <f t="shared" si="75"/>
        <v>320.42857142857144</v>
      </c>
      <c r="AFT10" s="75">
        <f t="shared" si="75"/>
        <v>348.14285714285717</v>
      </c>
      <c r="AFU10" s="75">
        <f t="shared" si="75"/>
        <v>376.71428571428572</v>
      </c>
      <c r="AFV10" s="75">
        <f t="shared" si="75"/>
        <v>403.14285714285717</v>
      </c>
      <c r="AFW10" s="75">
        <f t="shared" si="75"/>
        <v>447.28571428571428</v>
      </c>
      <c r="AFX10" s="75">
        <f t="shared" si="75"/>
        <v>487.14285714285717</v>
      </c>
      <c r="AFY10" s="75">
        <f t="shared" si="75"/>
        <v>509.14285714285717</v>
      </c>
      <c r="AFZ10" s="75">
        <f t="shared" si="75"/>
        <v>595.14285714285711</v>
      </c>
      <c r="AGA10" s="75">
        <f t="shared" si="75"/>
        <v>678.57142857142856</v>
      </c>
      <c r="AGB10" s="75">
        <f t="shared" si="75"/>
        <v>773</v>
      </c>
      <c r="AGC10" s="75">
        <f t="shared" si="75"/>
        <v>875.14285714285711</v>
      </c>
      <c r="AGD10" s="75">
        <f t="shared" si="75"/>
        <v>974.57142857142856</v>
      </c>
      <c r="AGE10" s="75">
        <f t="shared" si="75"/>
        <v>1077.5714285714287</v>
      </c>
      <c r="AGF10" s="75">
        <f t="shared" si="75"/>
        <v>1118.2857142857142</v>
      </c>
      <c r="AGG10" s="75">
        <f t="shared" si="75"/>
        <v>1302.5714285714287</v>
      </c>
      <c r="AGH10" s="75">
        <f t="shared" si="75"/>
        <v>1514.8571428571429</v>
      </c>
      <c r="AGI10" s="75">
        <f t="shared" si="75"/>
        <v>1702.4285714285713</v>
      </c>
      <c r="AGJ10" s="75">
        <f t="shared" si="75"/>
        <v>1877.2857142857142</v>
      </c>
      <c r="AGK10" s="75">
        <f t="shared" si="75"/>
        <v>2122.5714285714284</v>
      </c>
      <c r="AGL10" s="75">
        <f t="shared" si="75"/>
        <v>2317.7142857142858</v>
      </c>
      <c r="AGM10" s="75">
        <f t="shared" si="75"/>
        <v>2397.1428571428573</v>
      </c>
      <c r="AGN10" s="75">
        <f t="shared" si="75"/>
        <v>2243.7142857142858</v>
      </c>
      <c r="AGO10" s="75">
        <f t="shared" si="75"/>
        <v>2713.2857142857142</v>
      </c>
      <c r="AGP10" s="75">
        <f t="shared" si="75"/>
        <v>3189.2857142857142</v>
      </c>
      <c r="AGQ10" s="75">
        <f t="shared" si="75"/>
        <v>3614.8571428571427</v>
      </c>
      <c r="AGR10" s="75">
        <f t="shared" si="75"/>
        <v>4031</v>
      </c>
      <c r="AGS10" s="75">
        <f t="shared" si="75"/>
        <v>4319.2857142857147</v>
      </c>
      <c r="AGT10" s="75">
        <f t="shared" si="75"/>
        <v>4465</v>
      </c>
      <c r="AGU10" s="75">
        <f t="shared" si="75"/>
        <v>5315.2857142857147</v>
      </c>
      <c r="AGV10" s="75">
        <f t="shared" si="75"/>
        <v>5393.1428571428569</v>
      </c>
      <c r="AGW10" s="75">
        <f t="shared" si="75"/>
        <v>5551</v>
      </c>
      <c r="AGX10" s="75">
        <f t="shared" si="75"/>
        <v>5669.7142857142853</v>
      </c>
      <c r="AGY10" s="75">
        <f t="shared" si="75"/>
        <v>5793.2857142857147</v>
      </c>
      <c r="AGZ10" s="75">
        <f t="shared" si="75"/>
        <v>5809.2857142857147</v>
      </c>
      <c r="AHA10" s="75">
        <f t="shared" si="75"/>
        <v>5804.7142857142853</v>
      </c>
      <c r="AHB10" s="75">
        <f t="shared" si="75"/>
        <v>5838.5714285714284</v>
      </c>
      <c r="AHC10" s="75">
        <f t="shared" si="75"/>
        <v>5929.1428571428569</v>
      </c>
      <c r="AHD10" s="75">
        <f t="shared" si="75"/>
        <v>5881.1428571428569</v>
      </c>
      <c r="AHE10" s="75">
        <f t="shared" si="75"/>
        <v>5850.5714285714284</v>
      </c>
      <c r="AHF10" s="75">
        <f t="shared" si="75"/>
        <v>5825</v>
      </c>
      <c r="AHG10" s="75">
        <f t="shared" si="75"/>
        <v>5916.4285714285716</v>
      </c>
      <c r="AHH10" s="75">
        <f t="shared" si="75"/>
        <v>5971</v>
      </c>
      <c r="AHI10" s="75">
        <f t="shared" si="75"/>
        <v>5992.8571428571431</v>
      </c>
      <c r="AHJ10" s="75">
        <f t="shared" si="75"/>
        <v>5983</v>
      </c>
      <c r="AHK10" s="75">
        <f t="shared" si="75"/>
        <v>5967.8571428571431</v>
      </c>
      <c r="AHL10" s="75">
        <f t="shared" si="75"/>
        <v>5526</v>
      </c>
      <c r="AHM10" s="75">
        <f t="shared" si="75"/>
        <v>5328.1428571428569</v>
      </c>
      <c r="AHN10" s="75">
        <f t="shared" si="75"/>
        <v>5167.4285714285716</v>
      </c>
      <c r="AHO10" s="75">
        <f t="shared" si="75"/>
        <v>5202.1428571428569</v>
      </c>
      <c r="AHP10" s="75">
        <f t="shared" si="75"/>
        <v>4928.7142857142853</v>
      </c>
      <c r="AHQ10" s="75">
        <f t="shared" si="75"/>
        <v>4903.2857142857147</v>
      </c>
      <c r="AHR10" s="75">
        <f t="shared" si="75"/>
        <v>4988.2857142857147</v>
      </c>
      <c r="AHS10" s="75">
        <f t="shared" si="75"/>
        <v>5504.2857142857147</v>
      </c>
      <c r="AHT10" s="75">
        <f t="shared" si="75"/>
        <v>5712.5714285714284</v>
      </c>
      <c r="AHU10" s="75">
        <f t="shared" si="75"/>
        <v>5839.8571428571431</v>
      </c>
      <c r="AHV10" s="75">
        <f t="shared" si="75"/>
        <v>5775.8571428571431</v>
      </c>
      <c r="AHW10" s="75">
        <f t="shared" si="75"/>
        <v>5931.7142857142853</v>
      </c>
      <c r="AHX10" s="75">
        <f t="shared" si="75"/>
        <v>5839.8571428571431</v>
      </c>
      <c r="AHY10" s="75">
        <f t="shared" si="75"/>
        <v>5537.2857142857147</v>
      </c>
      <c r="AHZ10" s="75">
        <f t="shared" si="75"/>
        <v>5238</v>
      </c>
      <c r="AIA10" s="75">
        <f t="shared" si="75"/>
        <v>4893.5714285714284</v>
      </c>
      <c r="AIB10" s="75">
        <f t="shared" si="75"/>
        <v>4626.8571428571431</v>
      </c>
      <c r="AIC10" s="75">
        <f t="shared" si="75"/>
        <v>4521.2857142857147</v>
      </c>
      <c r="AID10" s="75">
        <f t="shared" si="75"/>
        <v>4205.1428571428569</v>
      </c>
      <c r="AIE10" s="75">
        <f t="shared" si="75"/>
        <v>3877.7142857142858</v>
      </c>
      <c r="AIF10" s="75">
        <f t="shared" si="75"/>
        <v>3613.1428571428573</v>
      </c>
      <c r="AIG10" s="75">
        <f t="shared" si="75"/>
        <v>3348.2857142857142</v>
      </c>
      <c r="AIH10" s="75">
        <f t="shared" si="75"/>
        <v>3100.5714285714284</v>
      </c>
      <c r="AII10" s="75">
        <f t="shared" si="75"/>
        <v>2921</v>
      </c>
      <c r="AIJ10" s="75">
        <f t="shared" si="75"/>
        <v>2850</v>
      </c>
      <c r="AIK10" s="75">
        <f t="shared" si="75"/>
        <v>2637</v>
      </c>
      <c r="AIL10" s="75">
        <f t="shared" si="75"/>
        <v>2457.8571428571427</v>
      </c>
      <c r="AIM10" s="75">
        <f t="shared" si="75"/>
        <v>2344.4285714285716</v>
      </c>
      <c r="AIN10" s="75">
        <f t="shared" si="75"/>
        <v>2252.7142857142858</v>
      </c>
      <c r="AIO10" s="75">
        <f t="shared" si="75"/>
        <v>2172</v>
      </c>
      <c r="AIP10" s="75">
        <f t="shared" ref="AIP10:AJN10" si="76">SUM(AIJ9:AIP9)/7</f>
        <v>2096.5714285714284</v>
      </c>
      <c r="AIQ10" s="75">
        <f t="shared" si="76"/>
        <v>2050.1428571428573</v>
      </c>
      <c r="AIR10" s="75">
        <f t="shared" si="76"/>
        <v>1951</v>
      </c>
      <c r="AIS10" s="75">
        <f t="shared" si="76"/>
        <v>1870.7142857142858</v>
      </c>
      <c r="AIT10" s="75">
        <f t="shared" si="76"/>
        <v>1800.5714285714287</v>
      </c>
      <c r="AIU10" s="75">
        <f t="shared" si="76"/>
        <v>1737.5714285714287</v>
      </c>
      <c r="AIV10" s="75">
        <f t="shared" si="76"/>
        <v>1661</v>
      </c>
      <c r="AIW10" s="75">
        <f t="shared" si="76"/>
        <v>1607.4285714285713</v>
      </c>
      <c r="AIX10" s="75">
        <f t="shared" si="76"/>
        <v>1593</v>
      </c>
      <c r="AIY10" s="75">
        <f t="shared" si="76"/>
        <v>1325.7142857142858</v>
      </c>
      <c r="AIZ10" s="75">
        <f t="shared" si="76"/>
        <v>1321.2857142857142</v>
      </c>
      <c r="AJA10" s="75">
        <f t="shared" si="76"/>
        <v>1281.5714285714287</v>
      </c>
      <c r="AJB10" s="75">
        <f t="shared" si="76"/>
        <v>1249.5714285714287</v>
      </c>
      <c r="AJC10" s="75">
        <f t="shared" si="76"/>
        <v>1136.5714285714287</v>
      </c>
      <c r="AJD10" s="75">
        <f t="shared" si="76"/>
        <v>1162</v>
      </c>
      <c r="AJE10" s="75">
        <f t="shared" si="76"/>
        <v>1167.5714285714287</v>
      </c>
      <c r="AJF10" s="75">
        <f t="shared" si="76"/>
        <v>1206.2857142857142</v>
      </c>
      <c r="AJG10" s="75">
        <f t="shared" si="76"/>
        <v>1052.4285714285713</v>
      </c>
      <c r="AJH10" s="75">
        <f t="shared" si="76"/>
        <v>949.42857142857144</v>
      </c>
      <c r="AJI10" s="75">
        <f t="shared" si="76"/>
        <v>864</v>
      </c>
      <c r="AJJ10" s="75">
        <f t="shared" si="76"/>
        <v>867.57142857142856</v>
      </c>
      <c r="AJK10" s="75">
        <f t="shared" si="76"/>
        <v>763.57142857142856</v>
      </c>
      <c r="AJL10" s="75">
        <f t="shared" si="76"/>
        <v>707.42857142857144</v>
      </c>
      <c r="AJM10" s="75">
        <f t="shared" si="76"/>
        <v>706.42857142857144</v>
      </c>
      <c r="AJN10" s="75">
        <f t="shared" si="76"/>
        <v>697.28571428571433</v>
      </c>
      <c r="AJO10" s="75">
        <f t="shared" ref="AJO10:AKS10" si="77">SUM(AJI9:AJO9)/7</f>
        <v>678.71428571428567</v>
      </c>
      <c r="AJP10" s="75">
        <f t="shared" si="77"/>
        <v>659.28571428571433</v>
      </c>
      <c r="AJQ10" s="75">
        <f t="shared" si="77"/>
        <v>632.42857142857144</v>
      </c>
      <c r="AJR10" s="75">
        <f t="shared" si="77"/>
        <v>616.14285714285711</v>
      </c>
      <c r="AJS10" s="75">
        <f t="shared" si="77"/>
        <v>610.57142857142856</v>
      </c>
      <c r="AJT10" s="75">
        <f t="shared" si="77"/>
        <v>527.71428571428567</v>
      </c>
      <c r="AJU10" s="75">
        <f t="shared" si="77"/>
        <v>538.85714285714289</v>
      </c>
      <c r="AJV10" s="75">
        <f t="shared" si="77"/>
        <v>563.57142857142856</v>
      </c>
      <c r="AJW10" s="75">
        <f t="shared" si="77"/>
        <v>591.14285714285711</v>
      </c>
      <c r="AJX10" s="75">
        <f t="shared" si="77"/>
        <v>629.28571428571433</v>
      </c>
      <c r="AJY10" s="75">
        <f t="shared" si="77"/>
        <v>662.85714285714289</v>
      </c>
      <c r="AJZ10" s="75">
        <f t="shared" si="77"/>
        <v>674.42857142857144</v>
      </c>
      <c r="AKA10" s="75">
        <f t="shared" si="77"/>
        <v>777.71428571428567</v>
      </c>
      <c r="AKB10" s="75">
        <f t="shared" si="77"/>
        <v>760.71428571428567</v>
      </c>
      <c r="AKC10" s="75">
        <f t="shared" si="77"/>
        <v>735</v>
      </c>
      <c r="AKD10" s="75">
        <f t="shared" si="77"/>
        <v>717.57142857142856</v>
      </c>
      <c r="AKE10" s="75">
        <f t="shared" si="77"/>
        <v>704</v>
      </c>
      <c r="AKF10" s="75">
        <f t="shared" si="77"/>
        <v>690</v>
      </c>
      <c r="AKG10" s="75">
        <f t="shared" si="77"/>
        <v>688.85714285714289</v>
      </c>
      <c r="AKH10" s="75">
        <f t="shared" si="77"/>
        <v>686.85714285714289</v>
      </c>
      <c r="AKI10" s="75">
        <f t="shared" si="77"/>
        <v>695.14285714285711</v>
      </c>
      <c r="AKJ10" s="75">
        <f t="shared" si="77"/>
        <v>695.42857142857144</v>
      </c>
      <c r="AKK10" s="75">
        <f t="shared" si="77"/>
        <v>695.28571428571433</v>
      </c>
      <c r="AKL10" s="75">
        <f t="shared" si="77"/>
        <v>708.57142857142856</v>
      </c>
      <c r="AKM10" s="75">
        <f t="shared" si="77"/>
        <v>721.85714285714289</v>
      </c>
      <c r="AKN10" s="75">
        <f t="shared" si="77"/>
        <v>730.71428571428567</v>
      </c>
      <c r="AKO10" s="75">
        <f t="shared" si="77"/>
        <v>767</v>
      </c>
      <c r="AKP10" s="75">
        <f t="shared" si="77"/>
        <v>784.85714285714289</v>
      </c>
      <c r="AKQ10" s="75">
        <f t="shared" si="77"/>
        <v>839.42857142857144</v>
      </c>
      <c r="AKR10" s="75">
        <f t="shared" si="77"/>
        <v>815.85714285714289</v>
      </c>
      <c r="AKS10" s="75">
        <f t="shared" si="77"/>
        <v>871.14285714285711</v>
      </c>
      <c r="AKT10" s="75">
        <f t="shared" ref="AKT10:APG10" si="78">SUM(AKN9:AKT9)/7</f>
        <v>908.57142857142856</v>
      </c>
      <c r="AKU10" s="75">
        <f t="shared" si="78"/>
        <v>921.14285714285711</v>
      </c>
      <c r="AKV10" s="75">
        <f t="shared" si="78"/>
        <v>928.71428571428567</v>
      </c>
      <c r="AKW10" s="75">
        <f t="shared" si="78"/>
        <v>959</v>
      </c>
      <c r="AKX10" s="75">
        <f t="shared" si="78"/>
        <v>958.14285714285711</v>
      </c>
      <c r="AKY10" s="75">
        <f t="shared" si="78"/>
        <v>1042.1428571428571</v>
      </c>
      <c r="AKZ10" s="75">
        <f t="shared" si="78"/>
        <v>1039.2857142857142</v>
      </c>
      <c r="ALA10" s="75">
        <f t="shared" si="78"/>
        <v>1038.8571428571429</v>
      </c>
      <c r="ALB10" s="75">
        <f t="shared" si="78"/>
        <v>1044.2857142857142</v>
      </c>
      <c r="ALC10" s="75">
        <f t="shared" si="78"/>
        <v>1085.1428571428571</v>
      </c>
      <c r="ALD10" s="75">
        <f t="shared" si="78"/>
        <v>1105.8571428571429</v>
      </c>
      <c r="ALE10" s="75">
        <f t="shared" si="78"/>
        <v>1133</v>
      </c>
      <c r="ALF10" s="75">
        <f t="shared" si="78"/>
        <v>1148.8571428571429</v>
      </c>
      <c r="ALG10" s="75">
        <f t="shared" si="78"/>
        <v>1158.2857142857142</v>
      </c>
      <c r="ALH10" s="75">
        <f t="shared" si="78"/>
        <v>1177.1428571428571</v>
      </c>
      <c r="ALI10" s="75">
        <f t="shared" si="78"/>
        <v>1189</v>
      </c>
      <c r="ALJ10" s="75">
        <f t="shared" si="78"/>
        <v>1213</v>
      </c>
      <c r="ALK10" s="75">
        <f t="shared" si="78"/>
        <v>1280</v>
      </c>
      <c r="ALL10" s="75">
        <f t="shared" si="78"/>
        <v>1218.4285714285713</v>
      </c>
      <c r="ALM10" s="75">
        <f t="shared" si="78"/>
        <v>1299.5714285714287</v>
      </c>
      <c r="ALN10" s="75">
        <f t="shared" si="78"/>
        <v>1377.1428571428571</v>
      </c>
      <c r="ALO10" s="75">
        <f t="shared" si="78"/>
        <v>1414.5714285714287</v>
      </c>
      <c r="ALP10" s="75">
        <f t="shared" si="78"/>
        <v>1423.5714285714287</v>
      </c>
      <c r="ALQ10" s="75">
        <f t="shared" si="78"/>
        <v>1437.5714285714287</v>
      </c>
      <c r="ALR10" s="75">
        <f t="shared" si="78"/>
        <v>1443.5714285714287</v>
      </c>
      <c r="ALS10" s="75">
        <f t="shared" si="78"/>
        <v>1571.2857142857142</v>
      </c>
      <c r="ALT10" s="75">
        <f t="shared" si="78"/>
        <v>1552.4285714285713</v>
      </c>
      <c r="ALU10" s="75">
        <f t="shared" si="78"/>
        <v>1534.1428571428571</v>
      </c>
      <c r="ALV10" s="75">
        <f t="shared" si="78"/>
        <v>1531.5714285714287</v>
      </c>
      <c r="ALW10" s="75">
        <f t="shared" si="78"/>
        <v>1544.2857142857142</v>
      </c>
      <c r="ALX10" s="75">
        <f t="shared" si="78"/>
        <v>1621.4285714285713</v>
      </c>
      <c r="ALY10" s="75">
        <f t="shared" si="78"/>
        <v>1678.5714285714287</v>
      </c>
      <c r="ALZ10" s="75">
        <f t="shared" si="78"/>
        <v>1734.4285714285713</v>
      </c>
      <c r="AMA10" s="75">
        <f t="shared" si="78"/>
        <v>1811</v>
      </c>
      <c r="AMB10" s="75">
        <f t="shared" si="78"/>
        <v>1890.1428571428571</v>
      </c>
      <c r="AMC10" s="75">
        <f t="shared" si="78"/>
        <v>1988.2857142857142</v>
      </c>
      <c r="AMD10" s="75">
        <f t="shared" si="78"/>
        <v>2036.4285714285713</v>
      </c>
      <c r="AME10" s="75">
        <f t="shared" si="78"/>
        <v>2145.2857142857142</v>
      </c>
      <c r="AMF10" s="75">
        <f t="shared" si="78"/>
        <v>2249.1428571428573</v>
      </c>
      <c r="AMG10" s="75">
        <f t="shared" si="78"/>
        <v>2364.8571428571427</v>
      </c>
      <c r="AMH10" s="75">
        <f t="shared" si="78"/>
        <v>2417.7142857142858</v>
      </c>
      <c r="AMI10" s="75">
        <f t="shared" si="78"/>
        <v>2475.4285714285716</v>
      </c>
      <c r="AMJ10" s="75">
        <f t="shared" si="78"/>
        <v>2508.1428571428573</v>
      </c>
      <c r="AMK10" s="75">
        <f t="shared" si="78"/>
        <v>2534.4285714285716</v>
      </c>
      <c r="AML10" s="75">
        <f t="shared" si="78"/>
        <v>2600.2857142857142</v>
      </c>
      <c r="AMM10" s="75">
        <f t="shared" si="78"/>
        <v>2682.1428571428573</v>
      </c>
      <c r="AMN10" s="75">
        <f t="shared" si="78"/>
        <v>2753.4285714285716</v>
      </c>
      <c r="AMO10" s="75">
        <f t="shared" si="78"/>
        <v>2842.8571428571427</v>
      </c>
      <c r="AMP10" s="75">
        <f t="shared" si="78"/>
        <v>2936.7142857142858</v>
      </c>
      <c r="AMQ10" s="75">
        <f t="shared" si="78"/>
        <v>2999.5714285714284</v>
      </c>
      <c r="AMR10" s="75">
        <f t="shared" si="78"/>
        <v>3027.4285714285716</v>
      </c>
      <c r="AMS10" s="75">
        <f t="shared" si="78"/>
        <v>3114.1428571428573</v>
      </c>
      <c r="AMT10" s="75">
        <f t="shared" si="78"/>
        <v>3166.5714285714284</v>
      </c>
      <c r="AMU10" s="75">
        <f t="shared" si="78"/>
        <v>3192.2857142857142</v>
      </c>
      <c r="AMV10" s="75">
        <f t="shared" si="78"/>
        <v>3145.2857142857142</v>
      </c>
      <c r="AMW10" s="75">
        <f t="shared" si="78"/>
        <v>2993.1428571428573</v>
      </c>
      <c r="AMX10" s="75">
        <f t="shared" si="78"/>
        <v>2900.7142857142858</v>
      </c>
      <c r="AMY10" s="75">
        <f t="shared" si="78"/>
        <v>2929.1428571428573</v>
      </c>
      <c r="AMZ10" s="75">
        <f t="shared" si="78"/>
        <v>2615.4285714285716</v>
      </c>
      <c r="ANA10" s="75">
        <f t="shared" si="78"/>
        <v>2376.1428571428573</v>
      </c>
      <c r="ANB10" s="75">
        <f t="shared" si="78"/>
        <v>2523.2857142857142</v>
      </c>
      <c r="ANC10" s="75">
        <f t="shared" si="78"/>
        <v>2799</v>
      </c>
      <c r="AND10" s="75">
        <f t="shared" si="78"/>
        <v>3187.1428571428573</v>
      </c>
      <c r="ANE10" s="75">
        <f t="shared" si="78"/>
        <v>3410.2857142857142</v>
      </c>
      <c r="ANF10" s="75">
        <f t="shared" si="78"/>
        <v>3429.5714285714284</v>
      </c>
      <c r="ANG10" s="75">
        <f t="shared" si="78"/>
        <v>3419.7142857142858</v>
      </c>
      <c r="ANH10" s="75">
        <f t="shared" si="78"/>
        <v>3682</v>
      </c>
      <c r="ANI10" s="75">
        <f t="shared" si="78"/>
        <v>3505.5714285714284</v>
      </c>
      <c r="ANJ10" s="75">
        <f t="shared" si="78"/>
        <v>3173.7142857142858</v>
      </c>
      <c r="ANK10" s="75">
        <f t="shared" si="78"/>
        <v>2827.8571428571427</v>
      </c>
      <c r="ANL10" s="75">
        <f t="shared" si="78"/>
        <v>2591.8571428571427</v>
      </c>
      <c r="ANM10" s="75">
        <f t="shared" si="78"/>
        <v>2488</v>
      </c>
      <c r="ANN10" s="75">
        <f t="shared" si="78"/>
        <v>2581.2857142857142</v>
      </c>
      <c r="ANO10" s="75">
        <f t="shared" si="78"/>
        <v>2313.8571428571427</v>
      </c>
      <c r="ANP10" s="75">
        <f t="shared" si="78"/>
        <v>2084.8571428571427</v>
      </c>
      <c r="ANQ10" s="75">
        <f t="shared" si="78"/>
        <v>1965.4285714285713</v>
      </c>
      <c r="ANR10" s="75">
        <f t="shared" si="78"/>
        <v>1823.4285714285713</v>
      </c>
      <c r="ANS10" s="75">
        <f t="shared" si="78"/>
        <v>1712.1428571428571</v>
      </c>
      <c r="ANT10" s="75">
        <f t="shared" si="78"/>
        <v>1638.8571428571429</v>
      </c>
      <c r="ANU10" s="75">
        <f t="shared" si="78"/>
        <v>1493.4285714285713</v>
      </c>
      <c r="ANV10" s="75">
        <f t="shared" si="78"/>
        <v>1381.4285714285713</v>
      </c>
      <c r="ANW10" s="75">
        <f t="shared" si="78"/>
        <v>1278.4285714285713</v>
      </c>
      <c r="ANX10" s="75">
        <f t="shared" si="78"/>
        <v>1183.2857142857142</v>
      </c>
      <c r="ANY10" s="75">
        <f t="shared" si="78"/>
        <v>1115.2857142857142</v>
      </c>
      <c r="ANZ10" s="75">
        <f t="shared" si="78"/>
        <v>1057.2857142857142</v>
      </c>
      <c r="AOA10" s="75">
        <f t="shared" si="78"/>
        <v>1033.8571428571429</v>
      </c>
      <c r="AOB10" s="75">
        <f t="shared" si="78"/>
        <v>962.28571428571433</v>
      </c>
      <c r="AOC10" s="75">
        <f t="shared" si="78"/>
        <v>883.71428571428567</v>
      </c>
      <c r="AOD10" s="75">
        <f t="shared" si="78"/>
        <v>852.28571428571433</v>
      </c>
      <c r="AOE10" s="75">
        <f t="shared" si="78"/>
        <v>832</v>
      </c>
      <c r="AOF10" s="75">
        <f t="shared" si="78"/>
        <v>789.14285714285711</v>
      </c>
      <c r="AOG10" s="75">
        <f t="shared" si="78"/>
        <v>760.85714285714289</v>
      </c>
      <c r="AOH10" s="75">
        <f t="shared" si="78"/>
        <v>743</v>
      </c>
      <c r="AOI10" s="75">
        <f t="shared" si="78"/>
        <v>704</v>
      </c>
      <c r="AOJ10" s="75">
        <f t="shared" si="78"/>
        <v>678.42857142857144</v>
      </c>
      <c r="AOK10" s="75">
        <f t="shared" si="78"/>
        <v>644.57142857142856</v>
      </c>
      <c r="AOL10" s="75">
        <f t="shared" si="78"/>
        <v>608.85714285714289</v>
      </c>
      <c r="AOM10" s="75">
        <f t="shared" si="78"/>
        <v>581.85714285714289</v>
      </c>
      <c r="AON10" s="75">
        <f t="shared" si="78"/>
        <v>532.71428571428567</v>
      </c>
      <c r="AOO10" s="75">
        <f t="shared" si="78"/>
        <v>522.28571428571433</v>
      </c>
      <c r="AOP10" s="75">
        <f t="shared" si="78"/>
        <v>497.85714285714283</v>
      </c>
      <c r="AOQ10" s="75">
        <f t="shared" si="78"/>
        <v>460.28571428571428</v>
      </c>
      <c r="AOR10" s="75">
        <f t="shared" si="78"/>
        <v>429.28571428571428</v>
      </c>
      <c r="AOS10" s="75">
        <f t="shared" si="78"/>
        <v>401.57142857142856</v>
      </c>
      <c r="AOT10" s="75">
        <f t="shared" si="78"/>
        <v>374</v>
      </c>
      <c r="AOU10" s="75">
        <f t="shared" si="78"/>
        <v>377.57142857142856</v>
      </c>
      <c r="AOV10" s="75">
        <f t="shared" si="78"/>
        <v>371.14285714285717</v>
      </c>
      <c r="AOW10" s="75">
        <f t="shared" si="78"/>
        <v>328.57142857142856</v>
      </c>
      <c r="AOX10" s="75">
        <f t="shared" si="78"/>
        <v>305.71428571428572</v>
      </c>
      <c r="AOY10" s="75">
        <f t="shared" si="78"/>
        <v>284.85714285714283</v>
      </c>
      <c r="AOZ10" s="75">
        <f t="shared" si="78"/>
        <v>251.71428571428572</v>
      </c>
      <c r="APA10" s="75">
        <f t="shared" si="78"/>
        <v>236.28571428571428</v>
      </c>
      <c r="APB10" s="75">
        <f t="shared" si="78"/>
        <v>227.85714285714286</v>
      </c>
      <c r="APC10" s="75">
        <f t="shared" si="78"/>
        <v>223</v>
      </c>
      <c r="APD10" s="75">
        <f t="shared" si="78"/>
        <v>211.14285714285714</v>
      </c>
      <c r="APE10" s="75">
        <f t="shared" si="78"/>
        <v>193.57142857142858</v>
      </c>
      <c r="APF10" s="75">
        <f t="shared" si="78"/>
        <v>184.14285714285714</v>
      </c>
      <c r="APG10" s="75">
        <f t="shared" si="78"/>
        <v>193.57142857142858</v>
      </c>
      <c r="APH10" s="75">
        <f t="shared" ref="APH10" si="79">SUM(APB9:APH9)/7</f>
        <v>188.42857142857142</v>
      </c>
      <c r="API10" s="75">
        <f t="shared" ref="API10:ARU10" si="80">SUM(APC9:API9)/7</f>
        <v>180.71428571428572</v>
      </c>
      <c r="APJ10" s="75">
        <f t="shared" si="80"/>
        <v>173.28571428571428</v>
      </c>
      <c r="APK10" s="75">
        <f t="shared" si="80"/>
        <v>161.14285714285714</v>
      </c>
      <c r="APL10" s="75">
        <f t="shared" si="80"/>
        <v>157.14285714285714</v>
      </c>
      <c r="APM10" s="75">
        <f t="shared" si="80"/>
        <v>150.85714285714286</v>
      </c>
      <c r="APN10" s="75">
        <f t="shared" si="80"/>
        <v>142</v>
      </c>
      <c r="APO10" s="75">
        <f t="shared" si="80"/>
        <v>135</v>
      </c>
      <c r="APP10" s="75">
        <f t="shared" si="80"/>
        <v>129.85714285714286</v>
      </c>
      <c r="APQ10" s="75">
        <f t="shared" si="80"/>
        <v>131.28571428571428</v>
      </c>
      <c r="APR10" s="75">
        <f t="shared" si="80"/>
        <v>126.42857142857143</v>
      </c>
      <c r="APS10" s="75">
        <f t="shared" si="80"/>
        <v>118.71428571428571</v>
      </c>
      <c r="APT10" s="75">
        <f t="shared" si="80"/>
        <v>117</v>
      </c>
      <c r="APU10" s="75">
        <f t="shared" si="80"/>
        <v>116.28571428571429</v>
      </c>
      <c r="APV10" s="75">
        <f t="shared" si="80"/>
        <v>111.57142857142857</v>
      </c>
      <c r="APW10" s="75">
        <f t="shared" si="80"/>
        <v>110.71428571428571</v>
      </c>
      <c r="APX10" s="75">
        <f t="shared" si="80"/>
        <v>106.85714285714286</v>
      </c>
      <c r="APY10" s="75">
        <f t="shared" si="80"/>
        <v>109.85714285714286</v>
      </c>
      <c r="APZ10" s="75">
        <f t="shared" si="80"/>
        <v>100.57142857142857</v>
      </c>
      <c r="AQA10" s="75">
        <f t="shared" si="80"/>
        <v>104.71428571428571</v>
      </c>
      <c r="AQB10" s="75">
        <f t="shared" si="80"/>
        <v>110.42857142857143</v>
      </c>
      <c r="AQC10" s="75">
        <f t="shared" si="80"/>
        <v>112.71428571428571</v>
      </c>
      <c r="AQD10" s="75">
        <f t="shared" si="80"/>
        <v>113</v>
      </c>
      <c r="AQE10" s="75">
        <f t="shared" si="80"/>
        <v>115.57142857142857</v>
      </c>
      <c r="AQF10" s="75">
        <f t="shared" si="80"/>
        <v>109.14285714285714</v>
      </c>
      <c r="AQG10" s="75">
        <f t="shared" si="80"/>
        <v>120.28571428571429</v>
      </c>
      <c r="AQH10" s="75">
        <f t="shared" si="80"/>
        <v>114.57142857142857</v>
      </c>
      <c r="AQI10" s="75">
        <f t="shared" si="80"/>
        <v>107.42857142857143</v>
      </c>
      <c r="AQJ10" s="75">
        <f t="shared" si="80"/>
        <v>110.28571428571429</v>
      </c>
      <c r="AQK10" s="75">
        <f t="shared" si="80"/>
        <v>112.71428571428571</v>
      </c>
      <c r="AQL10" s="75">
        <f t="shared" si="80"/>
        <v>113.28571428571429</v>
      </c>
      <c r="AQM10" s="75">
        <f t="shared" si="80"/>
        <v>122</v>
      </c>
      <c r="AQN10" s="75">
        <f t="shared" si="80"/>
        <v>127</v>
      </c>
      <c r="AQO10" s="75">
        <f t="shared" si="80"/>
        <v>133.85714285714286</v>
      </c>
      <c r="AQP10" s="75">
        <f t="shared" si="80"/>
        <v>144.28571428571428</v>
      </c>
      <c r="AQQ10" s="75">
        <f t="shared" si="80"/>
        <v>147.85714285714286</v>
      </c>
      <c r="AQR10" s="75">
        <f t="shared" si="80"/>
        <v>148.85714285714286</v>
      </c>
      <c r="AQS10" s="75">
        <f t="shared" si="80"/>
        <v>146.85714285714286</v>
      </c>
      <c r="AQT10" s="75">
        <f t="shared" si="80"/>
        <v>156.57142857142858</v>
      </c>
      <c r="AQU10" s="75">
        <f t="shared" si="80"/>
        <v>161</v>
      </c>
      <c r="AQV10" s="75">
        <f t="shared" si="80"/>
        <v>166.14285714285714</v>
      </c>
      <c r="AQW10" s="75">
        <f t="shared" si="80"/>
        <v>165.71428571428572</v>
      </c>
      <c r="AQX10" s="75">
        <f t="shared" si="80"/>
        <v>167.85714285714286</v>
      </c>
      <c r="AQY10" s="75">
        <f t="shared" si="80"/>
        <v>175.28571428571428</v>
      </c>
      <c r="AQZ10" s="75">
        <f t="shared" si="80"/>
        <v>179</v>
      </c>
      <c r="ARA10" s="75">
        <f t="shared" si="80"/>
        <v>176</v>
      </c>
      <c r="ARB10" s="75">
        <f t="shared" si="80"/>
        <v>192</v>
      </c>
      <c r="ARC10" s="75">
        <f t="shared" si="80"/>
        <v>196</v>
      </c>
      <c r="ARD10" s="75">
        <f t="shared" si="80"/>
        <v>204.85714285714286</v>
      </c>
      <c r="ARE10" s="75">
        <f t="shared" si="80"/>
        <v>211.85714285714286</v>
      </c>
      <c r="ARF10" s="75">
        <f t="shared" si="80"/>
        <v>214</v>
      </c>
      <c r="ARG10" s="75">
        <f t="shared" si="80"/>
        <v>214.57142857142858</v>
      </c>
      <c r="ARH10" s="75">
        <f t="shared" si="80"/>
        <v>220.42857142857142</v>
      </c>
      <c r="ARI10" s="75">
        <f t="shared" si="80"/>
        <v>213.57142857142858</v>
      </c>
      <c r="ARJ10" s="75">
        <f t="shared" si="80"/>
        <v>219.57142857142858</v>
      </c>
      <c r="ARK10" s="75">
        <f t="shared" si="80"/>
        <v>220.57142857142858</v>
      </c>
      <c r="ARL10" s="75">
        <f t="shared" si="80"/>
        <v>228.57142857142858</v>
      </c>
      <c r="ARM10" s="75">
        <f t="shared" si="80"/>
        <v>223.14285714285714</v>
      </c>
      <c r="ARN10" s="75">
        <f t="shared" si="80"/>
        <v>228.57142857142858</v>
      </c>
      <c r="ARO10" s="75">
        <f t="shared" si="80"/>
        <v>246.42857142857142</v>
      </c>
      <c r="ARP10" s="75">
        <f t="shared" si="80"/>
        <v>258</v>
      </c>
      <c r="ARQ10" s="75">
        <f t="shared" si="80"/>
        <v>241.14285714285714</v>
      </c>
      <c r="ARR10" s="75">
        <f t="shared" si="80"/>
        <v>228.14285714285714</v>
      </c>
      <c r="ARS10" s="75">
        <f t="shared" si="80"/>
        <v>208.14285714285714</v>
      </c>
      <c r="ART10" s="75">
        <f t="shared" si="80"/>
        <v>237.14285714285714</v>
      </c>
      <c r="ARU10" s="75">
        <f t="shared" si="80"/>
        <v>245</v>
      </c>
    </row>
    <row r="11" spans="1:1165" s="41" customFormat="1" ht="18" customHeight="1">
      <c r="A11" s="60"/>
      <c r="B11" s="102"/>
      <c r="C11" s="102"/>
      <c r="D11" s="102"/>
      <c r="E11" s="102"/>
      <c r="F11" s="102"/>
      <c r="G11" s="102"/>
      <c r="H11" s="102"/>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c r="IW11" s="76"/>
      <c r="IX11" s="76"/>
      <c r="IY11" s="76"/>
      <c r="IZ11" s="76"/>
      <c r="JA11" s="76"/>
      <c r="JB11" s="76"/>
      <c r="JC11" s="76"/>
      <c r="JD11" s="76"/>
      <c r="JE11" s="76"/>
      <c r="JF11" s="76"/>
      <c r="JG11" s="76"/>
      <c r="JH11" s="76"/>
      <c r="JI11" s="76"/>
      <c r="JJ11" s="76"/>
      <c r="JK11" s="76"/>
      <c r="JL11" s="76"/>
      <c r="JM11" s="76"/>
      <c r="JN11" s="76"/>
      <c r="JO11" s="76"/>
      <c r="JP11" s="76"/>
      <c r="JQ11" s="76"/>
      <c r="JR11" s="76"/>
      <c r="JS11" s="76"/>
      <c r="JT11" s="76"/>
      <c r="JU11" s="76"/>
      <c r="JV11" s="76"/>
      <c r="JW11" s="76"/>
      <c r="JX11" s="76"/>
      <c r="JY11" s="76"/>
      <c r="JZ11" s="76"/>
      <c r="KA11" s="76"/>
      <c r="KB11" s="76"/>
      <c r="KC11" s="76"/>
      <c r="KD11" s="76"/>
      <c r="KE11" s="76"/>
      <c r="KF11" s="76"/>
      <c r="KG11" s="76"/>
      <c r="KH11" s="76"/>
      <c r="KI11" s="76"/>
      <c r="KJ11" s="76"/>
      <c r="KK11" s="76"/>
      <c r="KL11" s="76"/>
      <c r="KM11" s="76"/>
      <c r="KN11" s="76"/>
      <c r="KO11" s="76"/>
      <c r="KP11" s="76"/>
      <c r="KQ11" s="76"/>
      <c r="KR11" s="76"/>
      <c r="KS11" s="76"/>
      <c r="KT11" s="76"/>
      <c r="KU11" s="76"/>
      <c r="KV11" s="76"/>
      <c r="KW11" s="76"/>
      <c r="KX11" s="76"/>
      <c r="KY11" s="76"/>
      <c r="KZ11" s="76"/>
      <c r="LA11" s="76"/>
      <c r="LB11" s="76"/>
      <c r="LC11" s="76"/>
      <c r="LD11" s="76"/>
      <c r="LE11" s="76"/>
      <c r="LF11" s="76"/>
      <c r="LG11" s="76"/>
      <c r="LH11" s="76"/>
      <c r="LI11" s="76"/>
      <c r="LJ11" s="76"/>
      <c r="LK11" s="76"/>
      <c r="LL11" s="76"/>
      <c r="LM11" s="76"/>
      <c r="LN11" s="76"/>
      <c r="LO11" s="76"/>
      <c r="LP11" s="76"/>
      <c r="LQ11" s="76"/>
      <c r="LR11" s="76"/>
      <c r="LS11" s="76"/>
      <c r="LT11" s="76"/>
      <c r="LU11" s="76"/>
      <c r="LV11" s="76"/>
      <c r="LW11" s="76"/>
      <c r="LX11" s="76"/>
      <c r="LY11" s="76"/>
      <c r="LZ11" s="76"/>
      <c r="MA11" s="76"/>
      <c r="MB11" s="76"/>
      <c r="MC11" s="76"/>
      <c r="MD11" s="76"/>
      <c r="ME11" s="76"/>
      <c r="MF11" s="76"/>
      <c r="MG11" s="76"/>
      <c r="MH11" s="76"/>
      <c r="MI11" s="76"/>
      <c r="MJ11" s="76"/>
      <c r="MK11" s="76"/>
      <c r="ML11" s="76"/>
      <c r="MM11" s="76"/>
      <c r="MN11" s="76"/>
      <c r="MO11" s="76"/>
      <c r="MP11" s="76"/>
      <c r="MQ11" s="76"/>
      <c r="MR11" s="76"/>
      <c r="MS11" s="76"/>
      <c r="MT11" s="76"/>
      <c r="MU11" s="76"/>
      <c r="MV11" s="76"/>
      <c r="MW11" s="76"/>
      <c r="MX11" s="76"/>
      <c r="MY11" s="76"/>
      <c r="MZ11" s="76"/>
      <c r="NA11" s="76"/>
      <c r="NB11" s="76"/>
      <c r="NC11" s="76"/>
      <c r="ND11" s="76"/>
      <c r="NE11" s="76"/>
      <c r="NF11" s="76"/>
      <c r="NG11" s="76"/>
      <c r="NH11" s="76"/>
      <c r="NI11" s="76"/>
      <c r="NJ11" s="76"/>
      <c r="NK11" s="76"/>
      <c r="NL11" s="76"/>
      <c r="NM11" s="76"/>
      <c r="NN11" s="76"/>
      <c r="NO11" s="76"/>
      <c r="NP11" s="76"/>
      <c r="NQ11" s="76"/>
      <c r="NR11" s="76"/>
      <c r="NS11" s="76"/>
      <c r="NT11" s="76"/>
      <c r="NU11" s="76"/>
      <c r="NV11" s="76"/>
      <c r="NW11" s="76"/>
      <c r="NX11" s="76"/>
      <c r="NY11" s="76"/>
      <c r="NZ11" s="76"/>
      <c r="OA11" s="76"/>
      <c r="OB11" s="76"/>
      <c r="OC11" s="76"/>
      <c r="OD11" s="76"/>
      <c r="OE11" s="76"/>
      <c r="OF11" s="76"/>
      <c r="OG11" s="76"/>
      <c r="OH11" s="76"/>
      <c r="OI11" s="76"/>
      <c r="OJ11" s="76"/>
      <c r="OK11" s="76"/>
      <c r="OL11" s="76"/>
      <c r="OM11" s="76"/>
      <c r="ON11" s="76"/>
      <c r="OO11" s="76"/>
      <c r="OP11" s="76"/>
      <c r="OQ11" s="76"/>
      <c r="OR11" s="76"/>
      <c r="OS11" s="76"/>
      <c r="OT11" s="76"/>
      <c r="OU11" s="76"/>
      <c r="OV11" s="76"/>
      <c r="OW11" s="76"/>
      <c r="OX11" s="76"/>
      <c r="OY11" s="76"/>
      <c r="OZ11" s="76"/>
      <c r="PA11" s="76"/>
      <c r="PB11" s="76"/>
      <c r="PC11" s="76"/>
      <c r="PD11" s="76"/>
      <c r="PE11" s="76"/>
      <c r="PF11" s="76"/>
      <c r="PG11" s="76"/>
      <c r="PH11" s="76"/>
      <c r="PI11" s="76"/>
      <c r="PJ11" s="76"/>
      <c r="PK11" s="76"/>
      <c r="PL11" s="76"/>
      <c r="PM11" s="76"/>
      <c r="PN11" s="76"/>
      <c r="PO11" s="76"/>
      <c r="PP11" s="76"/>
      <c r="PQ11" s="76"/>
      <c r="PR11" s="76"/>
      <c r="PS11" s="76"/>
      <c r="PT11" s="76"/>
      <c r="PU11" s="76"/>
      <c r="PV11" s="76"/>
      <c r="PW11" s="76"/>
      <c r="PX11" s="76"/>
      <c r="PY11" s="76"/>
      <c r="PZ11" s="76"/>
      <c r="QA11" s="76"/>
      <c r="QB11" s="76"/>
      <c r="QC11" s="76"/>
      <c r="QD11" s="76"/>
      <c r="QE11" s="76"/>
      <c r="QF11" s="76"/>
      <c r="QG11" s="76"/>
      <c r="QH11" s="76"/>
      <c r="QI11" s="76"/>
      <c r="QJ11" s="76"/>
      <c r="QK11" s="76"/>
      <c r="QL11" s="76"/>
      <c r="QM11" s="76"/>
      <c r="QN11" s="76"/>
      <c r="QO11" s="76"/>
      <c r="QP11" s="76"/>
      <c r="QQ11" s="76"/>
      <c r="QR11" s="76"/>
      <c r="QS11" s="76"/>
      <c r="QT11" s="76"/>
      <c r="QU11" s="76"/>
      <c r="QV11" s="76"/>
      <c r="QW11" s="76"/>
      <c r="QX11" s="76"/>
      <c r="QY11" s="76"/>
      <c r="QZ11" s="76"/>
      <c r="RA11" s="76"/>
      <c r="RB11" s="76"/>
      <c r="RC11" s="76"/>
      <c r="RD11" s="76"/>
      <c r="RE11" s="76"/>
      <c r="RF11" s="76"/>
      <c r="RG11" s="76"/>
      <c r="RH11" s="76"/>
      <c r="RI11" s="76"/>
      <c r="RJ11" s="76"/>
      <c r="RK11" s="76"/>
      <c r="RL11" s="76"/>
      <c r="RM11" s="76"/>
      <c r="RN11" s="76"/>
      <c r="RO11" s="76"/>
      <c r="RP11" s="76"/>
      <c r="RQ11" s="76"/>
      <c r="RR11" s="76"/>
      <c r="RS11" s="76"/>
      <c r="RT11" s="76"/>
      <c r="RU11" s="76"/>
      <c r="RV11" s="76"/>
      <c r="RW11" s="76"/>
      <c r="RX11" s="76"/>
      <c r="RY11" s="76"/>
      <c r="RZ11" s="76"/>
      <c r="SA11" s="76"/>
      <c r="SB11" s="76"/>
      <c r="SC11" s="76"/>
      <c r="SD11" s="76"/>
      <c r="SE11" s="76"/>
      <c r="SF11" s="76"/>
      <c r="SG11" s="76"/>
      <c r="SH11" s="76"/>
      <c r="SI11" s="76"/>
      <c r="SJ11" s="76"/>
      <c r="SK11" s="76"/>
      <c r="SL11" s="76"/>
      <c r="SM11" s="76"/>
      <c r="SN11" s="76"/>
      <c r="SO11" s="76"/>
      <c r="SP11" s="76"/>
      <c r="SQ11" s="76"/>
      <c r="SR11" s="76"/>
      <c r="SS11" s="76"/>
      <c r="ST11" s="76"/>
      <c r="SU11" s="76"/>
      <c r="SV11" s="76"/>
      <c r="SW11" s="76"/>
      <c r="SX11" s="76"/>
      <c r="SY11" s="76"/>
      <c r="SZ11" s="76"/>
      <c r="TA11" s="76"/>
      <c r="TB11" s="76"/>
      <c r="TC11" s="76"/>
      <c r="TD11" s="76"/>
      <c r="TE11" s="76"/>
      <c r="TF11" s="76"/>
      <c r="TG11" s="76"/>
      <c r="TH11" s="76"/>
      <c r="TI11" s="76"/>
      <c r="TJ11" s="76"/>
      <c r="TK11" s="76"/>
      <c r="TL11" s="76"/>
      <c r="TM11" s="76"/>
      <c r="TN11" s="76"/>
      <c r="TO11" s="76"/>
      <c r="TP11" s="76"/>
      <c r="TQ11" s="76"/>
      <c r="TR11" s="76"/>
      <c r="TS11" s="76"/>
      <c r="TT11" s="76"/>
      <c r="TU11" s="76"/>
      <c r="TV11" s="76"/>
      <c r="TW11" s="76"/>
      <c r="TX11" s="76"/>
      <c r="TY11" s="76"/>
      <c r="TZ11" s="76"/>
      <c r="UA11" s="76"/>
      <c r="UB11" s="76"/>
      <c r="UC11" s="76"/>
      <c r="UD11" s="76"/>
      <c r="AAP11" s="136"/>
      <c r="AAQ11" s="136"/>
      <c r="AAR11" s="136"/>
      <c r="AAS11" s="136"/>
      <c r="AAT11" s="136"/>
      <c r="AAU11" s="136"/>
      <c r="AAV11" s="136"/>
    </row>
    <row r="12" spans="1:1165" ht="18" customHeight="1">
      <c r="A12" s="7" t="s">
        <v>10</v>
      </c>
      <c r="AAP12" s="136"/>
      <c r="AAQ12" s="136"/>
      <c r="AAR12" s="136"/>
      <c r="AAS12" s="136"/>
      <c r="AAT12" s="136"/>
      <c r="AAU12" s="136"/>
      <c r="AAV12" s="136"/>
    </row>
    <row r="13" spans="1:1165" s="16" customFormat="1" ht="18" customHeight="1">
      <c r="A13" s="9"/>
      <c r="B13" s="1">
        <v>43891</v>
      </c>
      <c r="C13" s="1">
        <v>43892</v>
      </c>
      <c r="D13" s="1">
        <v>43893</v>
      </c>
      <c r="E13" s="1">
        <v>43894</v>
      </c>
      <c r="F13" s="1">
        <v>43895</v>
      </c>
      <c r="G13" s="1">
        <v>43896</v>
      </c>
      <c r="H13" s="1">
        <v>43897</v>
      </c>
      <c r="I13" s="1">
        <v>43898</v>
      </c>
      <c r="J13" s="1">
        <v>43899</v>
      </c>
      <c r="K13" s="1">
        <v>43900</v>
      </c>
      <c r="L13" s="1">
        <v>43901</v>
      </c>
      <c r="M13" s="1">
        <v>43902</v>
      </c>
      <c r="N13" s="1">
        <v>43903</v>
      </c>
      <c r="O13" s="1">
        <v>43904</v>
      </c>
      <c r="P13" s="1">
        <v>43905</v>
      </c>
      <c r="Q13" s="1">
        <v>43906</v>
      </c>
      <c r="R13" s="1">
        <v>43907</v>
      </c>
      <c r="S13" s="1">
        <v>43908</v>
      </c>
      <c r="T13" s="1">
        <v>43909</v>
      </c>
      <c r="U13" s="1">
        <v>43910</v>
      </c>
      <c r="V13" s="1">
        <v>43911</v>
      </c>
      <c r="W13" s="1">
        <v>43912</v>
      </c>
      <c r="X13" s="1">
        <v>43913</v>
      </c>
      <c r="Y13" s="1">
        <v>43914</v>
      </c>
      <c r="Z13" s="1">
        <v>43915</v>
      </c>
      <c r="AA13" s="1">
        <v>43916</v>
      </c>
      <c r="AB13" s="1">
        <v>43917</v>
      </c>
      <c r="AC13" s="1">
        <v>43918</v>
      </c>
      <c r="AD13" s="1">
        <v>43919</v>
      </c>
      <c r="AE13" s="1">
        <v>43920</v>
      </c>
      <c r="AF13" s="1">
        <v>43921</v>
      </c>
      <c r="AG13" s="1">
        <v>43922</v>
      </c>
      <c r="AH13" s="1">
        <v>43923</v>
      </c>
      <c r="AI13" s="1">
        <v>43924</v>
      </c>
      <c r="AJ13" s="1">
        <v>43925</v>
      </c>
      <c r="AK13" s="1">
        <v>43926</v>
      </c>
      <c r="AL13" s="1">
        <v>43927</v>
      </c>
      <c r="AM13" s="1">
        <v>43928</v>
      </c>
      <c r="AN13" s="1">
        <v>43929</v>
      </c>
      <c r="AO13" s="1">
        <v>43930</v>
      </c>
      <c r="AP13" s="1">
        <v>43931</v>
      </c>
      <c r="AQ13" s="1">
        <v>43932</v>
      </c>
      <c r="AR13" s="1">
        <v>43933</v>
      </c>
      <c r="AS13" s="1">
        <v>43934</v>
      </c>
      <c r="AT13" s="1">
        <v>43935</v>
      </c>
      <c r="AU13" s="1">
        <v>43936</v>
      </c>
      <c r="AV13" s="1">
        <v>43937</v>
      </c>
      <c r="AW13" s="1">
        <v>43938</v>
      </c>
      <c r="AX13" s="1">
        <v>43939</v>
      </c>
      <c r="AY13" s="1">
        <v>43940</v>
      </c>
      <c r="AZ13" s="1">
        <v>43941</v>
      </c>
      <c r="BA13" s="1">
        <v>43942</v>
      </c>
      <c r="BB13" s="1">
        <v>43943</v>
      </c>
      <c r="BC13" s="1">
        <v>43944</v>
      </c>
      <c r="BD13" s="1">
        <v>43945</v>
      </c>
      <c r="BE13" s="1">
        <v>43946</v>
      </c>
      <c r="BF13" s="1">
        <v>43947</v>
      </c>
      <c r="BG13" s="1">
        <v>43948</v>
      </c>
      <c r="BH13" s="1">
        <v>43949</v>
      </c>
      <c r="BI13" s="1">
        <v>43950</v>
      </c>
      <c r="BJ13" s="1">
        <v>43951</v>
      </c>
      <c r="BK13" s="1">
        <v>43952</v>
      </c>
      <c r="BL13" s="1">
        <v>43953</v>
      </c>
      <c r="BM13" s="1">
        <v>43954</v>
      </c>
      <c r="BN13" s="1">
        <v>43955</v>
      </c>
      <c r="BO13" s="1">
        <v>43956</v>
      </c>
      <c r="BP13" s="1">
        <v>43957</v>
      </c>
      <c r="BQ13" s="1">
        <v>43958</v>
      </c>
      <c r="BR13" s="1">
        <v>43959</v>
      </c>
      <c r="BS13" s="1">
        <v>43960</v>
      </c>
      <c r="BT13" s="1">
        <v>43961</v>
      </c>
      <c r="BU13" s="1">
        <v>43962</v>
      </c>
      <c r="BV13" s="1">
        <v>43963</v>
      </c>
      <c r="BW13" s="1">
        <v>43964</v>
      </c>
      <c r="BX13" s="1">
        <v>43965</v>
      </c>
      <c r="BY13" s="1">
        <v>43966</v>
      </c>
      <c r="BZ13" s="1">
        <v>43967</v>
      </c>
      <c r="CA13" s="1">
        <v>43968</v>
      </c>
      <c r="CB13" s="1">
        <v>43969</v>
      </c>
      <c r="CC13" s="1">
        <v>43970</v>
      </c>
      <c r="CD13" s="1">
        <v>43971</v>
      </c>
      <c r="CE13" s="1">
        <v>43972</v>
      </c>
      <c r="CF13" s="1">
        <v>43973</v>
      </c>
      <c r="CG13" s="1">
        <v>43974</v>
      </c>
      <c r="CH13" s="1">
        <v>43975</v>
      </c>
      <c r="CI13" s="1">
        <v>43976</v>
      </c>
      <c r="CJ13" s="1">
        <v>43977</v>
      </c>
      <c r="CK13" s="1">
        <v>43978</v>
      </c>
      <c r="CL13" s="1">
        <v>43979</v>
      </c>
      <c r="CM13" s="1">
        <v>43980</v>
      </c>
      <c r="CN13" s="1">
        <v>43981</v>
      </c>
      <c r="CO13" s="1">
        <v>43982</v>
      </c>
      <c r="CP13" s="1">
        <v>43983</v>
      </c>
      <c r="CQ13" s="1">
        <v>43984</v>
      </c>
      <c r="CR13" s="1">
        <v>43985</v>
      </c>
      <c r="CS13" s="1">
        <v>43986</v>
      </c>
      <c r="CT13" s="1">
        <v>43987</v>
      </c>
      <c r="CU13" s="1">
        <v>43988</v>
      </c>
      <c r="CV13" s="1">
        <v>43989</v>
      </c>
      <c r="CW13" s="1">
        <v>43990</v>
      </c>
      <c r="CX13" s="1">
        <v>43991</v>
      </c>
      <c r="CY13" s="1">
        <v>43992</v>
      </c>
      <c r="CZ13" s="1">
        <v>43993</v>
      </c>
      <c r="DA13" s="1">
        <v>43994</v>
      </c>
      <c r="DB13" s="1">
        <v>43995</v>
      </c>
      <c r="DC13" s="1">
        <v>43996</v>
      </c>
      <c r="DD13" s="1">
        <v>43997</v>
      </c>
      <c r="DE13" s="1">
        <v>43998</v>
      </c>
      <c r="DF13" s="1">
        <v>43999</v>
      </c>
      <c r="DG13" s="1">
        <v>44000</v>
      </c>
      <c r="DH13" s="1">
        <v>44001</v>
      </c>
      <c r="DI13" s="1">
        <v>44002</v>
      </c>
      <c r="DJ13" s="1">
        <v>44003</v>
      </c>
      <c r="DK13" s="1">
        <v>44004</v>
      </c>
      <c r="DL13" s="1">
        <v>44005</v>
      </c>
      <c r="DM13" s="1">
        <v>44006</v>
      </c>
      <c r="DN13" s="1">
        <v>44007</v>
      </c>
      <c r="DO13" s="1">
        <v>44008</v>
      </c>
      <c r="DP13" s="1">
        <v>44009</v>
      </c>
      <c r="DQ13" s="1">
        <v>44010</v>
      </c>
      <c r="DR13" s="1">
        <v>44011</v>
      </c>
      <c r="DS13" s="1">
        <v>44012</v>
      </c>
      <c r="DT13" s="1">
        <v>44013</v>
      </c>
      <c r="DU13" s="1">
        <v>44014</v>
      </c>
      <c r="DV13" s="1">
        <v>44015</v>
      </c>
      <c r="DW13" s="1">
        <v>44016</v>
      </c>
      <c r="DX13" s="1">
        <v>44017</v>
      </c>
      <c r="DY13" s="1">
        <v>44018</v>
      </c>
      <c r="DZ13" s="1">
        <v>44019</v>
      </c>
      <c r="EA13" s="1">
        <v>44020</v>
      </c>
      <c r="EB13" s="1">
        <v>44021</v>
      </c>
      <c r="EC13" s="1">
        <v>44022</v>
      </c>
      <c r="ED13" s="1">
        <v>44023</v>
      </c>
      <c r="EE13" s="1">
        <v>44024</v>
      </c>
      <c r="EF13" s="1">
        <v>44025</v>
      </c>
      <c r="EG13" s="1">
        <v>44026</v>
      </c>
      <c r="EH13" s="1">
        <v>44027</v>
      </c>
      <c r="EI13" s="1">
        <v>44028</v>
      </c>
      <c r="EJ13" s="1">
        <v>44029</v>
      </c>
      <c r="EK13" s="1">
        <v>44030</v>
      </c>
      <c r="EL13" s="1">
        <v>44031</v>
      </c>
      <c r="EM13" s="1">
        <v>44032</v>
      </c>
      <c r="EN13" s="1">
        <v>44033</v>
      </c>
      <c r="EO13" s="1">
        <v>44034</v>
      </c>
      <c r="EP13" s="1">
        <v>44035</v>
      </c>
      <c r="EQ13" s="1">
        <v>44036</v>
      </c>
      <c r="ER13" s="1">
        <v>44037</v>
      </c>
      <c r="ES13" s="1">
        <v>44038</v>
      </c>
      <c r="ET13" s="1">
        <v>44039</v>
      </c>
      <c r="EU13" s="1">
        <v>44040</v>
      </c>
      <c r="EV13" s="1">
        <v>44041</v>
      </c>
      <c r="EW13" s="1">
        <v>44042</v>
      </c>
      <c r="EX13" s="1">
        <v>44043</v>
      </c>
      <c r="EY13" s="1">
        <v>44044</v>
      </c>
      <c r="EZ13" s="1">
        <v>44045</v>
      </c>
      <c r="FA13" s="1">
        <v>44046</v>
      </c>
      <c r="FB13" s="1">
        <v>44047</v>
      </c>
      <c r="FC13" s="1">
        <v>44048</v>
      </c>
      <c r="FD13" s="1">
        <v>44049</v>
      </c>
      <c r="FE13" s="1">
        <v>44050</v>
      </c>
      <c r="FF13" s="1">
        <v>44051</v>
      </c>
      <c r="FG13" s="1">
        <v>44052</v>
      </c>
      <c r="FH13" s="1">
        <v>44053</v>
      </c>
      <c r="FI13" s="1">
        <v>44054</v>
      </c>
      <c r="FJ13" s="1">
        <v>44055</v>
      </c>
      <c r="FK13" s="1">
        <v>44056</v>
      </c>
      <c r="FL13" s="1">
        <v>44057</v>
      </c>
      <c r="FM13" s="1">
        <v>44058</v>
      </c>
      <c r="FN13" s="1">
        <v>44059</v>
      </c>
      <c r="FO13" s="1">
        <v>44060</v>
      </c>
      <c r="FP13" s="1">
        <v>44061</v>
      </c>
      <c r="FQ13" s="1">
        <v>44062</v>
      </c>
      <c r="FR13" s="1">
        <v>44063</v>
      </c>
      <c r="FS13" s="1">
        <v>44064</v>
      </c>
      <c r="FT13" s="1">
        <v>44065</v>
      </c>
      <c r="FU13" s="1">
        <v>44066</v>
      </c>
      <c r="FV13" s="1">
        <v>44067</v>
      </c>
      <c r="FW13" s="1">
        <v>44068</v>
      </c>
      <c r="FX13" s="1">
        <v>44069</v>
      </c>
      <c r="FY13" s="1">
        <v>44070</v>
      </c>
      <c r="FZ13" s="1">
        <v>44071</v>
      </c>
      <c r="GA13" s="1">
        <v>44072</v>
      </c>
      <c r="GB13" s="1">
        <v>44073</v>
      </c>
      <c r="GC13" s="1">
        <v>44074</v>
      </c>
      <c r="GD13" s="1">
        <v>44075</v>
      </c>
      <c r="GE13" s="1">
        <v>44076</v>
      </c>
      <c r="GF13" s="1">
        <v>44077</v>
      </c>
      <c r="GG13" s="1">
        <v>44078</v>
      </c>
      <c r="GH13" s="1">
        <v>44079</v>
      </c>
      <c r="GI13" s="1">
        <v>44080</v>
      </c>
      <c r="GJ13" s="1">
        <v>44081</v>
      </c>
      <c r="GK13" s="1">
        <v>44082</v>
      </c>
      <c r="GL13" s="1">
        <v>44083</v>
      </c>
      <c r="GM13" s="1">
        <v>44084</v>
      </c>
      <c r="GN13" s="1">
        <v>44085</v>
      </c>
      <c r="GO13" s="1">
        <v>44086</v>
      </c>
      <c r="GP13" s="1">
        <v>44087</v>
      </c>
      <c r="GQ13" s="1">
        <v>44088</v>
      </c>
      <c r="GR13" s="1">
        <v>44089</v>
      </c>
      <c r="GS13" s="1">
        <v>44090</v>
      </c>
      <c r="GT13" s="1">
        <v>44091</v>
      </c>
      <c r="GU13" s="1">
        <v>44092</v>
      </c>
      <c r="GV13" s="1">
        <v>44093</v>
      </c>
      <c r="GW13" s="1">
        <v>44094</v>
      </c>
      <c r="GX13" s="1">
        <v>44095</v>
      </c>
      <c r="GY13" s="1">
        <v>44096</v>
      </c>
      <c r="GZ13" s="1">
        <v>44097</v>
      </c>
      <c r="HA13" s="1">
        <v>44098</v>
      </c>
      <c r="HB13" s="1">
        <v>44099</v>
      </c>
      <c r="HC13" s="1">
        <v>44100</v>
      </c>
      <c r="HD13" s="1">
        <v>44101</v>
      </c>
      <c r="HE13" s="1">
        <v>44102</v>
      </c>
      <c r="HF13" s="1">
        <v>44103</v>
      </c>
      <c r="HG13" s="1">
        <v>44104</v>
      </c>
      <c r="HH13" s="1">
        <v>44105</v>
      </c>
      <c r="HI13" s="1">
        <v>44106</v>
      </c>
      <c r="HJ13" s="1">
        <v>44107</v>
      </c>
      <c r="HK13" s="1">
        <v>44108</v>
      </c>
      <c r="HL13" s="1">
        <v>44109</v>
      </c>
      <c r="HM13" s="1">
        <v>44110</v>
      </c>
      <c r="HN13" s="1">
        <v>44111</v>
      </c>
      <c r="HO13" s="1">
        <v>44112</v>
      </c>
      <c r="HP13" s="1">
        <v>44113</v>
      </c>
      <c r="HQ13" s="1">
        <v>44114</v>
      </c>
      <c r="HR13" s="1">
        <v>44115</v>
      </c>
      <c r="HS13" s="1">
        <v>44116</v>
      </c>
      <c r="HT13" s="1">
        <v>44117</v>
      </c>
      <c r="HU13" s="1">
        <v>44118</v>
      </c>
      <c r="HV13" s="1">
        <v>44119</v>
      </c>
      <c r="HW13" s="1">
        <v>44120</v>
      </c>
      <c r="HX13" s="1">
        <v>44121</v>
      </c>
      <c r="HY13" s="1">
        <v>44122</v>
      </c>
      <c r="HZ13" s="1">
        <v>44123</v>
      </c>
      <c r="IA13" s="1">
        <v>44124</v>
      </c>
      <c r="IB13" s="1">
        <v>44125</v>
      </c>
      <c r="IC13" s="1">
        <v>44126</v>
      </c>
      <c r="ID13" s="1">
        <v>44127</v>
      </c>
      <c r="IE13" s="1">
        <v>44128</v>
      </c>
      <c r="IF13" s="1">
        <v>44129</v>
      </c>
      <c r="IG13" s="1">
        <v>44130</v>
      </c>
      <c r="IH13" s="1">
        <v>44131</v>
      </c>
      <c r="II13" s="1">
        <v>44132</v>
      </c>
      <c r="IJ13" s="1">
        <v>44133</v>
      </c>
      <c r="IK13" s="1">
        <v>44134</v>
      </c>
      <c r="IL13" s="1">
        <v>44135</v>
      </c>
      <c r="IM13" s="1">
        <v>44136</v>
      </c>
      <c r="IN13" s="1">
        <v>44137</v>
      </c>
      <c r="IO13" s="1">
        <v>44138</v>
      </c>
      <c r="IP13" s="1">
        <v>44139</v>
      </c>
      <c r="IQ13" s="1">
        <v>44140</v>
      </c>
      <c r="IR13" s="1">
        <v>44141</v>
      </c>
      <c r="IS13" s="1">
        <v>44142</v>
      </c>
      <c r="IT13" s="1">
        <v>44143</v>
      </c>
      <c r="IU13" s="1">
        <v>44144</v>
      </c>
      <c r="IV13" s="1">
        <v>44145</v>
      </c>
      <c r="IW13" s="1">
        <v>44146</v>
      </c>
      <c r="IX13" s="1">
        <v>44147</v>
      </c>
      <c r="IY13" s="1">
        <v>44148</v>
      </c>
      <c r="IZ13" s="1">
        <v>44149</v>
      </c>
      <c r="JA13" s="1">
        <v>44150</v>
      </c>
      <c r="JB13" s="1">
        <v>44151</v>
      </c>
      <c r="JC13" s="1">
        <v>44152</v>
      </c>
      <c r="JD13" s="1">
        <v>44153</v>
      </c>
      <c r="JE13" s="1">
        <v>44154</v>
      </c>
      <c r="JF13" s="1">
        <v>44155</v>
      </c>
      <c r="JG13" s="1">
        <v>44156</v>
      </c>
      <c r="JH13" s="1">
        <v>44157</v>
      </c>
      <c r="JI13" s="1">
        <v>44158</v>
      </c>
      <c r="JJ13" s="1">
        <v>44159</v>
      </c>
      <c r="JK13" s="1">
        <v>44160</v>
      </c>
      <c r="JL13" s="1">
        <v>44161</v>
      </c>
      <c r="JM13" s="1">
        <v>44162</v>
      </c>
      <c r="JN13" s="1">
        <v>44163</v>
      </c>
      <c r="JO13" s="1">
        <v>44164</v>
      </c>
      <c r="JP13" s="1">
        <v>44165</v>
      </c>
      <c r="JQ13" s="1">
        <v>44166</v>
      </c>
      <c r="JR13" s="1">
        <v>44167</v>
      </c>
      <c r="JS13" s="1">
        <v>44168</v>
      </c>
      <c r="JT13" s="1">
        <v>44169</v>
      </c>
      <c r="JU13" s="1">
        <v>44170</v>
      </c>
      <c r="JV13" s="1">
        <v>44171</v>
      </c>
      <c r="JW13" s="1">
        <v>44172</v>
      </c>
      <c r="JX13" s="1">
        <v>44173</v>
      </c>
      <c r="JY13" s="1">
        <v>44174</v>
      </c>
      <c r="JZ13" s="1">
        <v>44175</v>
      </c>
      <c r="KA13" s="1">
        <v>44176</v>
      </c>
      <c r="KB13" s="1">
        <v>44177</v>
      </c>
      <c r="KC13" s="1">
        <v>44178</v>
      </c>
      <c r="KD13" s="1">
        <v>44179</v>
      </c>
      <c r="KE13" s="1">
        <v>44180</v>
      </c>
      <c r="KF13" s="1">
        <v>44181</v>
      </c>
      <c r="KG13" s="1">
        <v>44182</v>
      </c>
      <c r="KH13" s="1">
        <v>44183</v>
      </c>
      <c r="KI13" s="1">
        <v>44184</v>
      </c>
      <c r="KJ13" s="1">
        <v>44185</v>
      </c>
      <c r="KK13" s="1">
        <v>44186</v>
      </c>
      <c r="KL13" s="1">
        <v>44187</v>
      </c>
      <c r="KM13" s="1">
        <v>44188</v>
      </c>
      <c r="KN13" s="1">
        <v>44189</v>
      </c>
      <c r="KO13" s="1">
        <v>44190</v>
      </c>
      <c r="KP13" s="1">
        <v>44191</v>
      </c>
      <c r="KQ13" s="1">
        <v>44192</v>
      </c>
      <c r="KR13" s="1">
        <v>44193</v>
      </c>
      <c r="KS13" s="1">
        <v>44194</v>
      </c>
      <c r="KT13" s="1">
        <v>44195</v>
      </c>
      <c r="KU13" s="1">
        <v>44196</v>
      </c>
      <c r="KV13" s="1">
        <v>44197</v>
      </c>
      <c r="KW13" s="1">
        <v>44198</v>
      </c>
      <c r="KX13" s="1">
        <v>44199</v>
      </c>
      <c r="KY13" s="1">
        <v>44200</v>
      </c>
      <c r="KZ13" s="1">
        <v>44201</v>
      </c>
      <c r="LA13" s="1">
        <v>44202</v>
      </c>
      <c r="LB13" s="1">
        <v>44203</v>
      </c>
      <c r="LC13" s="1">
        <v>44204</v>
      </c>
      <c r="LD13" s="1">
        <v>44205</v>
      </c>
      <c r="LE13" s="1">
        <v>44206</v>
      </c>
      <c r="LF13" s="1">
        <v>44207</v>
      </c>
      <c r="LG13" s="1">
        <v>44208</v>
      </c>
      <c r="LH13" s="1">
        <v>44209</v>
      </c>
      <c r="LI13" s="1">
        <v>44210</v>
      </c>
      <c r="LJ13" s="1">
        <v>44211</v>
      </c>
      <c r="LK13" s="1">
        <v>44212</v>
      </c>
      <c r="LL13" s="1">
        <v>44213</v>
      </c>
      <c r="LM13" s="1">
        <v>44214</v>
      </c>
      <c r="LN13" s="1">
        <v>44215</v>
      </c>
      <c r="LO13" s="1">
        <v>44216</v>
      </c>
      <c r="LP13" s="1">
        <v>44217</v>
      </c>
      <c r="LQ13" s="1">
        <v>44218</v>
      </c>
      <c r="LR13" s="1">
        <v>44219</v>
      </c>
      <c r="LS13" s="1">
        <v>44220</v>
      </c>
      <c r="LT13" s="1">
        <v>44221</v>
      </c>
      <c r="LU13" s="1">
        <v>44222</v>
      </c>
      <c r="LV13" s="1">
        <v>44223</v>
      </c>
      <c r="LW13" s="1">
        <v>44224</v>
      </c>
      <c r="LX13" s="1">
        <v>44225</v>
      </c>
      <c r="LY13" s="1">
        <v>44226</v>
      </c>
      <c r="LZ13" s="1">
        <v>44227</v>
      </c>
      <c r="MA13" s="1">
        <v>44228</v>
      </c>
      <c r="MB13" s="1">
        <v>44229</v>
      </c>
      <c r="MC13" s="1">
        <v>44230</v>
      </c>
      <c r="MD13" s="1">
        <v>44231</v>
      </c>
      <c r="ME13" s="1">
        <v>44232</v>
      </c>
      <c r="MF13" s="1">
        <v>44233</v>
      </c>
      <c r="MG13" s="1">
        <v>44234</v>
      </c>
      <c r="MH13" s="1">
        <v>44235</v>
      </c>
      <c r="MI13" s="1">
        <v>44236</v>
      </c>
      <c r="MJ13" s="1">
        <v>44237</v>
      </c>
      <c r="MK13" s="1">
        <v>44238</v>
      </c>
      <c r="ML13" s="1">
        <v>44239</v>
      </c>
      <c r="MM13" s="1">
        <v>44240</v>
      </c>
      <c r="MN13" s="1">
        <v>44241</v>
      </c>
      <c r="MO13" s="1">
        <v>44242</v>
      </c>
      <c r="MP13" s="1">
        <v>44243</v>
      </c>
      <c r="MQ13" s="1">
        <v>44244</v>
      </c>
      <c r="MR13" s="1">
        <v>44245</v>
      </c>
      <c r="MS13" s="1">
        <v>44246</v>
      </c>
      <c r="MT13" s="1">
        <v>44247</v>
      </c>
      <c r="MU13" s="1">
        <v>44248</v>
      </c>
      <c r="MV13" s="1">
        <v>44249</v>
      </c>
      <c r="MW13" s="1">
        <v>44250</v>
      </c>
      <c r="MX13" s="1">
        <v>44251</v>
      </c>
      <c r="MY13" s="1">
        <v>44252</v>
      </c>
      <c r="MZ13" s="1">
        <v>44253</v>
      </c>
      <c r="NA13" s="1">
        <v>44254</v>
      </c>
      <c r="NB13" s="1">
        <v>44255</v>
      </c>
      <c r="NC13" s="1">
        <v>44256</v>
      </c>
      <c r="ND13" s="1">
        <v>44257</v>
      </c>
      <c r="NE13" s="1">
        <v>44258</v>
      </c>
      <c r="NF13" s="1">
        <v>44259</v>
      </c>
      <c r="NG13" s="1">
        <v>44260</v>
      </c>
      <c r="NH13" s="1">
        <v>44261</v>
      </c>
      <c r="NI13" s="1">
        <v>44262</v>
      </c>
      <c r="NJ13" s="1">
        <v>44263</v>
      </c>
      <c r="NK13" s="1">
        <v>44264</v>
      </c>
      <c r="NL13" s="1">
        <v>44265</v>
      </c>
      <c r="NM13" s="1">
        <v>44266</v>
      </c>
      <c r="NN13" s="1">
        <v>44267</v>
      </c>
      <c r="NO13" s="1">
        <v>44268</v>
      </c>
      <c r="NP13" s="1">
        <v>44269</v>
      </c>
      <c r="NQ13" s="1">
        <v>44270</v>
      </c>
      <c r="NR13" s="1">
        <v>44271</v>
      </c>
      <c r="NS13" s="1">
        <v>44272</v>
      </c>
      <c r="NT13" s="1">
        <v>44273</v>
      </c>
      <c r="NU13" s="1">
        <v>44274</v>
      </c>
      <c r="NV13" s="1">
        <v>44275</v>
      </c>
      <c r="NW13" s="1">
        <v>44276</v>
      </c>
      <c r="NX13" s="1">
        <v>44277</v>
      </c>
      <c r="NY13" s="1">
        <v>44278</v>
      </c>
      <c r="NZ13" s="1">
        <v>44279</v>
      </c>
      <c r="OA13" s="1">
        <v>44280</v>
      </c>
      <c r="OB13" s="1">
        <v>44281</v>
      </c>
      <c r="OC13" s="1">
        <v>44282</v>
      </c>
      <c r="OD13" s="1">
        <v>44283</v>
      </c>
      <c r="OE13" s="1">
        <v>44284</v>
      </c>
      <c r="OF13" s="1">
        <v>44285</v>
      </c>
      <c r="OG13" s="1">
        <v>44286</v>
      </c>
      <c r="OH13" s="1">
        <v>44287</v>
      </c>
      <c r="OI13" s="1">
        <v>44288</v>
      </c>
      <c r="OJ13" s="1">
        <v>44289</v>
      </c>
      <c r="OK13" s="1">
        <v>44290</v>
      </c>
      <c r="OL13" s="1">
        <v>44291</v>
      </c>
      <c r="OM13" s="1">
        <v>44292</v>
      </c>
      <c r="ON13" s="1">
        <v>44293</v>
      </c>
      <c r="OO13" s="1">
        <v>44294</v>
      </c>
      <c r="OP13" s="1">
        <v>44295</v>
      </c>
      <c r="OQ13" s="1">
        <v>44296</v>
      </c>
      <c r="OR13" s="1">
        <v>44297</v>
      </c>
      <c r="OS13" s="1">
        <v>44298</v>
      </c>
      <c r="OT13" s="1">
        <v>44299</v>
      </c>
      <c r="OU13" s="1">
        <v>44300</v>
      </c>
      <c r="OV13" s="1">
        <v>44301</v>
      </c>
      <c r="OW13" s="1">
        <v>44302</v>
      </c>
      <c r="OX13" s="1">
        <v>44303</v>
      </c>
      <c r="OY13" s="1">
        <v>44304</v>
      </c>
      <c r="OZ13" s="1">
        <v>44305</v>
      </c>
      <c r="PA13" s="1">
        <v>44306</v>
      </c>
      <c r="PB13" s="1">
        <v>44307</v>
      </c>
      <c r="PC13" s="1">
        <v>44308</v>
      </c>
      <c r="PD13" s="1">
        <v>44309</v>
      </c>
      <c r="PE13" s="1">
        <v>44310</v>
      </c>
      <c r="PF13" s="1">
        <v>44311</v>
      </c>
      <c r="PG13" s="1">
        <v>44312</v>
      </c>
      <c r="PH13" s="1">
        <v>44313</v>
      </c>
      <c r="PI13" s="1">
        <v>44314</v>
      </c>
      <c r="PJ13" s="1">
        <v>44315</v>
      </c>
      <c r="PK13" s="1">
        <v>44316</v>
      </c>
      <c r="PL13" s="1">
        <v>44317</v>
      </c>
      <c r="PM13" s="1">
        <v>44318</v>
      </c>
      <c r="PN13" s="1">
        <v>44319</v>
      </c>
      <c r="PO13" s="1">
        <v>44320</v>
      </c>
      <c r="PP13" s="1">
        <v>44321</v>
      </c>
      <c r="PQ13" s="1">
        <v>44322</v>
      </c>
      <c r="PR13" s="1">
        <v>44323</v>
      </c>
      <c r="PS13" s="1">
        <v>44324</v>
      </c>
      <c r="PT13" s="1">
        <v>44325</v>
      </c>
      <c r="PU13" s="1">
        <v>44326</v>
      </c>
      <c r="PV13" s="1">
        <v>44327</v>
      </c>
      <c r="PW13" s="1">
        <v>44328</v>
      </c>
      <c r="PX13" s="1">
        <v>44329</v>
      </c>
      <c r="PY13" s="1">
        <v>44330</v>
      </c>
      <c r="PZ13" s="1">
        <v>44331</v>
      </c>
      <c r="QA13" s="1">
        <v>44332</v>
      </c>
      <c r="QB13" s="1">
        <v>44333</v>
      </c>
      <c r="QC13" s="1">
        <v>44334</v>
      </c>
      <c r="QD13" s="1">
        <v>44335</v>
      </c>
      <c r="QE13" s="1">
        <v>44336</v>
      </c>
      <c r="QF13" s="1">
        <v>44337</v>
      </c>
      <c r="QG13" s="1">
        <v>44338</v>
      </c>
      <c r="QH13" s="1">
        <v>44339</v>
      </c>
      <c r="QI13" s="1">
        <v>44340</v>
      </c>
      <c r="QJ13" s="1">
        <v>44341</v>
      </c>
      <c r="QK13" s="1">
        <v>44342</v>
      </c>
      <c r="QL13" s="1">
        <v>44343</v>
      </c>
      <c r="QM13" s="1">
        <v>44344</v>
      </c>
      <c r="QN13" s="1">
        <v>44345</v>
      </c>
      <c r="QO13" s="1">
        <v>44346</v>
      </c>
      <c r="QP13" s="1">
        <v>44347</v>
      </c>
      <c r="QQ13" s="1">
        <v>44348</v>
      </c>
      <c r="QR13" s="1">
        <v>44349</v>
      </c>
      <c r="QS13" s="1">
        <v>44350</v>
      </c>
      <c r="QT13" s="1">
        <v>44351</v>
      </c>
      <c r="QU13" s="1">
        <v>44352</v>
      </c>
      <c r="QV13" s="1">
        <v>44353</v>
      </c>
      <c r="QW13" s="1">
        <v>44354</v>
      </c>
      <c r="QX13" s="1">
        <v>44355</v>
      </c>
      <c r="QY13" s="1">
        <v>44356</v>
      </c>
      <c r="QZ13" s="1">
        <v>44357</v>
      </c>
      <c r="RA13" s="1">
        <v>44358</v>
      </c>
      <c r="RB13" s="1">
        <v>44359</v>
      </c>
      <c r="RC13" s="1">
        <v>44360</v>
      </c>
      <c r="RD13" s="1">
        <v>44361</v>
      </c>
      <c r="RE13" s="1">
        <v>44362</v>
      </c>
      <c r="RF13" s="1">
        <v>44363</v>
      </c>
      <c r="RG13" s="1">
        <v>44364</v>
      </c>
      <c r="RH13" s="1">
        <v>44365</v>
      </c>
      <c r="RI13" s="1">
        <v>44366</v>
      </c>
      <c r="RJ13" s="1">
        <v>44367</v>
      </c>
      <c r="RK13" s="1">
        <v>44368</v>
      </c>
      <c r="RL13" s="1">
        <v>44369</v>
      </c>
      <c r="RM13" s="1">
        <v>44370</v>
      </c>
      <c r="RN13" s="1">
        <v>44371</v>
      </c>
      <c r="RO13" s="1">
        <v>44372</v>
      </c>
      <c r="RP13" s="1">
        <v>44373</v>
      </c>
      <c r="RQ13" s="1">
        <v>44374</v>
      </c>
      <c r="RR13" s="1">
        <v>44375</v>
      </c>
      <c r="RS13" s="1">
        <v>44376</v>
      </c>
      <c r="RT13" s="1">
        <v>44377</v>
      </c>
      <c r="RU13" s="1">
        <v>44378</v>
      </c>
      <c r="RV13" s="1">
        <v>44379</v>
      </c>
      <c r="RW13" s="1">
        <v>44380</v>
      </c>
      <c r="RX13" s="1">
        <v>44381</v>
      </c>
      <c r="RY13" s="1">
        <v>44382</v>
      </c>
      <c r="RZ13" s="1">
        <v>44383</v>
      </c>
      <c r="SA13" s="1">
        <v>44384</v>
      </c>
      <c r="SB13" s="1">
        <v>44385</v>
      </c>
      <c r="SC13" s="1">
        <v>44386</v>
      </c>
      <c r="SD13" s="1">
        <v>44387</v>
      </c>
      <c r="SE13" s="1">
        <v>44388</v>
      </c>
      <c r="SF13" s="1">
        <v>44389</v>
      </c>
      <c r="SG13" s="1">
        <v>44390</v>
      </c>
      <c r="SH13" s="1">
        <v>44391</v>
      </c>
      <c r="SI13" s="1">
        <v>44392</v>
      </c>
      <c r="SJ13" s="1">
        <v>44393</v>
      </c>
      <c r="SK13" s="1">
        <v>44394</v>
      </c>
      <c r="SL13" s="1">
        <v>44395</v>
      </c>
      <c r="SM13" s="1">
        <v>44396</v>
      </c>
      <c r="SN13" s="1">
        <v>44397</v>
      </c>
      <c r="SO13" s="1">
        <v>44398</v>
      </c>
      <c r="SP13" s="1">
        <v>44399</v>
      </c>
      <c r="SQ13" s="1">
        <v>44400</v>
      </c>
      <c r="SR13" s="1">
        <v>44401</v>
      </c>
      <c r="SS13" s="1">
        <v>44402</v>
      </c>
      <c r="ST13" s="1">
        <v>44403</v>
      </c>
      <c r="SU13" s="1">
        <v>44404</v>
      </c>
      <c r="SV13" s="1">
        <v>44405</v>
      </c>
      <c r="SW13" s="1">
        <v>44406</v>
      </c>
      <c r="SX13" s="1">
        <v>44407</v>
      </c>
      <c r="SY13" s="1">
        <v>44408</v>
      </c>
      <c r="SZ13" s="1">
        <v>44409</v>
      </c>
      <c r="TA13" s="1">
        <v>44410</v>
      </c>
      <c r="TB13" s="1">
        <v>44411</v>
      </c>
      <c r="TC13" s="1">
        <v>44412</v>
      </c>
      <c r="TD13" s="1">
        <v>44413</v>
      </c>
      <c r="TE13" s="1">
        <v>44414</v>
      </c>
      <c r="TF13" s="1">
        <v>44415</v>
      </c>
      <c r="TG13" s="1">
        <v>44416</v>
      </c>
      <c r="TH13" s="1">
        <v>44417</v>
      </c>
      <c r="TI13" s="1">
        <v>44418</v>
      </c>
      <c r="TJ13" s="1">
        <v>44419</v>
      </c>
      <c r="TK13" s="1">
        <v>44420</v>
      </c>
      <c r="TL13" s="1">
        <v>44421</v>
      </c>
      <c r="TM13" s="1">
        <v>44422</v>
      </c>
      <c r="TN13" s="1">
        <v>44423</v>
      </c>
      <c r="TO13" s="1">
        <v>44424</v>
      </c>
      <c r="TP13" s="1">
        <v>44425</v>
      </c>
      <c r="TQ13" s="1">
        <v>44426</v>
      </c>
      <c r="TR13" s="1">
        <v>44427</v>
      </c>
      <c r="TS13" s="1">
        <v>44428</v>
      </c>
      <c r="TT13" s="1">
        <v>44429</v>
      </c>
      <c r="TU13" s="1">
        <v>44430</v>
      </c>
      <c r="TV13" s="1">
        <v>44431</v>
      </c>
      <c r="TW13" s="1">
        <v>44432</v>
      </c>
      <c r="TX13" s="1">
        <v>44433</v>
      </c>
      <c r="TY13" s="1">
        <v>44434</v>
      </c>
      <c r="TZ13" s="1">
        <v>44435</v>
      </c>
      <c r="UA13" s="1">
        <v>44436</v>
      </c>
      <c r="UB13" s="1">
        <v>44437</v>
      </c>
      <c r="UC13" s="1">
        <v>44438</v>
      </c>
      <c r="UD13" s="1">
        <v>44439</v>
      </c>
      <c r="UE13" s="1">
        <v>44440</v>
      </c>
      <c r="UF13" s="1">
        <v>44441</v>
      </c>
      <c r="UG13" s="1">
        <v>44442</v>
      </c>
      <c r="UH13" s="1">
        <v>44443</v>
      </c>
      <c r="UI13" s="1">
        <v>44444</v>
      </c>
      <c r="UJ13" s="1">
        <v>44445</v>
      </c>
      <c r="UK13" s="1">
        <v>44446</v>
      </c>
      <c r="UL13" s="1">
        <v>44447</v>
      </c>
      <c r="UM13" s="1">
        <v>44448</v>
      </c>
      <c r="UN13" s="1">
        <v>44449</v>
      </c>
      <c r="UO13" s="1">
        <v>44450</v>
      </c>
      <c r="UP13" s="1">
        <v>44451</v>
      </c>
      <c r="UQ13" s="1">
        <v>44452</v>
      </c>
      <c r="UR13" s="1">
        <v>44453</v>
      </c>
      <c r="US13" s="1">
        <v>44454</v>
      </c>
      <c r="UT13" s="1">
        <v>44455</v>
      </c>
      <c r="UU13" s="1">
        <v>44456</v>
      </c>
      <c r="UV13" s="1">
        <v>44457</v>
      </c>
      <c r="UW13" s="1">
        <v>44458</v>
      </c>
      <c r="UX13" s="1">
        <v>44459</v>
      </c>
      <c r="UY13" s="1">
        <v>44460</v>
      </c>
      <c r="UZ13" s="1">
        <v>44461</v>
      </c>
      <c r="VA13" s="1">
        <v>44462</v>
      </c>
      <c r="VB13" s="1">
        <v>44463</v>
      </c>
      <c r="VC13" s="1">
        <v>44464</v>
      </c>
      <c r="VD13" s="1">
        <v>44465</v>
      </c>
      <c r="VE13" s="1">
        <v>44466</v>
      </c>
      <c r="VF13" s="1">
        <v>44467</v>
      </c>
      <c r="VG13" s="1">
        <v>44468</v>
      </c>
      <c r="VH13" s="1">
        <v>44469</v>
      </c>
      <c r="VI13" s="1">
        <v>44470</v>
      </c>
      <c r="VJ13" s="1">
        <v>44471</v>
      </c>
      <c r="VK13" s="1">
        <v>44472</v>
      </c>
      <c r="VL13" s="1">
        <v>44473</v>
      </c>
      <c r="VM13" s="1">
        <v>44474</v>
      </c>
      <c r="VN13" s="1">
        <v>44475</v>
      </c>
      <c r="VO13" s="1">
        <v>44476</v>
      </c>
      <c r="VP13" s="1">
        <v>44477</v>
      </c>
      <c r="VQ13" s="1">
        <v>44478</v>
      </c>
      <c r="VR13" s="1">
        <v>44479</v>
      </c>
      <c r="VS13" s="1">
        <v>44480</v>
      </c>
      <c r="VT13" s="1">
        <v>44481</v>
      </c>
      <c r="VU13" s="1">
        <v>44482</v>
      </c>
      <c r="VV13" s="1">
        <v>44483</v>
      </c>
      <c r="VW13" s="1">
        <v>44484</v>
      </c>
      <c r="VX13" s="1">
        <v>44485</v>
      </c>
      <c r="VY13" s="1">
        <v>44486</v>
      </c>
      <c r="VZ13" s="1">
        <v>44487</v>
      </c>
      <c r="WA13" s="1">
        <v>44488</v>
      </c>
      <c r="WB13" s="1">
        <v>44489</v>
      </c>
      <c r="WC13" s="1">
        <v>44490</v>
      </c>
      <c r="WD13" s="1">
        <v>44491</v>
      </c>
      <c r="WE13" s="1">
        <v>44492</v>
      </c>
      <c r="WF13" s="1">
        <v>44493</v>
      </c>
      <c r="WG13" s="1">
        <v>44494</v>
      </c>
      <c r="WH13" s="1">
        <v>44495</v>
      </c>
      <c r="WI13" s="1">
        <v>44496</v>
      </c>
      <c r="WJ13" s="1">
        <v>44497</v>
      </c>
      <c r="WK13" s="1">
        <v>44498</v>
      </c>
      <c r="WL13" s="1">
        <v>44499</v>
      </c>
      <c r="WM13" s="1">
        <v>44500</v>
      </c>
      <c r="WN13" s="1">
        <v>44501</v>
      </c>
      <c r="WO13" s="1">
        <v>44502</v>
      </c>
      <c r="WP13" s="1">
        <v>44503</v>
      </c>
      <c r="WQ13" s="1">
        <v>44504</v>
      </c>
      <c r="WR13" s="1">
        <v>44505</v>
      </c>
      <c r="WS13" s="1">
        <v>44506</v>
      </c>
      <c r="WT13" s="1">
        <v>44507</v>
      </c>
      <c r="WU13" s="1">
        <v>44508</v>
      </c>
      <c r="WV13" s="1">
        <v>44509</v>
      </c>
      <c r="WW13" s="1">
        <v>44510</v>
      </c>
      <c r="WX13" s="1">
        <v>44511</v>
      </c>
      <c r="WY13" s="1">
        <v>44512</v>
      </c>
      <c r="WZ13" s="1">
        <v>44513</v>
      </c>
      <c r="XA13" s="1">
        <v>44514</v>
      </c>
      <c r="XB13" s="1">
        <v>44515</v>
      </c>
      <c r="XC13" s="1">
        <v>44516</v>
      </c>
      <c r="XD13" s="1">
        <v>44517</v>
      </c>
      <c r="XE13" s="1">
        <v>44518</v>
      </c>
      <c r="XF13" s="1">
        <v>44519</v>
      </c>
      <c r="XG13" s="1">
        <v>44520</v>
      </c>
      <c r="XH13" s="1">
        <v>44521</v>
      </c>
      <c r="XI13" s="1">
        <v>44522</v>
      </c>
      <c r="XJ13" s="1">
        <v>44523</v>
      </c>
      <c r="XK13" s="1">
        <v>44524</v>
      </c>
      <c r="XL13" s="1">
        <v>44525</v>
      </c>
      <c r="XM13" s="1">
        <v>44526</v>
      </c>
      <c r="XN13" s="1">
        <v>44527</v>
      </c>
      <c r="XO13" s="1">
        <v>44528</v>
      </c>
      <c r="XP13" s="1">
        <v>44529</v>
      </c>
      <c r="XQ13" s="1">
        <v>44530</v>
      </c>
      <c r="XR13" s="1">
        <v>44531</v>
      </c>
      <c r="XS13" s="1">
        <v>44532</v>
      </c>
      <c r="XT13" s="1">
        <v>44533</v>
      </c>
      <c r="XU13" s="1">
        <v>44534</v>
      </c>
      <c r="XV13" s="1">
        <v>44535</v>
      </c>
      <c r="XW13" s="1">
        <v>44536</v>
      </c>
      <c r="XX13" s="1">
        <v>44537</v>
      </c>
      <c r="XY13" s="1">
        <v>44538</v>
      </c>
      <c r="XZ13" s="1">
        <v>44539</v>
      </c>
      <c r="YA13" s="1">
        <v>44540</v>
      </c>
      <c r="YB13" s="1">
        <v>44541</v>
      </c>
      <c r="YC13" s="1">
        <v>44542</v>
      </c>
      <c r="YD13" s="1">
        <v>44543</v>
      </c>
      <c r="YE13" s="1">
        <v>44544</v>
      </c>
      <c r="YF13" s="1">
        <v>44545</v>
      </c>
      <c r="YG13" s="1">
        <v>44546</v>
      </c>
      <c r="YH13" s="1">
        <v>44547</v>
      </c>
      <c r="YI13" s="1">
        <v>44548</v>
      </c>
      <c r="YJ13" s="1">
        <v>44549</v>
      </c>
      <c r="YK13" s="1">
        <v>44550</v>
      </c>
      <c r="YL13" s="1">
        <v>44551</v>
      </c>
      <c r="YM13" s="1">
        <v>44552</v>
      </c>
      <c r="YN13" s="1">
        <v>44553</v>
      </c>
      <c r="YO13" s="1">
        <v>44554</v>
      </c>
      <c r="YP13" s="1">
        <v>44555</v>
      </c>
      <c r="YQ13" s="1">
        <v>44556</v>
      </c>
      <c r="YR13" s="1">
        <v>44557</v>
      </c>
      <c r="YS13" s="1">
        <v>44558</v>
      </c>
      <c r="YT13" s="1">
        <v>44559</v>
      </c>
      <c r="YU13" s="1">
        <v>44560</v>
      </c>
      <c r="YV13" s="1">
        <v>44561</v>
      </c>
      <c r="YW13" s="1">
        <v>44562</v>
      </c>
      <c r="YX13" s="1">
        <v>44563</v>
      </c>
      <c r="YY13" s="1">
        <v>44564</v>
      </c>
      <c r="YZ13" s="1">
        <v>44565</v>
      </c>
      <c r="ZA13" s="1">
        <v>44566</v>
      </c>
      <c r="ZB13" s="1">
        <v>44567</v>
      </c>
      <c r="ZC13" s="1">
        <v>44568</v>
      </c>
      <c r="ZD13" s="1">
        <v>44569</v>
      </c>
      <c r="ZE13" s="1">
        <v>44570</v>
      </c>
      <c r="ZF13" s="1">
        <v>44571</v>
      </c>
      <c r="ZG13" s="1">
        <v>44572</v>
      </c>
      <c r="ZH13" s="1">
        <v>44573</v>
      </c>
      <c r="ZI13" s="1">
        <v>44574</v>
      </c>
      <c r="ZJ13" s="1">
        <v>44575</v>
      </c>
      <c r="ZK13" s="1">
        <v>44576</v>
      </c>
      <c r="ZL13" s="1">
        <v>44577</v>
      </c>
      <c r="ZM13" s="1">
        <v>44578</v>
      </c>
      <c r="ZN13" s="1">
        <v>44579</v>
      </c>
      <c r="ZO13" s="1">
        <v>44580</v>
      </c>
      <c r="ZP13" s="1">
        <v>44581</v>
      </c>
      <c r="ZQ13" s="1">
        <v>44582</v>
      </c>
      <c r="ZR13" s="1">
        <v>44583</v>
      </c>
      <c r="ZS13" s="1">
        <v>44584</v>
      </c>
      <c r="ZT13" s="1">
        <v>44585</v>
      </c>
      <c r="ZU13" s="1">
        <v>44586</v>
      </c>
      <c r="ZV13" s="1">
        <v>44587</v>
      </c>
      <c r="ZW13" s="1">
        <v>44588</v>
      </c>
      <c r="ZX13" s="1">
        <v>44589</v>
      </c>
      <c r="ZY13" s="1">
        <v>44590</v>
      </c>
      <c r="ZZ13" s="1">
        <v>44591</v>
      </c>
      <c r="AAA13" s="1">
        <v>44592</v>
      </c>
      <c r="AAB13" s="1">
        <v>44593</v>
      </c>
      <c r="AAC13" s="1">
        <v>44594</v>
      </c>
      <c r="AAD13" s="1">
        <v>44595</v>
      </c>
      <c r="AAE13" s="1">
        <v>44596</v>
      </c>
      <c r="AAF13" s="1">
        <v>44597</v>
      </c>
      <c r="AAG13" s="1">
        <v>44598</v>
      </c>
      <c r="AAH13" s="1">
        <v>44599</v>
      </c>
      <c r="AAI13" s="1">
        <v>44600</v>
      </c>
      <c r="AAJ13" s="1">
        <v>44601</v>
      </c>
      <c r="AAK13" s="1">
        <v>44602</v>
      </c>
      <c r="AAL13" s="1">
        <v>44603</v>
      </c>
      <c r="AAM13" s="1">
        <v>44604</v>
      </c>
      <c r="AAN13" s="1">
        <v>44605</v>
      </c>
      <c r="AAO13" s="1">
        <v>44606</v>
      </c>
      <c r="AAP13" s="1">
        <v>44607</v>
      </c>
      <c r="AAQ13" s="1">
        <v>44608</v>
      </c>
      <c r="AAR13" s="1">
        <v>44609</v>
      </c>
      <c r="AAS13" s="1">
        <v>44610</v>
      </c>
      <c r="AAT13" s="1">
        <v>44611</v>
      </c>
      <c r="AAU13" s="1">
        <v>44612</v>
      </c>
      <c r="AAV13" s="1">
        <v>44613</v>
      </c>
      <c r="AAW13" s="1">
        <v>44614</v>
      </c>
      <c r="AAX13" s="1">
        <v>44615</v>
      </c>
      <c r="AAY13" s="1">
        <v>44616</v>
      </c>
      <c r="AAZ13" s="1">
        <v>44617</v>
      </c>
      <c r="ABA13" s="1">
        <v>44618</v>
      </c>
      <c r="ABB13" s="1">
        <v>44619</v>
      </c>
      <c r="ABC13" s="1">
        <v>44620</v>
      </c>
      <c r="ABD13" s="1">
        <v>44621</v>
      </c>
      <c r="ABE13" s="1">
        <v>44622</v>
      </c>
      <c r="ABF13" s="1">
        <v>44623</v>
      </c>
      <c r="ABG13" s="1">
        <v>44624</v>
      </c>
      <c r="ABH13" s="1">
        <v>44625</v>
      </c>
      <c r="ABI13" s="1">
        <v>44626</v>
      </c>
      <c r="ABJ13" s="1">
        <v>44627</v>
      </c>
      <c r="ABK13" s="1">
        <v>44628</v>
      </c>
      <c r="ABL13" s="1">
        <v>44629</v>
      </c>
      <c r="ABM13" s="1">
        <v>44630</v>
      </c>
      <c r="ABN13" s="1">
        <v>44631</v>
      </c>
      <c r="ABO13" s="1">
        <v>44632</v>
      </c>
      <c r="ABP13" s="1">
        <v>44633</v>
      </c>
      <c r="ABQ13" s="1">
        <v>44634</v>
      </c>
      <c r="ABR13" s="1">
        <v>44635</v>
      </c>
      <c r="ABS13" s="1">
        <v>44636</v>
      </c>
      <c r="ABT13" s="1">
        <v>44637</v>
      </c>
      <c r="ABU13" s="1">
        <v>44638</v>
      </c>
      <c r="ABV13" s="1">
        <v>44639</v>
      </c>
      <c r="ABW13" s="1">
        <v>44640</v>
      </c>
      <c r="ABX13" s="1">
        <v>44641</v>
      </c>
      <c r="ABY13" s="1">
        <v>44642</v>
      </c>
      <c r="ABZ13" s="1">
        <v>44643</v>
      </c>
      <c r="ACA13" s="1">
        <v>44644</v>
      </c>
      <c r="ACB13" s="1">
        <v>44645</v>
      </c>
      <c r="ACC13" s="1">
        <v>44646</v>
      </c>
      <c r="ACD13" s="1">
        <v>44647</v>
      </c>
      <c r="ACE13" s="1">
        <v>44648</v>
      </c>
      <c r="ACF13" s="1">
        <v>44649</v>
      </c>
      <c r="ACG13" s="1">
        <v>44650</v>
      </c>
      <c r="ACH13" s="1">
        <v>44651</v>
      </c>
      <c r="ACI13" s="1">
        <v>44652</v>
      </c>
      <c r="ACJ13" s="1">
        <v>44653</v>
      </c>
      <c r="ACK13" s="1">
        <v>44654</v>
      </c>
      <c r="ACL13" s="1">
        <v>44655</v>
      </c>
      <c r="ACM13" s="1">
        <v>44656</v>
      </c>
      <c r="ACN13" s="1">
        <v>44657</v>
      </c>
      <c r="ACO13" s="1">
        <v>44658</v>
      </c>
      <c r="ACP13" s="1">
        <v>44659</v>
      </c>
      <c r="ACQ13" s="1">
        <v>44660</v>
      </c>
      <c r="ACR13" s="1">
        <v>44661</v>
      </c>
      <c r="ACS13" s="1">
        <v>44662</v>
      </c>
      <c r="ACT13" s="1">
        <v>44663</v>
      </c>
      <c r="ACU13" s="1">
        <v>44664</v>
      </c>
      <c r="ACV13" s="1">
        <v>44665</v>
      </c>
      <c r="ACW13" s="1">
        <v>44666</v>
      </c>
      <c r="ACX13" s="1">
        <v>44667</v>
      </c>
      <c r="ACY13" s="1">
        <v>44668</v>
      </c>
      <c r="ACZ13" s="1">
        <v>44669</v>
      </c>
      <c r="ADA13" s="1">
        <v>44670</v>
      </c>
      <c r="ADB13" s="1">
        <v>44671</v>
      </c>
      <c r="ADC13" s="1">
        <v>44672</v>
      </c>
      <c r="ADD13" s="1">
        <v>44673</v>
      </c>
      <c r="ADE13" s="1">
        <v>44674</v>
      </c>
      <c r="ADF13" s="1">
        <v>44675</v>
      </c>
      <c r="ADG13" s="1">
        <v>44676</v>
      </c>
      <c r="ADH13" s="1">
        <v>44677</v>
      </c>
      <c r="ADI13" s="1">
        <v>44678</v>
      </c>
      <c r="ADJ13" s="1">
        <v>44679</v>
      </c>
      <c r="ADK13" s="1">
        <v>44680</v>
      </c>
      <c r="ADL13" s="1">
        <v>44681</v>
      </c>
      <c r="ADM13" s="1">
        <v>44682</v>
      </c>
      <c r="ADN13" s="1">
        <v>44683</v>
      </c>
      <c r="ADO13" s="1">
        <v>44684</v>
      </c>
      <c r="ADP13" s="1">
        <v>44685</v>
      </c>
      <c r="ADQ13" s="1">
        <v>44686</v>
      </c>
      <c r="ADR13" s="1">
        <v>44687</v>
      </c>
      <c r="ADS13" s="1">
        <v>44688</v>
      </c>
      <c r="ADT13" s="1">
        <v>44689</v>
      </c>
      <c r="ADU13" s="1">
        <v>44690</v>
      </c>
      <c r="ADV13" s="1">
        <v>44691</v>
      </c>
      <c r="ADW13" s="1">
        <v>44692</v>
      </c>
      <c r="ADX13" s="1">
        <v>44693</v>
      </c>
      <c r="ADY13" s="1">
        <v>44694</v>
      </c>
      <c r="ADZ13" s="1">
        <v>44695</v>
      </c>
      <c r="AEA13" s="1">
        <v>44696</v>
      </c>
      <c r="AEB13" s="1">
        <v>44697</v>
      </c>
      <c r="AEC13" s="1">
        <v>44698</v>
      </c>
      <c r="AED13" s="1">
        <v>44699</v>
      </c>
      <c r="AEE13" s="1">
        <v>44700</v>
      </c>
      <c r="AEF13" s="1">
        <v>44701</v>
      </c>
      <c r="AEG13" s="1">
        <v>44702</v>
      </c>
      <c r="AEH13" s="1">
        <v>44703</v>
      </c>
      <c r="AEI13" s="1">
        <v>44704</v>
      </c>
      <c r="AEJ13" s="1">
        <v>44705</v>
      </c>
      <c r="AEK13" s="1">
        <v>44706</v>
      </c>
      <c r="AEL13" s="1">
        <v>44707</v>
      </c>
      <c r="AEM13" s="1">
        <v>44708</v>
      </c>
      <c r="AEN13" s="1">
        <v>44709</v>
      </c>
      <c r="AEO13" s="1">
        <v>44710</v>
      </c>
      <c r="AEP13" s="1">
        <v>44711</v>
      </c>
      <c r="AEQ13" s="1">
        <v>44712</v>
      </c>
      <c r="AER13" s="1">
        <v>44713</v>
      </c>
      <c r="AES13" s="1">
        <v>44714</v>
      </c>
      <c r="AET13" s="1">
        <v>44715</v>
      </c>
      <c r="AEU13" s="1">
        <v>44716</v>
      </c>
      <c r="AEV13" s="1">
        <v>44717</v>
      </c>
      <c r="AEW13" s="1">
        <v>44718</v>
      </c>
      <c r="AEX13" s="1">
        <v>44719</v>
      </c>
      <c r="AEY13" s="1">
        <v>44720</v>
      </c>
      <c r="AEZ13" s="1">
        <v>44721</v>
      </c>
      <c r="AFA13" s="1">
        <v>44722</v>
      </c>
      <c r="AFB13" s="1">
        <v>44723</v>
      </c>
      <c r="AFC13" s="1">
        <v>44724</v>
      </c>
      <c r="AFD13" s="1">
        <v>44725</v>
      </c>
      <c r="AFE13" s="1">
        <v>44726</v>
      </c>
      <c r="AFF13" s="1">
        <v>44727</v>
      </c>
      <c r="AFG13" s="1">
        <v>44728</v>
      </c>
      <c r="AFH13" s="1">
        <v>44729</v>
      </c>
      <c r="AFI13" s="1">
        <v>44730</v>
      </c>
      <c r="AFJ13" s="1">
        <v>44731</v>
      </c>
      <c r="AFK13" s="1">
        <v>44732</v>
      </c>
      <c r="AFL13" s="1">
        <v>44733</v>
      </c>
      <c r="AFM13" s="1">
        <v>44734</v>
      </c>
      <c r="AFN13" s="1">
        <v>44735</v>
      </c>
      <c r="AFO13" s="1">
        <v>44736</v>
      </c>
      <c r="AFP13" s="1">
        <v>44737</v>
      </c>
      <c r="AFQ13" s="1">
        <v>44738</v>
      </c>
      <c r="AFR13" s="1">
        <v>44739</v>
      </c>
      <c r="AFS13" s="1">
        <v>44740</v>
      </c>
      <c r="AFT13" s="1">
        <v>44741</v>
      </c>
      <c r="AFU13" s="1">
        <v>44742</v>
      </c>
      <c r="AFV13" s="1">
        <v>44743</v>
      </c>
      <c r="AFW13" s="1">
        <v>44744</v>
      </c>
      <c r="AFX13" s="1">
        <v>44745</v>
      </c>
      <c r="AFY13" s="1">
        <v>44746</v>
      </c>
      <c r="AFZ13" s="1">
        <v>44747</v>
      </c>
      <c r="AGA13" s="1">
        <v>44748</v>
      </c>
      <c r="AGB13" s="1">
        <v>44749</v>
      </c>
      <c r="AGC13" s="1">
        <v>44750</v>
      </c>
      <c r="AGD13" s="1">
        <v>44751</v>
      </c>
      <c r="AGE13" s="1">
        <v>44752</v>
      </c>
      <c r="AGF13" s="1">
        <v>44753</v>
      </c>
      <c r="AGG13" s="1">
        <v>44754</v>
      </c>
      <c r="AGH13" s="1">
        <v>44755</v>
      </c>
      <c r="AGI13" s="1">
        <v>44756</v>
      </c>
      <c r="AGJ13" s="1">
        <v>44757</v>
      </c>
      <c r="AGK13" s="1">
        <v>44758</v>
      </c>
      <c r="AGL13" s="1">
        <v>44759</v>
      </c>
      <c r="AGM13" s="1">
        <v>44760</v>
      </c>
      <c r="AGN13" s="1">
        <v>44761</v>
      </c>
      <c r="AGO13" s="1">
        <v>44762</v>
      </c>
      <c r="AGP13" s="1">
        <v>44763</v>
      </c>
      <c r="AGQ13" s="1">
        <v>44764</v>
      </c>
      <c r="AGR13" s="1">
        <v>44765</v>
      </c>
      <c r="AGS13" s="1">
        <v>44766</v>
      </c>
      <c r="AGT13" s="1">
        <v>44767</v>
      </c>
      <c r="AGU13" s="1">
        <v>44768</v>
      </c>
      <c r="AGV13" s="1">
        <v>44769</v>
      </c>
      <c r="AGW13" s="1">
        <v>44770</v>
      </c>
      <c r="AGX13" s="1">
        <v>44771</v>
      </c>
      <c r="AGY13" s="1">
        <v>44772</v>
      </c>
      <c r="AGZ13" s="1">
        <v>44773</v>
      </c>
      <c r="AHA13" s="1">
        <v>44774</v>
      </c>
      <c r="AHB13" s="1">
        <v>44775</v>
      </c>
      <c r="AHC13" s="1">
        <v>44776</v>
      </c>
      <c r="AHD13" s="1">
        <v>44777</v>
      </c>
      <c r="AHE13" s="1">
        <v>44778</v>
      </c>
      <c r="AHF13" s="1">
        <v>44779</v>
      </c>
      <c r="AHG13" s="1">
        <v>44780</v>
      </c>
      <c r="AHH13" s="1">
        <v>44781</v>
      </c>
      <c r="AHI13" s="1">
        <v>44782</v>
      </c>
      <c r="AHJ13" s="1">
        <v>44783</v>
      </c>
      <c r="AHK13" s="1">
        <v>44784</v>
      </c>
      <c r="AHL13" s="1">
        <v>44785</v>
      </c>
      <c r="AHM13" s="1">
        <v>44786</v>
      </c>
      <c r="AHN13" s="1">
        <v>44787</v>
      </c>
      <c r="AHO13" s="1">
        <v>44788</v>
      </c>
      <c r="AHP13" s="1">
        <v>44789</v>
      </c>
      <c r="AHQ13" s="1">
        <v>44790</v>
      </c>
      <c r="AHR13" s="1">
        <v>44791</v>
      </c>
      <c r="AHS13" s="1">
        <v>44792</v>
      </c>
      <c r="AHT13" s="1">
        <v>44793</v>
      </c>
      <c r="AHU13" s="1">
        <v>44794</v>
      </c>
      <c r="AHV13" s="1">
        <v>44795</v>
      </c>
      <c r="AHW13" s="1">
        <v>44796</v>
      </c>
      <c r="AHX13" s="1">
        <v>44797</v>
      </c>
      <c r="AHY13" s="1">
        <v>44798</v>
      </c>
      <c r="AHZ13" s="1">
        <v>44799</v>
      </c>
      <c r="AIA13" s="1">
        <v>44800</v>
      </c>
      <c r="AIB13" s="1">
        <v>44801</v>
      </c>
      <c r="AIC13" s="1">
        <v>44802</v>
      </c>
      <c r="AID13" s="1">
        <v>44803</v>
      </c>
      <c r="AIE13" s="1">
        <v>44804</v>
      </c>
      <c r="AIF13" s="1">
        <v>44805</v>
      </c>
      <c r="AIG13" s="1">
        <v>44806</v>
      </c>
      <c r="AIH13" s="1">
        <v>44807</v>
      </c>
      <c r="AII13" s="1">
        <v>44808</v>
      </c>
      <c r="AIJ13" s="1">
        <v>44809</v>
      </c>
      <c r="AIK13" s="1">
        <v>44810</v>
      </c>
      <c r="AIL13" s="1">
        <v>44811</v>
      </c>
      <c r="AIM13" s="1">
        <v>44812</v>
      </c>
      <c r="AIN13" s="1">
        <v>44813</v>
      </c>
      <c r="AIO13" s="1">
        <v>44814</v>
      </c>
      <c r="AIP13" s="1">
        <v>44815</v>
      </c>
      <c r="AIQ13" s="1">
        <v>44816</v>
      </c>
      <c r="AIR13" s="1">
        <v>44817</v>
      </c>
      <c r="AIS13" s="1">
        <v>44818</v>
      </c>
      <c r="AIT13" s="1">
        <v>44819</v>
      </c>
      <c r="AIU13" s="1">
        <v>44820</v>
      </c>
      <c r="AIV13" s="1">
        <v>44821</v>
      </c>
      <c r="AIW13" s="1">
        <v>44822</v>
      </c>
      <c r="AIX13" s="1">
        <v>44823</v>
      </c>
      <c r="AIY13" s="1">
        <v>44824</v>
      </c>
      <c r="AIZ13" s="1">
        <v>44825</v>
      </c>
      <c r="AJA13" s="1">
        <v>44826</v>
      </c>
      <c r="AJB13" s="1">
        <v>44827</v>
      </c>
      <c r="AJC13" s="1">
        <v>44828</v>
      </c>
      <c r="AJD13" s="1">
        <v>44829</v>
      </c>
      <c r="AJE13" s="1">
        <v>44830</v>
      </c>
      <c r="AJF13" s="1">
        <v>44831</v>
      </c>
      <c r="AJG13" s="1">
        <v>44832</v>
      </c>
      <c r="AJH13" s="1">
        <v>44833</v>
      </c>
      <c r="AJI13" s="1">
        <v>44834</v>
      </c>
      <c r="AJJ13" s="1">
        <v>44835</v>
      </c>
      <c r="AJK13" s="1">
        <v>44836</v>
      </c>
      <c r="AJL13" s="1">
        <v>44837</v>
      </c>
      <c r="AJM13" s="1">
        <v>44838</v>
      </c>
      <c r="AJN13" s="1">
        <v>44839</v>
      </c>
      <c r="AJO13" s="1">
        <v>44840</v>
      </c>
      <c r="AJP13" s="1">
        <v>44841</v>
      </c>
      <c r="AJQ13" s="1">
        <v>44842</v>
      </c>
      <c r="AJR13" s="1">
        <v>44843</v>
      </c>
      <c r="AJS13" s="1">
        <v>44844</v>
      </c>
      <c r="AJT13" s="1">
        <v>44845</v>
      </c>
      <c r="AJU13" s="1">
        <v>44846</v>
      </c>
      <c r="AJV13" s="1">
        <v>44847</v>
      </c>
      <c r="AJW13" s="1">
        <v>44848</v>
      </c>
      <c r="AJX13" s="1">
        <v>44849</v>
      </c>
      <c r="AJY13" s="1">
        <v>44850</v>
      </c>
      <c r="AJZ13" s="1">
        <v>44851</v>
      </c>
      <c r="AKA13" s="1">
        <v>44852</v>
      </c>
      <c r="AKB13" s="1">
        <v>44853</v>
      </c>
      <c r="AKC13" s="1">
        <v>44854</v>
      </c>
      <c r="AKD13" s="1">
        <v>44855</v>
      </c>
      <c r="AKE13" s="1">
        <v>44856</v>
      </c>
      <c r="AKF13" s="1">
        <v>44857</v>
      </c>
      <c r="AKG13" s="1">
        <v>44858</v>
      </c>
      <c r="AKH13" s="1">
        <v>44859</v>
      </c>
      <c r="AKI13" s="1">
        <v>44860</v>
      </c>
      <c r="AKJ13" s="1">
        <v>44861</v>
      </c>
      <c r="AKK13" s="1">
        <v>44862</v>
      </c>
      <c r="AKL13" s="1">
        <v>44863</v>
      </c>
      <c r="AKM13" s="1">
        <v>44864</v>
      </c>
      <c r="AKN13" s="1">
        <v>44865</v>
      </c>
      <c r="AKO13" s="1">
        <v>44866</v>
      </c>
      <c r="AKP13" s="1">
        <v>44867</v>
      </c>
      <c r="AKQ13" s="1">
        <v>44868</v>
      </c>
      <c r="AKR13" s="1">
        <v>44869</v>
      </c>
      <c r="AKS13" s="1">
        <v>44870</v>
      </c>
      <c r="AKT13" s="1">
        <v>44871</v>
      </c>
      <c r="AKU13" s="1">
        <v>44872</v>
      </c>
      <c r="AKV13" s="1">
        <v>44873</v>
      </c>
      <c r="AKW13" s="1">
        <v>44874</v>
      </c>
      <c r="AKX13" s="1">
        <v>44875</v>
      </c>
      <c r="AKY13" s="1">
        <v>44876</v>
      </c>
      <c r="AKZ13" s="1">
        <v>44877</v>
      </c>
      <c r="ALA13" s="1">
        <v>44878</v>
      </c>
      <c r="ALB13" s="1">
        <v>44879</v>
      </c>
      <c r="ALC13" s="1">
        <v>44880</v>
      </c>
      <c r="ALD13" s="1">
        <v>44881</v>
      </c>
      <c r="ALE13" s="1">
        <v>44882</v>
      </c>
      <c r="ALF13" s="1">
        <v>44883</v>
      </c>
      <c r="ALG13" s="1">
        <v>44884</v>
      </c>
      <c r="ALH13" s="1">
        <v>44885</v>
      </c>
      <c r="ALI13" s="1">
        <v>44886</v>
      </c>
      <c r="ALJ13" s="1">
        <v>44887</v>
      </c>
      <c r="ALK13" s="1">
        <v>44888</v>
      </c>
      <c r="ALL13" s="1">
        <v>44889</v>
      </c>
      <c r="ALM13" s="1">
        <v>44890</v>
      </c>
      <c r="ALN13" s="1">
        <v>44891</v>
      </c>
      <c r="ALO13" s="1">
        <v>44892</v>
      </c>
      <c r="ALP13" s="1">
        <v>44893</v>
      </c>
      <c r="ALQ13" s="1">
        <v>44894</v>
      </c>
      <c r="ALR13" s="1">
        <v>44895</v>
      </c>
      <c r="ALS13" s="1">
        <v>44896</v>
      </c>
      <c r="ALT13" s="1">
        <v>44897</v>
      </c>
      <c r="ALU13" s="1">
        <v>44898</v>
      </c>
      <c r="ALV13" s="1">
        <v>44899</v>
      </c>
      <c r="ALW13" s="1">
        <v>44900</v>
      </c>
      <c r="ALX13" s="1">
        <v>44901</v>
      </c>
      <c r="ALY13" s="1">
        <v>44902</v>
      </c>
      <c r="ALZ13" s="1">
        <v>44903</v>
      </c>
      <c r="AMA13" s="1">
        <v>44904</v>
      </c>
      <c r="AMB13" s="1">
        <v>44905</v>
      </c>
      <c r="AMC13" s="1">
        <v>44906</v>
      </c>
      <c r="AMD13" s="1">
        <v>44907</v>
      </c>
      <c r="AME13" s="1">
        <v>44908</v>
      </c>
      <c r="AMF13" s="1">
        <v>44909</v>
      </c>
      <c r="AMG13" s="1">
        <v>44910</v>
      </c>
      <c r="AMH13" s="1">
        <v>44911</v>
      </c>
      <c r="AMI13" s="1">
        <v>44912</v>
      </c>
      <c r="AMJ13" s="1">
        <v>44913</v>
      </c>
      <c r="AMK13" s="1">
        <v>44914</v>
      </c>
      <c r="AML13" s="1">
        <v>44915</v>
      </c>
      <c r="AMM13" s="1">
        <v>44916</v>
      </c>
      <c r="AMN13" s="1">
        <v>44917</v>
      </c>
      <c r="AMO13" s="1">
        <v>44918</v>
      </c>
      <c r="AMP13" s="1">
        <v>44919</v>
      </c>
      <c r="AMQ13" s="1">
        <v>44920</v>
      </c>
      <c r="AMR13" s="1">
        <v>44921</v>
      </c>
      <c r="AMS13" s="1">
        <v>44922</v>
      </c>
      <c r="AMT13" s="1">
        <v>44923</v>
      </c>
      <c r="AMU13" s="1">
        <v>44924</v>
      </c>
      <c r="AMV13" s="1">
        <v>44925</v>
      </c>
      <c r="AMW13" s="1">
        <v>44926</v>
      </c>
      <c r="AMX13" s="1">
        <v>44927</v>
      </c>
      <c r="AMY13" s="1">
        <v>44928</v>
      </c>
      <c r="AMZ13" s="1">
        <v>44929</v>
      </c>
      <c r="ANA13" s="1">
        <v>44930</v>
      </c>
      <c r="ANB13" s="1">
        <v>44931</v>
      </c>
      <c r="ANC13" s="1">
        <v>44932</v>
      </c>
      <c r="AND13" s="1">
        <v>44933</v>
      </c>
      <c r="ANE13" s="1">
        <v>44934</v>
      </c>
      <c r="ANF13" s="1">
        <v>44935</v>
      </c>
      <c r="ANG13" s="1">
        <v>44936</v>
      </c>
      <c r="ANH13" s="1">
        <v>44937</v>
      </c>
      <c r="ANI13" s="1">
        <v>44938</v>
      </c>
      <c r="ANJ13" s="1">
        <v>44939</v>
      </c>
      <c r="ANK13" s="1">
        <v>44940</v>
      </c>
      <c r="ANL13" s="1">
        <v>44941</v>
      </c>
      <c r="ANM13" s="1">
        <v>44942</v>
      </c>
      <c r="ANN13" s="1">
        <v>44943</v>
      </c>
      <c r="ANO13" s="1">
        <v>44944</v>
      </c>
      <c r="ANP13" s="1">
        <v>44945</v>
      </c>
      <c r="ANQ13" s="1">
        <v>44946</v>
      </c>
      <c r="ANR13" s="1">
        <v>44947</v>
      </c>
      <c r="ANS13" s="1">
        <v>44948</v>
      </c>
      <c r="ANT13" s="1">
        <v>44949</v>
      </c>
      <c r="ANU13" s="1">
        <v>44950</v>
      </c>
      <c r="ANV13" s="1">
        <v>44951</v>
      </c>
      <c r="ANW13" s="1">
        <v>44952</v>
      </c>
      <c r="ANX13" s="1">
        <v>44953</v>
      </c>
      <c r="ANY13" s="1">
        <v>44954</v>
      </c>
      <c r="ANZ13" s="1">
        <v>44955</v>
      </c>
      <c r="AOA13" s="1">
        <v>44956</v>
      </c>
      <c r="AOB13" s="1">
        <v>44957</v>
      </c>
      <c r="AOC13" s="1">
        <v>44958</v>
      </c>
      <c r="AOD13" s="1">
        <v>44959</v>
      </c>
      <c r="AOE13" s="1">
        <v>44960</v>
      </c>
      <c r="AOF13" s="1">
        <v>44961</v>
      </c>
      <c r="AOG13" s="1">
        <v>44962</v>
      </c>
      <c r="AOH13" s="1">
        <v>44963</v>
      </c>
      <c r="AOI13" s="1">
        <v>44964</v>
      </c>
      <c r="AOJ13" s="1">
        <v>44965</v>
      </c>
      <c r="AOK13" s="1">
        <v>44966</v>
      </c>
      <c r="AOL13" s="1">
        <v>44967</v>
      </c>
      <c r="AOM13" s="1">
        <v>44968</v>
      </c>
      <c r="AON13" s="1">
        <v>44969</v>
      </c>
      <c r="AOO13" s="1">
        <v>44970</v>
      </c>
      <c r="AOP13" s="1">
        <v>44971</v>
      </c>
      <c r="AOQ13" s="1">
        <v>44972</v>
      </c>
      <c r="AOR13" s="1">
        <v>44973</v>
      </c>
      <c r="AOS13" s="1">
        <v>44974</v>
      </c>
      <c r="AOT13" s="1">
        <v>44975</v>
      </c>
      <c r="AOU13" s="1">
        <v>44976</v>
      </c>
      <c r="AOV13" s="1">
        <v>44977</v>
      </c>
      <c r="AOW13" s="1">
        <v>44978</v>
      </c>
      <c r="AOX13" s="1">
        <v>44979</v>
      </c>
      <c r="AOY13" s="1">
        <v>44980</v>
      </c>
      <c r="AOZ13" s="1">
        <v>44981</v>
      </c>
      <c r="APA13" s="1">
        <v>44982</v>
      </c>
      <c r="APB13" s="1">
        <v>44983</v>
      </c>
      <c r="APC13" s="1">
        <v>44984</v>
      </c>
      <c r="APD13" s="1">
        <v>44985</v>
      </c>
      <c r="APE13" s="1">
        <v>44986</v>
      </c>
      <c r="APF13" s="1">
        <v>44987</v>
      </c>
      <c r="APG13" s="1">
        <v>44988</v>
      </c>
      <c r="APH13" s="1">
        <v>44989</v>
      </c>
      <c r="API13" s="1">
        <v>44990</v>
      </c>
      <c r="APJ13" s="1">
        <v>44991</v>
      </c>
      <c r="APK13" s="1">
        <v>44992</v>
      </c>
      <c r="APL13" s="1">
        <v>44993</v>
      </c>
      <c r="APM13" s="1">
        <v>44994</v>
      </c>
      <c r="APN13" s="1">
        <v>44995</v>
      </c>
      <c r="APO13" s="1">
        <v>44996</v>
      </c>
      <c r="APP13" s="1">
        <v>44997</v>
      </c>
      <c r="APQ13" s="1">
        <v>44998</v>
      </c>
      <c r="APR13" s="1">
        <v>44999</v>
      </c>
      <c r="APS13" s="1">
        <v>45000</v>
      </c>
      <c r="APT13" s="1">
        <v>45001</v>
      </c>
      <c r="APU13" s="1">
        <v>45002</v>
      </c>
      <c r="APV13" s="1">
        <v>45003</v>
      </c>
      <c r="APW13" s="1">
        <v>45004</v>
      </c>
      <c r="APX13" s="1">
        <v>45005</v>
      </c>
      <c r="APY13" s="1">
        <v>45006</v>
      </c>
      <c r="APZ13" s="1">
        <v>45007</v>
      </c>
      <c r="AQA13" s="1">
        <v>45008</v>
      </c>
      <c r="AQB13" s="1">
        <v>45009</v>
      </c>
      <c r="AQC13" s="1">
        <v>45010</v>
      </c>
      <c r="AQD13" s="1">
        <v>45011</v>
      </c>
      <c r="AQE13" s="1">
        <v>45012</v>
      </c>
      <c r="AQF13" s="1">
        <v>45013</v>
      </c>
      <c r="AQG13" s="1">
        <v>45014</v>
      </c>
      <c r="AQH13" s="1">
        <v>45015</v>
      </c>
      <c r="AQI13" s="1">
        <v>45016</v>
      </c>
      <c r="AQJ13" s="1">
        <v>45017</v>
      </c>
      <c r="AQK13" s="1">
        <v>45018</v>
      </c>
      <c r="AQL13" s="1">
        <v>45019</v>
      </c>
      <c r="AQM13" s="1">
        <v>45020</v>
      </c>
      <c r="AQN13" s="1">
        <v>45021</v>
      </c>
      <c r="AQO13" s="1">
        <v>45022</v>
      </c>
      <c r="AQP13" s="1">
        <v>45023</v>
      </c>
      <c r="AQQ13" s="1">
        <v>45024</v>
      </c>
      <c r="AQR13" s="1">
        <v>45025</v>
      </c>
      <c r="AQS13" s="1">
        <v>45026</v>
      </c>
      <c r="AQT13" s="1">
        <v>45027</v>
      </c>
      <c r="AQU13" s="1">
        <v>45028</v>
      </c>
      <c r="AQV13" s="1">
        <v>45029</v>
      </c>
      <c r="AQW13" s="1">
        <v>45030</v>
      </c>
      <c r="AQX13" s="1">
        <v>45031</v>
      </c>
      <c r="AQY13" s="1">
        <v>45032</v>
      </c>
      <c r="AQZ13" s="1">
        <v>45033</v>
      </c>
      <c r="ARA13" s="1">
        <v>45034</v>
      </c>
      <c r="ARB13" s="1">
        <v>45035</v>
      </c>
      <c r="ARC13" s="1">
        <v>45036</v>
      </c>
      <c r="ARD13" s="1">
        <v>45037</v>
      </c>
      <c r="ARE13" s="1">
        <v>45038</v>
      </c>
      <c r="ARF13" s="1">
        <v>45039</v>
      </c>
      <c r="ARG13" s="1">
        <v>45040</v>
      </c>
      <c r="ARH13" s="1">
        <v>45041</v>
      </c>
      <c r="ARI13" s="1">
        <v>45042</v>
      </c>
      <c r="ARJ13" s="1">
        <v>45043</v>
      </c>
      <c r="ARK13" s="1">
        <v>45044</v>
      </c>
      <c r="ARL13" s="1">
        <v>45045</v>
      </c>
      <c r="ARM13" s="1">
        <v>45046</v>
      </c>
      <c r="ARN13" s="1">
        <v>45047</v>
      </c>
      <c r="ARO13" s="1">
        <v>45048</v>
      </c>
      <c r="ARP13" s="1">
        <v>45049</v>
      </c>
      <c r="ARQ13" s="1">
        <v>45050</v>
      </c>
      <c r="ARR13" s="1">
        <v>45051</v>
      </c>
      <c r="ARS13" s="1">
        <v>45052</v>
      </c>
      <c r="ART13" s="1">
        <v>45053</v>
      </c>
      <c r="ARU13" s="1">
        <v>45054</v>
      </c>
    </row>
    <row r="14" spans="1:1165" s="83" customFormat="1" ht="18" customHeight="1">
      <c r="A14" s="39" t="s">
        <v>11</v>
      </c>
      <c r="B14" s="3">
        <v>0</v>
      </c>
      <c r="C14" s="3">
        <v>0</v>
      </c>
      <c r="D14" s="3">
        <v>0</v>
      </c>
      <c r="E14" s="3">
        <v>2</v>
      </c>
      <c r="F14" s="3">
        <v>0</v>
      </c>
      <c r="G14" s="3">
        <v>5</v>
      </c>
      <c r="H14" s="3">
        <v>1</v>
      </c>
      <c r="I14" s="3">
        <v>3</v>
      </c>
      <c r="J14" s="3">
        <v>0</v>
      </c>
      <c r="K14" s="3">
        <v>2</v>
      </c>
      <c r="L14" s="3">
        <v>1</v>
      </c>
      <c r="M14" s="3">
        <v>2</v>
      </c>
      <c r="N14" s="3">
        <v>3</v>
      </c>
      <c r="O14" s="3">
        <v>3</v>
      </c>
      <c r="P14" s="3">
        <v>0</v>
      </c>
      <c r="Q14" s="3">
        <v>0</v>
      </c>
      <c r="R14" s="3">
        <v>2</v>
      </c>
      <c r="S14" s="3">
        <v>2</v>
      </c>
      <c r="T14" s="3">
        <v>0</v>
      </c>
      <c r="U14" s="3">
        <v>3</v>
      </c>
      <c r="V14" s="3">
        <v>0</v>
      </c>
      <c r="W14" s="3">
        <v>1</v>
      </c>
      <c r="X14" s="3">
        <v>1</v>
      </c>
      <c r="Y14" s="3">
        <v>2</v>
      </c>
      <c r="Z14" s="3">
        <v>2</v>
      </c>
      <c r="AA14" s="3">
        <v>1</v>
      </c>
      <c r="AB14" s="3">
        <v>2</v>
      </c>
      <c r="AC14" s="3">
        <v>1</v>
      </c>
      <c r="AD14" s="3">
        <v>6</v>
      </c>
      <c r="AE14" s="3">
        <v>1</v>
      </c>
      <c r="AF14" s="3">
        <v>4</v>
      </c>
      <c r="AG14" s="3">
        <v>3</v>
      </c>
      <c r="AH14" s="3">
        <v>9</v>
      </c>
      <c r="AI14" s="3">
        <v>3</v>
      </c>
      <c r="AJ14" s="3">
        <v>8</v>
      </c>
      <c r="AK14" s="3">
        <v>8</v>
      </c>
      <c r="AL14" s="3">
        <v>4</v>
      </c>
      <c r="AM14" s="3">
        <v>12</v>
      </c>
      <c r="AN14" s="3">
        <v>5</v>
      </c>
      <c r="AO14" s="3">
        <v>19</v>
      </c>
      <c r="AP14" s="3">
        <v>21</v>
      </c>
      <c r="AQ14" s="3">
        <v>18</v>
      </c>
      <c r="AR14" s="3">
        <v>7</v>
      </c>
      <c r="AS14" s="3">
        <v>9</v>
      </c>
      <c r="AT14" s="3">
        <v>15</v>
      </c>
      <c r="AU14" s="3">
        <v>23</v>
      </c>
      <c r="AV14" s="3">
        <v>8</v>
      </c>
      <c r="AW14" s="3">
        <v>15</v>
      </c>
      <c r="AX14" s="3">
        <v>41</v>
      </c>
      <c r="AY14" s="3">
        <v>13</v>
      </c>
      <c r="AZ14" s="3">
        <v>31</v>
      </c>
      <c r="BA14" s="3">
        <v>14</v>
      </c>
      <c r="BB14" s="3">
        <v>8</v>
      </c>
      <c r="BC14" s="3">
        <v>17</v>
      </c>
      <c r="BD14" s="3">
        <v>7</v>
      </c>
      <c r="BE14" s="3">
        <v>11</v>
      </c>
      <c r="BF14" s="3">
        <v>7</v>
      </c>
      <c r="BG14" s="3">
        <v>8</v>
      </c>
      <c r="BH14" s="3">
        <v>8</v>
      </c>
      <c r="BI14" s="3">
        <v>16</v>
      </c>
      <c r="BJ14" s="3">
        <v>16</v>
      </c>
      <c r="BK14" s="3">
        <v>6</v>
      </c>
      <c r="BL14" s="3">
        <v>5</v>
      </c>
      <c r="BM14" s="3">
        <v>3</v>
      </c>
      <c r="BN14" s="3">
        <v>5</v>
      </c>
      <c r="BO14" s="3">
        <v>1</v>
      </c>
      <c r="BP14" s="3">
        <v>4</v>
      </c>
      <c r="BQ14" s="3">
        <v>3</v>
      </c>
      <c r="BR14" s="3">
        <v>2</v>
      </c>
      <c r="BS14" s="3">
        <v>5</v>
      </c>
      <c r="BT14" s="3">
        <v>6</v>
      </c>
      <c r="BU14" s="3">
        <v>0</v>
      </c>
      <c r="BV14" s="3">
        <v>1</v>
      </c>
      <c r="BW14" s="3">
        <v>3</v>
      </c>
      <c r="BX14" s="3">
        <v>1</v>
      </c>
      <c r="BY14" s="3">
        <v>2</v>
      </c>
      <c r="BZ14" s="3">
        <v>2</v>
      </c>
      <c r="CA14" s="3">
        <v>0</v>
      </c>
      <c r="CB14" s="3">
        <v>0</v>
      </c>
      <c r="CC14" s="3">
        <v>2</v>
      </c>
      <c r="CD14" s="3">
        <v>1</v>
      </c>
      <c r="CE14" s="3">
        <v>1</v>
      </c>
      <c r="CF14" s="3">
        <v>0</v>
      </c>
      <c r="CG14" s="3">
        <v>0</v>
      </c>
      <c r="CH14" s="3">
        <v>0</v>
      </c>
      <c r="CI14" s="3">
        <v>0</v>
      </c>
      <c r="CJ14" s="3">
        <v>0</v>
      </c>
      <c r="CK14" s="3">
        <v>0</v>
      </c>
      <c r="CL14" s="3">
        <v>0</v>
      </c>
      <c r="CM14" s="3">
        <v>0</v>
      </c>
      <c r="CN14" s="3">
        <v>0</v>
      </c>
      <c r="CO14" s="3">
        <v>1</v>
      </c>
      <c r="CP14" s="3">
        <v>0</v>
      </c>
      <c r="CQ14" s="3">
        <v>0</v>
      </c>
      <c r="CR14" s="3">
        <v>0</v>
      </c>
      <c r="CS14" s="3">
        <v>0</v>
      </c>
      <c r="CT14" s="3">
        <v>0</v>
      </c>
      <c r="CU14" s="3">
        <v>1</v>
      </c>
      <c r="CV14" s="3">
        <v>0</v>
      </c>
      <c r="CW14" s="3">
        <v>0</v>
      </c>
      <c r="CX14" s="3">
        <v>0</v>
      </c>
      <c r="CY14" s="3">
        <v>0</v>
      </c>
      <c r="CZ14" s="3">
        <v>0</v>
      </c>
      <c r="DA14" s="3">
        <v>0</v>
      </c>
      <c r="DB14" s="3">
        <v>0</v>
      </c>
      <c r="DC14" s="3">
        <v>0</v>
      </c>
      <c r="DD14" s="3">
        <v>0</v>
      </c>
      <c r="DE14" s="3">
        <v>0</v>
      </c>
      <c r="DF14" s="3">
        <v>0</v>
      </c>
      <c r="DG14" s="3">
        <v>0</v>
      </c>
      <c r="DH14" s="3">
        <v>0</v>
      </c>
      <c r="DI14" s="3">
        <v>0</v>
      </c>
      <c r="DJ14" s="3">
        <v>0</v>
      </c>
      <c r="DK14" s="3">
        <v>0</v>
      </c>
      <c r="DL14" s="3">
        <v>0</v>
      </c>
      <c r="DM14" s="3">
        <v>0</v>
      </c>
      <c r="DN14" s="3">
        <v>0</v>
      </c>
      <c r="DO14" s="3">
        <v>0</v>
      </c>
      <c r="DP14" s="3">
        <v>0</v>
      </c>
      <c r="DQ14" s="3">
        <v>0</v>
      </c>
      <c r="DR14" s="3">
        <v>1</v>
      </c>
      <c r="DS14" s="3">
        <v>0</v>
      </c>
      <c r="DT14" s="3">
        <v>1</v>
      </c>
      <c r="DU14" s="3">
        <v>0</v>
      </c>
      <c r="DV14" s="3">
        <v>1</v>
      </c>
      <c r="DW14" s="3">
        <v>1</v>
      </c>
      <c r="DX14" s="3">
        <v>0</v>
      </c>
      <c r="DY14" s="3">
        <v>0</v>
      </c>
      <c r="DZ14" s="3">
        <v>2</v>
      </c>
      <c r="EA14" s="3">
        <v>0</v>
      </c>
      <c r="EB14" s="3">
        <v>1</v>
      </c>
      <c r="EC14" s="3">
        <v>2</v>
      </c>
      <c r="ED14" s="3">
        <v>2</v>
      </c>
      <c r="EE14" s="3">
        <v>4</v>
      </c>
      <c r="EF14" s="3">
        <v>0</v>
      </c>
      <c r="EG14" s="3">
        <v>0</v>
      </c>
      <c r="EH14" s="3">
        <v>8</v>
      </c>
      <c r="EI14" s="3">
        <v>7</v>
      </c>
      <c r="EJ14" s="3">
        <v>3</v>
      </c>
      <c r="EK14" s="3">
        <v>7</v>
      </c>
      <c r="EL14" s="3">
        <v>3</v>
      </c>
      <c r="EM14" s="3">
        <v>4</v>
      </c>
      <c r="EN14" s="3">
        <v>4</v>
      </c>
      <c r="EO14" s="3">
        <v>13</v>
      </c>
      <c r="EP14" s="3">
        <v>11</v>
      </c>
      <c r="EQ14" s="3">
        <v>8</v>
      </c>
      <c r="ER14" s="3">
        <v>15</v>
      </c>
      <c r="ES14" s="3">
        <v>12</v>
      </c>
      <c r="ET14" s="3">
        <v>6</v>
      </c>
      <c r="EU14" s="3">
        <v>14</v>
      </c>
      <c r="EV14" s="3">
        <v>39</v>
      </c>
      <c r="EW14" s="3">
        <v>14</v>
      </c>
      <c r="EX14" s="3">
        <v>29</v>
      </c>
      <c r="EY14" s="3">
        <v>24</v>
      </c>
      <c r="EZ14" s="3">
        <v>30</v>
      </c>
      <c r="FA14" s="3">
        <v>12</v>
      </c>
      <c r="FB14" s="3">
        <v>20</v>
      </c>
      <c r="FC14" s="3">
        <v>32</v>
      </c>
      <c r="FD14" s="3">
        <v>40</v>
      </c>
      <c r="FE14" s="3">
        <v>36</v>
      </c>
      <c r="FF14" s="3">
        <v>28</v>
      </c>
      <c r="FG14" s="3">
        <v>35</v>
      </c>
      <c r="FH14" s="3">
        <v>39</v>
      </c>
      <c r="FI14" s="3">
        <v>41</v>
      </c>
      <c r="FJ14" s="3">
        <v>33</v>
      </c>
      <c r="FK14" s="3">
        <v>44</v>
      </c>
      <c r="FL14" s="3">
        <v>61</v>
      </c>
      <c r="FM14" s="3">
        <v>38</v>
      </c>
      <c r="FN14" s="3">
        <v>48</v>
      </c>
      <c r="FO14" s="3">
        <v>12</v>
      </c>
      <c r="FP14" s="3">
        <v>60</v>
      </c>
      <c r="FQ14" s="3">
        <v>44</v>
      </c>
      <c r="FR14" s="3">
        <v>31</v>
      </c>
      <c r="FS14" s="3">
        <v>50</v>
      </c>
      <c r="FT14" s="3">
        <v>33</v>
      </c>
      <c r="FU14" s="3">
        <v>32</v>
      </c>
      <c r="FV14" s="3">
        <v>18</v>
      </c>
      <c r="FW14" s="3">
        <v>23</v>
      </c>
      <c r="FX14" s="3">
        <v>34</v>
      </c>
      <c r="FY14" s="3">
        <v>27</v>
      </c>
      <c r="FZ14" s="3">
        <v>28</v>
      </c>
      <c r="GA14" s="3">
        <v>24</v>
      </c>
      <c r="GB14" s="3">
        <v>23</v>
      </c>
      <c r="GC14" s="3">
        <v>16</v>
      </c>
      <c r="GD14" s="3">
        <v>41</v>
      </c>
      <c r="GE14" s="3">
        <v>26</v>
      </c>
      <c r="GF14" s="3">
        <v>23</v>
      </c>
      <c r="GG14" s="3">
        <v>21</v>
      </c>
      <c r="GH14" s="3">
        <v>19</v>
      </c>
      <c r="GI14" s="3">
        <v>15</v>
      </c>
      <c r="GJ14" s="3">
        <v>22</v>
      </c>
      <c r="GK14" s="3">
        <v>18</v>
      </c>
      <c r="GL14" s="3">
        <v>10</v>
      </c>
      <c r="GM14" s="3">
        <v>17</v>
      </c>
      <c r="GN14" s="3">
        <v>21</v>
      </c>
      <c r="GO14" s="3">
        <v>13</v>
      </c>
      <c r="GP14" s="3">
        <v>15</v>
      </c>
      <c r="GQ14" s="3">
        <v>8</v>
      </c>
      <c r="GR14" s="3">
        <v>15</v>
      </c>
      <c r="GS14" s="3">
        <v>17</v>
      </c>
      <c r="GT14" s="3">
        <v>10</v>
      </c>
      <c r="GU14" s="3">
        <v>20</v>
      </c>
      <c r="GV14" s="3">
        <v>20</v>
      </c>
      <c r="GW14" s="3">
        <v>12</v>
      </c>
      <c r="GX14" s="3">
        <v>10</v>
      </c>
      <c r="GY14" s="3">
        <v>14</v>
      </c>
      <c r="GZ14" s="3">
        <v>9</v>
      </c>
      <c r="HA14" s="3">
        <v>15</v>
      </c>
      <c r="HB14" s="3">
        <v>14</v>
      </c>
      <c r="HC14" s="3">
        <v>17</v>
      </c>
      <c r="HD14" s="3">
        <v>9</v>
      </c>
      <c r="HE14" s="3">
        <v>13</v>
      </c>
      <c r="HF14" s="3">
        <v>12</v>
      </c>
      <c r="HG14" s="3">
        <v>17</v>
      </c>
      <c r="HH14" s="3">
        <v>11</v>
      </c>
      <c r="HI14" s="3">
        <v>8</v>
      </c>
      <c r="HJ14" s="3">
        <v>7</v>
      </c>
      <c r="HK14" s="3">
        <v>4</v>
      </c>
      <c r="HL14" s="3">
        <v>7</v>
      </c>
      <c r="HM14" s="3">
        <v>15</v>
      </c>
      <c r="HN14" s="3">
        <v>9</v>
      </c>
      <c r="HO14" s="3">
        <v>11</v>
      </c>
      <c r="HP14" s="3">
        <v>12</v>
      </c>
      <c r="HQ14" s="3">
        <v>6</v>
      </c>
      <c r="HR14" s="3">
        <v>4</v>
      </c>
      <c r="HS14" s="3">
        <v>5</v>
      </c>
      <c r="HT14" s="3">
        <v>11</v>
      </c>
      <c r="HU14" s="3">
        <v>8</v>
      </c>
      <c r="HV14" s="3">
        <v>9</v>
      </c>
      <c r="HW14" s="3">
        <v>11</v>
      </c>
      <c r="HX14" s="3">
        <v>10</v>
      </c>
      <c r="HY14" s="3">
        <v>11</v>
      </c>
      <c r="HZ14" s="3">
        <v>12</v>
      </c>
      <c r="IA14" s="3">
        <v>12</v>
      </c>
      <c r="IB14" s="3">
        <v>34</v>
      </c>
      <c r="IC14" s="3">
        <v>20</v>
      </c>
      <c r="ID14" s="3">
        <v>16</v>
      </c>
      <c r="IE14" s="3">
        <v>23</v>
      </c>
      <c r="IF14" s="3">
        <v>21</v>
      </c>
      <c r="IG14" s="3">
        <v>12</v>
      </c>
      <c r="IH14" s="3">
        <v>43</v>
      </c>
      <c r="II14" s="3">
        <v>27</v>
      </c>
      <c r="IJ14" s="3">
        <v>30</v>
      </c>
      <c r="IK14" s="3">
        <v>35</v>
      </c>
      <c r="IL14" s="3">
        <v>24</v>
      </c>
      <c r="IM14" s="3">
        <v>40</v>
      </c>
      <c r="IN14" s="3">
        <v>15</v>
      </c>
      <c r="IO14" s="3">
        <v>31</v>
      </c>
      <c r="IP14" s="3">
        <v>27</v>
      </c>
      <c r="IQ14" s="3">
        <v>25</v>
      </c>
      <c r="IR14" s="3">
        <v>49</v>
      </c>
      <c r="IS14" s="3">
        <v>48</v>
      </c>
      <c r="IT14" s="3">
        <v>34</v>
      </c>
      <c r="IU14" s="3">
        <v>20</v>
      </c>
      <c r="IV14" s="3">
        <v>60</v>
      </c>
      <c r="IW14" s="3">
        <v>75</v>
      </c>
      <c r="IX14" s="3">
        <v>52</v>
      </c>
      <c r="IY14" s="3">
        <v>73</v>
      </c>
      <c r="IZ14" s="3">
        <v>60</v>
      </c>
      <c r="JA14" s="3">
        <v>79</v>
      </c>
      <c r="JB14" s="3">
        <v>21</v>
      </c>
      <c r="JC14" s="3">
        <v>99</v>
      </c>
      <c r="JD14" s="3">
        <v>68</v>
      </c>
      <c r="JE14" s="3">
        <v>103</v>
      </c>
      <c r="JF14" s="3">
        <v>100</v>
      </c>
      <c r="JG14" s="3">
        <v>115</v>
      </c>
      <c r="JH14" s="3">
        <v>140</v>
      </c>
      <c r="JI14" s="3">
        <v>83</v>
      </c>
      <c r="JJ14" s="3">
        <v>58</v>
      </c>
      <c r="JK14" s="3">
        <v>89</v>
      </c>
      <c r="JL14" s="3">
        <v>91</v>
      </c>
      <c r="JM14" s="3">
        <v>117</v>
      </c>
      <c r="JN14" s="3">
        <v>136</v>
      </c>
      <c r="JO14" s="3">
        <v>126</v>
      </c>
      <c r="JP14" s="3">
        <v>69</v>
      </c>
      <c r="JQ14" s="3">
        <v>90</v>
      </c>
      <c r="JR14" s="3">
        <v>132</v>
      </c>
      <c r="JS14" s="3">
        <v>111</v>
      </c>
      <c r="JT14" s="3">
        <v>146</v>
      </c>
      <c r="JU14" s="3">
        <v>109</v>
      </c>
      <c r="JV14" s="3">
        <v>103</v>
      </c>
      <c r="JW14" s="3">
        <v>65</v>
      </c>
      <c r="JX14" s="3">
        <v>87</v>
      </c>
      <c r="JY14" s="3">
        <v>114</v>
      </c>
      <c r="JZ14" s="3">
        <v>143</v>
      </c>
      <c r="KA14" s="3">
        <v>108</v>
      </c>
      <c r="KB14" s="3">
        <v>145</v>
      </c>
      <c r="KC14" s="3">
        <v>135</v>
      </c>
      <c r="KD14" s="3">
        <v>56</v>
      </c>
      <c r="KE14" s="3">
        <v>138</v>
      </c>
      <c r="KF14" s="3">
        <v>131</v>
      </c>
      <c r="KG14" s="3">
        <v>142</v>
      </c>
      <c r="KH14" s="3">
        <v>109</v>
      </c>
      <c r="KI14" s="3">
        <v>94</v>
      </c>
      <c r="KJ14" s="3">
        <v>109</v>
      </c>
      <c r="KK14" s="3">
        <v>48</v>
      </c>
      <c r="KL14" s="3">
        <v>97</v>
      </c>
      <c r="KM14" s="3">
        <v>104</v>
      </c>
      <c r="KN14" s="3">
        <v>103</v>
      </c>
      <c r="KO14" s="3">
        <v>93</v>
      </c>
      <c r="KP14" s="3">
        <v>104</v>
      </c>
      <c r="KQ14" s="3">
        <v>82</v>
      </c>
      <c r="KR14" s="3">
        <v>58</v>
      </c>
      <c r="KS14" s="3">
        <v>110</v>
      </c>
      <c r="KT14" s="3">
        <v>90</v>
      </c>
      <c r="KU14" s="3">
        <v>92</v>
      </c>
      <c r="KV14" s="3">
        <v>75</v>
      </c>
      <c r="KW14" s="3">
        <v>81</v>
      </c>
      <c r="KX14" s="3">
        <v>73</v>
      </c>
      <c r="KY14" s="3">
        <v>99</v>
      </c>
      <c r="KZ14" s="3">
        <v>110</v>
      </c>
      <c r="LA14" s="3">
        <v>136</v>
      </c>
      <c r="LB14" s="3">
        <v>149</v>
      </c>
      <c r="LC14" s="3">
        <v>147</v>
      </c>
      <c r="LD14" s="3">
        <v>140</v>
      </c>
      <c r="LE14" s="3">
        <v>135</v>
      </c>
      <c r="LF14" s="3">
        <v>109</v>
      </c>
      <c r="LG14" s="3">
        <v>104</v>
      </c>
      <c r="LH14" s="3">
        <v>156</v>
      </c>
      <c r="LI14" s="3">
        <v>175</v>
      </c>
      <c r="LJ14" s="3">
        <v>161</v>
      </c>
      <c r="LK14" s="3">
        <v>169</v>
      </c>
      <c r="LL14" s="3">
        <v>121</v>
      </c>
      <c r="LM14" s="3">
        <v>120</v>
      </c>
      <c r="LN14" s="3">
        <v>140</v>
      </c>
      <c r="LO14" s="3">
        <v>149</v>
      </c>
      <c r="LP14" s="3">
        <v>147</v>
      </c>
      <c r="LQ14" s="3">
        <v>109</v>
      </c>
      <c r="LR14" s="3">
        <v>155</v>
      </c>
      <c r="LS14" s="3">
        <v>126</v>
      </c>
      <c r="LT14" s="3">
        <v>83</v>
      </c>
      <c r="LU14" s="3">
        <v>113</v>
      </c>
      <c r="LV14" s="3">
        <v>115</v>
      </c>
      <c r="LW14" s="3">
        <v>149</v>
      </c>
      <c r="LX14" s="3">
        <v>128</v>
      </c>
      <c r="LY14" s="3">
        <v>119</v>
      </c>
      <c r="LZ14" s="3">
        <v>74</v>
      </c>
      <c r="MA14" s="3">
        <v>61</v>
      </c>
      <c r="MB14" s="3">
        <v>74</v>
      </c>
      <c r="MC14" s="3">
        <v>95</v>
      </c>
      <c r="MD14" s="3">
        <v>79</v>
      </c>
      <c r="ME14" s="3">
        <v>69</v>
      </c>
      <c r="MF14" s="3">
        <v>80</v>
      </c>
      <c r="MG14" s="3">
        <v>39</v>
      </c>
      <c r="MH14" s="3">
        <v>43</v>
      </c>
      <c r="MI14" s="3">
        <v>42</v>
      </c>
      <c r="MJ14" s="3">
        <v>43</v>
      </c>
      <c r="MK14" s="3">
        <v>46</v>
      </c>
      <c r="ML14" s="3">
        <v>23</v>
      </c>
      <c r="MM14" s="3">
        <v>46</v>
      </c>
      <c r="MN14" s="3">
        <v>33</v>
      </c>
      <c r="MO14" s="3">
        <v>26</v>
      </c>
      <c r="MP14" s="3">
        <v>28</v>
      </c>
      <c r="MQ14" s="3">
        <v>45</v>
      </c>
      <c r="MR14" s="3">
        <v>33</v>
      </c>
      <c r="MS14" s="3">
        <v>34</v>
      </c>
      <c r="MT14" s="3">
        <v>45</v>
      </c>
      <c r="MU14" s="3">
        <v>20</v>
      </c>
      <c r="MV14" s="3">
        <v>17</v>
      </c>
      <c r="MW14" s="3">
        <v>33</v>
      </c>
      <c r="MX14" s="3">
        <v>20</v>
      </c>
      <c r="MY14" s="3">
        <v>32</v>
      </c>
      <c r="MZ14" s="3">
        <v>29</v>
      </c>
      <c r="NA14" s="3">
        <v>29</v>
      </c>
      <c r="NB14" s="3">
        <v>16</v>
      </c>
      <c r="NC14" s="3">
        <v>23</v>
      </c>
      <c r="ND14" s="3">
        <v>22</v>
      </c>
      <c r="NE14" s="3">
        <v>32</v>
      </c>
      <c r="NF14" s="3">
        <v>23</v>
      </c>
      <c r="NG14" s="3">
        <v>20</v>
      </c>
      <c r="NH14" s="3">
        <v>24</v>
      </c>
      <c r="NI14" s="3">
        <v>29</v>
      </c>
      <c r="NJ14" s="3">
        <v>8</v>
      </c>
      <c r="NK14" s="3">
        <v>32</v>
      </c>
      <c r="NL14" s="3">
        <v>23</v>
      </c>
      <c r="NM14" s="3">
        <v>33</v>
      </c>
      <c r="NN14" s="3">
        <v>37</v>
      </c>
      <c r="NO14" s="3">
        <v>45</v>
      </c>
      <c r="NP14" s="3">
        <v>43</v>
      </c>
      <c r="NQ14" s="3">
        <v>26</v>
      </c>
      <c r="NR14" s="3">
        <v>24</v>
      </c>
      <c r="NS14" s="3">
        <v>49</v>
      </c>
      <c r="NT14" s="3">
        <v>19</v>
      </c>
      <c r="NU14" s="3">
        <v>41</v>
      </c>
      <c r="NV14" s="3">
        <v>22</v>
      </c>
      <c r="NW14" s="3">
        <v>23</v>
      </c>
      <c r="NX14" s="3">
        <v>18</v>
      </c>
      <c r="NY14" s="3">
        <v>41</v>
      </c>
      <c r="NZ14" s="3">
        <v>55</v>
      </c>
      <c r="OA14" s="3">
        <v>51</v>
      </c>
      <c r="OB14" s="3">
        <v>47</v>
      </c>
      <c r="OC14" s="3">
        <v>76</v>
      </c>
      <c r="OD14" s="3">
        <v>53</v>
      </c>
      <c r="OE14" s="3">
        <v>34</v>
      </c>
      <c r="OF14" s="3">
        <v>86</v>
      </c>
      <c r="OG14" s="3">
        <v>103</v>
      </c>
      <c r="OH14" s="3">
        <v>119</v>
      </c>
      <c r="OI14" s="3">
        <v>97</v>
      </c>
      <c r="OJ14" s="3">
        <v>126</v>
      </c>
      <c r="OK14" s="3">
        <v>99</v>
      </c>
      <c r="OL14" s="3">
        <v>66</v>
      </c>
      <c r="OM14" s="3">
        <v>137</v>
      </c>
      <c r="ON14" s="3">
        <v>140</v>
      </c>
      <c r="OO14" s="3">
        <v>167</v>
      </c>
      <c r="OP14" s="3">
        <v>174</v>
      </c>
      <c r="OQ14" s="3">
        <v>219</v>
      </c>
      <c r="OR14" s="3">
        <v>185</v>
      </c>
      <c r="OS14" s="3">
        <v>88</v>
      </c>
      <c r="OT14" s="3">
        <v>244</v>
      </c>
      <c r="OU14" s="3">
        <v>255</v>
      </c>
      <c r="OV14" s="3">
        <v>250</v>
      </c>
      <c r="OW14" s="3">
        <v>264</v>
      </c>
      <c r="OX14" s="3">
        <v>293</v>
      </c>
      <c r="OY14" s="3">
        <v>211</v>
      </c>
      <c r="OZ14" s="3">
        <v>147</v>
      </c>
      <c r="PA14" s="3">
        <v>295</v>
      </c>
      <c r="PB14" s="3">
        <v>260</v>
      </c>
      <c r="PC14" s="3">
        <v>280</v>
      </c>
      <c r="PD14" s="3">
        <v>302</v>
      </c>
      <c r="PE14" s="3">
        <v>251</v>
      </c>
      <c r="PF14" s="3">
        <v>267</v>
      </c>
      <c r="PG14" s="3">
        <v>222</v>
      </c>
      <c r="PH14" s="3">
        <v>257</v>
      </c>
      <c r="PI14" s="3">
        <v>268</v>
      </c>
      <c r="PJ14" s="3">
        <v>359</v>
      </c>
      <c r="PK14" s="3">
        <v>203</v>
      </c>
      <c r="PL14" s="3">
        <v>282</v>
      </c>
      <c r="PM14" s="3">
        <v>249</v>
      </c>
      <c r="PN14" s="3">
        <v>266</v>
      </c>
      <c r="PO14" s="3">
        <v>205</v>
      </c>
      <c r="PP14" s="3">
        <v>196</v>
      </c>
      <c r="PQ14" s="3">
        <v>197</v>
      </c>
      <c r="PR14" s="3">
        <v>313</v>
      </c>
      <c r="PS14" s="3">
        <v>297</v>
      </c>
      <c r="PT14" s="3">
        <v>248</v>
      </c>
      <c r="PU14" s="3">
        <v>200</v>
      </c>
      <c r="PV14" s="3">
        <v>244</v>
      </c>
      <c r="PW14" s="3">
        <v>272</v>
      </c>
      <c r="PX14" s="3">
        <v>175</v>
      </c>
      <c r="PY14" s="3">
        <v>134</v>
      </c>
      <c r="PZ14" s="3">
        <v>194</v>
      </c>
      <c r="QA14" s="3">
        <v>109</v>
      </c>
      <c r="QB14" s="3">
        <v>137</v>
      </c>
      <c r="QC14" s="3">
        <v>124</v>
      </c>
      <c r="QD14" s="3">
        <v>138</v>
      </c>
      <c r="QE14" s="3">
        <v>128</v>
      </c>
      <c r="QF14" s="3">
        <v>92</v>
      </c>
      <c r="QG14" s="3">
        <v>122</v>
      </c>
      <c r="QH14" s="3">
        <v>69</v>
      </c>
      <c r="QI14" s="3">
        <v>60</v>
      </c>
      <c r="QJ14" s="3">
        <v>92</v>
      </c>
      <c r="QK14" s="3">
        <v>75</v>
      </c>
      <c r="QL14" s="3">
        <v>63</v>
      </c>
      <c r="QM14" s="3">
        <v>83</v>
      </c>
      <c r="QN14" s="3">
        <v>58</v>
      </c>
      <c r="QO14" s="3">
        <v>61</v>
      </c>
      <c r="QP14" s="3">
        <v>25</v>
      </c>
      <c r="QQ14" s="3">
        <v>49</v>
      </c>
      <c r="QR14" s="3">
        <v>58</v>
      </c>
      <c r="QS14" s="3">
        <v>64</v>
      </c>
      <c r="QT14" s="3">
        <v>43</v>
      </c>
      <c r="QU14" s="3">
        <v>45</v>
      </c>
      <c r="QV14" s="3">
        <v>31</v>
      </c>
      <c r="QW14" s="3">
        <v>19</v>
      </c>
      <c r="QX14" s="3">
        <v>49</v>
      </c>
      <c r="QY14" s="3">
        <v>39</v>
      </c>
      <c r="QZ14" s="3">
        <v>28</v>
      </c>
      <c r="RA14" s="3">
        <v>23</v>
      </c>
      <c r="RB14" s="3">
        <v>30</v>
      </c>
      <c r="RC14" s="3">
        <v>19</v>
      </c>
      <c r="RD14" s="3">
        <v>12</v>
      </c>
      <c r="RE14" s="3">
        <v>24</v>
      </c>
      <c r="RF14" s="3">
        <v>17</v>
      </c>
      <c r="RG14" s="3">
        <v>20</v>
      </c>
      <c r="RH14" s="3">
        <v>17</v>
      </c>
      <c r="RI14" s="3">
        <v>28</v>
      </c>
      <c r="RJ14" s="3">
        <v>20</v>
      </c>
      <c r="RK14" s="3">
        <v>14</v>
      </c>
      <c r="RL14" s="3">
        <v>26</v>
      </c>
      <c r="RM14" s="3">
        <v>32</v>
      </c>
      <c r="RN14" s="3">
        <v>19</v>
      </c>
      <c r="RO14" s="3">
        <v>21</v>
      </c>
      <c r="RP14" s="3">
        <v>16</v>
      </c>
      <c r="RQ14" s="3">
        <v>19</v>
      </c>
      <c r="RR14" s="3">
        <v>3</v>
      </c>
      <c r="RS14" s="3">
        <v>20</v>
      </c>
      <c r="RT14" s="3">
        <v>16</v>
      </c>
      <c r="RU14" s="3">
        <v>17</v>
      </c>
      <c r="RV14" s="3">
        <v>18</v>
      </c>
      <c r="RW14" s="3">
        <v>24</v>
      </c>
      <c r="RX14" s="3">
        <v>12</v>
      </c>
      <c r="RY14" s="3">
        <v>16</v>
      </c>
      <c r="RZ14" s="3">
        <v>14</v>
      </c>
      <c r="SA14" s="3">
        <v>18</v>
      </c>
      <c r="SB14" s="3">
        <v>8</v>
      </c>
      <c r="SC14" s="3">
        <v>11</v>
      </c>
      <c r="SD14" s="3">
        <v>18</v>
      </c>
      <c r="SE14" s="3">
        <v>13</v>
      </c>
      <c r="SF14" s="3">
        <v>12</v>
      </c>
      <c r="SG14" s="3">
        <v>16</v>
      </c>
      <c r="SH14" s="3">
        <v>18</v>
      </c>
      <c r="SI14" s="3">
        <v>21</v>
      </c>
      <c r="SJ14" s="3">
        <v>20</v>
      </c>
      <c r="SK14" s="3">
        <v>26</v>
      </c>
      <c r="SL14" s="3">
        <v>19</v>
      </c>
      <c r="SM14" s="3">
        <v>16</v>
      </c>
      <c r="SN14" s="3">
        <v>22</v>
      </c>
      <c r="SO14" s="3">
        <v>35</v>
      </c>
      <c r="SP14" s="3">
        <v>27</v>
      </c>
      <c r="SQ14" s="3">
        <v>23</v>
      </c>
      <c r="SR14" s="3">
        <v>21</v>
      </c>
      <c r="SS14" s="3">
        <v>33</v>
      </c>
      <c r="ST14" s="3">
        <v>31</v>
      </c>
      <c r="SU14" s="3">
        <v>45</v>
      </c>
      <c r="SV14" s="3">
        <v>40</v>
      </c>
      <c r="SW14" s="3">
        <v>47</v>
      </c>
      <c r="SX14" s="3">
        <v>52</v>
      </c>
      <c r="SY14" s="3">
        <v>55</v>
      </c>
      <c r="SZ14" s="3">
        <v>53</v>
      </c>
      <c r="TA14" s="3">
        <v>32</v>
      </c>
      <c r="TB14" s="3">
        <v>55</v>
      </c>
      <c r="TC14" s="3">
        <v>82</v>
      </c>
      <c r="TD14" s="3">
        <v>61</v>
      </c>
      <c r="TE14" s="3">
        <v>73</v>
      </c>
      <c r="TF14" s="3">
        <v>65</v>
      </c>
      <c r="TG14" s="3">
        <v>72</v>
      </c>
      <c r="TH14" s="3">
        <v>51</v>
      </c>
      <c r="TI14" s="3">
        <v>36</v>
      </c>
      <c r="TJ14" s="3">
        <v>93</v>
      </c>
      <c r="TK14" s="3">
        <v>106</v>
      </c>
      <c r="TL14" s="3">
        <v>82</v>
      </c>
      <c r="TM14" s="3">
        <v>126</v>
      </c>
      <c r="TN14" s="3">
        <v>110</v>
      </c>
      <c r="TO14" s="3">
        <v>54</v>
      </c>
      <c r="TP14" s="3">
        <v>147</v>
      </c>
      <c r="TQ14" s="3">
        <v>145</v>
      </c>
      <c r="TR14" s="3">
        <v>171</v>
      </c>
      <c r="TS14" s="3">
        <v>163</v>
      </c>
      <c r="TT14" s="3">
        <v>150</v>
      </c>
      <c r="TU14" s="3">
        <v>147</v>
      </c>
      <c r="TV14" s="3">
        <v>100</v>
      </c>
      <c r="TW14" s="3">
        <v>135</v>
      </c>
      <c r="TX14" s="3">
        <v>165</v>
      </c>
      <c r="TY14" s="3">
        <v>183</v>
      </c>
      <c r="TZ14" s="3">
        <v>190</v>
      </c>
      <c r="UA14" s="3">
        <v>181</v>
      </c>
      <c r="UB14" s="3">
        <v>163</v>
      </c>
      <c r="UC14" s="3">
        <v>115</v>
      </c>
      <c r="UD14" s="3">
        <v>150</v>
      </c>
      <c r="UE14" s="3">
        <v>225</v>
      </c>
      <c r="UF14" s="3">
        <v>211</v>
      </c>
      <c r="UG14" s="3">
        <v>169</v>
      </c>
      <c r="UH14" s="3">
        <v>173</v>
      </c>
      <c r="UI14" s="3">
        <v>175</v>
      </c>
      <c r="UJ14" s="3">
        <v>70</v>
      </c>
      <c r="UK14" s="3">
        <v>154</v>
      </c>
      <c r="UL14" s="3">
        <v>167</v>
      </c>
      <c r="UM14" s="3">
        <v>146</v>
      </c>
      <c r="UN14" s="3">
        <v>114</v>
      </c>
      <c r="UO14" s="3">
        <v>122</v>
      </c>
      <c r="UP14" s="3">
        <v>111</v>
      </c>
      <c r="UQ14" s="3">
        <v>46</v>
      </c>
      <c r="UR14" s="3">
        <v>94</v>
      </c>
      <c r="US14" s="3">
        <v>111</v>
      </c>
      <c r="UT14" s="3">
        <v>63</v>
      </c>
      <c r="UU14" s="3">
        <v>87</v>
      </c>
      <c r="UV14" s="3">
        <v>48</v>
      </c>
      <c r="UW14" s="3">
        <v>65</v>
      </c>
      <c r="UX14" s="3">
        <v>29</v>
      </c>
      <c r="UY14" s="3">
        <v>31</v>
      </c>
      <c r="UZ14" s="3">
        <v>64</v>
      </c>
      <c r="VA14" s="3">
        <v>65</v>
      </c>
      <c r="VB14" s="3">
        <v>24</v>
      </c>
      <c r="VC14" s="3">
        <v>45</v>
      </c>
      <c r="VD14" s="3">
        <v>58</v>
      </c>
      <c r="VE14" s="3">
        <v>12</v>
      </c>
      <c r="VF14" s="3">
        <v>31</v>
      </c>
      <c r="VG14" s="3">
        <v>40</v>
      </c>
      <c r="VH14" s="3">
        <v>37</v>
      </c>
      <c r="VI14" s="3">
        <v>35</v>
      </c>
      <c r="VJ14" s="3">
        <v>25</v>
      </c>
      <c r="VK14" s="3">
        <v>16</v>
      </c>
      <c r="VL14" s="3">
        <v>10</v>
      </c>
      <c r="VM14" s="3">
        <v>26</v>
      </c>
      <c r="VN14" s="3">
        <v>48</v>
      </c>
      <c r="VO14" s="3">
        <v>21</v>
      </c>
      <c r="VP14" s="3">
        <v>33</v>
      </c>
      <c r="VQ14" s="3">
        <v>26</v>
      </c>
      <c r="VR14" s="3">
        <v>21</v>
      </c>
      <c r="VS14" s="3">
        <v>10</v>
      </c>
      <c r="VT14" s="3">
        <v>16</v>
      </c>
      <c r="VU14" s="3">
        <v>28</v>
      </c>
      <c r="VV14" s="3">
        <v>17</v>
      </c>
      <c r="VW14" s="3">
        <v>9</v>
      </c>
      <c r="VX14" s="3">
        <v>15</v>
      </c>
      <c r="VY14" s="3">
        <v>5</v>
      </c>
      <c r="VZ14" s="3">
        <v>4</v>
      </c>
      <c r="WA14" s="3">
        <v>7</v>
      </c>
      <c r="WB14" s="3">
        <v>10</v>
      </c>
      <c r="WC14" s="3">
        <v>5</v>
      </c>
      <c r="WD14" s="3">
        <v>9</v>
      </c>
      <c r="WE14" s="3">
        <v>8</v>
      </c>
      <c r="WF14" s="3">
        <v>7</v>
      </c>
      <c r="WG14" s="3">
        <v>3</v>
      </c>
      <c r="WH14" s="3">
        <v>5</v>
      </c>
      <c r="WI14" s="3">
        <v>15</v>
      </c>
      <c r="WJ14" s="3">
        <v>9</v>
      </c>
      <c r="WK14" s="3">
        <v>8</v>
      </c>
      <c r="WL14" s="3">
        <v>10</v>
      </c>
      <c r="WM14" s="3">
        <v>7</v>
      </c>
      <c r="WN14" s="3">
        <v>1</v>
      </c>
      <c r="WO14" s="3">
        <v>8</v>
      </c>
      <c r="WP14" s="3">
        <v>12</v>
      </c>
      <c r="WQ14" s="3">
        <v>5</v>
      </c>
      <c r="WR14" s="3">
        <v>5</v>
      </c>
      <c r="WS14" s="3">
        <v>9</v>
      </c>
      <c r="WT14" s="3">
        <v>20</v>
      </c>
      <c r="WU14" s="3">
        <v>2</v>
      </c>
      <c r="WV14" s="3">
        <v>7</v>
      </c>
      <c r="WW14" s="3">
        <v>9</v>
      </c>
      <c r="WX14" s="3">
        <v>8</v>
      </c>
      <c r="WY14" s="3">
        <v>7</v>
      </c>
      <c r="WZ14" s="3">
        <v>4</v>
      </c>
      <c r="XA14" s="3">
        <v>1</v>
      </c>
      <c r="XB14" s="3">
        <v>1</v>
      </c>
      <c r="XC14" s="3">
        <v>2</v>
      </c>
      <c r="XD14" s="3">
        <v>6</v>
      </c>
      <c r="XE14" s="3">
        <v>7</v>
      </c>
      <c r="XF14" s="3">
        <v>3</v>
      </c>
      <c r="XG14" s="3">
        <v>3</v>
      </c>
      <c r="XH14" s="3">
        <v>3</v>
      </c>
      <c r="XI14" s="3">
        <v>3</v>
      </c>
      <c r="XJ14" s="3">
        <v>2</v>
      </c>
      <c r="XK14" s="3">
        <v>0</v>
      </c>
      <c r="XL14" s="3">
        <v>3</v>
      </c>
      <c r="XM14" s="3">
        <v>2</v>
      </c>
      <c r="XN14" s="3">
        <v>4</v>
      </c>
      <c r="XO14" s="3">
        <v>5</v>
      </c>
      <c r="XP14" s="3">
        <v>1</v>
      </c>
      <c r="XQ14" s="3">
        <v>3</v>
      </c>
      <c r="XR14" s="3">
        <v>2</v>
      </c>
      <c r="XS14" s="3">
        <v>4</v>
      </c>
      <c r="XT14" s="3">
        <v>2</v>
      </c>
      <c r="XU14" s="3">
        <v>5</v>
      </c>
      <c r="XV14" s="3">
        <v>1</v>
      </c>
      <c r="XW14" s="3">
        <v>1</v>
      </c>
      <c r="XX14" s="3">
        <v>4</v>
      </c>
      <c r="XY14" s="3">
        <v>1</v>
      </c>
      <c r="XZ14" s="3">
        <v>2</v>
      </c>
      <c r="YA14" s="3">
        <v>0</v>
      </c>
      <c r="YB14" s="3">
        <v>5</v>
      </c>
      <c r="YC14" s="3">
        <v>0</v>
      </c>
      <c r="YD14" s="3">
        <v>0</v>
      </c>
      <c r="YE14" s="3">
        <v>0</v>
      </c>
      <c r="YF14" s="3">
        <v>2</v>
      </c>
      <c r="YG14" s="3">
        <v>2</v>
      </c>
      <c r="YH14" s="3">
        <v>3</v>
      </c>
      <c r="YI14" s="3">
        <v>3</v>
      </c>
      <c r="YJ14" s="3">
        <v>1</v>
      </c>
      <c r="YK14" s="3">
        <v>0</v>
      </c>
      <c r="YL14" s="3">
        <v>2</v>
      </c>
      <c r="YM14" s="3">
        <v>7</v>
      </c>
      <c r="YN14" s="3">
        <v>5</v>
      </c>
      <c r="YO14" s="3">
        <v>4</v>
      </c>
      <c r="YP14" s="3">
        <v>4</v>
      </c>
      <c r="YQ14" s="3">
        <v>7</v>
      </c>
      <c r="YR14" s="3">
        <v>2</v>
      </c>
      <c r="YS14" s="3">
        <v>7</v>
      </c>
      <c r="YT14" s="3">
        <v>12</v>
      </c>
      <c r="YU14" s="3">
        <v>9</v>
      </c>
      <c r="YV14" s="3">
        <v>8</v>
      </c>
      <c r="YW14" s="3">
        <v>5</v>
      </c>
      <c r="YX14" s="3">
        <v>1</v>
      </c>
      <c r="YY14" s="3">
        <v>9</v>
      </c>
      <c r="YZ14" s="3">
        <v>14</v>
      </c>
      <c r="ZA14" s="3">
        <v>28</v>
      </c>
      <c r="ZB14" s="3">
        <v>44</v>
      </c>
      <c r="ZC14" s="3">
        <v>77</v>
      </c>
      <c r="ZD14" s="3">
        <v>83</v>
      </c>
      <c r="ZE14" s="3">
        <v>89</v>
      </c>
      <c r="ZF14" s="3">
        <v>50</v>
      </c>
      <c r="ZG14" s="3">
        <v>62</v>
      </c>
      <c r="ZH14" s="3">
        <v>139</v>
      </c>
      <c r="ZI14" s="3">
        <v>213</v>
      </c>
      <c r="ZJ14" s="3">
        <v>185</v>
      </c>
      <c r="ZK14" s="3">
        <v>258</v>
      </c>
      <c r="ZL14" s="3">
        <v>258</v>
      </c>
      <c r="ZM14" s="3">
        <v>193</v>
      </c>
      <c r="ZN14" s="3">
        <v>476</v>
      </c>
      <c r="ZO14" s="3">
        <v>503</v>
      </c>
      <c r="ZP14" s="3">
        <v>499</v>
      </c>
      <c r="ZQ14" s="3">
        <v>607</v>
      </c>
      <c r="ZR14" s="3">
        <v>697</v>
      </c>
      <c r="ZS14" s="3">
        <v>704</v>
      </c>
      <c r="ZT14" s="3">
        <v>521</v>
      </c>
      <c r="ZU14" s="3">
        <v>1054</v>
      </c>
      <c r="ZV14" s="3">
        <v>1160</v>
      </c>
      <c r="ZW14" s="3">
        <v>1196</v>
      </c>
      <c r="ZX14" s="3">
        <v>1555</v>
      </c>
      <c r="ZY14" s="3">
        <f>1783-1</f>
        <v>1782</v>
      </c>
      <c r="ZZ14" s="3">
        <v>1584</v>
      </c>
      <c r="AAA14" s="3">
        <f>989-1</f>
        <v>988</v>
      </c>
      <c r="AAB14" s="3">
        <f>1845-1</f>
        <v>1844</v>
      </c>
      <c r="AAC14" s="3">
        <f>1817-1</f>
        <v>1816</v>
      </c>
      <c r="AAD14" s="3">
        <f>2122-1</f>
        <v>2121</v>
      </c>
      <c r="AAE14" s="3">
        <f>2066-1-1</f>
        <v>2064</v>
      </c>
      <c r="AAF14" s="3">
        <v>2315</v>
      </c>
      <c r="AAG14" s="3">
        <f>1946-1-1</f>
        <v>1944</v>
      </c>
      <c r="AAH14" s="3">
        <v>1409</v>
      </c>
      <c r="AAI14" s="3">
        <v>1761</v>
      </c>
      <c r="AAJ14" s="3">
        <f>2392-1-1-1-1</f>
        <v>2388</v>
      </c>
      <c r="AAK14" s="3">
        <v>2139</v>
      </c>
      <c r="AAL14" s="3">
        <v>2552</v>
      </c>
      <c r="AAM14" s="3">
        <v>1287</v>
      </c>
      <c r="AAN14" s="3">
        <v>2264</v>
      </c>
      <c r="AAO14" s="3">
        <v>1212</v>
      </c>
      <c r="AAP14" s="137">
        <v>1998</v>
      </c>
      <c r="AAQ14" s="137">
        <v>2078</v>
      </c>
      <c r="AAR14" s="137">
        <v>2396</v>
      </c>
      <c r="AAS14" s="137">
        <v>1904</v>
      </c>
      <c r="AAT14" s="137">
        <v>2031</v>
      </c>
      <c r="AAU14" s="137">
        <v>1381</v>
      </c>
      <c r="AAV14" s="137">
        <v>773</v>
      </c>
      <c r="AAW14" s="3">
        <f>1589-1</f>
        <v>1588</v>
      </c>
      <c r="AAX14" s="3">
        <f>1652-1</f>
        <v>1651</v>
      </c>
      <c r="AAY14" s="3">
        <v>983</v>
      </c>
      <c r="AAZ14" s="3">
        <v>1256</v>
      </c>
      <c r="ABA14" s="3">
        <v>1444</v>
      </c>
      <c r="ABB14" s="3">
        <f>1055-1</f>
        <v>1054</v>
      </c>
      <c r="ABC14" s="3">
        <f>730-1</f>
        <v>729</v>
      </c>
      <c r="ABD14" s="3">
        <v>1199</v>
      </c>
      <c r="ABE14" s="3">
        <f>1362-1</f>
        <v>1361</v>
      </c>
      <c r="ABF14" s="3">
        <f>1150-1</f>
        <v>1149</v>
      </c>
      <c r="ABG14" s="3">
        <f>975-2</f>
        <v>973</v>
      </c>
      <c r="ABH14" s="3">
        <v>982</v>
      </c>
      <c r="ABI14" s="3">
        <v>718</v>
      </c>
      <c r="ABJ14" s="3">
        <f>330-1</f>
        <v>329</v>
      </c>
      <c r="ABK14" s="3">
        <v>714</v>
      </c>
      <c r="ABL14" s="3">
        <v>760</v>
      </c>
      <c r="ABM14" s="3">
        <v>710</v>
      </c>
      <c r="ABN14" s="3">
        <f>546-1</f>
        <v>545</v>
      </c>
      <c r="ABO14" s="3">
        <f>622-1</f>
        <v>621</v>
      </c>
      <c r="ABP14" s="3">
        <f>574-1</f>
        <v>573</v>
      </c>
      <c r="ABQ14" s="3">
        <v>200</v>
      </c>
      <c r="ABR14" s="3">
        <v>589</v>
      </c>
      <c r="ABS14" s="3">
        <v>574</v>
      </c>
      <c r="ABT14" s="3">
        <v>454</v>
      </c>
      <c r="ABU14" s="3">
        <v>395</v>
      </c>
      <c r="ABV14" s="3">
        <v>362</v>
      </c>
      <c r="ABW14" s="3">
        <v>272</v>
      </c>
      <c r="ABX14" s="3">
        <v>179</v>
      </c>
      <c r="ABY14" s="3">
        <v>129</v>
      </c>
      <c r="ABZ14" s="3">
        <v>369</v>
      </c>
      <c r="ACA14" s="3">
        <v>362</v>
      </c>
      <c r="ACB14" s="3">
        <f>300-1</f>
        <v>299</v>
      </c>
      <c r="ACC14" s="3">
        <f>341-1</f>
        <v>340</v>
      </c>
      <c r="ACD14" s="3">
        <v>361</v>
      </c>
      <c r="ACE14" s="3">
        <v>119</v>
      </c>
      <c r="ACF14" s="3">
        <v>338</v>
      </c>
      <c r="ACG14" s="3">
        <v>377</v>
      </c>
      <c r="ACH14" s="3">
        <v>294</v>
      </c>
      <c r="ACI14" s="3">
        <v>281</v>
      </c>
      <c r="ACJ14" s="3">
        <v>308</v>
      </c>
      <c r="ACK14" s="3">
        <v>322</v>
      </c>
      <c r="ACL14" s="3">
        <v>107</v>
      </c>
      <c r="ACM14" s="3">
        <v>368</v>
      </c>
      <c r="ACN14" s="3">
        <v>445</v>
      </c>
      <c r="ACO14" s="3">
        <v>503</v>
      </c>
      <c r="ACP14" s="3">
        <v>320</v>
      </c>
      <c r="ACQ14" s="3">
        <v>419</v>
      </c>
      <c r="ACR14" s="3">
        <v>343</v>
      </c>
      <c r="ACS14" s="3">
        <v>129</v>
      </c>
      <c r="ACT14" s="3">
        <v>428</v>
      </c>
      <c r="ACU14" s="3">
        <v>493</v>
      </c>
      <c r="ACV14" s="3">
        <v>387</v>
      </c>
      <c r="ACW14" s="3">
        <v>339</v>
      </c>
      <c r="ACX14" s="3">
        <v>333</v>
      </c>
      <c r="ACY14" s="3">
        <v>238</v>
      </c>
      <c r="ACZ14" s="3">
        <v>86</v>
      </c>
      <c r="ADA14" s="3">
        <v>315</v>
      </c>
      <c r="ADB14" s="3">
        <v>300</v>
      </c>
      <c r="ADC14" s="3">
        <v>326</v>
      </c>
      <c r="ADD14" s="3">
        <v>243</v>
      </c>
      <c r="ADE14" s="3">
        <v>330</v>
      </c>
      <c r="ADF14" s="3">
        <f>247-1</f>
        <v>246</v>
      </c>
      <c r="ADG14" s="3">
        <v>101</v>
      </c>
      <c r="ADH14" s="3">
        <v>332</v>
      </c>
      <c r="ADI14" s="3">
        <v>341</v>
      </c>
      <c r="ADJ14" s="3">
        <v>280</v>
      </c>
      <c r="ADK14" s="3">
        <v>259</v>
      </c>
      <c r="ADL14" s="3">
        <f>116-1-1</f>
        <v>114</v>
      </c>
      <c r="ADM14" s="3">
        <v>205</v>
      </c>
      <c r="ADN14" s="3">
        <v>88</v>
      </c>
      <c r="ADO14" s="3">
        <v>296</v>
      </c>
      <c r="ADP14" s="3">
        <v>149</v>
      </c>
      <c r="ADQ14" s="3">
        <v>119</v>
      </c>
      <c r="ADR14" s="3">
        <v>189</v>
      </c>
      <c r="ADS14" s="3">
        <f>338-1</f>
        <v>337</v>
      </c>
      <c r="ADT14" s="3">
        <v>282</v>
      </c>
      <c r="ADU14" s="3">
        <v>146</v>
      </c>
      <c r="ADV14" s="3">
        <v>359</v>
      </c>
      <c r="ADW14" s="3">
        <v>319</v>
      </c>
      <c r="ADX14" s="3">
        <v>308</v>
      </c>
      <c r="ADY14" s="3">
        <v>322</v>
      </c>
      <c r="ADZ14" s="3">
        <v>346</v>
      </c>
      <c r="AEA14" s="3">
        <v>250</v>
      </c>
      <c r="AEB14" s="3">
        <v>91</v>
      </c>
      <c r="AEC14" s="3">
        <f>353-1-1</f>
        <v>351</v>
      </c>
      <c r="AED14" s="3">
        <f>301-1</f>
        <v>300</v>
      </c>
      <c r="AEE14" s="3">
        <v>282</v>
      </c>
      <c r="AEF14" s="3">
        <v>300</v>
      </c>
      <c r="AEG14" s="3">
        <v>260</v>
      </c>
      <c r="AEH14" s="3">
        <v>223</v>
      </c>
      <c r="AEI14" s="3">
        <v>118</v>
      </c>
      <c r="AEJ14" s="3">
        <v>331</v>
      </c>
      <c r="AEK14" s="3">
        <v>294</v>
      </c>
      <c r="AEL14" s="3">
        <f>259-1</f>
        <v>258</v>
      </c>
      <c r="AEM14" s="3">
        <v>254</v>
      </c>
      <c r="AEN14" s="3">
        <v>247</v>
      </c>
      <c r="AEO14" s="3">
        <v>139</v>
      </c>
      <c r="AEP14" s="3">
        <v>87</v>
      </c>
      <c r="AEQ14" s="3">
        <v>223</v>
      </c>
      <c r="AER14" s="3">
        <v>216</v>
      </c>
      <c r="AES14" s="3">
        <v>158</v>
      </c>
      <c r="AET14" s="3">
        <v>186</v>
      </c>
      <c r="AEU14" s="3">
        <v>210</v>
      </c>
      <c r="AEV14" s="3">
        <v>143</v>
      </c>
      <c r="AEW14" s="3">
        <v>55</v>
      </c>
      <c r="AEX14" s="3">
        <v>207</v>
      </c>
      <c r="AEY14" s="3">
        <v>142</v>
      </c>
      <c r="AEZ14" s="3">
        <v>154</v>
      </c>
      <c r="AFA14" s="3">
        <v>148</v>
      </c>
      <c r="AFB14" s="3">
        <v>160</v>
      </c>
      <c r="AFC14" s="3">
        <v>133</v>
      </c>
      <c r="AFD14" s="3">
        <v>63</v>
      </c>
      <c r="AFE14" s="3">
        <v>158</v>
      </c>
      <c r="AFF14" s="3">
        <v>167</v>
      </c>
      <c r="AFG14" s="3">
        <v>142</v>
      </c>
      <c r="AFH14" s="3">
        <v>127</v>
      </c>
      <c r="AFI14" s="3">
        <v>134</v>
      </c>
      <c r="AFJ14" s="3">
        <v>109</v>
      </c>
      <c r="AFK14" s="3">
        <v>34</v>
      </c>
      <c r="AFL14" s="3">
        <v>193</v>
      </c>
      <c r="AFM14" s="3">
        <v>139</v>
      </c>
      <c r="AFN14" s="3">
        <f>150-1</f>
        <v>149</v>
      </c>
      <c r="AFO14" s="3">
        <v>136</v>
      </c>
      <c r="AFP14" s="3">
        <v>159</v>
      </c>
      <c r="AFQ14" s="3">
        <v>122</v>
      </c>
      <c r="AFR14" s="3">
        <f>68-1</f>
        <v>67</v>
      </c>
      <c r="AFS14" s="3">
        <f>248-1</f>
        <v>247</v>
      </c>
      <c r="AFT14" s="3">
        <v>255</v>
      </c>
      <c r="AFU14" s="3">
        <v>267</v>
      </c>
      <c r="AFV14" s="3">
        <v>233</v>
      </c>
      <c r="AFW14" s="3">
        <v>321</v>
      </c>
      <c r="AFX14" s="3">
        <v>236</v>
      </c>
      <c r="AFY14" s="3">
        <v>125</v>
      </c>
      <c r="AFZ14" s="3">
        <f>483-1</f>
        <v>482</v>
      </c>
      <c r="AGA14" s="3">
        <f>503-1</f>
        <v>502</v>
      </c>
      <c r="AGB14" s="3">
        <v>471</v>
      </c>
      <c r="AGC14" s="3">
        <v>503</v>
      </c>
      <c r="AGD14" s="3">
        <v>615</v>
      </c>
      <c r="AGE14" s="3">
        <f>536-1</f>
        <v>535</v>
      </c>
      <c r="AGF14" s="3">
        <f>326-1</f>
        <v>325</v>
      </c>
      <c r="AGG14" s="3">
        <v>1015</v>
      </c>
      <c r="AGH14" s="3">
        <v>1045</v>
      </c>
      <c r="AGI14" s="3">
        <v>1136</v>
      </c>
      <c r="AGJ14" s="3">
        <v>1161</v>
      </c>
      <c r="AGK14" s="3">
        <f>1475-1</f>
        <v>1474</v>
      </c>
      <c r="AGL14" s="3">
        <v>1378</v>
      </c>
      <c r="AGM14" s="3">
        <v>646</v>
      </c>
      <c r="AGN14" s="3">
        <v>612</v>
      </c>
      <c r="AGO14" s="3">
        <f>2540-1-1</f>
        <v>2538</v>
      </c>
      <c r="AGP14" s="3">
        <v>2557</v>
      </c>
      <c r="AGQ14" s="3">
        <v>2433</v>
      </c>
      <c r="AGR14" s="3">
        <v>2936</v>
      </c>
      <c r="AGS14" s="3">
        <v>2310</v>
      </c>
      <c r="AGT14" s="3">
        <v>1111</v>
      </c>
      <c r="AGU14" s="3">
        <f>3661-2-1-1-1</f>
        <v>3656</v>
      </c>
      <c r="AGV14" s="3">
        <f>3121-2</f>
        <v>3119</v>
      </c>
      <c r="AGW14" s="3">
        <f>3559-2</f>
        <v>3557</v>
      </c>
      <c r="AGX14" s="3">
        <f>3325-1</f>
        <v>3324</v>
      </c>
      <c r="AGY14" s="3">
        <f>3659-1-1</f>
        <v>3657</v>
      </c>
      <c r="AGZ14" s="3">
        <v>2668</v>
      </c>
      <c r="AHA14" s="3">
        <f>1248-1</f>
        <v>1247</v>
      </c>
      <c r="AHB14" s="3">
        <f>4077-1</f>
        <v>4076</v>
      </c>
      <c r="AHC14" s="3">
        <f>3842-1</f>
        <v>3841</v>
      </c>
      <c r="AHD14" s="3">
        <f>3592-1</f>
        <v>3591</v>
      </c>
      <c r="AHE14" s="3">
        <v>3378</v>
      </c>
      <c r="AHF14" s="3">
        <f>3989-1</f>
        <v>3988</v>
      </c>
      <c r="AHG14" s="3">
        <v>3258</v>
      </c>
      <c r="AHH14" s="3">
        <f>1357-1</f>
        <v>1356</v>
      </c>
      <c r="AHI14" s="3">
        <f>4522-1-1</f>
        <v>4520</v>
      </c>
      <c r="AHJ14" s="3">
        <f>4236-1-1</f>
        <v>4234</v>
      </c>
      <c r="AHK14" s="3">
        <v>3830</v>
      </c>
      <c r="AHL14" s="3">
        <v>1541</v>
      </c>
      <c r="AHM14" s="3">
        <f>3244-1</f>
        <v>3243</v>
      </c>
      <c r="AHN14" s="3">
        <f>2480-2</f>
        <v>2478</v>
      </c>
      <c r="AHO14" s="3">
        <v>1441</v>
      </c>
      <c r="AHP14" s="153">
        <f>3177-1-1</f>
        <v>3175</v>
      </c>
      <c r="AHQ14" s="3">
        <v>3825</v>
      </c>
      <c r="AHR14" s="3">
        <v>3989</v>
      </c>
      <c r="AHS14" s="3">
        <f>3841-3</f>
        <v>3838</v>
      </c>
      <c r="AHT14" s="3">
        <v>4114</v>
      </c>
      <c r="AHU14" s="3">
        <v>2992</v>
      </c>
      <c r="AHV14" s="3">
        <v>1214</v>
      </c>
      <c r="AHW14" s="3">
        <v>4138</v>
      </c>
      <c r="AHX14" s="3">
        <f>3534-1-1</f>
        <v>3532</v>
      </c>
      <c r="AHY14" s="3">
        <v>2862</v>
      </c>
      <c r="AHZ14" s="3">
        <v>2601</v>
      </c>
      <c r="AIA14" s="3">
        <f>2623-1</f>
        <v>2622</v>
      </c>
      <c r="AIB14" s="3">
        <v>1968</v>
      </c>
      <c r="AIC14" s="3">
        <v>746</v>
      </c>
      <c r="AID14" s="3">
        <f>2689-2</f>
        <v>2687</v>
      </c>
      <c r="AIE14" s="3">
        <v>2274</v>
      </c>
      <c r="AIF14" s="3">
        <v>1738</v>
      </c>
      <c r="AIG14" s="3">
        <f>1503-2</f>
        <v>1501</v>
      </c>
      <c r="AIH14" s="3">
        <v>1618</v>
      </c>
      <c r="AII14" s="3">
        <f>1277-1</f>
        <v>1276</v>
      </c>
      <c r="AIJ14" s="3">
        <v>492</v>
      </c>
      <c r="AIK14" s="3">
        <v>1826</v>
      </c>
      <c r="AIL14" s="3">
        <v>1435</v>
      </c>
      <c r="AIM14" s="3">
        <v>1214</v>
      </c>
      <c r="AIN14" s="3">
        <v>1088</v>
      </c>
      <c r="AIO14" s="3">
        <v>1190</v>
      </c>
      <c r="AIP14" s="3">
        <f>982-1</f>
        <v>981</v>
      </c>
      <c r="AIQ14" s="3">
        <v>327</v>
      </c>
      <c r="AIR14" s="3">
        <f>1359-1</f>
        <v>1358</v>
      </c>
      <c r="AIS14" s="3">
        <f>1079</f>
        <v>1079</v>
      </c>
      <c r="AIT14" s="3">
        <v>903</v>
      </c>
      <c r="AIU14" s="3">
        <v>745</v>
      </c>
      <c r="AIV14" s="3">
        <v>844</v>
      </c>
      <c r="AIW14" s="3">
        <v>569</v>
      </c>
      <c r="AIX14" s="3">
        <v>314</v>
      </c>
      <c r="AIY14" s="3">
        <v>251</v>
      </c>
      <c r="AIZ14" s="3">
        <f>1015-1</f>
        <v>1014</v>
      </c>
      <c r="AJA14" s="3">
        <v>770</v>
      </c>
      <c r="AJB14" s="3">
        <v>628</v>
      </c>
      <c r="AJC14" s="3">
        <f>270-1</f>
        <v>269</v>
      </c>
      <c r="AJD14" s="3">
        <f>642-1</f>
        <v>641</v>
      </c>
      <c r="AJE14" s="3">
        <v>238</v>
      </c>
      <c r="AJF14" s="3">
        <v>467</v>
      </c>
      <c r="AJG14" s="3">
        <v>511</v>
      </c>
      <c r="AJH14" s="3">
        <v>438</v>
      </c>
      <c r="AJI14" s="3">
        <v>377</v>
      </c>
      <c r="AJJ14" s="3">
        <v>372</v>
      </c>
      <c r="AJK14" s="3">
        <v>331</v>
      </c>
      <c r="AJL14" s="3">
        <v>95</v>
      </c>
      <c r="AJM14" s="3">
        <v>423</v>
      </c>
      <c r="AJN14" s="3">
        <v>425</v>
      </c>
      <c r="AJO14" s="3">
        <v>323</v>
      </c>
      <c r="AJP14" s="3">
        <v>291</v>
      </c>
      <c r="AJQ14" s="3">
        <v>267</v>
      </c>
      <c r="AJR14" s="3">
        <v>191</v>
      </c>
      <c r="AJS14" s="3">
        <v>111</v>
      </c>
      <c r="AJT14" s="3">
        <v>105</v>
      </c>
      <c r="AJU14" s="3">
        <v>446</v>
      </c>
      <c r="AJV14" s="3">
        <v>520</v>
      </c>
      <c r="AJW14" s="3">
        <v>356</v>
      </c>
      <c r="AJX14" s="3">
        <v>366</v>
      </c>
      <c r="AJY14" s="3">
        <v>336</v>
      </c>
      <c r="AJZ14" s="3">
        <v>106</v>
      </c>
      <c r="AKA14" s="3">
        <v>546</v>
      </c>
      <c r="AKB14" s="3">
        <v>404</v>
      </c>
      <c r="AKC14" s="3">
        <v>377</v>
      </c>
      <c r="AKD14" s="3">
        <v>297</v>
      </c>
      <c r="AKE14" s="3">
        <v>397</v>
      </c>
      <c r="AKF14" s="3">
        <v>266</v>
      </c>
      <c r="AKG14" s="3">
        <v>168</v>
      </c>
      <c r="AKH14" s="3">
        <v>545</v>
      </c>
      <c r="AKI14" s="3">
        <v>516</v>
      </c>
      <c r="AKJ14" s="3">
        <v>420</v>
      </c>
      <c r="AKK14" s="3">
        <v>355</v>
      </c>
      <c r="AKL14" s="3">
        <v>431</v>
      </c>
      <c r="AKM14" s="3">
        <v>425</v>
      </c>
      <c r="AKN14" s="3">
        <v>125</v>
      </c>
      <c r="AKO14" s="3">
        <v>587</v>
      </c>
      <c r="AKP14" s="3">
        <v>559</v>
      </c>
      <c r="AKQ14" s="3">
        <v>604</v>
      </c>
      <c r="AKR14" s="3">
        <v>207</v>
      </c>
      <c r="AKS14" s="3">
        <v>701</v>
      </c>
      <c r="AKT14" s="3">
        <v>536</v>
      </c>
      <c r="AKU14" s="3">
        <v>147</v>
      </c>
      <c r="AKV14" s="3">
        <v>658</v>
      </c>
      <c r="AKW14" s="3">
        <v>697</v>
      </c>
      <c r="AKX14" s="3">
        <v>609</v>
      </c>
      <c r="AKY14" s="3">
        <v>584</v>
      </c>
      <c r="AKZ14" s="3">
        <v>696</v>
      </c>
      <c r="ALA14" s="3">
        <v>563</v>
      </c>
      <c r="ALB14" s="3">
        <v>232</v>
      </c>
      <c r="ALC14" s="3">
        <v>821</v>
      </c>
      <c r="ALD14" s="3">
        <v>755</v>
      </c>
      <c r="ALE14" s="3">
        <v>674</v>
      </c>
      <c r="ALF14" s="3">
        <v>612</v>
      </c>
      <c r="ALG14" s="3">
        <v>729</v>
      </c>
      <c r="ALH14" s="3">
        <v>681</v>
      </c>
      <c r="ALI14" s="3">
        <v>221</v>
      </c>
      <c r="ALJ14" s="3">
        <v>1025</v>
      </c>
      <c r="ALK14" s="3">
        <v>1297</v>
      </c>
      <c r="ALL14" s="3">
        <v>355</v>
      </c>
      <c r="ALM14" s="3">
        <v>1016</v>
      </c>
      <c r="ALN14" s="3">
        <v>1016</v>
      </c>
      <c r="ALO14" s="3">
        <v>784</v>
      </c>
      <c r="ALP14" s="3">
        <v>319</v>
      </c>
      <c r="ALQ14" s="3">
        <v>1226</v>
      </c>
      <c r="ALR14" s="3">
        <v>1157</v>
      </c>
      <c r="ALS14" s="3">
        <v>1004</v>
      </c>
      <c r="ALT14" s="3">
        <v>998</v>
      </c>
      <c r="ALU14" s="3">
        <v>1066</v>
      </c>
      <c r="ALV14" s="3">
        <v>763</v>
      </c>
      <c r="ALW14" s="3">
        <v>309</v>
      </c>
      <c r="ALX14" s="3">
        <v>1379</v>
      </c>
      <c r="ALY14" s="3">
        <v>1311</v>
      </c>
      <c r="ALZ14" s="3">
        <v>1121</v>
      </c>
      <c r="AMA14" s="3">
        <v>1210</v>
      </c>
      <c r="AMB14" s="3">
        <v>1316</v>
      </c>
      <c r="AMC14" s="3">
        <v>1195</v>
      </c>
      <c r="AMD14" s="3">
        <v>455</v>
      </c>
      <c r="AME14" s="3">
        <v>1994</v>
      </c>
      <c r="AMF14" s="3">
        <v>1817</v>
      </c>
      <c r="AMG14" s="3">
        <v>1673</v>
      </c>
      <c r="AMH14" s="3">
        <v>1449</v>
      </c>
      <c r="AMI14" s="3">
        <v>1711</v>
      </c>
      <c r="AMJ14" s="3">
        <v>1246</v>
      </c>
      <c r="AMK14" s="3">
        <v>466</v>
      </c>
      <c r="AML14" s="3">
        <v>1988</v>
      </c>
      <c r="AMM14" s="3">
        <v>2031</v>
      </c>
      <c r="AMN14" s="3">
        <v>1816</v>
      </c>
      <c r="AMO14" s="3">
        <v>1753</v>
      </c>
      <c r="AMP14" s="3">
        <v>2064</v>
      </c>
      <c r="AMQ14" s="3">
        <v>1495</v>
      </c>
      <c r="AMR14" s="3">
        <v>591</v>
      </c>
      <c r="AMS14" s="3">
        <v>2492</v>
      </c>
      <c r="AMT14" s="3">
        <v>2315</v>
      </c>
      <c r="AMU14" s="3">
        <v>2147</v>
      </c>
      <c r="AMV14" s="3">
        <v>1722</v>
      </c>
      <c r="AMW14" s="3">
        <v>1213</v>
      </c>
      <c r="AMX14" s="3">
        <v>972</v>
      </c>
      <c r="AMY14" s="3">
        <v>634</v>
      </c>
      <c r="AMZ14" s="3">
        <v>763</v>
      </c>
      <c r="ANA14" s="3">
        <v>834</v>
      </c>
      <c r="ANB14" s="3">
        <v>2770</v>
      </c>
      <c r="ANC14" s="3">
        <v>2775</v>
      </c>
      <c r="AND14" s="3">
        <v>3339</v>
      </c>
      <c r="ANE14" s="3">
        <v>2551</v>
      </c>
      <c r="ANF14" s="3">
        <v>932</v>
      </c>
      <c r="ANG14" s="3">
        <v>909</v>
      </c>
      <c r="ANH14" s="3">
        <v>2959</v>
      </c>
      <c r="ANI14" s="3">
        <v>2549</v>
      </c>
      <c r="ANJ14" s="3">
        <v>1939</v>
      </c>
      <c r="ANK14" s="3">
        <v>1984</v>
      </c>
      <c r="ANL14" s="3">
        <v>1291</v>
      </c>
      <c r="ANM14" s="3">
        <v>542</v>
      </c>
      <c r="ANN14" s="3">
        <v>2032</v>
      </c>
      <c r="ANO14" s="3">
        <v>1805</v>
      </c>
      <c r="ANP14" s="3">
        <v>1279</v>
      </c>
      <c r="ANQ14" s="3">
        <v>1341</v>
      </c>
      <c r="ANR14" s="3">
        <v>1181</v>
      </c>
      <c r="ANS14" s="3">
        <v>803</v>
      </c>
      <c r="ANT14" s="3">
        <v>279</v>
      </c>
      <c r="ANU14" s="3">
        <v>1256</v>
      </c>
      <c r="ANV14" s="3">
        <v>1087</v>
      </c>
      <c r="ANW14" s="3">
        <v>769</v>
      </c>
      <c r="ANX14" s="3">
        <v>676</v>
      </c>
      <c r="ANY14" s="3">
        <v>667</v>
      </c>
      <c r="ANZ14" s="3">
        <v>535</v>
      </c>
      <c r="AOA14" s="3">
        <v>152</v>
      </c>
      <c r="AOB14" s="3">
        <v>814</v>
      </c>
      <c r="AOC14" s="3">
        <v>709</v>
      </c>
      <c r="AOD14" s="3">
        <v>609</v>
      </c>
      <c r="AOE14" s="3">
        <v>540</v>
      </c>
      <c r="AOF14" s="3">
        <v>505</v>
      </c>
      <c r="AOG14" s="3">
        <v>422</v>
      </c>
      <c r="AOH14" s="3">
        <v>149</v>
      </c>
      <c r="AOI14" s="3">
        <v>615</v>
      </c>
      <c r="AOJ14" s="3">
        <v>512</v>
      </c>
      <c r="AOK14" s="3">
        <v>468</v>
      </c>
      <c r="AOL14" s="3">
        <v>406</v>
      </c>
      <c r="AOM14" s="3">
        <v>403</v>
      </c>
      <c r="AON14" s="3">
        <v>161</v>
      </c>
      <c r="AOO14" s="3">
        <v>116</v>
      </c>
      <c r="AOP14" s="3">
        <v>526</v>
      </c>
      <c r="AOQ14" s="3">
        <v>374</v>
      </c>
      <c r="AOR14" s="3">
        <v>299</v>
      </c>
      <c r="AOS14" s="3">
        <v>271</v>
      </c>
      <c r="AOT14" s="3">
        <v>273</v>
      </c>
      <c r="AOU14" s="3">
        <v>218</v>
      </c>
      <c r="AOV14" s="3">
        <v>77</v>
      </c>
      <c r="AOW14" s="3">
        <v>336</v>
      </c>
      <c r="AOX14" s="3">
        <v>279</v>
      </c>
      <c r="AOY14" s="3">
        <v>199</v>
      </c>
      <c r="AOZ14" s="3">
        <v>67</v>
      </c>
      <c r="APA14" s="3">
        <v>240</v>
      </c>
      <c r="APB14" s="3">
        <v>172</v>
      </c>
      <c r="APC14" s="3">
        <v>89</v>
      </c>
      <c r="APD14" s="3">
        <v>256</v>
      </c>
      <c r="APE14" s="3">
        <v>197</v>
      </c>
      <c r="APF14" s="3">
        <v>182</v>
      </c>
      <c r="APG14" s="3">
        <v>163</v>
      </c>
      <c r="APH14" s="3">
        <v>157</v>
      </c>
      <c r="API14" s="3">
        <v>133</v>
      </c>
      <c r="APJ14" s="3">
        <v>60</v>
      </c>
      <c r="APK14" s="3">
        <v>203</v>
      </c>
      <c r="APL14" s="3">
        <v>176</v>
      </c>
      <c r="APM14" s="3">
        <v>123</v>
      </c>
      <c r="APN14" s="3">
        <v>136</v>
      </c>
      <c r="APO14" s="3">
        <v>157</v>
      </c>
      <c r="APP14" s="3">
        <v>123</v>
      </c>
      <c r="APQ14" s="3">
        <v>42</v>
      </c>
      <c r="APR14" s="3">
        <v>175</v>
      </c>
      <c r="APS14" s="3">
        <v>143</v>
      </c>
      <c r="APT14" s="3">
        <v>102</v>
      </c>
      <c r="APU14" s="3">
        <v>89</v>
      </c>
      <c r="APV14" s="3">
        <v>117</v>
      </c>
      <c r="APW14" s="3">
        <v>102</v>
      </c>
      <c r="APX14" s="3">
        <v>34</v>
      </c>
      <c r="APY14" s="3">
        <v>158</v>
      </c>
      <c r="APZ14" s="3">
        <v>60</v>
      </c>
      <c r="AQA14" s="3">
        <v>132</v>
      </c>
      <c r="AQB14" s="3">
        <v>141</v>
      </c>
      <c r="AQC14" s="3">
        <v>127</v>
      </c>
      <c r="AQD14" s="3">
        <v>94</v>
      </c>
      <c r="AQE14" s="3">
        <v>28</v>
      </c>
      <c r="AQF14" s="3">
        <v>113</v>
      </c>
      <c r="AQG14" s="3">
        <v>143</v>
      </c>
      <c r="AQH14" s="3">
        <v>86</v>
      </c>
      <c r="AQI14" s="3">
        <v>94</v>
      </c>
      <c r="AQJ14" s="3">
        <v>115</v>
      </c>
      <c r="AQK14" s="3">
        <v>80</v>
      </c>
      <c r="AQL14" s="3">
        <v>33</v>
      </c>
      <c r="AQM14" s="3">
        <v>152</v>
      </c>
      <c r="AQN14" s="3">
        <v>139</v>
      </c>
      <c r="AQO14" s="3">
        <v>134</v>
      </c>
      <c r="AQP14" s="3">
        <v>107</v>
      </c>
      <c r="AQQ14" s="3">
        <v>151</v>
      </c>
      <c r="AQR14" s="3">
        <v>111</v>
      </c>
      <c r="AQS14" s="3">
        <v>41</v>
      </c>
      <c r="AQT14" s="3">
        <v>144</v>
      </c>
      <c r="AQU14" s="3">
        <v>141</v>
      </c>
      <c r="AQV14" s="3">
        <v>121</v>
      </c>
      <c r="AQW14" s="3">
        <v>134</v>
      </c>
      <c r="AQX14" s="3">
        <v>156</v>
      </c>
      <c r="AQY14" s="3">
        <v>124</v>
      </c>
      <c r="AQZ14" s="3">
        <v>36</v>
      </c>
      <c r="ARA14" s="3">
        <v>211</v>
      </c>
      <c r="ARB14" s="3">
        <v>207</v>
      </c>
      <c r="ARC14" s="3">
        <v>147</v>
      </c>
      <c r="ARD14" s="3">
        <v>165</v>
      </c>
      <c r="ARE14" s="3">
        <v>178</v>
      </c>
      <c r="ARF14" s="3">
        <v>142</v>
      </c>
      <c r="ARG14" s="3">
        <v>47</v>
      </c>
      <c r="ARH14" s="3">
        <v>206</v>
      </c>
      <c r="ARI14" s="3">
        <v>211</v>
      </c>
      <c r="ARJ14" s="3">
        <v>192</v>
      </c>
      <c r="ARK14" s="3">
        <v>200</v>
      </c>
      <c r="ARL14" s="3">
        <v>283</v>
      </c>
      <c r="ARM14" s="3">
        <v>94</v>
      </c>
      <c r="ARN14" s="3">
        <v>66</v>
      </c>
      <c r="ARO14" s="3">
        <v>319</v>
      </c>
      <c r="ARP14" s="3">
        <v>343</v>
      </c>
      <c r="ARQ14" s="3">
        <v>121</v>
      </c>
      <c r="ARR14" s="3">
        <v>126</v>
      </c>
      <c r="ARS14" s="3">
        <v>101</v>
      </c>
      <c r="ART14" s="3">
        <v>267</v>
      </c>
      <c r="ARU14" s="3">
        <v>76</v>
      </c>
    </row>
    <row r="15" spans="1:1165" s="26" customFormat="1" ht="18" customHeight="1">
      <c r="A15" s="39" t="s">
        <v>12</v>
      </c>
      <c r="B15" s="3"/>
      <c r="C15" s="3"/>
      <c r="D15" s="3"/>
      <c r="E15" s="3"/>
      <c r="F15" s="3"/>
      <c r="G15" s="3"/>
      <c r="H15" s="37">
        <f>SUM(B14:H14)/7</f>
        <v>1.1428571428571428</v>
      </c>
      <c r="I15" s="37">
        <f t="shared" ref="I15:BT15" si="81">SUM(C14:I14)/7</f>
        <v>1.5714285714285714</v>
      </c>
      <c r="J15" s="37">
        <f t="shared" si="81"/>
        <v>1.5714285714285714</v>
      </c>
      <c r="K15" s="37">
        <f t="shared" si="81"/>
        <v>1.8571428571428572</v>
      </c>
      <c r="L15" s="37">
        <f t="shared" si="81"/>
        <v>1.7142857142857142</v>
      </c>
      <c r="M15" s="37">
        <f t="shared" si="81"/>
        <v>2</v>
      </c>
      <c r="N15" s="37">
        <f t="shared" si="81"/>
        <v>1.7142857142857142</v>
      </c>
      <c r="O15" s="37">
        <f t="shared" si="81"/>
        <v>2</v>
      </c>
      <c r="P15" s="37">
        <f t="shared" si="81"/>
        <v>1.5714285714285714</v>
      </c>
      <c r="Q15" s="37">
        <f t="shared" si="81"/>
        <v>1.5714285714285714</v>
      </c>
      <c r="R15" s="37">
        <f t="shared" si="81"/>
        <v>1.5714285714285714</v>
      </c>
      <c r="S15" s="37">
        <f t="shared" si="81"/>
        <v>1.7142857142857142</v>
      </c>
      <c r="T15" s="37">
        <f t="shared" si="81"/>
        <v>1.4285714285714286</v>
      </c>
      <c r="U15" s="37">
        <f t="shared" si="81"/>
        <v>1.4285714285714286</v>
      </c>
      <c r="V15" s="37">
        <f t="shared" si="81"/>
        <v>1</v>
      </c>
      <c r="W15" s="37">
        <f t="shared" si="81"/>
        <v>1.1428571428571428</v>
      </c>
      <c r="X15" s="37">
        <f t="shared" si="81"/>
        <v>1.2857142857142858</v>
      </c>
      <c r="Y15" s="37">
        <f t="shared" si="81"/>
        <v>1.2857142857142858</v>
      </c>
      <c r="Z15" s="37">
        <f t="shared" si="81"/>
        <v>1.2857142857142858</v>
      </c>
      <c r="AA15" s="37">
        <f t="shared" si="81"/>
        <v>1.4285714285714286</v>
      </c>
      <c r="AB15" s="37">
        <f t="shared" si="81"/>
        <v>1.2857142857142858</v>
      </c>
      <c r="AC15" s="37">
        <f t="shared" si="81"/>
        <v>1.4285714285714286</v>
      </c>
      <c r="AD15" s="37">
        <f t="shared" si="81"/>
        <v>2.1428571428571428</v>
      </c>
      <c r="AE15" s="37">
        <f t="shared" si="81"/>
        <v>2.1428571428571428</v>
      </c>
      <c r="AF15" s="37">
        <f t="shared" si="81"/>
        <v>2.4285714285714284</v>
      </c>
      <c r="AG15" s="37">
        <f t="shared" si="81"/>
        <v>2.5714285714285716</v>
      </c>
      <c r="AH15" s="37">
        <f t="shared" si="81"/>
        <v>3.7142857142857144</v>
      </c>
      <c r="AI15" s="37">
        <f t="shared" si="81"/>
        <v>3.8571428571428572</v>
      </c>
      <c r="AJ15" s="37">
        <f t="shared" si="81"/>
        <v>4.8571428571428568</v>
      </c>
      <c r="AK15" s="37">
        <f t="shared" si="81"/>
        <v>5.1428571428571432</v>
      </c>
      <c r="AL15" s="37">
        <f t="shared" si="81"/>
        <v>5.5714285714285712</v>
      </c>
      <c r="AM15" s="37">
        <f t="shared" si="81"/>
        <v>6.7142857142857144</v>
      </c>
      <c r="AN15" s="37">
        <f t="shared" si="81"/>
        <v>7</v>
      </c>
      <c r="AO15" s="37">
        <f t="shared" si="81"/>
        <v>8.4285714285714288</v>
      </c>
      <c r="AP15" s="37">
        <f t="shared" si="81"/>
        <v>11</v>
      </c>
      <c r="AQ15" s="37">
        <f t="shared" si="81"/>
        <v>12.428571428571429</v>
      </c>
      <c r="AR15" s="37">
        <f t="shared" si="81"/>
        <v>12.285714285714286</v>
      </c>
      <c r="AS15" s="37">
        <f t="shared" si="81"/>
        <v>13</v>
      </c>
      <c r="AT15" s="37">
        <f t="shared" si="81"/>
        <v>13.428571428571429</v>
      </c>
      <c r="AU15" s="37">
        <f t="shared" si="81"/>
        <v>16</v>
      </c>
      <c r="AV15" s="37">
        <f t="shared" si="81"/>
        <v>14.428571428571429</v>
      </c>
      <c r="AW15" s="37">
        <f t="shared" si="81"/>
        <v>13.571428571428571</v>
      </c>
      <c r="AX15" s="37">
        <f t="shared" si="81"/>
        <v>16.857142857142858</v>
      </c>
      <c r="AY15" s="37">
        <f t="shared" si="81"/>
        <v>17.714285714285715</v>
      </c>
      <c r="AZ15" s="37">
        <f t="shared" si="81"/>
        <v>20.857142857142858</v>
      </c>
      <c r="BA15" s="37">
        <f t="shared" si="81"/>
        <v>20.714285714285715</v>
      </c>
      <c r="BB15" s="37">
        <f t="shared" si="81"/>
        <v>18.571428571428573</v>
      </c>
      <c r="BC15" s="37">
        <f t="shared" si="81"/>
        <v>19.857142857142858</v>
      </c>
      <c r="BD15" s="37">
        <f t="shared" si="81"/>
        <v>18.714285714285715</v>
      </c>
      <c r="BE15" s="37">
        <f t="shared" si="81"/>
        <v>14.428571428571429</v>
      </c>
      <c r="BF15" s="37">
        <f t="shared" si="81"/>
        <v>13.571428571428571</v>
      </c>
      <c r="BG15" s="37">
        <f t="shared" si="81"/>
        <v>10.285714285714286</v>
      </c>
      <c r="BH15" s="37">
        <f t="shared" si="81"/>
        <v>9.4285714285714288</v>
      </c>
      <c r="BI15" s="37">
        <f t="shared" si="81"/>
        <v>10.571428571428571</v>
      </c>
      <c r="BJ15" s="37">
        <f t="shared" si="81"/>
        <v>10.428571428571429</v>
      </c>
      <c r="BK15" s="37">
        <f t="shared" si="81"/>
        <v>10.285714285714286</v>
      </c>
      <c r="BL15" s="37">
        <f t="shared" si="81"/>
        <v>9.4285714285714288</v>
      </c>
      <c r="BM15" s="37">
        <f t="shared" si="81"/>
        <v>8.8571428571428577</v>
      </c>
      <c r="BN15" s="37">
        <f t="shared" si="81"/>
        <v>8.4285714285714288</v>
      </c>
      <c r="BO15" s="37">
        <f t="shared" si="81"/>
        <v>7.4285714285714288</v>
      </c>
      <c r="BP15" s="37">
        <f t="shared" si="81"/>
        <v>5.7142857142857144</v>
      </c>
      <c r="BQ15" s="37">
        <f t="shared" si="81"/>
        <v>3.8571428571428572</v>
      </c>
      <c r="BR15" s="37">
        <f t="shared" si="81"/>
        <v>3.2857142857142856</v>
      </c>
      <c r="BS15" s="37">
        <f t="shared" si="81"/>
        <v>3.2857142857142856</v>
      </c>
      <c r="BT15" s="37">
        <f t="shared" si="81"/>
        <v>3.7142857142857144</v>
      </c>
      <c r="BU15" s="37">
        <f t="shared" ref="BU15:EF15" si="82">SUM(BO14:BU14)/7</f>
        <v>3</v>
      </c>
      <c r="BV15" s="37">
        <f t="shared" si="82"/>
        <v>3</v>
      </c>
      <c r="BW15" s="37">
        <f t="shared" si="82"/>
        <v>2.8571428571428572</v>
      </c>
      <c r="BX15" s="37">
        <f t="shared" si="82"/>
        <v>2.5714285714285716</v>
      </c>
      <c r="BY15" s="37">
        <f t="shared" si="82"/>
        <v>2.5714285714285716</v>
      </c>
      <c r="BZ15" s="37">
        <f t="shared" si="82"/>
        <v>2.1428571428571428</v>
      </c>
      <c r="CA15" s="37">
        <f t="shared" si="82"/>
        <v>1.2857142857142858</v>
      </c>
      <c r="CB15" s="37">
        <f t="shared" si="82"/>
        <v>1.2857142857142858</v>
      </c>
      <c r="CC15" s="37">
        <f t="shared" si="82"/>
        <v>1.4285714285714286</v>
      </c>
      <c r="CD15" s="37">
        <f t="shared" si="82"/>
        <v>1.1428571428571428</v>
      </c>
      <c r="CE15" s="37">
        <f t="shared" si="82"/>
        <v>1.1428571428571428</v>
      </c>
      <c r="CF15" s="37">
        <f t="shared" si="82"/>
        <v>0.8571428571428571</v>
      </c>
      <c r="CG15" s="37">
        <f t="shared" si="82"/>
        <v>0.5714285714285714</v>
      </c>
      <c r="CH15" s="37">
        <f t="shared" si="82"/>
        <v>0.5714285714285714</v>
      </c>
      <c r="CI15" s="37">
        <f t="shared" si="82"/>
        <v>0.5714285714285714</v>
      </c>
      <c r="CJ15" s="37">
        <f t="shared" si="82"/>
        <v>0.2857142857142857</v>
      </c>
      <c r="CK15" s="37">
        <f t="shared" si="82"/>
        <v>0.14285714285714285</v>
      </c>
      <c r="CL15" s="37">
        <f t="shared" si="82"/>
        <v>0</v>
      </c>
      <c r="CM15" s="37">
        <f t="shared" si="82"/>
        <v>0</v>
      </c>
      <c r="CN15" s="37">
        <f t="shared" si="82"/>
        <v>0</v>
      </c>
      <c r="CO15" s="37">
        <f t="shared" si="82"/>
        <v>0.14285714285714285</v>
      </c>
      <c r="CP15" s="37">
        <f t="shared" si="82"/>
        <v>0.14285714285714285</v>
      </c>
      <c r="CQ15" s="37">
        <f t="shared" si="82"/>
        <v>0.14285714285714285</v>
      </c>
      <c r="CR15" s="37">
        <f t="shared" si="82"/>
        <v>0.14285714285714285</v>
      </c>
      <c r="CS15" s="37">
        <f t="shared" si="82"/>
        <v>0.14285714285714285</v>
      </c>
      <c r="CT15" s="37">
        <f t="shared" si="82"/>
        <v>0.14285714285714285</v>
      </c>
      <c r="CU15" s="37">
        <f t="shared" si="82"/>
        <v>0.2857142857142857</v>
      </c>
      <c r="CV15" s="37">
        <f t="shared" si="82"/>
        <v>0.14285714285714285</v>
      </c>
      <c r="CW15" s="37">
        <f t="shared" si="82"/>
        <v>0.14285714285714285</v>
      </c>
      <c r="CX15" s="37">
        <f t="shared" si="82"/>
        <v>0.14285714285714285</v>
      </c>
      <c r="CY15" s="37">
        <f t="shared" si="82"/>
        <v>0.14285714285714285</v>
      </c>
      <c r="CZ15" s="37">
        <f t="shared" si="82"/>
        <v>0.14285714285714285</v>
      </c>
      <c r="DA15" s="37">
        <f t="shared" si="82"/>
        <v>0.14285714285714285</v>
      </c>
      <c r="DB15" s="37">
        <f t="shared" si="82"/>
        <v>0</v>
      </c>
      <c r="DC15" s="37">
        <f t="shared" si="82"/>
        <v>0</v>
      </c>
      <c r="DD15" s="37">
        <f t="shared" si="82"/>
        <v>0</v>
      </c>
      <c r="DE15" s="37">
        <f t="shared" si="82"/>
        <v>0</v>
      </c>
      <c r="DF15" s="37">
        <f t="shared" si="82"/>
        <v>0</v>
      </c>
      <c r="DG15" s="37">
        <f t="shared" si="82"/>
        <v>0</v>
      </c>
      <c r="DH15" s="37">
        <f t="shared" si="82"/>
        <v>0</v>
      </c>
      <c r="DI15" s="37">
        <f t="shared" si="82"/>
        <v>0</v>
      </c>
      <c r="DJ15" s="37">
        <f t="shared" si="82"/>
        <v>0</v>
      </c>
      <c r="DK15" s="37">
        <f t="shared" si="82"/>
        <v>0</v>
      </c>
      <c r="DL15" s="37">
        <f t="shared" si="82"/>
        <v>0</v>
      </c>
      <c r="DM15" s="37">
        <f t="shared" si="82"/>
        <v>0</v>
      </c>
      <c r="DN15" s="37">
        <f t="shared" si="82"/>
        <v>0</v>
      </c>
      <c r="DO15" s="37">
        <f t="shared" si="82"/>
        <v>0</v>
      </c>
      <c r="DP15" s="37">
        <f t="shared" si="82"/>
        <v>0</v>
      </c>
      <c r="DQ15" s="37">
        <f t="shared" si="82"/>
        <v>0</v>
      </c>
      <c r="DR15" s="37">
        <f t="shared" si="82"/>
        <v>0.14285714285714285</v>
      </c>
      <c r="DS15" s="37">
        <f t="shared" si="82"/>
        <v>0.14285714285714285</v>
      </c>
      <c r="DT15" s="37">
        <f t="shared" si="82"/>
        <v>0.2857142857142857</v>
      </c>
      <c r="DU15" s="37">
        <f t="shared" si="82"/>
        <v>0.2857142857142857</v>
      </c>
      <c r="DV15" s="37">
        <f t="shared" si="82"/>
        <v>0.42857142857142855</v>
      </c>
      <c r="DW15" s="37">
        <f t="shared" si="82"/>
        <v>0.5714285714285714</v>
      </c>
      <c r="DX15" s="37">
        <f t="shared" si="82"/>
        <v>0.5714285714285714</v>
      </c>
      <c r="DY15" s="37">
        <f t="shared" si="82"/>
        <v>0.42857142857142855</v>
      </c>
      <c r="DZ15" s="37">
        <f t="shared" si="82"/>
        <v>0.7142857142857143</v>
      </c>
      <c r="EA15" s="37">
        <f t="shared" si="82"/>
        <v>0.5714285714285714</v>
      </c>
      <c r="EB15" s="37">
        <f t="shared" si="82"/>
        <v>0.7142857142857143</v>
      </c>
      <c r="EC15" s="37">
        <f t="shared" si="82"/>
        <v>0.8571428571428571</v>
      </c>
      <c r="ED15" s="37">
        <f t="shared" si="82"/>
        <v>1</v>
      </c>
      <c r="EE15" s="37">
        <f t="shared" si="82"/>
        <v>1.5714285714285714</v>
      </c>
      <c r="EF15" s="37">
        <f t="shared" si="82"/>
        <v>1.5714285714285714</v>
      </c>
      <c r="EG15" s="37">
        <f t="shared" ref="EG15:GR15" si="83">SUM(EA14:EG14)/7</f>
        <v>1.2857142857142858</v>
      </c>
      <c r="EH15" s="37">
        <f t="shared" si="83"/>
        <v>2.4285714285714284</v>
      </c>
      <c r="EI15" s="37">
        <f t="shared" si="83"/>
        <v>3.2857142857142856</v>
      </c>
      <c r="EJ15" s="37">
        <f t="shared" si="83"/>
        <v>3.4285714285714284</v>
      </c>
      <c r="EK15" s="37">
        <f t="shared" si="83"/>
        <v>4.1428571428571432</v>
      </c>
      <c r="EL15" s="37">
        <f t="shared" si="83"/>
        <v>4</v>
      </c>
      <c r="EM15" s="37">
        <f t="shared" si="83"/>
        <v>4.5714285714285712</v>
      </c>
      <c r="EN15" s="37">
        <f t="shared" si="83"/>
        <v>5.1428571428571432</v>
      </c>
      <c r="EO15" s="37">
        <f t="shared" si="83"/>
        <v>5.8571428571428568</v>
      </c>
      <c r="EP15" s="37">
        <f t="shared" si="83"/>
        <v>6.4285714285714288</v>
      </c>
      <c r="EQ15" s="37">
        <f t="shared" si="83"/>
        <v>7.1428571428571432</v>
      </c>
      <c r="ER15" s="37">
        <f t="shared" si="83"/>
        <v>8.2857142857142865</v>
      </c>
      <c r="ES15" s="37">
        <f t="shared" si="83"/>
        <v>9.5714285714285712</v>
      </c>
      <c r="ET15" s="37">
        <f t="shared" si="83"/>
        <v>9.8571428571428577</v>
      </c>
      <c r="EU15" s="37">
        <f t="shared" si="83"/>
        <v>11.285714285714286</v>
      </c>
      <c r="EV15" s="37">
        <f t="shared" si="83"/>
        <v>15</v>
      </c>
      <c r="EW15" s="37">
        <f t="shared" si="83"/>
        <v>15.428571428571429</v>
      </c>
      <c r="EX15" s="37">
        <f t="shared" si="83"/>
        <v>18.428571428571427</v>
      </c>
      <c r="EY15" s="37">
        <f t="shared" si="83"/>
        <v>19.714285714285715</v>
      </c>
      <c r="EZ15" s="37">
        <f t="shared" si="83"/>
        <v>22.285714285714285</v>
      </c>
      <c r="FA15" s="37">
        <f t="shared" si="83"/>
        <v>23.142857142857142</v>
      </c>
      <c r="FB15" s="37">
        <f t="shared" si="83"/>
        <v>24</v>
      </c>
      <c r="FC15" s="37">
        <f t="shared" si="83"/>
        <v>23</v>
      </c>
      <c r="FD15" s="37">
        <f t="shared" si="83"/>
        <v>26.714285714285715</v>
      </c>
      <c r="FE15" s="37">
        <f t="shared" si="83"/>
        <v>27.714285714285715</v>
      </c>
      <c r="FF15" s="37">
        <f t="shared" si="83"/>
        <v>28.285714285714285</v>
      </c>
      <c r="FG15" s="37">
        <f t="shared" si="83"/>
        <v>29</v>
      </c>
      <c r="FH15" s="37">
        <f t="shared" si="83"/>
        <v>32.857142857142854</v>
      </c>
      <c r="FI15" s="37">
        <f t="shared" si="83"/>
        <v>35.857142857142854</v>
      </c>
      <c r="FJ15" s="37">
        <f t="shared" si="83"/>
        <v>36</v>
      </c>
      <c r="FK15" s="37">
        <f t="shared" si="83"/>
        <v>36.571428571428569</v>
      </c>
      <c r="FL15" s="37">
        <f t="shared" si="83"/>
        <v>40.142857142857146</v>
      </c>
      <c r="FM15" s="37">
        <f t="shared" si="83"/>
        <v>41.571428571428569</v>
      </c>
      <c r="FN15" s="37">
        <f t="shared" si="83"/>
        <v>43.428571428571431</v>
      </c>
      <c r="FO15" s="37">
        <f t="shared" si="83"/>
        <v>39.571428571428569</v>
      </c>
      <c r="FP15" s="37">
        <f t="shared" si="83"/>
        <v>42.285714285714285</v>
      </c>
      <c r="FQ15" s="37">
        <f t="shared" si="83"/>
        <v>43.857142857142854</v>
      </c>
      <c r="FR15" s="37">
        <f t="shared" si="83"/>
        <v>42</v>
      </c>
      <c r="FS15" s="37">
        <f t="shared" si="83"/>
        <v>40.428571428571431</v>
      </c>
      <c r="FT15" s="37">
        <f t="shared" si="83"/>
        <v>39.714285714285715</v>
      </c>
      <c r="FU15" s="37">
        <f t="shared" si="83"/>
        <v>37.428571428571431</v>
      </c>
      <c r="FV15" s="37">
        <f t="shared" si="83"/>
        <v>38.285714285714285</v>
      </c>
      <c r="FW15" s="37">
        <f t="shared" si="83"/>
        <v>33</v>
      </c>
      <c r="FX15" s="37">
        <f t="shared" si="83"/>
        <v>31.571428571428573</v>
      </c>
      <c r="FY15" s="37">
        <f t="shared" si="83"/>
        <v>31</v>
      </c>
      <c r="FZ15" s="37">
        <f t="shared" si="83"/>
        <v>27.857142857142858</v>
      </c>
      <c r="GA15" s="37">
        <f t="shared" si="83"/>
        <v>26.571428571428573</v>
      </c>
      <c r="GB15" s="37">
        <f t="shared" si="83"/>
        <v>25.285714285714285</v>
      </c>
      <c r="GC15" s="37">
        <f t="shared" si="83"/>
        <v>25</v>
      </c>
      <c r="GD15" s="37">
        <f t="shared" si="83"/>
        <v>27.571428571428573</v>
      </c>
      <c r="GE15" s="37">
        <f t="shared" si="83"/>
        <v>26.428571428571427</v>
      </c>
      <c r="GF15" s="37">
        <f t="shared" si="83"/>
        <v>25.857142857142858</v>
      </c>
      <c r="GG15" s="37">
        <f t="shared" si="83"/>
        <v>24.857142857142858</v>
      </c>
      <c r="GH15" s="37">
        <f t="shared" si="83"/>
        <v>24.142857142857142</v>
      </c>
      <c r="GI15" s="37">
        <f t="shared" si="83"/>
        <v>23</v>
      </c>
      <c r="GJ15" s="37">
        <f t="shared" si="83"/>
        <v>23.857142857142858</v>
      </c>
      <c r="GK15" s="37">
        <f t="shared" si="83"/>
        <v>20.571428571428573</v>
      </c>
      <c r="GL15" s="37">
        <f t="shared" si="83"/>
        <v>18.285714285714285</v>
      </c>
      <c r="GM15" s="37">
        <f t="shared" si="83"/>
        <v>17.428571428571427</v>
      </c>
      <c r="GN15" s="37">
        <f t="shared" si="83"/>
        <v>17.428571428571427</v>
      </c>
      <c r="GO15" s="37">
        <f t="shared" si="83"/>
        <v>16.571428571428573</v>
      </c>
      <c r="GP15" s="37">
        <f t="shared" si="83"/>
        <v>16.571428571428573</v>
      </c>
      <c r="GQ15" s="37">
        <f t="shared" si="83"/>
        <v>14.571428571428571</v>
      </c>
      <c r="GR15" s="37">
        <f t="shared" si="83"/>
        <v>14.142857142857142</v>
      </c>
      <c r="GS15" s="37">
        <f t="shared" ref="GS15:JD15" si="84">SUM(GM14:GS14)/7</f>
        <v>15.142857142857142</v>
      </c>
      <c r="GT15" s="37">
        <f t="shared" si="84"/>
        <v>14.142857142857142</v>
      </c>
      <c r="GU15" s="37">
        <f t="shared" si="84"/>
        <v>14</v>
      </c>
      <c r="GV15" s="37">
        <f t="shared" si="84"/>
        <v>15</v>
      </c>
      <c r="GW15" s="37">
        <f t="shared" si="84"/>
        <v>14.571428571428571</v>
      </c>
      <c r="GX15" s="37">
        <f t="shared" si="84"/>
        <v>14.857142857142858</v>
      </c>
      <c r="GY15" s="37">
        <f t="shared" si="84"/>
        <v>14.714285714285714</v>
      </c>
      <c r="GZ15" s="37">
        <f t="shared" si="84"/>
        <v>13.571428571428571</v>
      </c>
      <c r="HA15" s="37">
        <f t="shared" si="84"/>
        <v>14.285714285714286</v>
      </c>
      <c r="HB15" s="37">
        <f t="shared" si="84"/>
        <v>13.428571428571429</v>
      </c>
      <c r="HC15" s="37">
        <f t="shared" si="84"/>
        <v>13</v>
      </c>
      <c r="HD15" s="37">
        <f t="shared" si="84"/>
        <v>12.571428571428571</v>
      </c>
      <c r="HE15" s="37">
        <f t="shared" si="84"/>
        <v>13</v>
      </c>
      <c r="HF15" s="37">
        <f t="shared" si="84"/>
        <v>12.714285714285714</v>
      </c>
      <c r="HG15" s="37">
        <f t="shared" si="84"/>
        <v>13.857142857142858</v>
      </c>
      <c r="HH15" s="37">
        <f t="shared" si="84"/>
        <v>13.285714285714286</v>
      </c>
      <c r="HI15" s="37">
        <f t="shared" si="84"/>
        <v>12.428571428571429</v>
      </c>
      <c r="HJ15" s="37">
        <f t="shared" si="84"/>
        <v>11</v>
      </c>
      <c r="HK15" s="37">
        <f t="shared" si="84"/>
        <v>10.285714285714286</v>
      </c>
      <c r="HL15" s="37">
        <f t="shared" si="84"/>
        <v>9.4285714285714288</v>
      </c>
      <c r="HM15" s="37">
        <f t="shared" si="84"/>
        <v>9.8571428571428577</v>
      </c>
      <c r="HN15" s="37">
        <f t="shared" si="84"/>
        <v>8.7142857142857135</v>
      </c>
      <c r="HO15" s="37">
        <f t="shared" si="84"/>
        <v>8.7142857142857135</v>
      </c>
      <c r="HP15" s="37">
        <f t="shared" si="84"/>
        <v>9.2857142857142865</v>
      </c>
      <c r="HQ15" s="37">
        <f t="shared" si="84"/>
        <v>9.1428571428571423</v>
      </c>
      <c r="HR15" s="37">
        <f t="shared" si="84"/>
        <v>9.1428571428571423</v>
      </c>
      <c r="HS15" s="37">
        <f t="shared" si="84"/>
        <v>8.8571428571428577</v>
      </c>
      <c r="HT15" s="37">
        <f t="shared" si="84"/>
        <v>8.2857142857142865</v>
      </c>
      <c r="HU15" s="37">
        <f t="shared" si="84"/>
        <v>8.1428571428571423</v>
      </c>
      <c r="HV15" s="37">
        <f t="shared" si="84"/>
        <v>7.8571428571428568</v>
      </c>
      <c r="HW15" s="37">
        <f t="shared" si="84"/>
        <v>7.7142857142857144</v>
      </c>
      <c r="HX15" s="37">
        <f t="shared" si="84"/>
        <v>8.2857142857142865</v>
      </c>
      <c r="HY15" s="37">
        <f t="shared" si="84"/>
        <v>9.2857142857142865</v>
      </c>
      <c r="HZ15" s="37">
        <f t="shared" si="84"/>
        <v>10.285714285714286</v>
      </c>
      <c r="IA15" s="37">
        <f t="shared" si="84"/>
        <v>10.428571428571429</v>
      </c>
      <c r="IB15" s="37">
        <f t="shared" si="84"/>
        <v>14.142857142857142</v>
      </c>
      <c r="IC15" s="37">
        <f t="shared" si="84"/>
        <v>15.714285714285714</v>
      </c>
      <c r="ID15" s="37">
        <f t="shared" si="84"/>
        <v>16.428571428571427</v>
      </c>
      <c r="IE15" s="37">
        <f t="shared" si="84"/>
        <v>18.285714285714285</v>
      </c>
      <c r="IF15" s="37">
        <f t="shared" si="84"/>
        <v>19.714285714285715</v>
      </c>
      <c r="IG15" s="37">
        <f t="shared" si="84"/>
        <v>19.714285714285715</v>
      </c>
      <c r="IH15" s="37">
        <f t="shared" si="84"/>
        <v>24.142857142857142</v>
      </c>
      <c r="II15" s="37">
        <f t="shared" si="84"/>
        <v>23.142857142857142</v>
      </c>
      <c r="IJ15" s="37">
        <f t="shared" si="84"/>
        <v>24.571428571428573</v>
      </c>
      <c r="IK15" s="37">
        <f t="shared" si="84"/>
        <v>27.285714285714285</v>
      </c>
      <c r="IL15" s="37">
        <f t="shared" si="84"/>
        <v>27.428571428571427</v>
      </c>
      <c r="IM15" s="37">
        <f t="shared" si="84"/>
        <v>30.142857142857142</v>
      </c>
      <c r="IN15" s="37">
        <f t="shared" si="84"/>
        <v>30.571428571428573</v>
      </c>
      <c r="IO15" s="37">
        <f t="shared" si="84"/>
        <v>28.857142857142858</v>
      </c>
      <c r="IP15" s="37">
        <f t="shared" si="84"/>
        <v>28.857142857142858</v>
      </c>
      <c r="IQ15" s="37">
        <f t="shared" si="84"/>
        <v>28.142857142857142</v>
      </c>
      <c r="IR15" s="37">
        <f t="shared" si="84"/>
        <v>30.142857142857142</v>
      </c>
      <c r="IS15" s="37">
        <f t="shared" si="84"/>
        <v>33.571428571428569</v>
      </c>
      <c r="IT15" s="37">
        <f t="shared" si="84"/>
        <v>32.714285714285715</v>
      </c>
      <c r="IU15" s="37">
        <f t="shared" si="84"/>
        <v>33.428571428571431</v>
      </c>
      <c r="IV15" s="37">
        <f t="shared" si="84"/>
        <v>37.571428571428569</v>
      </c>
      <c r="IW15" s="37">
        <f t="shared" si="84"/>
        <v>44.428571428571431</v>
      </c>
      <c r="IX15" s="37">
        <f t="shared" si="84"/>
        <v>48.285714285714285</v>
      </c>
      <c r="IY15" s="37">
        <f t="shared" si="84"/>
        <v>51.714285714285715</v>
      </c>
      <c r="IZ15" s="37">
        <f t="shared" si="84"/>
        <v>53.428571428571431</v>
      </c>
      <c r="JA15" s="37">
        <f t="shared" si="84"/>
        <v>59.857142857142854</v>
      </c>
      <c r="JB15" s="37">
        <f t="shared" si="84"/>
        <v>60</v>
      </c>
      <c r="JC15" s="37">
        <f t="shared" si="84"/>
        <v>65.571428571428569</v>
      </c>
      <c r="JD15" s="37">
        <f t="shared" si="84"/>
        <v>64.571428571428569</v>
      </c>
      <c r="JE15" s="37">
        <f t="shared" ref="JE15:LP15" si="85">SUM(IY14:JE14)/7</f>
        <v>71.857142857142861</v>
      </c>
      <c r="JF15" s="37">
        <f t="shared" si="85"/>
        <v>75.714285714285708</v>
      </c>
      <c r="JG15" s="37">
        <f t="shared" si="85"/>
        <v>83.571428571428569</v>
      </c>
      <c r="JH15" s="37">
        <f t="shared" si="85"/>
        <v>92.285714285714292</v>
      </c>
      <c r="JI15" s="37">
        <f t="shared" si="85"/>
        <v>101.14285714285714</v>
      </c>
      <c r="JJ15" s="37">
        <f t="shared" si="85"/>
        <v>95.285714285714292</v>
      </c>
      <c r="JK15" s="37">
        <f t="shared" si="85"/>
        <v>98.285714285714292</v>
      </c>
      <c r="JL15" s="37">
        <f t="shared" si="85"/>
        <v>96.571428571428569</v>
      </c>
      <c r="JM15" s="37">
        <f t="shared" si="85"/>
        <v>99</v>
      </c>
      <c r="JN15" s="37">
        <f t="shared" si="85"/>
        <v>102</v>
      </c>
      <c r="JO15" s="37">
        <f t="shared" si="85"/>
        <v>100</v>
      </c>
      <c r="JP15" s="37">
        <f t="shared" si="85"/>
        <v>98</v>
      </c>
      <c r="JQ15" s="37">
        <f t="shared" si="85"/>
        <v>102.57142857142857</v>
      </c>
      <c r="JR15" s="37">
        <f t="shared" si="85"/>
        <v>108.71428571428571</v>
      </c>
      <c r="JS15" s="37">
        <f t="shared" si="85"/>
        <v>111.57142857142857</v>
      </c>
      <c r="JT15" s="37">
        <f t="shared" si="85"/>
        <v>115.71428571428571</v>
      </c>
      <c r="JU15" s="37">
        <f t="shared" si="85"/>
        <v>111.85714285714286</v>
      </c>
      <c r="JV15" s="37">
        <f t="shared" si="85"/>
        <v>108.57142857142857</v>
      </c>
      <c r="JW15" s="37">
        <f t="shared" si="85"/>
        <v>108</v>
      </c>
      <c r="JX15" s="37">
        <f t="shared" si="85"/>
        <v>107.57142857142857</v>
      </c>
      <c r="JY15" s="37">
        <f t="shared" si="85"/>
        <v>105</v>
      </c>
      <c r="JZ15" s="37">
        <f t="shared" si="85"/>
        <v>109.57142857142857</v>
      </c>
      <c r="KA15" s="37">
        <f t="shared" si="85"/>
        <v>104.14285714285714</v>
      </c>
      <c r="KB15" s="37">
        <f t="shared" si="85"/>
        <v>109.28571428571429</v>
      </c>
      <c r="KC15" s="37">
        <f t="shared" si="85"/>
        <v>113.85714285714286</v>
      </c>
      <c r="KD15" s="37">
        <f t="shared" si="85"/>
        <v>112.57142857142857</v>
      </c>
      <c r="KE15" s="37">
        <f t="shared" si="85"/>
        <v>119.85714285714286</v>
      </c>
      <c r="KF15" s="37">
        <f t="shared" si="85"/>
        <v>122.28571428571429</v>
      </c>
      <c r="KG15" s="37">
        <f t="shared" si="85"/>
        <v>122.14285714285714</v>
      </c>
      <c r="KH15" s="37">
        <f t="shared" si="85"/>
        <v>122.28571428571429</v>
      </c>
      <c r="KI15" s="37">
        <f t="shared" si="85"/>
        <v>115</v>
      </c>
      <c r="KJ15" s="37">
        <f t="shared" si="85"/>
        <v>111.28571428571429</v>
      </c>
      <c r="KK15" s="37">
        <f t="shared" si="85"/>
        <v>110.14285714285714</v>
      </c>
      <c r="KL15" s="37">
        <f t="shared" si="85"/>
        <v>104.28571428571429</v>
      </c>
      <c r="KM15" s="37">
        <f t="shared" si="85"/>
        <v>100.42857142857143</v>
      </c>
      <c r="KN15" s="37">
        <f t="shared" si="85"/>
        <v>94.857142857142861</v>
      </c>
      <c r="KO15" s="37">
        <f t="shared" si="85"/>
        <v>92.571428571428569</v>
      </c>
      <c r="KP15" s="37">
        <f t="shared" si="85"/>
        <v>94</v>
      </c>
      <c r="KQ15" s="37">
        <f t="shared" si="85"/>
        <v>90.142857142857139</v>
      </c>
      <c r="KR15" s="37">
        <f t="shared" si="85"/>
        <v>91.571428571428569</v>
      </c>
      <c r="KS15" s="37">
        <f t="shared" si="85"/>
        <v>93.428571428571431</v>
      </c>
      <c r="KT15" s="37">
        <f t="shared" si="85"/>
        <v>91.428571428571431</v>
      </c>
      <c r="KU15" s="37">
        <f t="shared" si="85"/>
        <v>89.857142857142861</v>
      </c>
      <c r="KV15" s="37">
        <f t="shared" si="85"/>
        <v>87.285714285714292</v>
      </c>
      <c r="KW15" s="37">
        <f t="shared" si="85"/>
        <v>84</v>
      </c>
      <c r="KX15" s="37">
        <f t="shared" si="85"/>
        <v>82.714285714285708</v>
      </c>
      <c r="KY15" s="37">
        <f t="shared" si="85"/>
        <v>88.571428571428569</v>
      </c>
      <c r="KZ15" s="37">
        <f t="shared" si="85"/>
        <v>88.571428571428569</v>
      </c>
      <c r="LA15" s="37">
        <f t="shared" si="85"/>
        <v>95.142857142857139</v>
      </c>
      <c r="LB15" s="37">
        <f t="shared" si="85"/>
        <v>103.28571428571429</v>
      </c>
      <c r="LC15" s="37">
        <f t="shared" si="85"/>
        <v>113.57142857142857</v>
      </c>
      <c r="LD15" s="37">
        <f t="shared" si="85"/>
        <v>122</v>
      </c>
      <c r="LE15" s="37">
        <f t="shared" si="85"/>
        <v>130.85714285714286</v>
      </c>
      <c r="LF15" s="37">
        <f t="shared" si="85"/>
        <v>132.28571428571428</v>
      </c>
      <c r="LG15" s="37">
        <f t="shared" si="85"/>
        <v>131.42857142857142</v>
      </c>
      <c r="LH15" s="37">
        <f t="shared" si="85"/>
        <v>134.28571428571428</v>
      </c>
      <c r="LI15" s="37">
        <f t="shared" si="85"/>
        <v>138</v>
      </c>
      <c r="LJ15" s="37">
        <f t="shared" si="85"/>
        <v>140</v>
      </c>
      <c r="LK15" s="37">
        <f t="shared" si="85"/>
        <v>144.14285714285714</v>
      </c>
      <c r="LL15" s="37">
        <f t="shared" si="85"/>
        <v>142.14285714285714</v>
      </c>
      <c r="LM15" s="37">
        <f t="shared" si="85"/>
        <v>143.71428571428572</v>
      </c>
      <c r="LN15" s="37">
        <f t="shared" si="85"/>
        <v>148.85714285714286</v>
      </c>
      <c r="LO15" s="37">
        <f t="shared" si="85"/>
        <v>147.85714285714286</v>
      </c>
      <c r="LP15" s="37">
        <f t="shared" si="85"/>
        <v>143.85714285714286</v>
      </c>
      <c r="LQ15" s="37">
        <f t="shared" ref="LQ15:OB15" si="86">SUM(LK14:LQ14)/7</f>
        <v>136.42857142857142</v>
      </c>
      <c r="LR15" s="37">
        <f t="shared" si="86"/>
        <v>134.42857142857142</v>
      </c>
      <c r="LS15" s="37">
        <f t="shared" si="86"/>
        <v>135.14285714285714</v>
      </c>
      <c r="LT15" s="37">
        <f t="shared" si="86"/>
        <v>129.85714285714286</v>
      </c>
      <c r="LU15" s="37">
        <f t="shared" si="86"/>
        <v>126</v>
      </c>
      <c r="LV15" s="37">
        <f t="shared" si="86"/>
        <v>121.14285714285714</v>
      </c>
      <c r="LW15" s="37">
        <f t="shared" si="86"/>
        <v>121.42857142857143</v>
      </c>
      <c r="LX15" s="37">
        <f t="shared" si="86"/>
        <v>124.14285714285714</v>
      </c>
      <c r="LY15" s="37">
        <f t="shared" si="86"/>
        <v>119</v>
      </c>
      <c r="LZ15" s="37">
        <f t="shared" si="86"/>
        <v>111.57142857142857</v>
      </c>
      <c r="MA15" s="37">
        <f t="shared" si="86"/>
        <v>108.42857142857143</v>
      </c>
      <c r="MB15" s="37">
        <f t="shared" si="86"/>
        <v>102.85714285714286</v>
      </c>
      <c r="MC15" s="37">
        <f t="shared" si="86"/>
        <v>100</v>
      </c>
      <c r="MD15" s="37">
        <f t="shared" si="86"/>
        <v>90</v>
      </c>
      <c r="ME15" s="37">
        <f t="shared" si="86"/>
        <v>81.571428571428569</v>
      </c>
      <c r="MF15" s="37">
        <f t="shared" si="86"/>
        <v>76</v>
      </c>
      <c r="MG15" s="37">
        <f t="shared" si="86"/>
        <v>71</v>
      </c>
      <c r="MH15" s="37">
        <f t="shared" si="86"/>
        <v>68.428571428571431</v>
      </c>
      <c r="MI15" s="37">
        <f t="shared" si="86"/>
        <v>63.857142857142854</v>
      </c>
      <c r="MJ15" s="37">
        <f t="shared" si="86"/>
        <v>56.428571428571431</v>
      </c>
      <c r="MK15" s="37">
        <f t="shared" si="86"/>
        <v>51.714285714285715</v>
      </c>
      <c r="ML15" s="37">
        <f t="shared" si="86"/>
        <v>45.142857142857146</v>
      </c>
      <c r="MM15" s="37">
        <f t="shared" si="86"/>
        <v>40.285714285714285</v>
      </c>
      <c r="MN15" s="37">
        <f t="shared" si="86"/>
        <v>39.428571428571431</v>
      </c>
      <c r="MO15" s="37">
        <f t="shared" si="86"/>
        <v>37</v>
      </c>
      <c r="MP15" s="37">
        <f t="shared" si="86"/>
        <v>35</v>
      </c>
      <c r="MQ15" s="37">
        <f t="shared" si="86"/>
        <v>35.285714285714285</v>
      </c>
      <c r="MR15" s="37">
        <f t="shared" si="86"/>
        <v>33.428571428571431</v>
      </c>
      <c r="MS15" s="37">
        <f t="shared" si="86"/>
        <v>35</v>
      </c>
      <c r="MT15" s="37">
        <f t="shared" si="86"/>
        <v>34.857142857142854</v>
      </c>
      <c r="MU15" s="37">
        <f t="shared" si="86"/>
        <v>33</v>
      </c>
      <c r="MV15" s="37">
        <f t="shared" si="86"/>
        <v>31.714285714285715</v>
      </c>
      <c r="MW15" s="37">
        <f t="shared" si="86"/>
        <v>32.428571428571431</v>
      </c>
      <c r="MX15" s="37">
        <f t="shared" si="86"/>
        <v>28.857142857142858</v>
      </c>
      <c r="MY15" s="37">
        <f t="shared" si="86"/>
        <v>28.714285714285715</v>
      </c>
      <c r="MZ15" s="37">
        <f t="shared" si="86"/>
        <v>28</v>
      </c>
      <c r="NA15" s="37">
        <f t="shared" si="86"/>
        <v>25.714285714285715</v>
      </c>
      <c r="NB15" s="37">
        <f t="shared" si="86"/>
        <v>25.142857142857142</v>
      </c>
      <c r="NC15" s="37">
        <f t="shared" si="86"/>
        <v>26</v>
      </c>
      <c r="ND15" s="37">
        <f t="shared" si="86"/>
        <v>24.428571428571427</v>
      </c>
      <c r="NE15" s="37">
        <f t="shared" si="86"/>
        <v>26.142857142857142</v>
      </c>
      <c r="NF15" s="37">
        <f t="shared" si="86"/>
        <v>24.857142857142858</v>
      </c>
      <c r="NG15" s="37">
        <f t="shared" si="86"/>
        <v>23.571428571428573</v>
      </c>
      <c r="NH15" s="37">
        <f t="shared" si="86"/>
        <v>22.857142857142858</v>
      </c>
      <c r="NI15" s="37">
        <f t="shared" si="86"/>
        <v>24.714285714285715</v>
      </c>
      <c r="NJ15" s="37">
        <f t="shared" si="86"/>
        <v>22.571428571428573</v>
      </c>
      <c r="NK15" s="37">
        <f t="shared" si="86"/>
        <v>24</v>
      </c>
      <c r="NL15" s="37">
        <f t="shared" si="86"/>
        <v>22.714285714285715</v>
      </c>
      <c r="NM15" s="37">
        <f t="shared" si="86"/>
        <v>24.142857142857142</v>
      </c>
      <c r="NN15" s="37">
        <f t="shared" si="86"/>
        <v>26.571428571428573</v>
      </c>
      <c r="NO15" s="37">
        <f t="shared" si="86"/>
        <v>29.571428571428573</v>
      </c>
      <c r="NP15" s="37">
        <f t="shared" si="86"/>
        <v>31.571428571428573</v>
      </c>
      <c r="NQ15" s="37">
        <f t="shared" si="86"/>
        <v>34.142857142857146</v>
      </c>
      <c r="NR15" s="37">
        <f t="shared" si="86"/>
        <v>33</v>
      </c>
      <c r="NS15" s="37">
        <f t="shared" si="86"/>
        <v>36.714285714285715</v>
      </c>
      <c r="NT15" s="37">
        <f t="shared" si="86"/>
        <v>34.714285714285715</v>
      </c>
      <c r="NU15" s="37">
        <f t="shared" si="86"/>
        <v>35.285714285714285</v>
      </c>
      <c r="NV15" s="37">
        <f t="shared" si="86"/>
        <v>32</v>
      </c>
      <c r="NW15" s="37">
        <f t="shared" si="86"/>
        <v>29.142857142857142</v>
      </c>
      <c r="NX15" s="37">
        <f t="shared" si="86"/>
        <v>28</v>
      </c>
      <c r="NY15" s="37">
        <f t="shared" si="86"/>
        <v>30.428571428571427</v>
      </c>
      <c r="NZ15" s="37">
        <f t="shared" si="86"/>
        <v>31.285714285714285</v>
      </c>
      <c r="OA15" s="37">
        <f t="shared" si="86"/>
        <v>35.857142857142854</v>
      </c>
      <c r="OB15" s="37">
        <f t="shared" si="86"/>
        <v>36.714285714285715</v>
      </c>
      <c r="OC15" s="37">
        <f t="shared" ref="OC15:QN15" si="87">SUM(NW14:OC14)/7</f>
        <v>44.428571428571431</v>
      </c>
      <c r="OD15" s="37">
        <f t="shared" si="87"/>
        <v>48.714285714285715</v>
      </c>
      <c r="OE15" s="37">
        <f t="shared" si="87"/>
        <v>51</v>
      </c>
      <c r="OF15" s="37">
        <f t="shared" si="87"/>
        <v>57.428571428571431</v>
      </c>
      <c r="OG15" s="37">
        <f t="shared" si="87"/>
        <v>64.285714285714292</v>
      </c>
      <c r="OH15" s="37">
        <f t="shared" si="87"/>
        <v>74</v>
      </c>
      <c r="OI15" s="37">
        <f t="shared" si="87"/>
        <v>81.142857142857139</v>
      </c>
      <c r="OJ15" s="37">
        <f t="shared" si="87"/>
        <v>88.285714285714292</v>
      </c>
      <c r="OK15" s="37">
        <f t="shared" si="87"/>
        <v>94.857142857142861</v>
      </c>
      <c r="OL15" s="37">
        <f t="shared" si="87"/>
        <v>99.428571428571431</v>
      </c>
      <c r="OM15" s="37">
        <f t="shared" si="87"/>
        <v>106.71428571428571</v>
      </c>
      <c r="ON15" s="37">
        <f t="shared" si="87"/>
        <v>112</v>
      </c>
      <c r="OO15" s="37">
        <f t="shared" si="87"/>
        <v>118.85714285714286</v>
      </c>
      <c r="OP15" s="37">
        <f t="shared" si="87"/>
        <v>129.85714285714286</v>
      </c>
      <c r="OQ15" s="37">
        <f t="shared" si="87"/>
        <v>143.14285714285714</v>
      </c>
      <c r="OR15" s="37">
        <f t="shared" si="87"/>
        <v>155.42857142857142</v>
      </c>
      <c r="OS15" s="37">
        <f t="shared" si="87"/>
        <v>158.57142857142858</v>
      </c>
      <c r="OT15" s="37">
        <f t="shared" si="87"/>
        <v>173.85714285714286</v>
      </c>
      <c r="OU15" s="37">
        <f t="shared" si="87"/>
        <v>190.28571428571428</v>
      </c>
      <c r="OV15" s="37">
        <f t="shared" si="87"/>
        <v>202.14285714285714</v>
      </c>
      <c r="OW15" s="37">
        <f t="shared" si="87"/>
        <v>215</v>
      </c>
      <c r="OX15" s="37">
        <f t="shared" si="87"/>
        <v>225.57142857142858</v>
      </c>
      <c r="OY15" s="37">
        <f t="shared" si="87"/>
        <v>229.28571428571428</v>
      </c>
      <c r="OZ15" s="37">
        <f t="shared" si="87"/>
        <v>237.71428571428572</v>
      </c>
      <c r="PA15" s="37">
        <f t="shared" si="87"/>
        <v>245</v>
      </c>
      <c r="PB15" s="37">
        <f t="shared" si="87"/>
        <v>245.71428571428572</v>
      </c>
      <c r="PC15" s="37">
        <f t="shared" si="87"/>
        <v>250</v>
      </c>
      <c r="PD15" s="37">
        <f t="shared" si="87"/>
        <v>255.42857142857142</v>
      </c>
      <c r="PE15" s="37">
        <f t="shared" si="87"/>
        <v>249.42857142857142</v>
      </c>
      <c r="PF15" s="37">
        <f t="shared" si="87"/>
        <v>257.42857142857144</v>
      </c>
      <c r="PG15" s="37">
        <f t="shared" si="87"/>
        <v>268.14285714285717</v>
      </c>
      <c r="PH15" s="37">
        <f t="shared" si="87"/>
        <v>262.71428571428572</v>
      </c>
      <c r="PI15" s="37">
        <f t="shared" si="87"/>
        <v>263.85714285714283</v>
      </c>
      <c r="PJ15" s="37">
        <f t="shared" si="87"/>
        <v>275.14285714285717</v>
      </c>
      <c r="PK15" s="37">
        <f t="shared" si="87"/>
        <v>261</v>
      </c>
      <c r="PL15" s="37">
        <f t="shared" si="87"/>
        <v>265.42857142857144</v>
      </c>
      <c r="PM15" s="37">
        <f t="shared" si="87"/>
        <v>262.85714285714283</v>
      </c>
      <c r="PN15" s="37">
        <f t="shared" si="87"/>
        <v>269.14285714285717</v>
      </c>
      <c r="PO15" s="37">
        <f t="shared" si="87"/>
        <v>261.71428571428572</v>
      </c>
      <c r="PP15" s="37">
        <f t="shared" si="87"/>
        <v>251.42857142857142</v>
      </c>
      <c r="PQ15" s="37">
        <f t="shared" si="87"/>
        <v>228.28571428571428</v>
      </c>
      <c r="PR15" s="37">
        <f t="shared" si="87"/>
        <v>244</v>
      </c>
      <c r="PS15" s="37">
        <f t="shared" si="87"/>
        <v>246.14285714285714</v>
      </c>
      <c r="PT15" s="37">
        <f t="shared" si="87"/>
        <v>246</v>
      </c>
      <c r="PU15" s="37">
        <f t="shared" si="87"/>
        <v>236.57142857142858</v>
      </c>
      <c r="PV15" s="37">
        <f t="shared" si="87"/>
        <v>242.14285714285714</v>
      </c>
      <c r="PW15" s="37">
        <f t="shared" si="87"/>
        <v>253</v>
      </c>
      <c r="PX15" s="37">
        <f t="shared" si="87"/>
        <v>249.85714285714286</v>
      </c>
      <c r="PY15" s="37">
        <f t="shared" si="87"/>
        <v>224.28571428571428</v>
      </c>
      <c r="PZ15" s="37">
        <f t="shared" si="87"/>
        <v>209.57142857142858</v>
      </c>
      <c r="QA15" s="37">
        <f t="shared" si="87"/>
        <v>189.71428571428572</v>
      </c>
      <c r="QB15" s="37">
        <f t="shared" si="87"/>
        <v>180.71428571428572</v>
      </c>
      <c r="QC15" s="37">
        <f t="shared" si="87"/>
        <v>163.57142857142858</v>
      </c>
      <c r="QD15" s="37">
        <f t="shared" si="87"/>
        <v>144.42857142857142</v>
      </c>
      <c r="QE15" s="37">
        <f t="shared" si="87"/>
        <v>137.71428571428572</v>
      </c>
      <c r="QF15" s="37">
        <f t="shared" si="87"/>
        <v>131.71428571428572</v>
      </c>
      <c r="QG15" s="37">
        <f t="shared" si="87"/>
        <v>121.42857142857143</v>
      </c>
      <c r="QH15" s="37">
        <f t="shared" si="87"/>
        <v>115.71428571428571</v>
      </c>
      <c r="QI15" s="37">
        <f t="shared" si="87"/>
        <v>104.71428571428571</v>
      </c>
      <c r="QJ15" s="37">
        <f t="shared" si="87"/>
        <v>100.14285714285714</v>
      </c>
      <c r="QK15" s="37">
        <f t="shared" si="87"/>
        <v>91.142857142857139</v>
      </c>
      <c r="QL15" s="37">
        <f t="shared" si="87"/>
        <v>81.857142857142861</v>
      </c>
      <c r="QM15" s="37">
        <f t="shared" si="87"/>
        <v>80.571428571428569</v>
      </c>
      <c r="QN15" s="37">
        <f t="shared" si="87"/>
        <v>71.428571428571431</v>
      </c>
      <c r="QO15" s="37">
        <f t="shared" ref="QO15:SZ15" si="88">SUM(QI14:QO14)/7</f>
        <v>70.285714285714292</v>
      </c>
      <c r="QP15" s="37">
        <f t="shared" si="88"/>
        <v>65.285714285714292</v>
      </c>
      <c r="QQ15" s="37">
        <f t="shared" si="88"/>
        <v>59.142857142857146</v>
      </c>
      <c r="QR15" s="37">
        <f t="shared" si="88"/>
        <v>56.714285714285715</v>
      </c>
      <c r="QS15" s="37">
        <f t="shared" si="88"/>
        <v>56.857142857142854</v>
      </c>
      <c r="QT15" s="37">
        <f t="shared" si="88"/>
        <v>51.142857142857146</v>
      </c>
      <c r="QU15" s="37">
        <f t="shared" si="88"/>
        <v>49.285714285714285</v>
      </c>
      <c r="QV15" s="37">
        <f t="shared" si="88"/>
        <v>45</v>
      </c>
      <c r="QW15" s="37">
        <f t="shared" si="88"/>
        <v>44.142857142857146</v>
      </c>
      <c r="QX15" s="37">
        <f t="shared" si="88"/>
        <v>44.142857142857146</v>
      </c>
      <c r="QY15" s="37">
        <f t="shared" si="88"/>
        <v>41.428571428571431</v>
      </c>
      <c r="QZ15" s="37">
        <f t="shared" si="88"/>
        <v>36.285714285714285</v>
      </c>
      <c r="RA15" s="37">
        <f t="shared" si="88"/>
        <v>33.428571428571431</v>
      </c>
      <c r="RB15" s="37">
        <f t="shared" si="88"/>
        <v>31.285714285714285</v>
      </c>
      <c r="RC15" s="37">
        <f t="shared" si="88"/>
        <v>29.571428571428573</v>
      </c>
      <c r="RD15" s="37">
        <f t="shared" si="88"/>
        <v>28.571428571428573</v>
      </c>
      <c r="RE15" s="37">
        <f t="shared" si="88"/>
        <v>25</v>
      </c>
      <c r="RF15" s="37">
        <f t="shared" si="88"/>
        <v>21.857142857142858</v>
      </c>
      <c r="RG15" s="37">
        <f t="shared" si="88"/>
        <v>20.714285714285715</v>
      </c>
      <c r="RH15" s="37">
        <f t="shared" si="88"/>
        <v>19.857142857142858</v>
      </c>
      <c r="RI15" s="37">
        <f t="shared" si="88"/>
        <v>19.571428571428573</v>
      </c>
      <c r="RJ15" s="37">
        <f t="shared" si="88"/>
        <v>19.714285714285715</v>
      </c>
      <c r="RK15" s="37">
        <f t="shared" si="88"/>
        <v>20</v>
      </c>
      <c r="RL15" s="37">
        <f t="shared" si="88"/>
        <v>20.285714285714285</v>
      </c>
      <c r="RM15" s="37">
        <f t="shared" si="88"/>
        <v>22.428571428571427</v>
      </c>
      <c r="RN15" s="37">
        <f t="shared" si="88"/>
        <v>22.285714285714285</v>
      </c>
      <c r="RO15" s="37">
        <f t="shared" si="88"/>
        <v>22.857142857142858</v>
      </c>
      <c r="RP15" s="37">
        <f t="shared" si="88"/>
        <v>21.142857142857142</v>
      </c>
      <c r="RQ15" s="37">
        <f t="shared" si="88"/>
        <v>21</v>
      </c>
      <c r="RR15" s="37">
        <f t="shared" si="88"/>
        <v>19.428571428571427</v>
      </c>
      <c r="RS15" s="37">
        <f t="shared" si="88"/>
        <v>18.571428571428573</v>
      </c>
      <c r="RT15" s="37">
        <f t="shared" si="88"/>
        <v>16.285714285714285</v>
      </c>
      <c r="RU15" s="37">
        <f t="shared" si="88"/>
        <v>16</v>
      </c>
      <c r="RV15" s="37">
        <f t="shared" si="88"/>
        <v>15.571428571428571</v>
      </c>
      <c r="RW15" s="37">
        <f t="shared" si="88"/>
        <v>16.714285714285715</v>
      </c>
      <c r="RX15" s="37">
        <f t="shared" si="88"/>
        <v>15.714285714285714</v>
      </c>
      <c r="RY15" s="37">
        <f t="shared" si="88"/>
        <v>17.571428571428573</v>
      </c>
      <c r="RZ15" s="37">
        <f t="shared" si="88"/>
        <v>16.714285714285715</v>
      </c>
      <c r="SA15" s="37">
        <f t="shared" si="88"/>
        <v>17</v>
      </c>
      <c r="SB15" s="37">
        <f t="shared" si="88"/>
        <v>15.714285714285714</v>
      </c>
      <c r="SC15" s="37">
        <f t="shared" si="88"/>
        <v>14.714285714285714</v>
      </c>
      <c r="SD15" s="37">
        <f t="shared" si="88"/>
        <v>13.857142857142858</v>
      </c>
      <c r="SE15" s="37">
        <f t="shared" si="88"/>
        <v>14</v>
      </c>
      <c r="SF15" s="37">
        <f t="shared" si="88"/>
        <v>13.428571428571429</v>
      </c>
      <c r="SG15" s="37">
        <f t="shared" si="88"/>
        <v>13.714285714285714</v>
      </c>
      <c r="SH15" s="37">
        <f t="shared" si="88"/>
        <v>13.714285714285714</v>
      </c>
      <c r="SI15" s="37">
        <f t="shared" si="88"/>
        <v>15.571428571428571</v>
      </c>
      <c r="SJ15" s="37">
        <f t="shared" si="88"/>
        <v>16.857142857142858</v>
      </c>
      <c r="SK15" s="37">
        <f t="shared" si="88"/>
        <v>18</v>
      </c>
      <c r="SL15" s="37">
        <f t="shared" si="88"/>
        <v>18.857142857142858</v>
      </c>
      <c r="SM15" s="37">
        <f t="shared" si="88"/>
        <v>19.428571428571427</v>
      </c>
      <c r="SN15" s="37">
        <f t="shared" si="88"/>
        <v>20.285714285714285</v>
      </c>
      <c r="SO15" s="37">
        <f t="shared" si="88"/>
        <v>22.714285714285715</v>
      </c>
      <c r="SP15" s="37">
        <f t="shared" si="88"/>
        <v>23.571428571428573</v>
      </c>
      <c r="SQ15" s="37">
        <f t="shared" si="88"/>
        <v>24</v>
      </c>
      <c r="SR15" s="37">
        <f t="shared" si="88"/>
        <v>23.285714285714285</v>
      </c>
      <c r="SS15" s="37">
        <f t="shared" si="88"/>
        <v>25.285714285714285</v>
      </c>
      <c r="ST15" s="37">
        <f t="shared" si="88"/>
        <v>27.428571428571427</v>
      </c>
      <c r="SU15" s="37">
        <f t="shared" si="88"/>
        <v>30.714285714285715</v>
      </c>
      <c r="SV15" s="37">
        <f t="shared" si="88"/>
        <v>31.428571428571427</v>
      </c>
      <c r="SW15" s="37">
        <f t="shared" si="88"/>
        <v>34.285714285714285</v>
      </c>
      <c r="SX15" s="37">
        <f t="shared" si="88"/>
        <v>38.428571428571431</v>
      </c>
      <c r="SY15" s="37">
        <f t="shared" si="88"/>
        <v>43.285714285714285</v>
      </c>
      <c r="SZ15" s="37">
        <f t="shared" si="88"/>
        <v>46.142857142857146</v>
      </c>
      <c r="TA15" s="37">
        <f t="shared" ref="TA15:VL15" si="89">SUM(SU14:TA14)/7</f>
        <v>46.285714285714285</v>
      </c>
      <c r="TB15" s="37">
        <f t="shared" si="89"/>
        <v>47.714285714285715</v>
      </c>
      <c r="TC15" s="37">
        <f t="shared" si="89"/>
        <v>53.714285714285715</v>
      </c>
      <c r="TD15" s="37">
        <f t="shared" si="89"/>
        <v>55.714285714285715</v>
      </c>
      <c r="TE15" s="37">
        <f t="shared" si="89"/>
        <v>58.714285714285715</v>
      </c>
      <c r="TF15" s="37">
        <f t="shared" si="89"/>
        <v>60.142857142857146</v>
      </c>
      <c r="TG15" s="37">
        <f t="shared" si="89"/>
        <v>62.857142857142854</v>
      </c>
      <c r="TH15" s="37">
        <f t="shared" si="89"/>
        <v>65.571428571428569</v>
      </c>
      <c r="TI15" s="37">
        <f t="shared" si="89"/>
        <v>62.857142857142854</v>
      </c>
      <c r="TJ15" s="37">
        <f t="shared" si="89"/>
        <v>64.428571428571431</v>
      </c>
      <c r="TK15" s="37">
        <f t="shared" si="89"/>
        <v>70.857142857142861</v>
      </c>
      <c r="TL15" s="37">
        <f t="shared" si="89"/>
        <v>72.142857142857139</v>
      </c>
      <c r="TM15" s="37">
        <f t="shared" si="89"/>
        <v>80.857142857142861</v>
      </c>
      <c r="TN15" s="37">
        <f t="shared" si="89"/>
        <v>86.285714285714292</v>
      </c>
      <c r="TO15" s="37">
        <f t="shared" si="89"/>
        <v>86.714285714285708</v>
      </c>
      <c r="TP15" s="37">
        <f t="shared" si="89"/>
        <v>102.57142857142857</v>
      </c>
      <c r="TQ15" s="37">
        <f t="shared" si="89"/>
        <v>110</v>
      </c>
      <c r="TR15" s="37">
        <f t="shared" si="89"/>
        <v>119.28571428571429</v>
      </c>
      <c r="TS15" s="37">
        <f t="shared" si="89"/>
        <v>130.85714285714286</v>
      </c>
      <c r="TT15" s="37">
        <f t="shared" si="89"/>
        <v>134.28571428571428</v>
      </c>
      <c r="TU15" s="37">
        <f t="shared" si="89"/>
        <v>139.57142857142858</v>
      </c>
      <c r="TV15" s="37">
        <f t="shared" si="89"/>
        <v>146.14285714285714</v>
      </c>
      <c r="TW15" s="37">
        <f t="shared" si="89"/>
        <v>144.42857142857142</v>
      </c>
      <c r="TX15" s="37">
        <f t="shared" si="89"/>
        <v>147.28571428571428</v>
      </c>
      <c r="TY15" s="37">
        <f t="shared" si="89"/>
        <v>149</v>
      </c>
      <c r="TZ15" s="37">
        <f t="shared" si="89"/>
        <v>152.85714285714286</v>
      </c>
      <c r="UA15" s="37">
        <f t="shared" si="89"/>
        <v>157.28571428571428</v>
      </c>
      <c r="UB15" s="37">
        <f t="shared" si="89"/>
        <v>159.57142857142858</v>
      </c>
      <c r="UC15" s="37">
        <f t="shared" si="89"/>
        <v>161.71428571428572</v>
      </c>
      <c r="UD15" s="37">
        <f t="shared" si="89"/>
        <v>163.85714285714286</v>
      </c>
      <c r="UE15" s="37">
        <f t="shared" si="89"/>
        <v>172.42857142857142</v>
      </c>
      <c r="UF15" s="37">
        <f t="shared" si="89"/>
        <v>176.42857142857142</v>
      </c>
      <c r="UG15" s="37">
        <f t="shared" si="89"/>
        <v>173.42857142857142</v>
      </c>
      <c r="UH15" s="37">
        <f t="shared" si="89"/>
        <v>172.28571428571428</v>
      </c>
      <c r="UI15" s="37">
        <f t="shared" si="89"/>
        <v>174</v>
      </c>
      <c r="UJ15" s="37">
        <f t="shared" si="89"/>
        <v>167.57142857142858</v>
      </c>
      <c r="UK15" s="37">
        <f t="shared" si="89"/>
        <v>168.14285714285714</v>
      </c>
      <c r="UL15" s="37">
        <f t="shared" si="89"/>
        <v>159.85714285714286</v>
      </c>
      <c r="UM15" s="37">
        <f t="shared" si="89"/>
        <v>150.57142857142858</v>
      </c>
      <c r="UN15" s="37">
        <f t="shared" si="89"/>
        <v>142.71428571428572</v>
      </c>
      <c r="UO15" s="37">
        <f t="shared" si="89"/>
        <v>135.42857142857142</v>
      </c>
      <c r="UP15" s="37">
        <f t="shared" si="89"/>
        <v>126.28571428571429</v>
      </c>
      <c r="UQ15" s="37">
        <f t="shared" si="89"/>
        <v>122.85714285714286</v>
      </c>
      <c r="UR15" s="37">
        <f t="shared" si="89"/>
        <v>114.28571428571429</v>
      </c>
      <c r="US15" s="37">
        <f t="shared" si="89"/>
        <v>106.28571428571429</v>
      </c>
      <c r="UT15" s="37">
        <f t="shared" si="89"/>
        <v>94.428571428571431</v>
      </c>
      <c r="UU15" s="37">
        <f t="shared" si="89"/>
        <v>90.571428571428569</v>
      </c>
      <c r="UV15" s="37">
        <f t="shared" si="89"/>
        <v>80</v>
      </c>
      <c r="UW15" s="37">
        <f t="shared" si="89"/>
        <v>73.428571428571431</v>
      </c>
      <c r="UX15" s="37">
        <f t="shared" si="89"/>
        <v>71</v>
      </c>
      <c r="UY15" s="37">
        <f t="shared" si="89"/>
        <v>62</v>
      </c>
      <c r="UZ15" s="37">
        <f t="shared" si="89"/>
        <v>55.285714285714285</v>
      </c>
      <c r="VA15" s="37">
        <f t="shared" si="89"/>
        <v>55.571428571428569</v>
      </c>
      <c r="VB15" s="37">
        <f t="shared" si="89"/>
        <v>46.571428571428569</v>
      </c>
      <c r="VC15" s="37">
        <f t="shared" si="89"/>
        <v>46.142857142857146</v>
      </c>
      <c r="VD15" s="37">
        <f t="shared" si="89"/>
        <v>45.142857142857146</v>
      </c>
      <c r="VE15" s="37">
        <f t="shared" si="89"/>
        <v>42.714285714285715</v>
      </c>
      <c r="VF15" s="37">
        <f t="shared" si="89"/>
        <v>42.714285714285715</v>
      </c>
      <c r="VG15" s="37">
        <f t="shared" si="89"/>
        <v>39.285714285714285</v>
      </c>
      <c r="VH15" s="37">
        <f t="shared" si="89"/>
        <v>35.285714285714285</v>
      </c>
      <c r="VI15" s="37">
        <f t="shared" si="89"/>
        <v>36.857142857142854</v>
      </c>
      <c r="VJ15" s="37">
        <f t="shared" si="89"/>
        <v>34</v>
      </c>
      <c r="VK15" s="37">
        <f t="shared" si="89"/>
        <v>28</v>
      </c>
      <c r="VL15" s="37">
        <f t="shared" si="89"/>
        <v>27.714285714285715</v>
      </c>
      <c r="VM15" s="37">
        <f t="shared" ref="VM15:XX15" si="90">SUM(VG14:VM14)/7</f>
        <v>27</v>
      </c>
      <c r="VN15" s="37">
        <f t="shared" si="90"/>
        <v>28.142857142857142</v>
      </c>
      <c r="VO15" s="37">
        <f t="shared" si="90"/>
        <v>25.857142857142858</v>
      </c>
      <c r="VP15" s="37">
        <f t="shared" si="90"/>
        <v>25.571428571428573</v>
      </c>
      <c r="VQ15" s="37">
        <f t="shared" si="90"/>
        <v>25.714285714285715</v>
      </c>
      <c r="VR15" s="37">
        <f t="shared" si="90"/>
        <v>26.428571428571427</v>
      </c>
      <c r="VS15" s="37">
        <f t="shared" si="90"/>
        <v>26.428571428571427</v>
      </c>
      <c r="VT15" s="37">
        <f t="shared" si="90"/>
        <v>25</v>
      </c>
      <c r="VU15" s="37">
        <f t="shared" si="90"/>
        <v>22.142857142857142</v>
      </c>
      <c r="VV15" s="37">
        <f t="shared" si="90"/>
        <v>21.571428571428573</v>
      </c>
      <c r="VW15" s="37">
        <f t="shared" si="90"/>
        <v>18.142857142857142</v>
      </c>
      <c r="VX15" s="37">
        <f t="shared" si="90"/>
        <v>16.571428571428573</v>
      </c>
      <c r="VY15" s="37">
        <f t="shared" si="90"/>
        <v>14.285714285714286</v>
      </c>
      <c r="VZ15" s="37">
        <f t="shared" si="90"/>
        <v>13.428571428571429</v>
      </c>
      <c r="WA15" s="37">
        <f t="shared" si="90"/>
        <v>12.142857142857142</v>
      </c>
      <c r="WB15" s="37">
        <f t="shared" si="90"/>
        <v>9.5714285714285712</v>
      </c>
      <c r="WC15" s="37">
        <f t="shared" si="90"/>
        <v>7.8571428571428568</v>
      </c>
      <c r="WD15" s="37">
        <f t="shared" si="90"/>
        <v>7.8571428571428568</v>
      </c>
      <c r="WE15" s="37">
        <f t="shared" si="90"/>
        <v>6.8571428571428568</v>
      </c>
      <c r="WF15" s="37">
        <f t="shared" si="90"/>
        <v>7.1428571428571432</v>
      </c>
      <c r="WG15" s="37">
        <f t="shared" si="90"/>
        <v>7</v>
      </c>
      <c r="WH15" s="37">
        <f t="shared" si="90"/>
        <v>6.7142857142857144</v>
      </c>
      <c r="WI15" s="37">
        <f t="shared" si="90"/>
        <v>7.4285714285714288</v>
      </c>
      <c r="WJ15" s="37">
        <f t="shared" si="90"/>
        <v>8</v>
      </c>
      <c r="WK15" s="37">
        <f t="shared" si="90"/>
        <v>7.8571428571428568</v>
      </c>
      <c r="WL15" s="37">
        <f t="shared" si="90"/>
        <v>8.1428571428571423</v>
      </c>
      <c r="WM15" s="37">
        <f t="shared" si="90"/>
        <v>8.1428571428571423</v>
      </c>
      <c r="WN15" s="37">
        <f t="shared" si="90"/>
        <v>7.8571428571428568</v>
      </c>
      <c r="WO15" s="37">
        <f t="shared" si="90"/>
        <v>8.2857142857142865</v>
      </c>
      <c r="WP15" s="37">
        <f t="shared" si="90"/>
        <v>7.8571428571428568</v>
      </c>
      <c r="WQ15" s="37">
        <f t="shared" si="90"/>
        <v>7.2857142857142856</v>
      </c>
      <c r="WR15" s="37">
        <f t="shared" si="90"/>
        <v>6.8571428571428568</v>
      </c>
      <c r="WS15" s="37">
        <f t="shared" si="90"/>
        <v>6.7142857142857144</v>
      </c>
      <c r="WT15" s="37">
        <f t="shared" si="90"/>
        <v>8.5714285714285712</v>
      </c>
      <c r="WU15" s="37">
        <f t="shared" si="90"/>
        <v>8.7142857142857135</v>
      </c>
      <c r="WV15" s="37">
        <f t="shared" si="90"/>
        <v>8.5714285714285712</v>
      </c>
      <c r="WW15" s="37">
        <f t="shared" si="90"/>
        <v>8.1428571428571423</v>
      </c>
      <c r="WX15" s="37">
        <f t="shared" si="90"/>
        <v>8.5714285714285712</v>
      </c>
      <c r="WY15" s="37">
        <f t="shared" si="90"/>
        <v>8.8571428571428577</v>
      </c>
      <c r="WZ15" s="37">
        <f t="shared" si="90"/>
        <v>8.1428571428571423</v>
      </c>
      <c r="XA15" s="37">
        <f t="shared" si="90"/>
        <v>5.4285714285714288</v>
      </c>
      <c r="XB15" s="37">
        <f t="shared" si="90"/>
        <v>5.2857142857142856</v>
      </c>
      <c r="XC15" s="37">
        <f t="shared" si="90"/>
        <v>4.5714285714285712</v>
      </c>
      <c r="XD15" s="37">
        <f t="shared" si="90"/>
        <v>4.1428571428571432</v>
      </c>
      <c r="XE15" s="37">
        <f t="shared" si="90"/>
        <v>4</v>
      </c>
      <c r="XF15" s="37">
        <f t="shared" si="90"/>
        <v>3.4285714285714284</v>
      </c>
      <c r="XG15" s="37">
        <f t="shared" si="90"/>
        <v>3.2857142857142856</v>
      </c>
      <c r="XH15" s="37">
        <f t="shared" si="90"/>
        <v>3.5714285714285716</v>
      </c>
      <c r="XI15" s="37">
        <f t="shared" si="90"/>
        <v>3.8571428571428572</v>
      </c>
      <c r="XJ15" s="37">
        <f t="shared" si="90"/>
        <v>3.8571428571428572</v>
      </c>
      <c r="XK15" s="37">
        <f t="shared" si="90"/>
        <v>3</v>
      </c>
      <c r="XL15" s="37">
        <f t="shared" si="90"/>
        <v>2.4285714285714284</v>
      </c>
      <c r="XM15" s="37">
        <f t="shared" si="90"/>
        <v>2.2857142857142856</v>
      </c>
      <c r="XN15" s="37">
        <f t="shared" si="90"/>
        <v>2.4285714285714284</v>
      </c>
      <c r="XO15" s="37">
        <f t="shared" si="90"/>
        <v>2.7142857142857144</v>
      </c>
      <c r="XP15" s="37">
        <f t="shared" si="90"/>
        <v>2.4285714285714284</v>
      </c>
      <c r="XQ15" s="37">
        <f t="shared" si="90"/>
        <v>2.5714285714285716</v>
      </c>
      <c r="XR15" s="37">
        <f t="shared" si="90"/>
        <v>2.8571428571428572</v>
      </c>
      <c r="XS15" s="37">
        <f t="shared" si="90"/>
        <v>3</v>
      </c>
      <c r="XT15" s="37">
        <f t="shared" si="90"/>
        <v>3</v>
      </c>
      <c r="XU15" s="37">
        <f t="shared" si="90"/>
        <v>3.1428571428571428</v>
      </c>
      <c r="XV15" s="37">
        <f t="shared" si="90"/>
        <v>2.5714285714285716</v>
      </c>
      <c r="XW15" s="37">
        <f t="shared" si="90"/>
        <v>2.5714285714285716</v>
      </c>
      <c r="XX15" s="37">
        <f t="shared" si="90"/>
        <v>2.7142857142857144</v>
      </c>
      <c r="XY15" s="37">
        <f t="shared" ref="XY15:AAJ15" si="91">SUM(XS14:XY14)/7</f>
        <v>2.5714285714285716</v>
      </c>
      <c r="XZ15" s="37">
        <f t="shared" si="91"/>
        <v>2.2857142857142856</v>
      </c>
      <c r="YA15" s="37">
        <f t="shared" si="91"/>
        <v>2</v>
      </c>
      <c r="YB15" s="37">
        <f t="shared" si="91"/>
        <v>2</v>
      </c>
      <c r="YC15" s="37">
        <f t="shared" si="91"/>
        <v>1.8571428571428572</v>
      </c>
      <c r="YD15" s="37">
        <f t="shared" si="91"/>
        <v>1.7142857142857142</v>
      </c>
      <c r="YE15" s="37">
        <f t="shared" si="91"/>
        <v>1.1428571428571428</v>
      </c>
      <c r="YF15" s="37">
        <f t="shared" si="91"/>
        <v>1.2857142857142858</v>
      </c>
      <c r="YG15" s="37">
        <f t="shared" si="91"/>
        <v>1.2857142857142858</v>
      </c>
      <c r="YH15" s="37">
        <f t="shared" si="91"/>
        <v>1.7142857142857142</v>
      </c>
      <c r="YI15" s="37">
        <f t="shared" si="91"/>
        <v>1.4285714285714286</v>
      </c>
      <c r="YJ15" s="37">
        <f t="shared" si="91"/>
        <v>1.5714285714285714</v>
      </c>
      <c r="YK15" s="37">
        <f t="shared" si="91"/>
        <v>1.5714285714285714</v>
      </c>
      <c r="YL15" s="37">
        <f t="shared" si="91"/>
        <v>1.8571428571428572</v>
      </c>
      <c r="YM15" s="37">
        <f t="shared" si="91"/>
        <v>2.5714285714285716</v>
      </c>
      <c r="YN15" s="37">
        <f t="shared" si="91"/>
        <v>3</v>
      </c>
      <c r="YO15" s="37">
        <f t="shared" si="91"/>
        <v>3.1428571428571428</v>
      </c>
      <c r="YP15" s="37">
        <f t="shared" si="91"/>
        <v>3.2857142857142856</v>
      </c>
      <c r="YQ15" s="37">
        <f t="shared" si="91"/>
        <v>4.1428571428571432</v>
      </c>
      <c r="YR15" s="37">
        <f t="shared" si="91"/>
        <v>4.4285714285714288</v>
      </c>
      <c r="YS15" s="37">
        <f t="shared" si="91"/>
        <v>5.1428571428571432</v>
      </c>
      <c r="YT15" s="37">
        <f t="shared" si="91"/>
        <v>5.8571428571428568</v>
      </c>
      <c r="YU15" s="37">
        <f t="shared" si="91"/>
        <v>6.4285714285714288</v>
      </c>
      <c r="YV15" s="37">
        <f t="shared" si="91"/>
        <v>7</v>
      </c>
      <c r="YW15" s="37">
        <f t="shared" si="91"/>
        <v>7.1428571428571432</v>
      </c>
      <c r="YX15" s="37">
        <f t="shared" si="91"/>
        <v>6.2857142857142856</v>
      </c>
      <c r="YY15" s="37">
        <f t="shared" si="91"/>
        <v>7.2857142857142856</v>
      </c>
      <c r="YZ15" s="37">
        <f t="shared" si="91"/>
        <v>8.2857142857142865</v>
      </c>
      <c r="ZA15" s="37">
        <f t="shared" si="91"/>
        <v>10.571428571428571</v>
      </c>
      <c r="ZB15" s="37">
        <f t="shared" si="91"/>
        <v>15.571428571428571</v>
      </c>
      <c r="ZC15" s="37">
        <f t="shared" si="91"/>
        <v>25.428571428571427</v>
      </c>
      <c r="ZD15" s="37">
        <f t="shared" si="91"/>
        <v>36.571428571428569</v>
      </c>
      <c r="ZE15" s="37">
        <f t="shared" si="91"/>
        <v>49.142857142857146</v>
      </c>
      <c r="ZF15" s="37">
        <f t="shared" si="91"/>
        <v>55</v>
      </c>
      <c r="ZG15" s="37">
        <f t="shared" si="91"/>
        <v>61.857142857142854</v>
      </c>
      <c r="ZH15" s="37">
        <f t="shared" si="91"/>
        <v>77.714285714285708</v>
      </c>
      <c r="ZI15" s="37">
        <f t="shared" si="91"/>
        <v>101.85714285714286</v>
      </c>
      <c r="ZJ15" s="37">
        <f t="shared" si="91"/>
        <v>117.28571428571429</v>
      </c>
      <c r="ZK15" s="37">
        <f t="shared" si="91"/>
        <v>142.28571428571428</v>
      </c>
      <c r="ZL15" s="37">
        <f t="shared" si="91"/>
        <v>166.42857142857142</v>
      </c>
      <c r="ZM15" s="37">
        <f t="shared" si="91"/>
        <v>186.85714285714286</v>
      </c>
      <c r="ZN15" s="37">
        <f t="shared" si="91"/>
        <v>246</v>
      </c>
      <c r="ZO15" s="37">
        <f t="shared" si="91"/>
        <v>298</v>
      </c>
      <c r="ZP15" s="37">
        <f t="shared" si="91"/>
        <v>338.85714285714283</v>
      </c>
      <c r="ZQ15" s="37">
        <f t="shared" si="91"/>
        <v>399.14285714285717</v>
      </c>
      <c r="ZR15" s="37">
        <f t="shared" si="91"/>
        <v>461.85714285714283</v>
      </c>
      <c r="ZS15" s="37">
        <f t="shared" si="91"/>
        <v>525.57142857142856</v>
      </c>
      <c r="ZT15" s="37">
        <f t="shared" si="91"/>
        <v>572.42857142857144</v>
      </c>
      <c r="ZU15" s="37">
        <f t="shared" si="91"/>
        <v>655</v>
      </c>
      <c r="ZV15" s="37">
        <f t="shared" si="91"/>
        <v>748.85714285714289</v>
      </c>
      <c r="ZW15" s="37">
        <f t="shared" si="91"/>
        <v>848.42857142857144</v>
      </c>
      <c r="ZX15" s="37">
        <f t="shared" si="91"/>
        <v>983.85714285714289</v>
      </c>
      <c r="ZY15" s="37">
        <f t="shared" si="91"/>
        <v>1138.8571428571429</v>
      </c>
      <c r="ZZ15" s="37">
        <f t="shared" si="91"/>
        <v>1264.5714285714287</v>
      </c>
      <c r="AAA15" s="37">
        <f t="shared" si="91"/>
        <v>1331.2857142857142</v>
      </c>
      <c r="AAB15" s="37">
        <f t="shared" si="91"/>
        <v>1444.1428571428571</v>
      </c>
      <c r="AAC15" s="37">
        <f t="shared" si="91"/>
        <v>1537.8571428571429</v>
      </c>
      <c r="AAD15" s="37">
        <f t="shared" si="91"/>
        <v>1670</v>
      </c>
      <c r="AAE15" s="37">
        <f t="shared" si="91"/>
        <v>1742.7142857142858</v>
      </c>
      <c r="AAF15" s="37">
        <f t="shared" si="91"/>
        <v>1818.8571428571429</v>
      </c>
      <c r="AAG15" s="37">
        <f t="shared" si="91"/>
        <v>1870.2857142857142</v>
      </c>
      <c r="AAH15" s="37">
        <f t="shared" si="91"/>
        <v>1930.4285714285713</v>
      </c>
      <c r="AAI15" s="37">
        <f t="shared" si="91"/>
        <v>1918.5714285714287</v>
      </c>
      <c r="AAJ15" s="37">
        <f t="shared" si="91"/>
        <v>2000.2857142857142</v>
      </c>
      <c r="AAK15" s="37">
        <f t="shared" ref="AAK15:ACV15" si="92">SUM(AAE14:AAK14)/7</f>
        <v>2002.8571428571429</v>
      </c>
      <c r="AAL15" s="37">
        <f t="shared" si="92"/>
        <v>2072.5714285714284</v>
      </c>
      <c r="AAM15" s="37">
        <f t="shared" si="92"/>
        <v>1925.7142857142858</v>
      </c>
      <c r="AAN15" s="37">
        <f t="shared" si="92"/>
        <v>1971.4285714285713</v>
      </c>
      <c r="AAO15" s="37">
        <f t="shared" si="92"/>
        <v>1943.2857142857142</v>
      </c>
      <c r="AAP15" s="37">
        <f t="shared" ref="AAP15" si="93">SUM(AAJ14:AAP14)/7</f>
        <v>1977.1428571428571</v>
      </c>
      <c r="AAQ15" s="37">
        <f t="shared" ref="AAQ15" si="94">SUM(AAK14:AAQ14)/7</f>
        <v>1932.8571428571429</v>
      </c>
      <c r="AAR15" s="37">
        <f t="shared" ref="AAR15" si="95">SUM(AAL14:AAR14)/7</f>
        <v>1969.5714285714287</v>
      </c>
      <c r="AAS15" s="37">
        <f t="shared" ref="AAS15" si="96">SUM(AAM14:AAS14)/7</f>
        <v>1877</v>
      </c>
      <c r="AAT15" s="37">
        <f t="shared" ref="AAT15" si="97">SUM(AAN14:AAT14)/7</f>
        <v>1983.2857142857142</v>
      </c>
      <c r="AAU15" s="37">
        <f t="shared" ref="AAU15" si="98">SUM(AAO14:AAU14)/7</f>
        <v>1857.1428571428571</v>
      </c>
      <c r="AAV15" s="37">
        <f t="shared" ref="AAV15" si="99">SUM(AAP14:AAV14)/7</f>
        <v>1794.4285714285713</v>
      </c>
      <c r="AAW15" s="37">
        <f t="shared" si="92"/>
        <v>1735.8571428571429</v>
      </c>
      <c r="AAX15" s="37">
        <f t="shared" si="92"/>
        <v>1674.8571428571429</v>
      </c>
      <c r="AAY15" s="37">
        <f t="shared" si="92"/>
        <v>1473</v>
      </c>
      <c r="AAZ15" s="37">
        <f t="shared" si="92"/>
        <v>1380.4285714285713</v>
      </c>
      <c r="ABA15" s="37">
        <f t="shared" si="92"/>
        <v>1296.5714285714287</v>
      </c>
      <c r="ABB15" s="37">
        <f t="shared" si="92"/>
        <v>1249.8571428571429</v>
      </c>
      <c r="ABC15" s="37">
        <f t="shared" si="92"/>
        <v>1243.5714285714287</v>
      </c>
      <c r="ABD15" s="37">
        <f t="shared" si="92"/>
        <v>1188</v>
      </c>
      <c r="ABE15" s="37">
        <f t="shared" si="92"/>
        <v>1146.5714285714287</v>
      </c>
      <c r="ABF15" s="37">
        <f t="shared" si="92"/>
        <v>1170.2857142857142</v>
      </c>
      <c r="ABG15" s="37">
        <f t="shared" si="92"/>
        <v>1129.8571428571429</v>
      </c>
      <c r="ABH15" s="37">
        <f t="shared" si="92"/>
        <v>1063.8571428571429</v>
      </c>
      <c r="ABI15" s="37">
        <f t="shared" si="92"/>
        <v>1015.8571428571429</v>
      </c>
      <c r="ABJ15" s="37">
        <f t="shared" si="92"/>
        <v>958.71428571428567</v>
      </c>
      <c r="ABK15" s="37">
        <f t="shared" si="92"/>
        <v>889.42857142857144</v>
      </c>
      <c r="ABL15" s="37">
        <f t="shared" si="92"/>
        <v>803.57142857142856</v>
      </c>
      <c r="ABM15" s="37">
        <f t="shared" si="92"/>
        <v>740.85714285714289</v>
      </c>
      <c r="ABN15" s="37">
        <f t="shared" si="92"/>
        <v>679.71428571428567</v>
      </c>
      <c r="ABO15" s="37">
        <f t="shared" si="92"/>
        <v>628.14285714285711</v>
      </c>
      <c r="ABP15" s="37">
        <f t="shared" si="92"/>
        <v>607.42857142857144</v>
      </c>
      <c r="ABQ15" s="37">
        <f t="shared" si="92"/>
        <v>589</v>
      </c>
      <c r="ABR15" s="37">
        <f t="shared" si="92"/>
        <v>571.14285714285711</v>
      </c>
      <c r="ABS15" s="37">
        <f t="shared" si="92"/>
        <v>544.57142857142856</v>
      </c>
      <c r="ABT15" s="37">
        <f t="shared" si="92"/>
        <v>508</v>
      </c>
      <c r="ABU15" s="37">
        <f t="shared" si="92"/>
        <v>486.57142857142856</v>
      </c>
      <c r="ABV15" s="37">
        <f t="shared" si="92"/>
        <v>449.57142857142856</v>
      </c>
      <c r="ABW15" s="37">
        <f t="shared" si="92"/>
        <v>406.57142857142856</v>
      </c>
      <c r="ABX15" s="37">
        <f t="shared" si="92"/>
        <v>403.57142857142856</v>
      </c>
      <c r="ABY15" s="37">
        <f t="shared" si="92"/>
        <v>337.85714285714283</v>
      </c>
      <c r="ABZ15" s="37">
        <f t="shared" si="92"/>
        <v>308.57142857142856</v>
      </c>
      <c r="ACA15" s="37">
        <f t="shared" si="92"/>
        <v>295.42857142857144</v>
      </c>
      <c r="ACB15" s="37">
        <f t="shared" si="92"/>
        <v>281.71428571428572</v>
      </c>
      <c r="ACC15" s="37">
        <f t="shared" si="92"/>
        <v>278.57142857142856</v>
      </c>
      <c r="ACD15" s="37">
        <f t="shared" si="92"/>
        <v>291.28571428571428</v>
      </c>
      <c r="ACE15" s="37">
        <f t="shared" si="92"/>
        <v>282.71428571428572</v>
      </c>
      <c r="ACF15" s="37">
        <f t="shared" si="92"/>
        <v>312.57142857142856</v>
      </c>
      <c r="ACG15" s="37">
        <f t="shared" si="92"/>
        <v>313.71428571428572</v>
      </c>
      <c r="ACH15" s="37">
        <f t="shared" si="92"/>
        <v>304</v>
      </c>
      <c r="ACI15" s="37">
        <f t="shared" si="92"/>
        <v>301.42857142857144</v>
      </c>
      <c r="ACJ15" s="37">
        <f t="shared" si="92"/>
        <v>296.85714285714283</v>
      </c>
      <c r="ACK15" s="37">
        <f t="shared" si="92"/>
        <v>291.28571428571428</v>
      </c>
      <c r="ACL15" s="37">
        <f t="shared" si="92"/>
        <v>289.57142857142856</v>
      </c>
      <c r="ACM15" s="37">
        <f t="shared" si="92"/>
        <v>293.85714285714283</v>
      </c>
      <c r="ACN15" s="37">
        <f t="shared" si="92"/>
        <v>303.57142857142856</v>
      </c>
      <c r="ACO15" s="37">
        <f t="shared" si="92"/>
        <v>333.42857142857144</v>
      </c>
      <c r="ACP15" s="37">
        <f t="shared" si="92"/>
        <v>339</v>
      </c>
      <c r="ACQ15" s="37">
        <f t="shared" si="92"/>
        <v>354.85714285714283</v>
      </c>
      <c r="ACR15" s="37">
        <f t="shared" si="92"/>
        <v>357.85714285714283</v>
      </c>
      <c r="ACS15" s="37">
        <f t="shared" si="92"/>
        <v>361</v>
      </c>
      <c r="ACT15" s="37">
        <f t="shared" si="92"/>
        <v>369.57142857142856</v>
      </c>
      <c r="ACU15" s="37">
        <f t="shared" si="92"/>
        <v>376.42857142857144</v>
      </c>
      <c r="ACV15" s="37">
        <f t="shared" si="92"/>
        <v>359.85714285714283</v>
      </c>
      <c r="ACW15" s="37">
        <f t="shared" ref="ACW15:AFH15" si="100">SUM(ACQ14:ACW14)/7</f>
        <v>362.57142857142856</v>
      </c>
      <c r="ACX15" s="37">
        <f t="shared" si="100"/>
        <v>350.28571428571428</v>
      </c>
      <c r="ACY15" s="37">
        <f t="shared" si="100"/>
        <v>335.28571428571428</v>
      </c>
      <c r="ACZ15" s="37">
        <f t="shared" si="100"/>
        <v>329.14285714285717</v>
      </c>
      <c r="ADA15" s="37">
        <f t="shared" si="100"/>
        <v>313</v>
      </c>
      <c r="ADB15" s="37">
        <f t="shared" si="100"/>
        <v>285.42857142857144</v>
      </c>
      <c r="ADC15" s="37">
        <f t="shared" si="100"/>
        <v>276.71428571428572</v>
      </c>
      <c r="ADD15" s="37">
        <f t="shared" si="100"/>
        <v>263</v>
      </c>
      <c r="ADE15" s="37">
        <f t="shared" si="100"/>
        <v>262.57142857142856</v>
      </c>
      <c r="ADF15" s="37">
        <f t="shared" si="100"/>
        <v>263.71428571428572</v>
      </c>
      <c r="ADG15" s="37">
        <f t="shared" si="100"/>
        <v>265.85714285714283</v>
      </c>
      <c r="ADH15" s="37">
        <f t="shared" si="100"/>
        <v>268.28571428571428</v>
      </c>
      <c r="ADI15" s="37">
        <f t="shared" si="100"/>
        <v>274.14285714285717</v>
      </c>
      <c r="ADJ15" s="37">
        <f t="shared" si="100"/>
        <v>267.57142857142856</v>
      </c>
      <c r="ADK15" s="37">
        <f t="shared" si="100"/>
        <v>269.85714285714283</v>
      </c>
      <c r="ADL15" s="37">
        <f t="shared" si="100"/>
        <v>239</v>
      </c>
      <c r="ADM15" s="37">
        <f t="shared" si="100"/>
        <v>233.14285714285714</v>
      </c>
      <c r="ADN15" s="37">
        <f t="shared" si="100"/>
        <v>231.28571428571428</v>
      </c>
      <c r="ADO15" s="37">
        <f t="shared" si="100"/>
        <v>226.14285714285714</v>
      </c>
      <c r="ADP15" s="37">
        <f t="shared" si="100"/>
        <v>198.71428571428572</v>
      </c>
      <c r="ADQ15" s="37">
        <f t="shared" si="100"/>
        <v>175.71428571428572</v>
      </c>
      <c r="ADR15" s="37">
        <f t="shared" si="100"/>
        <v>165.71428571428572</v>
      </c>
      <c r="ADS15" s="37">
        <f t="shared" si="100"/>
        <v>197.57142857142858</v>
      </c>
      <c r="ADT15" s="37">
        <f t="shared" si="100"/>
        <v>208.57142857142858</v>
      </c>
      <c r="ADU15" s="37">
        <f t="shared" si="100"/>
        <v>216.85714285714286</v>
      </c>
      <c r="ADV15" s="37">
        <f t="shared" si="100"/>
        <v>225.85714285714286</v>
      </c>
      <c r="ADW15" s="37">
        <f t="shared" si="100"/>
        <v>250.14285714285714</v>
      </c>
      <c r="ADX15" s="37">
        <f t="shared" si="100"/>
        <v>277.14285714285717</v>
      </c>
      <c r="ADY15" s="37">
        <f t="shared" si="100"/>
        <v>296.14285714285717</v>
      </c>
      <c r="ADZ15" s="37">
        <f t="shared" si="100"/>
        <v>297.42857142857144</v>
      </c>
      <c r="AEA15" s="37">
        <f t="shared" si="100"/>
        <v>292.85714285714283</v>
      </c>
      <c r="AEB15" s="37">
        <f t="shared" si="100"/>
        <v>285</v>
      </c>
      <c r="AEC15" s="37">
        <f t="shared" si="100"/>
        <v>283.85714285714283</v>
      </c>
      <c r="AED15" s="37">
        <f t="shared" si="100"/>
        <v>281.14285714285717</v>
      </c>
      <c r="AEE15" s="37">
        <f t="shared" si="100"/>
        <v>277.42857142857144</v>
      </c>
      <c r="AEF15" s="37">
        <f t="shared" si="100"/>
        <v>274.28571428571428</v>
      </c>
      <c r="AEG15" s="37">
        <f t="shared" si="100"/>
        <v>262</v>
      </c>
      <c r="AEH15" s="37">
        <f t="shared" si="100"/>
        <v>258.14285714285717</v>
      </c>
      <c r="AEI15" s="37">
        <f t="shared" si="100"/>
        <v>262</v>
      </c>
      <c r="AEJ15" s="37">
        <f t="shared" si="100"/>
        <v>259.14285714285717</v>
      </c>
      <c r="AEK15" s="37">
        <f t="shared" si="100"/>
        <v>258.28571428571428</v>
      </c>
      <c r="AEL15" s="37">
        <f t="shared" si="100"/>
        <v>254.85714285714286</v>
      </c>
      <c r="AEM15" s="37">
        <f t="shared" si="100"/>
        <v>248.28571428571428</v>
      </c>
      <c r="AEN15" s="37">
        <f t="shared" si="100"/>
        <v>246.42857142857142</v>
      </c>
      <c r="AEO15" s="37">
        <f t="shared" si="100"/>
        <v>234.42857142857142</v>
      </c>
      <c r="AEP15" s="37">
        <f t="shared" si="100"/>
        <v>230</v>
      </c>
      <c r="AEQ15" s="37">
        <f t="shared" si="100"/>
        <v>214.57142857142858</v>
      </c>
      <c r="AER15" s="37">
        <f t="shared" si="100"/>
        <v>203.42857142857142</v>
      </c>
      <c r="AES15" s="37">
        <f t="shared" si="100"/>
        <v>189.14285714285714</v>
      </c>
      <c r="AET15" s="37">
        <f t="shared" si="100"/>
        <v>179.42857142857142</v>
      </c>
      <c r="AEU15" s="37">
        <f t="shared" si="100"/>
        <v>174.14285714285714</v>
      </c>
      <c r="AEV15" s="37">
        <f t="shared" si="100"/>
        <v>174.71428571428572</v>
      </c>
      <c r="AEW15" s="37">
        <f t="shared" si="100"/>
        <v>170.14285714285714</v>
      </c>
      <c r="AEX15" s="37">
        <f t="shared" si="100"/>
        <v>167.85714285714286</v>
      </c>
      <c r="AEY15" s="37">
        <f t="shared" si="100"/>
        <v>157.28571428571428</v>
      </c>
      <c r="AEZ15" s="37">
        <f t="shared" si="100"/>
        <v>156.71428571428572</v>
      </c>
      <c r="AFA15" s="37">
        <f t="shared" si="100"/>
        <v>151.28571428571428</v>
      </c>
      <c r="AFB15" s="37">
        <f t="shared" si="100"/>
        <v>144.14285714285714</v>
      </c>
      <c r="AFC15" s="37">
        <f t="shared" si="100"/>
        <v>142.71428571428572</v>
      </c>
      <c r="AFD15" s="37">
        <f t="shared" si="100"/>
        <v>143.85714285714286</v>
      </c>
      <c r="AFE15" s="37">
        <f t="shared" si="100"/>
        <v>136.85714285714286</v>
      </c>
      <c r="AFF15" s="37">
        <f t="shared" si="100"/>
        <v>140.42857142857142</v>
      </c>
      <c r="AFG15" s="37">
        <f t="shared" si="100"/>
        <v>138.71428571428572</v>
      </c>
      <c r="AFH15" s="37">
        <f t="shared" si="100"/>
        <v>135.71428571428572</v>
      </c>
      <c r="AFI15" s="37">
        <f t="shared" ref="AFI15:AKB15" si="101">SUM(AFC14:AFI14)/7</f>
        <v>132</v>
      </c>
      <c r="AFJ15" s="37">
        <f t="shared" si="101"/>
        <v>128.57142857142858</v>
      </c>
      <c r="AFK15" s="37">
        <f t="shared" si="101"/>
        <v>124.42857142857143</v>
      </c>
      <c r="AFL15" s="37">
        <f t="shared" si="101"/>
        <v>129.42857142857142</v>
      </c>
      <c r="AFM15" s="37">
        <f t="shared" si="101"/>
        <v>125.42857142857143</v>
      </c>
      <c r="AFN15" s="37">
        <f t="shared" si="101"/>
        <v>126.42857142857143</v>
      </c>
      <c r="AFO15" s="37">
        <f t="shared" si="101"/>
        <v>127.71428571428571</v>
      </c>
      <c r="AFP15" s="37">
        <f t="shared" si="101"/>
        <v>131.28571428571428</v>
      </c>
      <c r="AFQ15" s="37">
        <f t="shared" si="101"/>
        <v>133.14285714285714</v>
      </c>
      <c r="AFR15" s="37">
        <f t="shared" si="101"/>
        <v>137.85714285714286</v>
      </c>
      <c r="AFS15" s="37">
        <f t="shared" si="101"/>
        <v>145.57142857142858</v>
      </c>
      <c r="AFT15" s="37">
        <f t="shared" si="101"/>
        <v>162.14285714285714</v>
      </c>
      <c r="AFU15" s="37">
        <f t="shared" si="101"/>
        <v>179</v>
      </c>
      <c r="AFV15" s="37">
        <f t="shared" si="101"/>
        <v>192.85714285714286</v>
      </c>
      <c r="AFW15" s="37">
        <f t="shared" si="101"/>
        <v>216</v>
      </c>
      <c r="AFX15" s="37">
        <f t="shared" si="101"/>
        <v>232.28571428571428</v>
      </c>
      <c r="AFY15" s="37">
        <f t="shared" si="101"/>
        <v>240.57142857142858</v>
      </c>
      <c r="AFZ15" s="37">
        <f t="shared" si="101"/>
        <v>274.14285714285717</v>
      </c>
      <c r="AGA15" s="37">
        <f t="shared" si="101"/>
        <v>309.42857142857144</v>
      </c>
      <c r="AGB15" s="37">
        <f t="shared" si="101"/>
        <v>338.57142857142856</v>
      </c>
      <c r="AGC15" s="37">
        <f t="shared" si="101"/>
        <v>377.14285714285717</v>
      </c>
      <c r="AGD15" s="37">
        <f t="shared" si="101"/>
        <v>419.14285714285717</v>
      </c>
      <c r="AGE15" s="37">
        <f t="shared" si="101"/>
        <v>461.85714285714283</v>
      </c>
      <c r="AGF15" s="37">
        <f t="shared" si="101"/>
        <v>490.42857142857144</v>
      </c>
      <c r="AGG15" s="37">
        <f t="shared" si="101"/>
        <v>566.57142857142856</v>
      </c>
      <c r="AGH15" s="37">
        <f t="shared" si="101"/>
        <v>644.14285714285711</v>
      </c>
      <c r="AGI15" s="37">
        <f t="shared" si="101"/>
        <v>739.14285714285711</v>
      </c>
      <c r="AGJ15" s="37">
        <f t="shared" si="101"/>
        <v>833.14285714285711</v>
      </c>
      <c r="AGK15" s="37">
        <f t="shared" si="101"/>
        <v>955.85714285714289</v>
      </c>
      <c r="AGL15" s="37">
        <f t="shared" si="101"/>
        <v>1076.2857142857142</v>
      </c>
      <c r="AGM15" s="37">
        <f t="shared" si="101"/>
        <v>1122.1428571428571</v>
      </c>
      <c r="AGN15" s="37">
        <f t="shared" si="101"/>
        <v>1064.5714285714287</v>
      </c>
      <c r="AGO15" s="37">
        <f t="shared" si="101"/>
        <v>1277.8571428571429</v>
      </c>
      <c r="AGP15" s="37">
        <f t="shared" si="101"/>
        <v>1480.8571428571429</v>
      </c>
      <c r="AGQ15" s="37">
        <f t="shared" si="101"/>
        <v>1662.5714285714287</v>
      </c>
      <c r="AGR15" s="37">
        <f t="shared" si="101"/>
        <v>1871.4285714285713</v>
      </c>
      <c r="AGS15" s="37">
        <f t="shared" si="101"/>
        <v>2004.5714285714287</v>
      </c>
      <c r="AGT15" s="37">
        <f t="shared" si="101"/>
        <v>2071</v>
      </c>
      <c r="AGU15" s="37">
        <f t="shared" si="101"/>
        <v>2505.8571428571427</v>
      </c>
      <c r="AGV15" s="37">
        <f t="shared" si="101"/>
        <v>2588.8571428571427</v>
      </c>
      <c r="AGW15" s="37">
        <f t="shared" si="101"/>
        <v>2731.7142857142858</v>
      </c>
      <c r="AGX15" s="37">
        <f t="shared" si="101"/>
        <v>2859</v>
      </c>
      <c r="AGY15" s="37">
        <f t="shared" si="101"/>
        <v>2962</v>
      </c>
      <c r="AGZ15" s="37">
        <f t="shared" si="101"/>
        <v>3013.1428571428573</v>
      </c>
      <c r="AHA15" s="37">
        <f t="shared" si="101"/>
        <v>3032.5714285714284</v>
      </c>
      <c r="AHB15" s="37">
        <f t="shared" si="101"/>
        <v>3092.5714285714284</v>
      </c>
      <c r="AHC15" s="37">
        <f t="shared" si="101"/>
        <v>3195.7142857142858</v>
      </c>
      <c r="AHD15" s="37">
        <f t="shared" si="101"/>
        <v>3200.5714285714284</v>
      </c>
      <c r="AHE15" s="37">
        <f t="shared" si="101"/>
        <v>3208.2857142857142</v>
      </c>
      <c r="AHF15" s="37">
        <f t="shared" si="101"/>
        <v>3255.5714285714284</v>
      </c>
      <c r="AHG15" s="37">
        <f t="shared" si="101"/>
        <v>3339.8571428571427</v>
      </c>
      <c r="AHH15" s="37">
        <f t="shared" si="101"/>
        <v>3355.4285714285716</v>
      </c>
      <c r="AHI15" s="37">
        <f t="shared" si="101"/>
        <v>3418.8571428571427</v>
      </c>
      <c r="AHJ15" s="37">
        <f t="shared" si="101"/>
        <v>3475</v>
      </c>
      <c r="AHK15" s="37">
        <f t="shared" si="101"/>
        <v>3509.1428571428573</v>
      </c>
      <c r="AHL15" s="37">
        <f t="shared" si="101"/>
        <v>3246.7142857142858</v>
      </c>
      <c r="AHM15" s="37">
        <f t="shared" si="101"/>
        <v>3140.2857142857142</v>
      </c>
      <c r="AHN15" s="37">
        <f t="shared" si="101"/>
        <v>3028.8571428571427</v>
      </c>
      <c r="AHO15" s="37">
        <f t="shared" si="101"/>
        <v>3041</v>
      </c>
      <c r="AHP15" s="37">
        <f t="shared" si="101"/>
        <v>2848.8571428571427</v>
      </c>
      <c r="AHQ15" s="37">
        <f t="shared" si="101"/>
        <v>2790.4285714285716</v>
      </c>
      <c r="AHR15" s="37">
        <f t="shared" si="101"/>
        <v>2813.1428571428573</v>
      </c>
      <c r="AHS15" s="37">
        <f t="shared" si="101"/>
        <v>3141.2857142857142</v>
      </c>
      <c r="AHT15" s="37">
        <f t="shared" si="101"/>
        <v>3265.7142857142858</v>
      </c>
      <c r="AHU15" s="37">
        <f t="shared" si="101"/>
        <v>3339.1428571428573</v>
      </c>
      <c r="AHV15" s="37">
        <f t="shared" si="101"/>
        <v>3306.7142857142858</v>
      </c>
      <c r="AHW15" s="37">
        <f t="shared" si="101"/>
        <v>3444.2857142857142</v>
      </c>
      <c r="AHX15" s="37">
        <f t="shared" si="101"/>
        <v>3402.4285714285716</v>
      </c>
      <c r="AHY15" s="37">
        <f t="shared" si="101"/>
        <v>3241.4285714285716</v>
      </c>
      <c r="AHZ15" s="37">
        <f t="shared" si="101"/>
        <v>3064.7142857142858</v>
      </c>
      <c r="AIA15" s="37">
        <f t="shared" si="101"/>
        <v>2851.5714285714284</v>
      </c>
      <c r="AIB15" s="37">
        <f t="shared" si="101"/>
        <v>2705.2857142857142</v>
      </c>
      <c r="AIC15" s="37">
        <f t="shared" si="101"/>
        <v>2638.4285714285716</v>
      </c>
      <c r="AID15" s="37">
        <f t="shared" si="101"/>
        <v>2431.1428571428573</v>
      </c>
      <c r="AIE15" s="37">
        <f t="shared" si="101"/>
        <v>2251.4285714285716</v>
      </c>
      <c r="AIF15" s="37">
        <f t="shared" si="101"/>
        <v>2090.8571428571427</v>
      </c>
      <c r="AIG15" s="37">
        <f t="shared" si="101"/>
        <v>1933.7142857142858</v>
      </c>
      <c r="AIH15" s="37">
        <f t="shared" si="101"/>
        <v>1790.2857142857142</v>
      </c>
      <c r="AII15" s="37">
        <f t="shared" si="101"/>
        <v>1691.4285714285713</v>
      </c>
      <c r="AIJ15" s="37">
        <f t="shared" si="101"/>
        <v>1655.1428571428571</v>
      </c>
      <c r="AIK15" s="37">
        <f t="shared" si="101"/>
        <v>1532.1428571428571</v>
      </c>
      <c r="AIL15" s="37">
        <f t="shared" si="101"/>
        <v>1412.2857142857142</v>
      </c>
      <c r="AIM15" s="37">
        <f t="shared" si="101"/>
        <v>1337.4285714285713</v>
      </c>
      <c r="AIN15" s="37">
        <f t="shared" si="101"/>
        <v>1278.4285714285713</v>
      </c>
      <c r="AIO15" s="37">
        <f t="shared" si="101"/>
        <v>1217.2857142857142</v>
      </c>
      <c r="AIP15" s="37">
        <f t="shared" si="101"/>
        <v>1175.1428571428571</v>
      </c>
      <c r="AIQ15" s="37">
        <f t="shared" si="101"/>
        <v>1151.5714285714287</v>
      </c>
      <c r="AIR15" s="37">
        <f t="shared" si="101"/>
        <v>1084.7142857142858</v>
      </c>
      <c r="AIS15" s="37">
        <f t="shared" si="101"/>
        <v>1033.8571428571429</v>
      </c>
      <c r="AIT15" s="37">
        <f t="shared" si="101"/>
        <v>989.42857142857144</v>
      </c>
      <c r="AIU15" s="37">
        <f t="shared" si="101"/>
        <v>940.42857142857144</v>
      </c>
      <c r="AIV15" s="37">
        <f t="shared" si="101"/>
        <v>891</v>
      </c>
      <c r="AIW15" s="37">
        <f t="shared" si="101"/>
        <v>832.14285714285711</v>
      </c>
      <c r="AIX15" s="37">
        <f t="shared" si="101"/>
        <v>830.28571428571433</v>
      </c>
      <c r="AIY15" s="37">
        <f t="shared" si="101"/>
        <v>672.14285714285711</v>
      </c>
      <c r="AIZ15" s="37">
        <f t="shared" si="101"/>
        <v>662.85714285714289</v>
      </c>
      <c r="AJA15" s="37">
        <f t="shared" si="101"/>
        <v>643.85714285714289</v>
      </c>
      <c r="AJB15" s="37">
        <f t="shared" si="101"/>
        <v>627.14285714285711</v>
      </c>
      <c r="AJC15" s="37">
        <f t="shared" si="101"/>
        <v>545</v>
      </c>
      <c r="AJD15" s="37">
        <f t="shared" si="101"/>
        <v>555.28571428571433</v>
      </c>
      <c r="AJE15" s="37">
        <f t="shared" si="101"/>
        <v>544.42857142857144</v>
      </c>
      <c r="AJF15" s="37">
        <f t="shared" si="101"/>
        <v>575.28571428571433</v>
      </c>
      <c r="AJG15" s="37">
        <f t="shared" si="101"/>
        <v>503.42857142857144</v>
      </c>
      <c r="AJH15" s="37">
        <f t="shared" si="101"/>
        <v>456</v>
      </c>
      <c r="AJI15" s="37">
        <f t="shared" si="101"/>
        <v>420.14285714285717</v>
      </c>
      <c r="AJJ15" s="37">
        <f t="shared" si="101"/>
        <v>434.85714285714283</v>
      </c>
      <c r="AJK15" s="37">
        <f t="shared" si="101"/>
        <v>390.57142857142856</v>
      </c>
      <c r="AJL15" s="37">
        <f t="shared" si="101"/>
        <v>370.14285714285717</v>
      </c>
      <c r="AJM15" s="37">
        <f t="shared" si="101"/>
        <v>363.85714285714283</v>
      </c>
      <c r="AJN15" s="37">
        <f t="shared" si="101"/>
        <v>351.57142857142856</v>
      </c>
      <c r="AJO15" s="37">
        <f t="shared" si="101"/>
        <v>335.14285714285717</v>
      </c>
      <c r="AJP15" s="37">
        <f t="shared" si="101"/>
        <v>322.85714285714283</v>
      </c>
      <c r="AJQ15" s="37">
        <f t="shared" si="101"/>
        <v>307.85714285714283</v>
      </c>
      <c r="AJR15" s="37">
        <f t="shared" si="101"/>
        <v>287.85714285714283</v>
      </c>
      <c r="AJS15" s="37">
        <f t="shared" si="101"/>
        <v>290.14285714285717</v>
      </c>
      <c r="AJT15" s="37">
        <f t="shared" si="101"/>
        <v>244.71428571428572</v>
      </c>
      <c r="AJU15" s="37">
        <f t="shared" si="101"/>
        <v>247.71428571428572</v>
      </c>
      <c r="AJV15" s="37">
        <f t="shared" si="101"/>
        <v>275.85714285714283</v>
      </c>
      <c r="AJW15" s="37">
        <f t="shared" si="101"/>
        <v>285.14285714285717</v>
      </c>
      <c r="AJX15" s="37">
        <f t="shared" si="101"/>
        <v>299.28571428571428</v>
      </c>
      <c r="AJY15" s="37">
        <f t="shared" si="101"/>
        <v>320</v>
      </c>
      <c r="AJZ15" s="37">
        <f t="shared" si="101"/>
        <v>319.28571428571428</v>
      </c>
      <c r="AKA15" s="37">
        <f t="shared" si="101"/>
        <v>382.28571428571428</v>
      </c>
      <c r="AKB15" s="37">
        <f t="shared" si="101"/>
        <v>376.28571428571428</v>
      </c>
      <c r="AKC15" s="37">
        <f t="shared" ref="AKC15:AKS15" si="102">SUM(AJW14:AKC14)/7</f>
        <v>355.85714285714283</v>
      </c>
      <c r="AKD15" s="37">
        <f t="shared" si="102"/>
        <v>347.42857142857144</v>
      </c>
      <c r="AKE15" s="37">
        <f t="shared" si="102"/>
        <v>351.85714285714283</v>
      </c>
      <c r="AKF15" s="37">
        <f t="shared" si="102"/>
        <v>341.85714285714283</v>
      </c>
      <c r="AKG15" s="37">
        <f t="shared" si="102"/>
        <v>350.71428571428572</v>
      </c>
      <c r="AKH15" s="37">
        <f t="shared" si="102"/>
        <v>350.57142857142856</v>
      </c>
      <c r="AKI15" s="37">
        <f t="shared" si="102"/>
        <v>366.57142857142856</v>
      </c>
      <c r="AKJ15" s="37">
        <f t="shared" si="102"/>
        <v>372.71428571428572</v>
      </c>
      <c r="AKK15" s="37">
        <f t="shared" si="102"/>
        <v>381</v>
      </c>
      <c r="AKL15" s="37">
        <f t="shared" si="102"/>
        <v>385.85714285714283</v>
      </c>
      <c r="AKM15" s="37">
        <f t="shared" si="102"/>
        <v>408.57142857142856</v>
      </c>
      <c r="AKN15" s="37">
        <f t="shared" si="102"/>
        <v>402.42857142857144</v>
      </c>
      <c r="AKO15" s="37">
        <f t="shared" si="102"/>
        <v>408.42857142857144</v>
      </c>
      <c r="AKP15" s="37">
        <f t="shared" si="102"/>
        <v>414.57142857142856</v>
      </c>
      <c r="AKQ15" s="37">
        <f t="shared" si="102"/>
        <v>440.85714285714283</v>
      </c>
      <c r="AKR15" s="37">
        <f t="shared" si="102"/>
        <v>419.71428571428572</v>
      </c>
      <c r="AKS15" s="37">
        <f t="shared" si="102"/>
        <v>458.28571428571428</v>
      </c>
      <c r="AKT15" s="37">
        <f t="shared" ref="AKT15:ALF15" si="103">SUM(AKN14:AKT14)/7</f>
        <v>474.14285714285717</v>
      </c>
      <c r="AKU15" s="37">
        <f t="shared" si="103"/>
        <v>477.28571428571428</v>
      </c>
      <c r="AKV15" s="37">
        <f t="shared" si="103"/>
        <v>487.42857142857144</v>
      </c>
      <c r="AKW15" s="37">
        <f t="shared" si="103"/>
        <v>507.14285714285717</v>
      </c>
      <c r="AKX15" s="37">
        <f t="shared" si="103"/>
        <v>507.85714285714283</v>
      </c>
      <c r="AKY15" s="37">
        <f t="shared" si="103"/>
        <v>561.71428571428567</v>
      </c>
      <c r="AKZ15" s="37">
        <f t="shared" si="103"/>
        <v>561</v>
      </c>
      <c r="ALA15" s="37">
        <f t="shared" si="103"/>
        <v>564.85714285714289</v>
      </c>
      <c r="ALB15" s="37">
        <f t="shared" si="103"/>
        <v>577</v>
      </c>
      <c r="ALC15" s="37">
        <f t="shared" si="103"/>
        <v>600.28571428571433</v>
      </c>
      <c r="ALD15" s="37">
        <f t="shared" si="103"/>
        <v>608.57142857142856</v>
      </c>
      <c r="ALE15" s="37">
        <f t="shared" si="103"/>
        <v>617.85714285714289</v>
      </c>
      <c r="ALF15" s="37">
        <f t="shared" si="103"/>
        <v>621.85714285714289</v>
      </c>
      <c r="ALG15" s="37">
        <f t="shared" ref="ALG15:AMB15" si="104">SUM(ALA14:ALG14)/7</f>
        <v>626.57142857142856</v>
      </c>
      <c r="ALH15" s="37">
        <f t="shared" si="104"/>
        <v>643.42857142857144</v>
      </c>
      <c r="ALI15" s="37">
        <f t="shared" si="104"/>
        <v>641.85714285714289</v>
      </c>
      <c r="ALJ15" s="37">
        <f t="shared" si="104"/>
        <v>671</v>
      </c>
      <c r="ALK15" s="37">
        <f t="shared" si="104"/>
        <v>748.42857142857144</v>
      </c>
      <c r="ALL15" s="37">
        <f t="shared" si="104"/>
        <v>702.85714285714289</v>
      </c>
      <c r="ALM15" s="37">
        <f t="shared" si="104"/>
        <v>760.57142857142856</v>
      </c>
      <c r="ALN15" s="37">
        <f t="shared" si="104"/>
        <v>801.57142857142856</v>
      </c>
      <c r="ALO15" s="37">
        <f t="shared" si="104"/>
        <v>816.28571428571433</v>
      </c>
      <c r="ALP15" s="37">
        <f t="shared" si="104"/>
        <v>830.28571428571433</v>
      </c>
      <c r="ALQ15" s="37">
        <f t="shared" si="104"/>
        <v>859</v>
      </c>
      <c r="ALR15" s="37">
        <f t="shared" si="104"/>
        <v>839</v>
      </c>
      <c r="ALS15" s="37">
        <f t="shared" si="104"/>
        <v>931.71428571428567</v>
      </c>
      <c r="ALT15" s="37">
        <f t="shared" si="104"/>
        <v>929.14285714285711</v>
      </c>
      <c r="ALU15" s="37">
        <f t="shared" si="104"/>
        <v>936.28571428571433</v>
      </c>
      <c r="ALV15" s="37">
        <f t="shared" si="104"/>
        <v>933.28571428571433</v>
      </c>
      <c r="ALW15" s="37">
        <f t="shared" si="104"/>
        <v>931.85714285714289</v>
      </c>
      <c r="ALX15" s="37">
        <f t="shared" si="104"/>
        <v>953.71428571428567</v>
      </c>
      <c r="ALY15" s="37">
        <f t="shared" si="104"/>
        <v>975.71428571428567</v>
      </c>
      <c r="ALZ15" s="37">
        <f t="shared" si="104"/>
        <v>992.42857142857144</v>
      </c>
      <c r="AMA15" s="37">
        <f t="shared" si="104"/>
        <v>1022.7142857142857</v>
      </c>
      <c r="AMB15" s="37">
        <f t="shared" si="104"/>
        <v>1058.4285714285713</v>
      </c>
      <c r="AMC15" s="37">
        <f t="shared" ref="AMC15:ARU15" si="105">SUM(ALW14:AMC14)/7</f>
        <v>1120.1428571428571</v>
      </c>
      <c r="AMD15" s="37">
        <f t="shared" si="105"/>
        <v>1141</v>
      </c>
      <c r="AME15" s="37">
        <f t="shared" si="105"/>
        <v>1228.8571428571429</v>
      </c>
      <c r="AMF15" s="37">
        <f t="shared" si="105"/>
        <v>1301.1428571428571</v>
      </c>
      <c r="AMG15" s="37">
        <f t="shared" si="105"/>
        <v>1380</v>
      </c>
      <c r="AMH15" s="37">
        <f t="shared" si="105"/>
        <v>1414.1428571428571</v>
      </c>
      <c r="AMI15" s="37">
        <f t="shared" si="105"/>
        <v>1470.5714285714287</v>
      </c>
      <c r="AMJ15" s="37">
        <f t="shared" si="105"/>
        <v>1477.8571428571429</v>
      </c>
      <c r="AMK15" s="37">
        <f t="shared" si="105"/>
        <v>1479.4285714285713</v>
      </c>
      <c r="AML15" s="37">
        <f t="shared" si="105"/>
        <v>1478.5714285714287</v>
      </c>
      <c r="AMM15" s="37">
        <f t="shared" si="105"/>
        <v>1509.1428571428571</v>
      </c>
      <c r="AMN15" s="37">
        <f t="shared" si="105"/>
        <v>1529.5714285714287</v>
      </c>
      <c r="AMO15" s="37">
        <f t="shared" si="105"/>
        <v>1573</v>
      </c>
      <c r="AMP15" s="37">
        <f t="shared" si="105"/>
        <v>1623.4285714285713</v>
      </c>
      <c r="AMQ15" s="37">
        <f t="shared" si="105"/>
        <v>1659</v>
      </c>
      <c r="AMR15" s="37">
        <f t="shared" si="105"/>
        <v>1676.8571428571429</v>
      </c>
      <c r="AMS15" s="37">
        <f t="shared" si="105"/>
        <v>1748.8571428571429</v>
      </c>
      <c r="AMT15" s="37">
        <f t="shared" si="105"/>
        <v>1789.4285714285713</v>
      </c>
      <c r="AMU15" s="37">
        <f t="shared" si="105"/>
        <v>1836.7142857142858</v>
      </c>
      <c r="AMV15" s="37">
        <f t="shared" si="105"/>
        <v>1832.2857142857142</v>
      </c>
      <c r="AMW15" s="37">
        <f t="shared" si="105"/>
        <v>1710.7142857142858</v>
      </c>
      <c r="AMX15" s="37">
        <f t="shared" si="105"/>
        <v>1636</v>
      </c>
      <c r="AMY15" s="37">
        <f t="shared" si="105"/>
        <v>1642.1428571428571</v>
      </c>
      <c r="AMZ15" s="37">
        <f t="shared" si="105"/>
        <v>1395.1428571428571</v>
      </c>
      <c r="ANA15" s="37">
        <f t="shared" si="105"/>
        <v>1183.5714285714287</v>
      </c>
      <c r="ANB15" s="37">
        <f t="shared" si="105"/>
        <v>1272.5714285714287</v>
      </c>
      <c r="ANC15" s="37">
        <f t="shared" si="105"/>
        <v>1423</v>
      </c>
      <c r="AND15" s="37">
        <f t="shared" si="105"/>
        <v>1726.7142857142858</v>
      </c>
      <c r="ANE15" s="37">
        <f t="shared" si="105"/>
        <v>1952.2857142857142</v>
      </c>
      <c r="ANF15" s="37">
        <f t="shared" si="105"/>
        <v>1994.8571428571429</v>
      </c>
      <c r="ANG15" s="37">
        <f t="shared" si="105"/>
        <v>2015.7142857142858</v>
      </c>
      <c r="ANH15" s="37">
        <f t="shared" si="105"/>
        <v>2319.2857142857142</v>
      </c>
      <c r="ANI15" s="37">
        <f t="shared" si="105"/>
        <v>2287.7142857142858</v>
      </c>
      <c r="ANJ15" s="37">
        <f t="shared" si="105"/>
        <v>2168.2857142857142</v>
      </c>
      <c r="ANK15" s="37">
        <f t="shared" si="105"/>
        <v>1974.7142857142858</v>
      </c>
      <c r="ANL15" s="37">
        <f t="shared" si="105"/>
        <v>1794.7142857142858</v>
      </c>
      <c r="ANM15" s="37">
        <f t="shared" si="105"/>
        <v>1739</v>
      </c>
      <c r="ANN15" s="37">
        <f t="shared" si="105"/>
        <v>1899.4285714285713</v>
      </c>
      <c r="ANO15" s="37">
        <f t="shared" si="105"/>
        <v>1734.5714285714287</v>
      </c>
      <c r="ANP15" s="37">
        <f t="shared" si="105"/>
        <v>1553.1428571428571</v>
      </c>
      <c r="ANQ15" s="37">
        <f t="shared" si="105"/>
        <v>1467.7142857142858</v>
      </c>
      <c r="ANR15" s="37">
        <f t="shared" si="105"/>
        <v>1353</v>
      </c>
      <c r="ANS15" s="37">
        <f t="shared" si="105"/>
        <v>1283.2857142857142</v>
      </c>
      <c r="ANT15" s="37">
        <f t="shared" si="105"/>
        <v>1245.7142857142858</v>
      </c>
      <c r="ANU15" s="37">
        <f t="shared" si="105"/>
        <v>1134.8571428571429</v>
      </c>
      <c r="ANV15" s="37">
        <f t="shared" si="105"/>
        <v>1032.2857142857142</v>
      </c>
      <c r="ANW15" s="37">
        <f t="shared" si="105"/>
        <v>959.42857142857144</v>
      </c>
      <c r="ANX15" s="37">
        <f t="shared" si="105"/>
        <v>864.42857142857144</v>
      </c>
      <c r="ANY15" s="37">
        <f t="shared" si="105"/>
        <v>791</v>
      </c>
      <c r="ANZ15" s="37">
        <f t="shared" si="105"/>
        <v>752.71428571428567</v>
      </c>
      <c r="AOA15" s="37">
        <f t="shared" si="105"/>
        <v>734.57142857142856</v>
      </c>
      <c r="AOB15" s="37">
        <f t="shared" si="105"/>
        <v>671.42857142857144</v>
      </c>
      <c r="AOC15" s="37">
        <f t="shared" si="105"/>
        <v>617.42857142857144</v>
      </c>
      <c r="AOD15" s="37">
        <f t="shared" si="105"/>
        <v>594.57142857142856</v>
      </c>
      <c r="AOE15" s="37">
        <f t="shared" si="105"/>
        <v>575.14285714285711</v>
      </c>
      <c r="AOF15" s="37">
        <f t="shared" si="105"/>
        <v>552</v>
      </c>
      <c r="AOG15" s="37">
        <f t="shared" si="105"/>
        <v>535.85714285714289</v>
      </c>
      <c r="AOH15" s="37">
        <f t="shared" si="105"/>
        <v>535.42857142857144</v>
      </c>
      <c r="AOI15" s="37">
        <f t="shared" si="105"/>
        <v>507</v>
      </c>
      <c r="AOJ15" s="37">
        <f t="shared" si="105"/>
        <v>478.85714285714283</v>
      </c>
      <c r="AOK15" s="37">
        <f t="shared" si="105"/>
        <v>458.71428571428572</v>
      </c>
      <c r="AOL15" s="37">
        <f t="shared" si="105"/>
        <v>439.57142857142856</v>
      </c>
      <c r="AOM15" s="37">
        <f t="shared" si="105"/>
        <v>425</v>
      </c>
      <c r="AON15" s="37">
        <f t="shared" si="105"/>
        <v>387.71428571428572</v>
      </c>
      <c r="AOO15" s="37">
        <f t="shared" si="105"/>
        <v>383</v>
      </c>
      <c r="AOP15" s="37">
        <f t="shared" si="105"/>
        <v>370.28571428571428</v>
      </c>
      <c r="AOQ15" s="37">
        <f t="shared" si="105"/>
        <v>350.57142857142856</v>
      </c>
      <c r="AOR15" s="37">
        <f t="shared" si="105"/>
        <v>326.42857142857144</v>
      </c>
      <c r="AOS15" s="37">
        <f t="shared" si="105"/>
        <v>307.14285714285717</v>
      </c>
      <c r="AOT15" s="37">
        <f t="shared" si="105"/>
        <v>288.57142857142856</v>
      </c>
      <c r="AOU15" s="37">
        <f t="shared" si="105"/>
        <v>296.71428571428572</v>
      </c>
      <c r="AOV15" s="37">
        <f t="shared" si="105"/>
        <v>291.14285714285717</v>
      </c>
      <c r="AOW15" s="37">
        <f t="shared" si="105"/>
        <v>264</v>
      </c>
      <c r="AOX15" s="37">
        <f t="shared" si="105"/>
        <v>250.42857142857142</v>
      </c>
      <c r="AOY15" s="37">
        <f t="shared" si="105"/>
        <v>236.14285714285714</v>
      </c>
      <c r="AOZ15" s="37">
        <f t="shared" si="105"/>
        <v>207</v>
      </c>
      <c r="APA15" s="37">
        <f t="shared" si="105"/>
        <v>202.28571428571428</v>
      </c>
      <c r="APB15" s="37">
        <f t="shared" si="105"/>
        <v>195.71428571428572</v>
      </c>
      <c r="APC15" s="37">
        <f t="shared" si="105"/>
        <v>197.42857142857142</v>
      </c>
      <c r="APD15" s="37">
        <f t="shared" si="105"/>
        <v>186</v>
      </c>
      <c r="APE15" s="37">
        <f t="shared" si="105"/>
        <v>174.28571428571428</v>
      </c>
      <c r="APF15" s="37">
        <f t="shared" si="105"/>
        <v>171.85714285714286</v>
      </c>
      <c r="APG15" s="37">
        <f t="shared" si="105"/>
        <v>185.57142857142858</v>
      </c>
      <c r="APH15" s="37">
        <f t="shared" si="105"/>
        <v>173.71428571428572</v>
      </c>
      <c r="API15" s="37">
        <f t="shared" si="105"/>
        <v>168.14285714285714</v>
      </c>
      <c r="APJ15" s="37">
        <f t="shared" si="105"/>
        <v>164</v>
      </c>
      <c r="APK15" s="37">
        <f t="shared" si="105"/>
        <v>156.42857142857142</v>
      </c>
      <c r="APL15" s="37">
        <f t="shared" si="105"/>
        <v>153.42857142857142</v>
      </c>
      <c r="APM15" s="37">
        <f t="shared" si="105"/>
        <v>145</v>
      </c>
      <c r="APN15" s="37">
        <f t="shared" si="105"/>
        <v>141.14285714285714</v>
      </c>
      <c r="APO15" s="37">
        <f t="shared" si="105"/>
        <v>141.14285714285714</v>
      </c>
      <c r="APP15" s="37">
        <f t="shared" si="105"/>
        <v>139.71428571428572</v>
      </c>
      <c r="APQ15" s="37">
        <f t="shared" si="105"/>
        <v>137.14285714285714</v>
      </c>
      <c r="APR15" s="37">
        <f t="shared" si="105"/>
        <v>133.14285714285714</v>
      </c>
      <c r="APS15" s="37">
        <f t="shared" si="105"/>
        <v>128.42857142857142</v>
      </c>
      <c r="APT15" s="37">
        <f t="shared" si="105"/>
        <v>125.42857142857143</v>
      </c>
      <c r="APU15" s="37">
        <f t="shared" si="105"/>
        <v>118.71428571428571</v>
      </c>
      <c r="APV15" s="37">
        <f t="shared" si="105"/>
        <v>113</v>
      </c>
      <c r="APW15" s="37">
        <f t="shared" si="105"/>
        <v>110</v>
      </c>
      <c r="APX15" s="37">
        <f t="shared" si="105"/>
        <v>108.85714285714286</v>
      </c>
      <c r="APY15" s="37">
        <f t="shared" si="105"/>
        <v>106.42857142857143</v>
      </c>
      <c r="APZ15" s="37">
        <f t="shared" si="105"/>
        <v>94.571428571428569</v>
      </c>
      <c r="AQA15" s="37">
        <f t="shared" si="105"/>
        <v>98.857142857142861</v>
      </c>
      <c r="AQB15" s="37">
        <f t="shared" si="105"/>
        <v>106.28571428571429</v>
      </c>
      <c r="AQC15" s="37">
        <f t="shared" si="105"/>
        <v>107.71428571428571</v>
      </c>
      <c r="AQD15" s="37">
        <f t="shared" si="105"/>
        <v>106.57142857142857</v>
      </c>
      <c r="AQE15" s="37">
        <f t="shared" si="105"/>
        <v>105.71428571428571</v>
      </c>
      <c r="AQF15" s="37">
        <f t="shared" si="105"/>
        <v>99.285714285714292</v>
      </c>
      <c r="AQG15" s="37">
        <f t="shared" si="105"/>
        <v>111.14285714285714</v>
      </c>
      <c r="AQH15" s="37">
        <f t="shared" si="105"/>
        <v>104.57142857142857</v>
      </c>
      <c r="AQI15" s="37">
        <f t="shared" si="105"/>
        <v>97.857142857142861</v>
      </c>
      <c r="AQJ15" s="37">
        <f t="shared" si="105"/>
        <v>96.142857142857139</v>
      </c>
      <c r="AQK15" s="37">
        <f t="shared" si="105"/>
        <v>94.142857142857139</v>
      </c>
      <c r="AQL15" s="37">
        <f t="shared" si="105"/>
        <v>94.857142857142861</v>
      </c>
      <c r="AQM15" s="37">
        <f t="shared" si="105"/>
        <v>100.42857142857143</v>
      </c>
      <c r="AQN15" s="37">
        <f t="shared" si="105"/>
        <v>99.857142857142861</v>
      </c>
      <c r="AQO15" s="37">
        <f t="shared" si="105"/>
        <v>106.71428571428571</v>
      </c>
      <c r="AQP15" s="37">
        <f t="shared" si="105"/>
        <v>108.57142857142857</v>
      </c>
      <c r="AQQ15" s="37">
        <f t="shared" si="105"/>
        <v>113.71428571428571</v>
      </c>
      <c r="AQR15" s="37">
        <f t="shared" si="105"/>
        <v>118.14285714285714</v>
      </c>
      <c r="AQS15" s="37">
        <f t="shared" si="105"/>
        <v>119.28571428571429</v>
      </c>
      <c r="AQT15" s="37">
        <f t="shared" si="105"/>
        <v>118.14285714285714</v>
      </c>
      <c r="AQU15" s="37">
        <f t="shared" si="105"/>
        <v>118.42857142857143</v>
      </c>
      <c r="AQV15" s="37">
        <f t="shared" si="105"/>
        <v>116.57142857142857</v>
      </c>
      <c r="AQW15" s="37">
        <f t="shared" si="105"/>
        <v>120.42857142857143</v>
      </c>
      <c r="AQX15" s="37">
        <f t="shared" si="105"/>
        <v>121.14285714285714</v>
      </c>
      <c r="AQY15" s="37">
        <f t="shared" si="105"/>
        <v>123</v>
      </c>
      <c r="AQZ15" s="37">
        <f t="shared" si="105"/>
        <v>122.28571428571429</v>
      </c>
      <c r="ARA15" s="37">
        <f t="shared" si="105"/>
        <v>131.85714285714286</v>
      </c>
      <c r="ARB15" s="37">
        <f t="shared" si="105"/>
        <v>141.28571428571428</v>
      </c>
      <c r="ARC15" s="37">
        <f t="shared" si="105"/>
        <v>145</v>
      </c>
      <c r="ARD15" s="37">
        <f t="shared" si="105"/>
        <v>149.42857142857142</v>
      </c>
      <c r="ARE15" s="37">
        <f t="shared" si="105"/>
        <v>152.57142857142858</v>
      </c>
      <c r="ARF15" s="37">
        <f t="shared" si="105"/>
        <v>155.14285714285714</v>
      </c>
      <c r="ARG15" s="37">
        <f t="shared" si="105"/>
        <v>156.71428571428572</v>
      </c>
      <c r="ARH15" s="37">
        <f t="shared" si="105"/>
        <v>156</v>
      </c>
      <c r="ARI15" s="37">
        <f t="shared" si="105"/>
        <v>156.57142857142858</v>
      </c>
      <c r="ARJ15" s="37">
        <f t="shared" si="105"/>
        <v>163</v>
      </c>
      <c r="ARK15" s="37">
        <f t="shared" si="105"/>
        <v>168</v>
      </c>
      <c r="ARL15" s="37">
        <f t="shared" si="105"/>
        <v>183</v>
      </c>
      <c r="ARM15" s="37">
        <f t="shared" si="105"/>
        <v>176.14285714285714</v>
      </c>
      <c r="ARN15" s="37">
        <f t="shared" si="105"/>
        <v>178.85714285714286</v>
      </c>
      <c r="ARO15" s="37">
        <f t="shared" si="105"/>
        <v>195</v>
      </c>
      <c r="ARP15" s="37">
        <f t="shared" si="105"/>
        <v>213.85714285714286</v>
      </c>
      <c r="ARQ15" s="37">
        <f t="shared" si="105"/>
        <v>203.71428571428572</v>
      </c>
      <c r="ARR15" s="37">
        <f t="shared" si="105"/>
        <v>193.14285714285714</v>
      </c>
      <c r="ARS15" s="37">
        <f t="shared" si="105"/>
        <v>167.14285714285714</v>
      </c>
      <c r="ART15" s="37">
        <f t="shared" si="105"/>
        <v>191.85714285714286</v>
      </c>
      <c r="ARU15" s="37">
        <f t="shared" si="105"/>
        <v>193.28571428571428</v>
      </c>
    </row>
    <row r="16" spans="1:1165">
      <c r="AT16" s="12"/>
      <c r="BD16" s="13"/>
      <c r="AAD16" s="120"/>
      <c r="AAE16" s="120"/>
      <c r="AAF16" s="120"/>
      <c r="AAG16" s="120"/>
      <c r="AAH16" s="120"/>
      <c r="AAI16" s="120"/>
      <c r="AAJ16" s="120"/>
      <c r="AAK16" s="120"/>
      <c r="AAL16" s="120"/>
      <c r="AAM16" s="120"/>
      <c r="AAN16" s="120"/>
      <c r="AAO16" s="120"/>
      <c r="AAP16" s="136"/>
      <c r="AAQ16" s="136"/>
      <c r="AAR16" s="136"/>
      <c r="AAS16" s="136"/>
      <c r="AAT16" s="136"/>
      <c r="AAU16" s="136"/>
      <c r="AAV16" s="136"/>
      <c r="AAW16" s="122"/>
      <c r="AAX16" s="122"/>
      <c r="ABF16" s="31"/>
    </row>
    <row r="17" spans="275:734">
      <c r="ABF17" s="31"/>
    </row>
    <row r="18" spans="275:734">
      <c r="ABF18" s="31"/>
    </row>
    <row r="19" spans="275:734">
      <c r="JO19" s="7" t="s">
        <v>3</v>
      </c>
      <c r="ABF19" s="31"/>
    </row>
    <row r="20" spans="275:734">
      <c r="ABF20" s="31"/>
    </row>
    <row r="21" spans="275:734">
      <c r="ABF21" s="31"/>
    </row>
    <row r="22" spans="275:734">
      <c r="ABF22" s="31"/>
    </row>
    <row r="23" spans="275:734">
      <c r="ABF23" s="31"/>
    </row>
    <row r="24" spans="275:734">
      <c r="ABF24" s="31"/>
    </row>
    <row r="25" spans="275:734">
      <c r="ABF25" s="31"/>
    </row>
    <row r="26" spans="275:734">
      <c r="ABF26" s="31"/>
    </row>
    <row r="27" spans="275:734">
      <c r="ABF27" s="31"/>
    </row>
    <row r="28" spans="275:734">
      <c r="ABF28" s="31"/>
    </row>
    <row r="29" spans="275:734">
      <c r="ABF29" s="31"/>
    </row>
    <row r="30" spans="275:734">
      <c r="ABF30" s="31"/>
    </row>
    <row r="31" spans="275:734">
      <c r="ABF31" s="31"/>
    </row>
    <row r="32" spans="275:734">
      <c r="ABF32" s="31"/>
    </row>
    <row r="33" spans="734:734">
      <c r="ABF33" s="31"/>
    </row>
    <row r="34" spans="734:734">
      <c r="ABF34" s="31"/>
    </row>
    <row r="35" spans="734:734">
      <c r="ABF35" s="31"/>
    </row>
    <row r="36" spans="734:734">
      <c r="ABF36" s="31"/>
    </row>
    <row r="37" spans="734:734">
      <c r="ABF37" s="31"/>
    </row>
    <row r="38" spans="734:734">
      <c r="ABF38" s="31"/>
    </row>
    <row r="39" spans="734:734">
      <c r="ABF39" s="31"/>
    </row>
    <row r="40" spans="734:734">
      <c r="ABF40" s="31"/>
    </row>
    <row r="41" spans="734:734">
      <c r="ABF41" s="31"/>
    </row>
    <row r="42" spans="734:734">
      <c r="ABF42" s="31"/>
    </row>
    <row r="43" spans="734:734">
      <c r="ABF43" s="31"/>
    </row>
    <row r="44" spans="734:734">
      <c r="ABF44" s="31"/>
    </row>
    <row r="45" spans="734:734">
      <c r="ABF45" s="31"/>
    </row>
    <row r="46" spans="734:734">
      <c r="ABF46" s="31"/>
    </row>
    <row r="47" spans="734:734">
      <c r="ABF47" s="31"/>
    </row>
    <row r="48" spans="734:734">
      <c r="ABF48" s="31"/>
    </row>
    <row r="49" spans="734:734">
      <c r="ABF49" s="31"/>
    </row>
    <row r="50" spans="734:734">
      <c r="ABF50" s="31"/>
    </row>
    <row r="51" spans="734:734">
      <c r="ABF51" s="31"/>
    </row>
    <row r="52" spans="734:734">
      <c r="ABF52" s="31"/>
    </row>
    <row r="53" spans="734:734">
      <c r="ABF53" s="31"/>
    </row>
    <row r="54" spans="734:734">
      <c r="ABF54" s="31"/>
    </row>
    <row r="55" spans="734:734">
      <c r="ABF55" s="31"/>
    </row>
    <row r="56" spans="734:734">
      <c r="ABF56" s="31"/>
    </row>
    <row r="57" spans="734:734">
      <c r="ABF57" s="31"/>
    </row>
    <row r="58" spans="734:734">
      <c r="ABF58" s="31"/>
    </row>
    <row r="59" spans="734:734">
      <c r="ABF59" s="31"/>
    </row>
    <row r="60" spans="734:734">
      <c r="ABF60" s="31"/>
    </row>
    <row r="61" spans="734:734">
      <c r="ABF61" s="31"/>
    </row>
    <row r="62" spans="734:734">
      <c r="ABF62" s="31"/>
    </row>
    <row r="63" spans="734:734">
      <c r="ABF63" s="31"/>
    </row>
    <row r="64" spans="734:734">
      <c r="ABF64" s="31"/>
    </row>
    <row r="65" spans="734:734">
      <c r="ABF65" s="31"/>
    </row>
    <row r="66" spans="734:734">
      <c r="ABF66" s="31"/>
    </row>
    <row r="67" spans="734:734">
      <c r="ABF67" s="31"/>
    </row>
    <row r="68" spans="734:734">
      <c r="ABF68" s="31"/>
    </row>
    <row r="69" spans="734:734">
      <c r="ABF69" s="31"/>
    </row>
    <row r="70" spans="734:734">
      <c r="ABF70" s="31"/>
    </row>
    <row r="71" spans="734:734">
      <c r="ABF71" s="31"/>
    </row>
    <row r="72" spans="734:734">
      <c r="ABF72" s="31"/>
    </row>
    <row r="73" spans="734:734">
      <c r="ABF73" s="31"/>
    </row>
  </sheetData>
  <phoneticPr fontId="2"/>
  <pageMargins left="0.70866141732283472" right="0.70866141732283472" top="0.74803149606299213" bottom="0.74803149606299213" header="0.31496062992125984" footer="0.31496062992125984"/>
  <pageSetup paperSize="9" fitToWidth="0" orientation="portrait" cellComments="asDisplayed" r:id="rId1"/>
  <colBreaks count="10" manualBreakCount="10">
    <brk id="227" max="14" man="1"/>
    <brk id="256" max="14" man="1"/>
    <brk id="268" max="14" man="1"/>
    <brk id="275" max="14" man="1"/>
    <brk id="283" max="14" man="1"/>
    <brk id="295" max="14" man="1"/>
    <brk id="310" max="14" man="1"/>
    <brk id="340" max="14" man="1"/>
    <brk id="1060" max="14" man="1"/>
    <brk id="1072" max="14" man="1"/>
  </colBreaks>
  <ignoredErrors>
    <ignoredError sqref="AGC4:AGF4 AGM15:AGN15 AGE10:AGF10 AGO4:AGP4 AJD4:AJP4 AJH10:AJP10 AJK15:AJP15 AJQ4:AJU4 AJQ15:AJU15 AJQ10:AJU10 AJV4:AJW5 AJV10:AJW10 AJV15:AJW15 AJX4:AJY4 AJX10:AJY10 AJX15:AJY15 AJZ4:AJZ15 AKA4:AKB4 AKA10:AKB10 AKA15:AKB15 AKC15:AKE15 AKC10:AKE10 AKC4:AKE4 AKF4:AKH15 AKI4:AKJ4 AKI10:AKJ10 AKI15:AKJ15 AKK4:AKL4 AKK10:AKL14 AKM4:AKT4 AKM10:AKT10 AKK15:AKT15 AKU4:AKU15 AKV4:AKW15 AKX4:ALB4 AKX10:ALB10 AKX15:ALB15 ALC4:ALE15 ALF4:ALF15 ALG4:ALI4 ALG10:ALI10 ALG15:ALI15 ALJ4:ALL15 ALM4:ALN15 ALO4:ALQ15 ALR4:ALS15 ALT4:ALW15 ALX4:ALY15 ALZ4:AMA8 ALZ10:AMA13 ALZ9 ALZ15:AMA15 ALZ14 AMB4:AMB15 AMC4:AME8 AMC10:AME13 AMC9:AMD9 AMC15:AME15 AMC14:AMD14 AMF4:AMG15 AMH4:AMK15 AML4:AMM15 AMN4:AMO15 AMP4:AMQ15 AMR4:AMS15 AMT4:AMX15 AMY4:ANA15 ANB4:ANC15 AND4:ANM15 ANN4:ANN15 ANO4:ANP15 ANQ4:ANQ15 ANR4:ANT15 ANU4:ANV15 ANW4:ANX15 ANY4:ANZ15 AOA4:AOB15 AOC4:AOD15 AOE4:AOJ8 AOE10:AOJ13 AOE9:AOI9 AOE15:AOJ15 AOE14:AOI14 AOK4:AOL15 AOM4:AOP8 AOM10:AOP13 AOM9:AOO9 AOM15:AOP15 AOM14:AOO14 AOQ4:AOR15 AOS4:AOS8 AOS10:AOS13 AOS15 AOT4:AOT15 AOU4:AOV15 AOW4:AOX15 AOY4:APC8 AOY10:APC13 AOY9:APB9 AOY15:APC15 AOY14:APB14 APD4:APE8 APD10:APE13 APD9 APD15:APE15 APD14 APF4:APG15 APH4:APK8 APH10:APK13 APH9:APJ9 APH15:APK15 APH14:APJ14 APL4:APM15 APN4:APQ8 APN10:APQ13 APN9:APP9 APN15:APQ15 APN14:APP14 APR4:APR15 APS4:APS15 APT4:APU15 APV4:APW15 APX4:APZ8 APX10:APZ13 APX9:APY9 APX15:APZ15 APX14:APY14 AQA4:AQA8 AQA10:AQA13 AQA15 AQB4:AQB15"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U82"/>
  <sheetViews>
    <sheetView showGridLines="0" view="pageBreakPreview" zoomScale="110" zoomScaleNormal="100" zoomScaleSheetLayoutView="110" workbookViewId="0">
      <pane xSplit="1" topLeftCell="ARF1" activePane="topRight" state="frozen"/>
      <selection pane="topRight" activeCell="ARU1" sqref="ARU1"/>
    </sheetView>
  </sheetViews>
  <sheetFormatPr defaultColWidth="3.625" defaultRowHeight="15.75"/>
  <cols>
    <col min="1" max="1" width="55.75" style="7" customWidth="1"/>
    <col min="2" max="60" width="4.125" style="8" customWidth="1"/>
    <col min="61" max="1038" width="4.125" style="7" customWidth="1"/>
    <col min="1039" max="1090" width="3.625" style="7"/>
    <col min="1091" max="1093" width="3.5" style="7" customWidth="1"/>
    <col min="1094" max="1123" width="3.625" style="7"/>
    <col min="1124" max="1127" width="3.625" style="7" customWidth="1"/>
    <col min="1128" max="16384" width="3.625" style="7"/>
  </cols>
  <sheetData>
    <row r="1" spans="1:1165" ht="35.25" customHeight="1">
      <c r="A1" s="135" t="s">
        <v>60</v>
      </c>
      <c r="FQ1" s="31"/>
      <c r="FR1" s="31"/>
      <c r="YH1" s="112"/>
      <c r="YI1" s="112"/>
      <c r="YJ1" s="112"/>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CE1" s="123"/>
      <c r="ACF1" s="123"/>
      <c r="ACG1" s="123"/>
      <c r="ACH1" s="123"/>
      <c r="ACI1" s="123"/>
      <c r="ACJ1" s="123"/>
      <c r="ACK1" s="123"/>
      <c r="ACL1" s="123"/>
      <c r="ACM1" s="123"/>
      <c r="ACN1" s="123"/>
      <c r="ACO1" s="123"/>
      <c r="ACP1" s="123"/>
      <c r="ACQ1" s="123"/>
      <c r="ACR1" s="123"/>
    </row>
    <row r="2" spans="1:1165" s="10" customFormat="1" ht="18" customHeight="1">
      <c r="A2" s="9"/>
      <c r="B2" s="1">
        <v>43891</v>
      </c>
      <c r="C2" s="1">
        <v>43892</v>
      </c>
      <c r="D2" s="1">
        <v>43893</v>
      </c>
      <c r="E2" s="1">
        <v>43894</v>
      </c>
      <c r="F2" s="1">
        <v>43895</v>
      </c>
      <c r="G2" s="1">
        <v>43896</v>
      </c>
      <c r="H2" s="1">
        <v>43897</v>
      </c>
      <c r="I2" s="1">
        <v>43898</v>
      </c>
      <c r="J2" s="1">
        <v>43899</v>
      </c>
      <c r="K2" s="1">
        <v>43900</v>
      </c>
      <c r="L2" s="1">
        <v>43901</v>
      </c>
      <c r="M2" s="1">
        <v>43902</v>
      </c>
      <c r="N2" s="1">
        <v>43903</v>
      </c>
      <c r="O2" s="1">
        <v>43904</v>
      </c>
      <c r="P2" s="1">
        <v>43905</v>
      </c>
      <c r="Q2" s="1">
        <v>43906</v>
      </c>
      <c r="R2" s="1">
        <v>43907</v>
      </c>
      <c r="S2" s="1">
        <v>43908</v>
      </c>
      <c r="T2" s="1">
        <v>43909</v>
      </c>
      <c r="U2" s="1">
        <v>43910</v>
      </c>
      <c r="V2" s="1">
        <v>43911</v>
      </c>
      <c r="W2" s="1">
        <v>43912</v>
      </c>
      <c r="X2" s="1">
        <v>43913</v>
      </c>
      <c r="Y2" s="1">
        <v>43914</v>
      </c>
      <c r="Z2" s="1">
        <v>43915</v>
      </c>
      <c r="AA2" s="1">
        <v>43916</v>
      </c>
      <c r="AB2" s="1">
        <v>43917</v>
      </c>
      <c r="AC2" s="1">
        <v>43918</v>
      </c>
      <c r="AD2" s="1">
        <v>43919</v>
      </c>
      <c r="AE2" s="1">
        <v>43920</v>
      </c>
      <c r="AF2" s="1">
        <v>43921</v>
      </c>
      <c r="AG2" s="1">
        <v>43922</v>
      </c>
      <c r="AH2" s="1">
        <v>43923</v>
      </c>
      <c r="AI2" s="1">
        <v>43924</v>
      </c>
      <c r="AJ2" s="1">
        <v>43925</v>
      </c>
      <c r="AK2" s="1">
        <v>43926</v>
      </c>
      <c r="AL2" s="1">
        <v>43927</v>
      </c>
      <c r="AM2" s="1">
        <v>43928</v>
      </c>
      <c r="AN2" s="1">
        <v>43929</v>
      </c>
      <c r="AO2" s="1">
        <v>43930</v>
      </c>
      <c r="AP2" s="1">
        <v>43931</v>
      </c>
      <c r="AQ2" s="1">
        <v>43932</v>
      </c>
      <c r="AR2" s="1">
        <v>43933</v>
      </c>
      <c r="AS2" s="1">
        <v>43934</v>
      </c>
      <c r="AT2" s="1">
        <v>43935</v>
      </c>
      <c r="AU2" s="1">
        <v>43936</v>
      </c>
      <c r="AV2" s="1">
        <v>43937</v>
      </c>
      <c r="AW2" s="1">
        <v>43938</v>
      </c>
      <c r="AX2" s="1">
        <v>43939</v>
      </c>
      <c r="AY2" s="1">
        <v>43940</v>
      </c>
      <c r="AZ2" s="1">
        <v>43941</v>
      </c>
      <c r="BA2" s="1">
        <v>43942</v>
      </c>
      <c r="BB2" s="1">
        <v>43943</v>
      </c>
      <c r="BC2" s="1">
        <v>43944</v>
      </c>
      <c r="BD2" s="1">
        <v>43945</v>
      </c>
      <c r="BE2" s="1">
        <v>43946</v>
      </c>
      <c r="BF2" s="1">
        <v>43947</v>
      </c>
      <c r="BG2" s="1">
        <v>43948</v>
      </c>
      <c r="BH2" s="1">
        <v>43949</v>
      </c>
      <c r="BI2" s="1">
        <v>43950</v>
      </c>
      <c r="BJ2" s="1">
        <v>43951</v>
      </c>
      <c r="BK2" s="1">
        <v>43952</v>
      </c>
      <c r="BL2" s="1">
        <v>43953</v>
      </c>
      <c r="BM2" s="1">
        <v>43954</v>
      </c>
      <c r="BN2" s="1">
        <v>43955</v>
      </c>
      <c r="BO2" s="1">
        <v>43956</v>
      </c>
      <c r="BP2" s="1">
        <v>43957</v>
      </c>
      <c r="BQ2" s="1">
        <v>43958</v>
      </c>
      <c r="BR2" s="1">
        <v>43959</v>
      </c>
      <c r="BS2" s="1">
        <v>43960</v>
      </c>
      <c r="BT2" s="1">
        <v>43961</v>
      </c>
      <c r="BU2" s="1">
        <v>43962</v>
      </c>
      <c r="BV2" s="1">
        <v>43963</v>
      </c>
      <c r="BW2" s="1">
        <v>43964</v>
      </c>
      <c r="BX2" s="1">
        <v>43965</v>
      </c>
      <c r="BY2" s="1">
        <v>43966</v>
      </c>
      <c r="BZ2" s="1">
        <v>43967</v>
      </c>
      <c r="CA2" s="1">
        <v>43968</v>
      </c>
      <c r="CB2" s="1">
        <v>43969</v>
      </c>
      <c r="CC2" s="1">
        <v>43970</v>
      </c>
      <c r="CD2" s="1">
        <v>43971</v>
      </c>
      <c r="CE2" s="1">
        <v>43972</v>
      </c>
      <c r="CF2" s="1">
        <v>43973</v>
      </c>
      <c r="CG2" s="1">
        <v>43974</v>
      </c>
      <c r="CH2" s="1">
        <v>43975</v>
      </c>
      <c r="CI2" s="1">
        <v>43976</v>
      </c>
      <c r="CJ2" s="1">
        <v>43977</v>
      </c>
      <c r="CK2" s="1">
        <v>43978</v>
      </c>
      <c r="CL2" s="1">
        <v>43979</v>
      </c>
      <c r="CM2" s="1">
        <v>43980</v>
      </c>
      <c r="CN2" s="1">
        <v>43981</v>
      </c>
      <c r="CO2" s="1">
        <v>43982</v>
      </c>
      <c r="CP2" s="1">
        <v>43983</v>
      </c>
      <c r="CQ2" s="1">
        <v>43984</v>
      </c>
      <c r="CR2" s="1">
        <v>43985</v>
      </c>
      <c r="CS2" s="1">
        <v>43986</v>
      </c>
      <c r="CT2" s="1">
        <v>43987</v>
      </c>
      <c r="CU2" s="1">
        <v>43988</v>
      </c>
      <c r="CV2" s="1">
        <v>43989</v>
      </c>
      <c r="CW2" s="1">
        <v>43990</v>
      </c>
      <c r="CX2" s="1">
        <v>43991</v>
      </c>
      <c r="CY2" s="1">
        <v>43992</v>
      </c>
      <c r="CZ2" s="1">
        <v>43993</v>
      </c>
      <c r="DA2" s="1">
        <v>43994</v>
      </c>
      <c r="DB2" s="1">
        <v>43995</v>
      </c>
      <c r="DC2" s="1">
        <v>43996</v>
      </c>
      <c r="DD2" s="1">
        <v>43997</v>
      </c>
      <c r="DE2" s="1">
        <v>43998</v>
      </c>
      <c r="DF2" s="1">
        <v>43999</v>
      </c>
      <c r="DG2" s="1">
        <v>44000</v>
      </c>
      <c r="DH2" s="1">
        <v>44001</v>
      </c>
      <c r="DI2" s="1">
        <v>44002</v>
      </c>
      <c r="DJ2" s="1">
        <v>44003</v>
      </c>
      <c r="DK2" s="1">
        <v>44004</v>
      </c>
      <c r="DL2" s="1">
        <v>44005</v>
      </c>
      <c r="DM2" s="1">
        <v>44006</v>
      </c>
      <c r="DN2" s="1">
        <v>44007</v>
      </c>
      <c r="DO2" s="1">
        <v>44008</v>
      </c>
      <c r="DP2" s="1">
        <v>44009</v>
      </c>
      <c r="DQ2" s="1">
        <v>44010</v>
      </c>
      <c r="DR2" s="1">
        <v>44011</v>
      </c>
      <c r="DS2" s="1">
        <v>44012</v>
      </c>
      <c r="DT2" s="1">
        <v>44013</v>
      </c>
      <c r="DU2" s="1">
        <v>44014</v>
      </c>
      <c r="DV2" s="1">
        <v>44015</v>
      </c>
      <c r="DW2" s="1">
        <v>44016</v>
      </c>
      <c r="DX2" s="1">
        <v>44017</v>
      </c>
      <c r="DY2" s="1">
        <v>44018</v>
      </c>
      <c r="DZ2" s="1">
        <v>44019</v>
      </c>
      <c r="EA2" s="1">
        <v>44020</v>
      </c>
      <c r="EB2" s="1">
        <v>44021</v>
      </c>
      <c r="EC2" s="1">
        <v>44022</v>
      </c>
      <c r="ED2" s="1">
        <v>44023</v>
      </c>
      <c r="EE2" s="1">
        <v>44024</v>
      </c>
      <c r="EF2" s="1">
        <v>44025</v>
      </c>
      <c r="EG2" s="1">
        <v>44026</v>
      </c>
      <c r="EH2" s="1">
        <v>44027</v>
      </c>
      <c r="EI2" s="1">
        <v>44028</v>
      </c>
      <c r="EJ2" s="1">
        <v>44029</v>
      </c>
      <c r="EK2" s="1">
        <v>44030</v>
      </c>
      <c r="EL2" s="1">
        <v>44031</v>
      </c>
      <c r="EM2" s="1">
        <v>44032</v>
      </c>
      <c r="EN2" s="1">
        <v>44033</v>
      </c>
      <c r="EO2" s="1">
        <v>44034</v>
      </c>
      <c r="EP2" s="1">
        <v>44035</v>
      </c>
      <c r="EQ2" s="1">
        <v>44036</v>
      </c>
      <c r="ER2" s="1">
        <v>44037</v>
      </c>
      <c r="ES2" s="1">
        <v>44038</v>
      </c>
      <c r="ET2" s="1">
        <v>44039</v>
      </c>
      <c r="EU2" s="1">
        <v>44040</v>
      </c>
      <c r="EV2" s="1">
        <v>44041</v>
      </c>
      <c r="EW2" s="1">
        <v>44042</v>
      </c>
      <c r="EX2" s="1">
        <v>44043</v>
      </c>
      <c r="EY2" s="1">
        <v>44044</v>
      </c>
      <c r="EZ2" s="1">
        <v>44045</v>
      </c>
      <c r="FA2" s="1">
        <v>44046</v>
      </c>
      <c r="FB2" s="1">
        <v>44047</v>
      </c>
      <c r="FC2" s="1">
        <v>44048</v>
      </c>
      <c r="FD2" s="1">
        <v>44049</v>
      </c>
      <c r="FE2" s="1">
        <v>44050</v>
      </c>
      <c r="FF2" s="1">
        <v>44051</v>
      </c>
      <c r="FG2" s="1">
        <v>44052</v>
      </c>
      <c r="FH2" s="1">
        <v>44053</v>
      </c>
      <c r="FI2" s="1">
        <v>44054</v>
      </c>
      <c r="FJ2" s="1">
        <v>44055</v>
      </c>
      <c r="FK2" s="1">
        <v>44056</v>
      </c>
      <c r="FL2" s="1">
        <v>44057</v>
      </c>
      <c r="FM2" s="1">
        <v>44058</v>
      </c>
      <c r="FN2" s="1">
        <v>44059</v>
      </c>
      <c r="FO2" s="1">
        <v>44060</v>
      </c>
      <c r="FP2" s="1">
        <v>44061</v>
      </c>
      <c r="FQ2" s="1">
        <v>44062</v>
      </c>
      <c r="FR2" s="1">
        <v>44063</v>
      </c>
      <c r="FS2" s="1">
        <v>44064</v>
      </c>
      <c r="FT2" s="1">
        <v>44065</v>
      </c>
      <c r="FU2" s="1">
        <v>44066</v>
      </c>
      <c r="FV2" s="1">
        <v>44067</v>
      </c>
      <c r="FW2" s="1">
        <v>44068</v>
      </c>
      <c r="FX2" s="1">
        <v>44069</v>
      </c>
      <c r="FY2" s="1">
        <v>44070</v>
      </c>
      <c r="FZ2" s="1">
        <v>44071</v>
      </c>
      <c r="GA2" s="1">
        <v>44072</v>
      </c>
      <c r="GB2" s="1">
        <v>44073</v>
      </c>
      <c r="GC2" s="1">
        <v>44074</v>
      </c>
      <c r="GD2" s="1">
        <v>44075</v>
      </c>
      <c r="GE2" s="1">
        <v>44076</v>
      </c>
      <c r="GF2" s="1">
        <v>44077</v>
      </c>
      <c r="GG2" s="1">
        <v>44078</v>
      </c>
      <c r="GH2" s="1">
        <v>44079</v>
      </c>
      <c r="GI2" s="1">
        <v>44080</v>
      </c>
      <c r="GJ2" s="1">
        <v>44081</v>
      </c>
      <c r="GK2" s="1">
        <v>44082</v>
      </c>
      <c r="GL2" s="1">
        <v>44083</v>
      </c>
      <c r="GM2" s="1">
        <v>44084</v>
      </c>
      <c r="GN2" s="1">
        <v>44085</v>
      </c>
      <c r="GO2" s="1">
        <v>44086</v>
      </c>
      <c r="GP2" s="1">
        <v>44087</v>
      </c>
      <c r="GQ2" s="1">
        <v>44088</v>
      </c>
      <c r="GR2" s="1">
        <v>44089</v>
      </c>
      <c r="GS2" s="1">
        <v>44090</v>
      </c>
      <c r="GT2" s="1">
        <v>44091</v>
      </c>
      <c r="GU2" s="1">
        <v>44092</v>
      </c>
      <c r="GV2" s="1">
        <v>44093</v>
      </c>
      <c r="GW2" s="1">
        <v>44094</v>
      </c>
      <c r="GX2" s="1">
        <v>44095</v>
      </c>
      <c r="GY2" s="1">
        <v>44096</v>
      </c>
      <c r="GZ2" s="1">
        <v>44097</v>
      </c>
      <c r="HA2" s="1">
        <v>44098</v>
      </c>
      <c r="HB2" s="1">
        <v>44099</v>
      </c>
      <c r="HC2" s="1">
        <v>44100</v>
      </c>
      <c r="HD2" s="1">
        <v>44101</v>
      </c>
      <c r="HE2" s="1">
        <v>44102</v>
      </c>
      <c r="HF2" s="1">
        <v>44103</v>
      </c>
      <c r="HG2" s="1">
        <v>44104</v>
      </c>
      <c r="HH2" s="1">
        <v>44105</v>
      </c>
      <c r="HI2" s="1">
        <v>44106</v>
      </c>
      <c r="HJ2" s="1">
        <v>44107</v>
      </c>
      <c r="HK2" s="1">
        <v>44108</v>
      </c>
      <c r="HL2" s="1">
        <v>44109</v>
      </c>
      <c r="HM2" s="1">
        <v>44110</v>
      </c>
      <c r="HN2" s="1">
        <v>44111</v>
      </c>
      <c r="HO2" s="1">
        <v>44112</v>
      </c>
      <c r="HP2" s="1">
        <v>44113</v>
      </c>
      <c r="HQ2" s="1">
        <v>44114</v>
      </c>
      <c r="HR2" s="1">
        <v>44115</v>
      </c>
      <c r="HS2" s="1">
        <v>44116</v>
      </c>
      <c r="HT2" s="1">
        <v>44117</v>
      </c>
      <c r="HU2" s="1">
        <v>44118</v>
      </c>
      <c r="HV2" s="1">
        <v>44119</v>
      </c>
      <c r="HW2" s="1">
        <v>44120</v>
      </c>
      <c r="HX2" s="1">
        <v>44121</v>
      </c>
      <c r="HY2" s="1">
        <v>44122</v>
      </c>
      <c r="HZ2" s="1">
        <v>44123</v>
      </c>
      <c r="IA2" s="1">
        <v>44124</v>
      </c>
      <c r="IB2" s="1">
        <v>44125</v>
      </c>
      <c r="IC2" s="1">
        <v>44126</v>
      </c>
      <c r="ID2" s="1">
        <v>44127</v>
      </c>
      <c r="IE2" s="1">
        <v>44128</v>
      </c>
      <c r="IF2" s="1">
        <v>44129</v>
      </c>
      <c r="IG2" s="1">
        <v>44130</v>
      </c>
      <c r="IH2" s="1">
        <v>44131</v>
      </c>
      <c r="II2" s="1">
        <v>44132</v>
      </c>
      <c r="IJ2" s="1">
        <v>44133</v>
      </c>
      <c r="IK2" s="1">
        <v>44134</v>
      </c>
      <c r="IL2" s="1">
        <v>44135</v>
      </c>
      <c r="IM2" s="1">
        <v>44136</v>
      </c>
      <c r="IN2" s="1">
        <v>44137</v>
      </c>
      <c r="IO2" s="1">
        <v>44138</v>
      </c>
      <c r="IP2" s="1">
        <v>44139</v>
      </c>
      <c r="IQ2" s="1">
        <v>44140</v>
      </c>
      <c r="IR2" s="1">
        <v>44141</v>
      </c>
      <c r="IS2" s="1">
        <v>44142</v>
      </c>
      <c r="IT2" s="1">
        <v>44143</v>
      </c>
      <c r="IU2" s="1">
        <v>44144</v>
      </c>
      <c r="IV2" s="1">
        <v>44145</v>
      </c>
      <c r="IW2" s="1">
        <v>44146</v>
      </c>
      <c r="IX2" s="1">
        <v>44147</v>
      </c>
      <c r="IY2" s="1">
        <v>44148</v>
      </c>
      <c r="IZ2" s="1">
        <v>44149</v>
      </c>
      <c r="JA2" s="1">
        <v>44150</v>
      </c>
      <c r="JB2" s="1">
        <v>44151</v>
      </c>
      <c r="JC2" s="1">
        <v>44152</v>
      </c>
      <c r="JD2" s="1">
        <v>44153</v>
      </c>
      <c r="JE2" s="1">
        <v>44154</v>
      </c>
      <c r="JF2" s="1">
        <v>44155</v>
      </c>
      <c r="JG2" s="1">
        <v>44156</v>
      </c>
      <c r="JH2" s="1">
        <v>44157</v>
      </c>
      <c r="JI2" s="1">
        <v>44158</v>
      </c>
      <c r="JJ2" s="1">
        <v>44159</v>
      </c>
      <c r="JK2" s="1">
        <v>44160</v>
      </c>
      <c r="JL2" s="1">
        <v>44161</v>
      </c>
      <c r="JM2" s="1">
        <v>44162</v>
      </c>
      <c r="JN2" s="1">
        <v>44163</v>
      </c>
      <c r="JO2" s="1">
        <v>44164</v>
      </c>
      <c r="JP2" s="1">
        <v>44165</v>
      </c>
      <c r="JQ2" s="1">
        <v>44166</v>
      </c>
      <c r="JR2" s="1">
        <v>44167</v>
      </c>
      <c r="JS2" s="1">
        <v>44168</v>
      </c>
      <c r="JT2" s="1">
        <v>44169</v>
      </c>
      <c r="JU2" s="1">
        <v>44170</v>
      </c>
      <c r="JV2" s="1">
        <v>44171</v>
      </c>
      <c r="JW2" s="1">
        <v>44172</v>
      </c>
      <c r="JX2" s="1">
        <v>44173</v>
      </c>
      <c r="JY2" s="1">
        <v>44174</v>
      </c>
      <c r="JZ2" s="1">
        <v>44175</v>
      </c>
      <c r="KA2" s="1">
        <v>44176</v>
      </c>
      <c r="KB2" s="1">
        <v>44177</v>
      </c>
      <c r="KC2" s="1">
        <v>44178</v>
      </c>
      <c r="KD2" s="1">
        <v>44179</v>
      </c>
      <c r="KE2" s="1">
        <v>44180</v>
      </c>
      <c r="KF2" s="1">
        <v>44181</v>
      </c>
      <c r="KG2" s="1">
        <v>44182</v>
      </c>
      <c r="KH2" s="1">
        <v>44183</v>
      </c>
      <c r="KI2" s="1">
        <v>44184</v>
      </c>
      <c r="KJ2" s="1">
        <v>44185</v>
      </c>
      <c r="KK2" s="1">
        <v>44186</v>
      </c>
      <c r="KL2" s="1">
        <v>44187</v>
      </c>
      <c r="KM2" s="1">
        <v>44188</v>
      </c>
      <c r="KN2" s="1">
        <v>44189</v>
      </c>
      <c r="KO2" s="1">
        <v>44190</v>
      </c>
      <c r="KP2" s="1">
        <v>44191</v>
      </c>
      <c r="KQ2" s="1">
        <v>44192</v>
      </c>
      <c r="KR2" s="1">
        <v>44193</v>
      </c>
      <c r="KS2" s="1">
        <v>44194</v>
      </c>
      <c r="KT2" s="1">
        <v>44195</v>
      </c>
      <c r="KU2" s="1">
        <v>44196</v>
      </c>
      <c r="KV2" s="1">
        <v>44197</v>
      </c>
      <c r="KW2" s="1">
        <v>44198</v>
      </c>
      <c r="KX2" s="1">
        <v>44199</v>
      </c>
      <c r="KY2" s="1">
        <v>44200</v>
      </c>
      <c r="KZ2" s="1">
        <v>44201</v>
      </c>
      <c r="LA2" s="1">
        <v>44202</v>
      </c>
      <c r="LB2" s="1">
        <v>44203</v>
      </c>
      <c r="LC2" s="1">
        <v>44204</v>
      </c>
      <c r="LD2" s="1">
        <v>44205</v>
      </c>
      <c r="LE2" s="1">
        <v>44206</v>
      </c>
      <c r="LF2" s="1">
        <v>44207</v>
      </c>
      <c r="LG2" s="1">
        <v>44208</v>
      </c>
      <c r="LH2" s="1">
        <v>44209</v>
      </c>
      <c r="LI2" s="1">
        <v>44210</v>
      </c>
      <c r="LJ2" s="1">
        <v>44211</v>
      </c>
      <c r="LK2" s="1">
        <v>44212</v>
      </c>
      <c r="LL2" s="1">
        <v>44213</v>
      </c>
      <c r="LM2" s="1">
        <v>44214</v>
      </c>
      <c r="LN2" s="1">
        <v>44215</v>
      </c>
      <c r="LO2" s="1">
        <v>44216</v>
      </c>
      <c r="LP2" s="1">
        <v>44217</v>
      </c>
      <c r="LQ2" s="1">
        <v>44218</v>
      </c>
      <c r="LR2" s="1">
        <v>44219</v>
      </c>
      <c r="LS2" s="1">
        <v>44220</v>
      </c>
      <c r="LT2" s="1">
        <v>44221</v>
      </c>
      <c r="LU2" s="1">
        <v>44222</v>
      </c>
      <c r="LV2" s="1">
        <v>44223</v>
      </c>
      <c r="LW2" s="1">
        <v>44224</v>
      </c>
      <c r="LX2" s="1">
        <v>44225</v>
      </c>
      <c r="LY2" s="1">
        <v>44226</v>
      </c>
      <c r="LZ2" s="1">
        <v>44227</v>
      </c>
      <c r="MA2" s="1">
        <v>44228</v>
      </c>
      <c r="MB2" s="1">
        <v>44229</v>
      </c>
      <c r="MC2" s="1">
        <v>44230</v>
      </c>
      <c r="MD2" s="1">
        <v>44231</v>
      </c>
      <c r="ME2" s="1">
        <v>44232</v>
      </c>
      <c r="MF2" s="1">
        <v>44233</v>
      </c>
      <c r="MG2" s="1">
        <v>44234</v>
      </c>
      <c r="MH2" s="1">
        <v>44235</v>
      </c>
      <c r="MI2" s="1">
        <v>44236</v>
      </c>
      <c r="MJ2" s="1">
        <v>44237</v>
      </c>
      <c r="MK2" s="1">
        <v>44238</v>
      </c>
      <c r="ML2" s="1">
        <v>44239</v>
      </c>
      <c r="MM2" s="1">
        <v>44240</v>
      </c>
      <c r="MN2" s="1">
        <v>44241</v>
      </c>
      <c r="MO2" s="1">
        <v>44242</v>
      </c>
      <c r="MP2" s="1">
        <v>44243</v>
      </c>
      <c r="MQ2" s="1">
        <v>44244</v>
      </c>
      <c r="MR2" s="1">
        <v>44245</v>
      </c>
      <c r="MS2" s="1">
        <v>44246</v>
      </c>
      <c r="MT2" s="1">
        <v>44247</v>
      </c>
      <c r="MU2" s="1">
        <v>44248</v>
      </c>
      <c r="MV2" s="1">
        <v>44249</v>
      </c>
      <c r="MW2" s="1">
        <v>44250</v>
      </c>
      <c r="MX2" s="1">
        <v>44251</v>
      </c>
      <c r="MY2" s="1">
        <v>44252</v>
      </c>
      <c r="MZ2" s="1">
        <v>44253</v>
      </c>
      <c r="NA2" s="1">
        <v>44254</v>
      </c>
      <c r="NB2" s="1">
        <v>44255</v>
      </c>
      <c r="NC2" s="1">
        <v>44256</v>
      </c>
      <c r="ND2" s="1">
        <v>44257</v>
      </c>
      <c r="NE2" s="1">
        <v>44258</v>
      </c>
      <c r="NF2" s="1">
        <v>44259</v>
      </c>
      <c r="NG2" s="1">
        <v>44260</v>
      </c>
      <c r="NH2" s="1">
        <v>44261</v>
      </c>
      <c r="NI2" s="1">
        <v>44262</v>
      </c>
      <c r="NJ2" s="1">
        <v>44263</v>
      </c>
      <c r="NK2" s="1">
        <v>44264</v>
      </c>
      <c r="NL2" s="1">
        <v>44265</v>
      </c>
      <c r="NM2" s="1">
        <v>44266</v>
      </c>
      <c r="NN2" s="1">
        <v>44267</v>
      </c>
      <c r="NO2" s="1">
        <v>44268</v>
      </c>
      <c r="NP2" s="1">
        <v>44269</v>
      </c>
      <c r="NQ2" s="1">
        <v>44270</v>
      </c>
      <c r="NR2" s="1">
        <v>44271</v>
      </c>
      <c r="NS2" s="1">
        <v>44272</v>
      </c>
      <c r="NT2" s="1">
        <v>44273</v>
      </c>
      <c r="NU2" s="1">
        <v>44274</v>
      </c>
      <c r="NV2" s="1">
        <v>44275</v>
      </c>
      <c r="NW2" s="1">
        <v>44276</v>
      </c>
      <c r="NX2" s="1">
        <v>44277</v>
      </c>
      <c r="NY2" s="1">
        <v>44278</v>
      </c>
      <c r="NZ2" s="1">
        <v>44279</v>
      </c>
      <c r="OA2" s="1">
        <v>44280</v>
      </c>
      <c r="OB2" s="1">
        <v>44281</v>
      </c>
      <c r="OC2" s="1">
        <v>44282</v>
      </c>
      <c r="OD2" s="1">
        <v>44283</v>
      </c>
      <c r="OE2" s="1">
        <v>44284</v>
      </c>
      <c r="OF2" s="1">
        <v>44285</v>
      </c>
      <c r="OG2" s="1">
        <v>44286</v>
      </c>
      <c r="OH2" s="1">
        <v>44287</v>
      </c>
      <c r="OI2" s="1">
        <v>44288</v>
      </c>
      <c r="OJ2" s="1">
        <v>44289</v>
      </c>
      <c r="OK2" s="1">
        <v>44290</v>
      </c>
      <c r="OL2" s="1">
        <v>44291</v>
      </c>
      <c r="OM2" s="1">
        <v>44292</v>
      </c>
      <c r="ON2" s="1">
        <v>44293</v>
      </c>
      <c r="OO2" s="1">
        <v>44294</v>
      </c>
      <c r="OP2" s="1">
        <v>44295</v>
      </c>
      <c r="OQ2" s="1">
        <v>44296</v>
      </c>
      <c r="OR2" s="1">
        <v>44297</v>
      </c>
      <c r="OS2" s="1">
        <v>44298</v>
      </c>
      <c r="OT2" s="1">
        <v>44299</v>
      </c>
      <c r="OU2" s="1">
        <v>44300</v>
      </c>
      <c r="OV2" s="1">
        <v>44301</v>
      </c>
      <c r="OW2" s="1">
        <v>44302</v>
      </c>
      <c r="OX2" s="1">
        <v>44303</v>
      </c>
      <c r="OY2" s="1">
        <v>44304</v>
      </c>
      <c r="OZ2" s="1">
        <v>44305</v>
      </c>
      <c r="PA2" s="1">
        <v>44306</v>
      </c>
      <c r="PB2" s="1">
        <v>44307</v>
      </c>
      <c r="PC2" s="1">
        <v>44308</v>
      </c>
      <c r="PD2" s="1">
        <v>44309</v>
      </c>
      <c r="PE2" s="1">
        <v>44310</v>
      </c>
      <c r="PF2" s="1">
        <v>44311</v>
      </c>
      <c r="PG2" s="1">
        <v>44312</v>
      </c>
      <c r="PH2" s="1">
        <v>44313</v>
      </c>
      <c r="PI2" s="1">
        <v>44314</v>
      </c>
      <c r="PJ2" s="1">
        <v>44315</v>
      </c>
      <c r="PK2" s="1">
        <v>44316</v>
      </c>
      <c r="PL2" s="1">
        <v>44317</v>
      </c>
      <c r="PM2" s="1">
        <v>44318</v>
      </c>
      <c r="PN2" s="1">
        <v>44319</v>
      </c>
      <c r="PO2" s="1">
        <v>44320</v>
      </c>
      <c r="PP2" s="1">
        <v>44321</v>
      </c>
      <c r="PQ2" s="1">
        <v>44322</v>
      </c>
      <c r="PR2" s="1">
        <v>44323</v>
      </c>
      <c r="PS2" s="1">
        <v>44324</v>
      </c>
      <c r="PT2" s="1">
        <v>44325</v>
      </c>
      <c r="PU2" s="1">
        <v>44326</v>
      </c>
      <c r="PV2" s="1">
        <v>44327</v>
      </c>
      <c r="PW2" s="1">
        <v>44328</v>
      </c>
      <c r="PX2" s="1">
        <v>44329</v>
      </c>
      <c r="PY2" s="1">
        <v>44330</v>
      </c>
      <c r="PZ2" s="1">
        <v>44331</v>
      </c>
      <c r="QA2" s="1">
        <v>44332</v>
      </c>
      <c r="QB2" s="1">
        <v>44333</v>
      </c>
      <c r="QC2" s="1">
        <v>44334</v>
      </c>
      <c r="QD2" s="1">
        <v>44335</v>
      </c>
      <c r="QE2" s="1">
        <v>44336</v>
      </c>
      <c r="QF2" s="1">
        <v>44337</v>
      </c>
      <c r="QG2" s="1">
        <v>44338</v>
      </c>
      <c r="QH2" s="1">
        <v>44339</v>
      </c>
      <c r="QI2" s="1">
        <v>44340</v>
      </c>
      <c r="QJ2" s="1">
        <v>44341</v>
      </c>
      <c r="QK2" s="1">
        <v>44342</v>
      </c>
      <c r="QL2" s="1">
        <v>44343</v>
      </c>
      <c r="QM2" s="1">
        <v>44344</v>
      </c>
      <c r="QN2" s="1">
        <v>44345</v>
      </c>
      <c r="QO2" s="1">
        <v>44346</v>
      </c>
      <c r="QP2" s="1">
        <v>44347</v>
      </c>
      <c r="QQ2" s="1">
        <v>44348</v>
      </c>
      <c r="QR2" s="1">
        <v>44349</v>
      </c>
      <c r="QS2" s="1">
        <v>44350</v>
      </c>
      <c r="QT2" s="1">
        <v>44351</v>
      </c>
      <c r="QU2" s="1">
        <v>44352</v>
      </c>
      <c r="QV2" s="1">
        <v>44353</v>
      </c>
      <c r="QW2" s="1">
        <v>44354</v>
      </c>
      <c r="QX2" s="1">
        <v>44355</v>
      </c>
      <c r="QY2" s="1">
        <v>44356</v>
      </c>
      <c r="QZ2" s="1">
        <v>44357</v>
      </c>
      <c r="RA2" s="1">
        <v>44358</v>
      </c>
      <c r="RB2" s="1">
        <v>44359</v>
      </c>
      <c r="RC2" s="1">
        <v>44360</v>
      </c>
      <c r="RD2" s="1">
        <v>44361</v>
      </c>
      <c r="RE2" s="1">
        <v>44362</v>
      </c>
      <c r="RF2" s="1">
        <v>44363</v>
      </c>
      <c r="RG2" s="1">
        <v>44364</v>
      </c>
      <c r="RH2" s="1">
        <v>44365</v>
      </c>
      <c r="RI2" s="1">
        <v>44366</v>
      </c>
      <c r="RJ2" s="1">
        <v>44367</v>
      </c>
      <c r="RK2" s="1">
        <v>44368</v>
      </c>
      <c r="RL2" s="1">
        <v>44369</v>
      </c>
      <c r="RM2" s="1">
        <v>44370</v>
      </c>
      <c r="RN2" s="1">
        <v>44371</v>
      </c>
      <c r="RO2" s="1">
        <v>44372</v>
      </c>
      <c r="RP2" s="1">
        <v>44373</v>
      </c>
      <c r="RQ2" s="1">
        <v>44374</v>
      </c>
      <c r="RR2" s="1">
        <v>44375</v>
      </c>
      <c r="RS2" s="1">
        <v>44376</v>
      </c>
      <c r="RT2" s="1">
        <v>44377</v>
      </c>
      <c r="RU2" s="1">
        <v>44378</v>
      </c>
      <c r="RV2" s="1">
        <v>44379</v>
      </c>
      <c r="RW2" s="1">
        <v>44380</v>
      </c>
      <c r="RX2" s="1">
        <v>44381</v>
      </c>
      <c r="RY2" s="1">
        <v>44382</v>
      </c>
      <c r="RZ2" s="1">
        <v>44383</v>
      </c>
      <c r="SA2" s="1">
        <v>44384</v>
      </c>
      <c r="SB2" s="1">
        <v>44385</v>
      </c>
      <c r="SC2" s="1">
        <v>44386</v>
      </c>
      <c r="SD2" s="1">
        <v>44387</v>
      </c>
      <c r="SE2" s="1">
        <v>44388</v>
      </c>
      <c r="SF2" s="1">
        <v>44389</v>
      </c>
      <c r="SG2" s="1">
        <v>44390</v>
      </c>
      <c r="SH2" s="1">
        <v>44391</v>
      </c>
      <c r="SI2" s="1">
        <v>44392</v>
      </c>
      <c r="SJ2" s="1">
        <v>44393</v>
      </c>
      <c r="SK2" s="1">
        <v>44394</v>
      </c>
      <c r="SL2" s="1">
        <v>44395</v>
      </c>
      <c r="SM2" s="1">
        <v>44396</v>
      </c>
      <c r="SN2" s="1">
        <v>44397</v>
      </c>
      <c r="SO2" s="1">
        <v>44398</v>
      </c>
      <c r="SP2" s="1">
        <v>44399</v>
      </c>
      <c r="SQ2" s="1">
        <v>44400</v>
      </c>
      <c r="SR2" s="1">
        <v>44401</v>
      </c>
      <c r="SS2" s="1">
        <v>44402</v>
      </c>
      <c r="ST2" s="1">
        <v>44403</v>
      </c>
      <c r="SU2" s="1">
        <v>44404</v>
      </c>
      <c r="SV2" s="1">
        <v>44405</v>
      </c>
      <c r="SW2" s="1">
        <v>44406</v>
      </c>
      <c r="SX2" s="1">
        <v>44407</v>
      </c>
      <c r="SY2" s="1">
        <v>44408</v>
      </c>
      <c r="SZ2" s="1">
        <v>44409</v>
      </c>
      <c r="TA2" s="1">
        <v>44410</v>
      </c>
      <c r="TB2" s="1">
        <v>44411</v>
      </c>
      <c r="TC2" s="1">
        <v>44412</v>
      </c>
      <c r="TD2" s="1">
        <v>44413</v>
      </c>
      <c r="TE2" s="1">
        <v>44414</v>
      </c>
      <c r="TF2" s="1">
        <v>44415</v>
      </c>
      <c r="TG2" s="1">
        <v>44416</v>
      </c>
      <c r="TH2" s="1">
        <v>44417</v>
      </c>
      <c r="TI2" s="1">
        <v>44418</v>
      </c>
      <c r="TJ2" s="1">
        <v>44419</v>
      </c>
      <c r="TK2" s="1">
        <v>44420</v>
      </c>
      <c r="TL2" s="1">
        <v>44421</v>
      </c>
      <c r="TM2" s="1">
        <v>44422</v>
      </c>
      <c r="TN2" s="1">
        <v>44423</v>
      </c>
      <c r="TO2" s="1">
        <v>44424</v>
      </c>
      <c r="TP2" s="1">
        <v>44425</v>
      </c>
      <c r="TQ2" s="1">
        <v>44426</v>
      </c>
      <c r="TR2" s="1">
        <v>44427</v>
      </c>
      <c r="TS2" s="1">
        <v>44428</v>
      </c>
      <c r="TT2" s="1">
        <v>44429</v>
      </c>
      <c r="TU2" s="1">
        <v>44430</v>
      </c>
      <c r="TV2" s="1">
        <v>44431</v>
      </c>
      <c r="TW2" s="1">
        <v>44432</v>
      </c>
      <c r="TX2" s="1">
        <v>44433</v>
      </c>
      <c r="TY2" s="1">
        <v>44434</v>
      </c>
      <c r="TZ2" s="1">
        <v>44435</v>
      </c>
      <c r="UA2" s="1">
        <v>44436</v>
      </c>
      <c r="UB2" s="1">
        <v>44437</v>
      </c>
      <c r="UC2" s="1">
        <v>44438</v>
      </c>
      <c r="UD2" s="1">
        <v>44439</v>
      </c>
      <c r="UE2" s="1">
        <v>44440</v>
      </c>
      <c r="UF2" s="1">
        <v>44441</v>
      </c>
      <c r="UG2" s="1">
        <v>44442</v>
      </c>
      <c r="UH2" s="1">
        <v>44443</v>
      </c>
      <c r="UI2" s="1">
        <v>44444</v>
      </c>
      <c r="UJ2" s="1">
        <v>44445</v>
      </c>
      <c r="UK2" s="1">
        <v>44446</v>
      </c>
      <c r="UL2" s="1">
        <v>44447</v>
      </c>
      <c r="UM2" s="1">
        <v>44448</v>
      </c>
      <c r="UN2" s="1">
        <v>44449</v>
      </c>
      <c r="UO2" s="1">
        <v>44450</v>
      </c>
      <c r="UP2" s="1">
        <v>44451</v>
      </c>
      <c r="UQ2" s="1">
        <v>44452</v>
      </c>
      <c r="UR2" s="1">
        <v>44453</v>
      </c>
      <c r="US2" s="1">
        <v>44454</v>
      </c>
      <c r="UT2" s="1">
        <v>44455</v>
      </c>
      <c r="UU2" s="1">
        <v>44456</v>
      </c>
      <c r="UV2" s="1">
        <v>44457</v>
      </c>
      <c r="UW2" s="1">
        <v>44458</v>
      </c>
      <c r="UX2" s="1">
        <v>44459</v>
      </c>
      <c r="UY2" s="1">
        <v>44460</v>
      </c>
      <c r="UZ2" s="1">
        <v>44461</v>
      </c>
      <c r="VA2" s="1">
        <v>44462</v>
      </c>
      <c r="VB2" s="1">
        <v>44463</v>
      </c>
      <c r="VC2" s="1">
        <v>44464</v>
      </c>
      <c r="VD2" s="1">
        <v>44465</v>
      </c>
      <c r="VE2" s="1">
        <v>44466</v>
      </c>
      <c r="VF2" s="1">
        <v>44467</v>
      </c>
      <c r="VG2" s="1">
        <v>44468</v>
      </c>
      <c r="VH2" s="1">
        <v>44469</v>
      </c>
      <c r="VI2" s="1">
        <v>44470</v>
      </c>
      <c r="VJ2" s="1">
        <v>44471</v>
      </c>
      <c r="VK2" s="1">
        <v>44472</v>
      </c>
      <c r="VL2" s="1">
        <v>44473</v>
      </c>
      <c r="VM2" s="1">
        <v>44474</v>
      </c>
      <c r="VN2" s="1">
        <v>44475</v>
      </c>
      <c r="VO2" s="1">
        <v>44476</v>
      </c>
      <c r="VP2" s="1">
        <v>44477</v>
      </c>
      <c r="VQ2" s="1">
        <v>44478</v>
      </c>
      <c r="VR2" s="1">
        <v>44479</v>
      </c>
      <c r="VS2" s="1">
        <v>44480</v>
      </c>
      <c r="VT2" s="1">
        <v>44481</v>
      </c>
      <c r="VU2" s="1">
        <v>44482</v>
      </c>
      <c r="VV2" s="1">
        <v>44483</v>
      </c>
      <c r="VW2" s="1">
        <v>44484</v>
      </c>
      <c r="VX2" s="1">
        <v>44485</v>
      </c>
      <c r="VY2" s="1">
        <v>44486</v>
      </c>
      <c r="VZ2" s="1">
        <v>44487</v>
      </c>
      <c r="WA2" s="1">
        <v>44488</v>
      </c>
      <c r="WB2" s="1">
        <v>44489</v>
      </c>
      <c r="WC2" s="1">
        <v>44490</v>
      </c>
      <c r="WD2" s="1">
        <v>44491</v>
      </c>
      <c r="WE2" s="1">
        <v>44492</v>
      </c>
      <c r="WF2" s="1">
        <v>44493</v>
      </c>
      <c r="WG2" s="1">
        <v>44494</v>
      </c>
      <c r="WH2" s="1">
        <v>44495</v>
      </c>
      <c r="WI2" s="1">
        <v>44496</v>
      </c>
      <c r="WJ2" s="1">
        <v>44497</v>
      </c>
      <c r="WK2" s="1">
        <v>44498</v>
      </c>
      <c r="WL2" s="1">
        <v>44499</v>
      </c>
      <c r="WM2" s="1">
        <v>44500</v>
      </c>
      <c r="WN2" s="1">
        <v>44501</v>
      </c>
      <c r="WO2" s="1">
        <v>44502</v>
      </c>
      <c r="WP2" s="1">
        <v>44503</v>
      </c>
      <c r="WQ2" s="1">
        <v>44504</v>
      </c>
      <c r="WR2" s="1">
        <v>44505</v>
      </c>
      <c r="WS2" s="1">
        <v>44506</v>
      </c>
      <c r="WT2" s="1">
        <v>44507</v>
      </c>
      <c r="WU2" s="1">
        <v>44508</v>
      </c>
      <c r="WV2" s="1">
        <v>44509</v>
      </c>
      <c r="WW2" s="1">
        <v>44510</v>
      </c>
      <c r="WX2" s="1">
        <v>44511</v>
      </c>
      <c r="WY2" s="1">
        <v>44512</v>
      </c>
      <c r="WZ2" s="1">
        <v>44513</v>
      </c>
      <c r="XA2" s="1">
        <v>44514</v>
      </c>
      <c r="XB2" s="1">
        <v>44515</v>
      </c>
      <c r="XC2" s="1">
        <v>44516</v>
      </c>
      <c r="XD2" s="1">
        <v>44517</v>
      </c>
      <c r="XE2" s="1">
        <v>44518</v>
      </c>
      <c r="XF2" s="1">
        <v>44519</v>
      </c>
      <c r="XG2" s="1">
        <v>44520</v>
      </c>
      <c r="XH2" s="1">
        <v>44521</v>
      </c>
      <c r="XI2" s="1">
        <v>44522</v>
      </c>
      <c r="XJ2" s="1">
        <v>44523</v>
      </c>
      <c r="XK2" s="1">
        <v>44524</v>
      </c>
      <c r="XL2" s="1">
        <v>44525</v>
      </c>
      <c r="XM2" s="1">
        <v>44526</v>
      </c>
      <c r="XN2" s="1">
        <v>44527</v>
      </c>
      <c r="XO2" s="1">
        <v>44528</v>
      </c>
      <c r="XP2" s="1">
        <v>44529</v>
      </c>
      <c r="XQ2" s="1">
        <v>44530</v>
      </c>
      <c r="XR2" s="1">
        <v>44531</v>
      </c>
      <c r="XS2" s="1">
        <v>44532</v>
      </c>
      <c r="XT2" s="1">
        <v>44533</v>
      </c>
      <c r="XU2" s="1">
        <v>44534</v>
      </c>
      <c r="XV2" s="1">
        <v>44535</v>
      </c>
      <c r="XW2" s="1">
        <v>44536</v>
      </c>
      <c r="XX2" s="1">
        <v>44537</v>
      </c>
      <c r="XY2" s="1">
        <v>44538</v>
      </c>
      <c r="XZ2" s="1">
        <v>44539</v>
      </c>
      <c r="YA2" s="1">
        <v>44540</v>
      </c>
      <c r="YB2" s="1">
        <v>44541</v>
      </c>
      <c r="YC2" s="1">
        <v>44542</v>
      </c>
      <c r="YD2" s="1">
        <v>44543</v>
      </c>
      <c r="YE2" s="1">
        <v>44544</v>
      </c>
      <c r="YF2" s="1">
        <v>44545</v>
      </c>
      <c r="YG2" s="1">
        <v>44546</v>
      </c>
      <c r="YH2" s="1">
        <v>44547</v>
      </c>
      <c r="YI2" s="1">
        <v>44548</v>
      </c>
      <c r="YJ2" s="1">
        <v>44549</v>
      </c>
      <c r="YK2" s="1">
        <v>44550</v>
      </c>
      <c r="YL2" s="1">
        <v>44551</v>
      </c>
      <c r="YM2" s="1">
        <v>44552</v>
      </c>
      <c r="YN2" s="1">
        <v>44553</v>
      </c>
      <c r="YO2" s="1">
        <v>44554</v>
      </c>
      <c r="YP2" s="1">
        <v>44555</v>
      </c>
      <c r="YQ2" s="1">
        <v>44556</v>
      </c>
      <c r="YR2" s="1">
        <v>44557</v>
      </c>
      <c r="YS2" s="1">
        <v>44558</v>
      </c>
      <c r="YT2" s="1">
        <v>44559</v>
      </c>
      <c r="YU2" s="1">
        <v>44560</v>
      </c>
      <c r="YV2" s="1">
        <v>44561</v>
      </c>
      <c r="YW2" s="1">
        <v>44562</v>
      </c>
      <c r="YX2" s="1">
        <v>44563</v>
      </c>
      <c r="YY2" s="1">
        <v>44564</v>
      </c>
      <c r="YZ2" s="1">
        <v>44565</v>
      </c>
      <c r="ZA2" s="1">
        <v>44566</v>
      </c>
      <c r="ZB2" s="1">
        <v>44567</v>
      </c>
      <c r="ZC2" s="1">
        <v>44568</v>
      </c>
      <c r="ZD2" s="1">
        <v>44569</v>
      </c>
      <c r="ZE2" s="1">
        <v>44570</v>
      </c>
      <c r="ZF2" s="1">
        <v>44571</v>
      </c>
      <c r="ZG2" s="1">
        <v>44572</v>
      </c>
      <c r="ZH2" s="1">
        <v>44573</v>
      </c>
      <c r="ZI2" s="1">
        <v>44574</v>
      </c>
      <c r="ZJ2" s="1">
        <v>44575</v>
      </c>
      <c r="ZK2" s="1">
        <v>44576</v>
      </c>
      <c r="ZL2" s="1">
        <v>44577</v>
      </c>
      <c r="ZM2" s="1">
        <v>44578</v>
      </c>
      <c r="ZN2" s="1">
        <v>44579</v>
      </c>
      <c r="ZO2" s="1">
        <v>44580</v>
      </c>
      <c r="ZP2" s="1">
        <v>44581</v>
      </c>
      <c r="ZQ2" s="1">
        <v>44582</v>
      </c>
      <c r="ZR2" s="1">
        <v>44583</v>
      </c>
      <c r="ZS2" s="1">
        <v>44584</v>
      </c>
      <c r="ZT2" s="1">
        <v>44585</v>
      </c>
      <c r="ZU2" s="1">
        <v>44586</v>
      </c>
      <c r="ZV2" s="1">
        <v>44587</v>
      </c>
      <c r="ZW2" s="1">
        <v>44588</v>
      </c>
      <c r="ZX2" s="1">
        <v>44589</v>
      </c>
      <c r="ZY2" s="1">
        <v>44590</v>
      </c>
      <c r="ZZ2" s="1">
        <v>44591</v>
      </c>
      <c r="AAA2" s="1">
        <v>44592</v>
      </c>
      <c r="AAB2" s="1">
        <v>44593</v>
      </c>
      <c r="AAC2" s="1">
        <v>44594</v>
      </c>
      <c r="AAD2" s="1">
        <v>44595</v>
      </c>
      <c r="AAE2" s="1">
        <v>44596</v>
      </c>
      <c r="AAF2" s="1">
        <v>44597</v>
      </c>
      <c r="AAG2" s="1">
        <v>44598</v>
      </c>
      <c r="AAH2" s="1">
        <v>44599</v>
      </c>
      <c r="AAI2" s="1">
        <v>44600</v>
      </c>
      <c r="AAJ2" s="1">
        <v>44601</v>
      </c>
      <c r="AAK2" s="1">
        <v>44602</v>
      </c>
      <c r="AAL2" s="1">
        <v>44603</v>
      </c>
      <c r="AAM2" s="1">
        <v>44604</v>
      </c>
      <c r="AAN2" s="1">
        <v>44605</v>
      </c>
      <c r="AAO2" s="1">
        <v>44606</v>
      </c>
      <c r="AAP2" s="1">
        <v>44607</v>
      </c>
      <c r="AAQ2" s="1">
        <v>44608</v>
      </c>
      <c r="AAR2" s="1">
        <v>44609</v>
      </c>
      <c r="AAS2" s="1">
        <v>44610</v>
      </c>
      <c r="AAT2" s="1">
        <v>44611</v>
      </c>
      <c r="AAU2" s="1">
        <v>44612</v>
      </c>
      <c r="AAV2" s="1">
        <v>44613</v>
      </c>
      <c r="AAW2" s="1">
        <v>44614</v>
      </c>
      <c r="AAX2" s="1">
        <v>44615</v>
      </c>
      <c r="AAY2" s="1">
        <v>44616</v>
      </c>
      <c r="AAZ2" s="1">
        <v>44617</v>
      </c>
      <c r="ABA2" s="1">
        <v>44618</v>
      </c>
      <c r="ABB2" s="1">
        <v>44619</v>
      </c>
      <c r="ABC2" s="1">
        <v>44620</v>
      </c>
      <c r="ABD2" s="1">
        <v>44621</v>
      </c>
      <c r="ABE2" s="1">
        <v>44622</v>
      </c>
      <c r="ABF2" s="1">
        <v>44623</v>
      </c>
      <c r="ABG2" s="1">
        <v>44624</v>
      </c>
      <c r="ABH2" s="1">
        <v>44625</v>
      </c>
      <c r="ABI2" s="1">
        <v>44626</v>
      </c>
      <c r="ABJ2" s="1">
        <v>44627</v>
      </c>
      <c r="ABK2" s="1">
        <v>44628</v>
      </c>
      <c r="ABL2" s="1">
        <v>44629</v>
      </c>
      <c r="ABM2" s="1">
        <v>44630</v>
      </c>
      <c r="ABN2" s="1">
        <v>44631</v>
      </c>
      <c r="ABO2" s="1">
        <v>44632</v>
      </c>
      <c r="ABP2" s="1">
        <v>44633</v>
      </c>
      <c r="ABQ2" s="1">
        <v>44634</v>
      </c>
      <c r="ABR2" s="1">
        <v>44635</v>
      </c>
      <c r="ABS2" s="1">
        <v>44636</v>
      </c>
      <c r="ABT2" s="1">
        <v>44637</v>
      </c>
      <c r="ABU2" s="1">
        <v>44638</v>
      </c>
      <c r="ABV2" s="1">
        <v>44639</v>
      </c>
      <c r="ABW2" s="1">
        <v>44640</v>
      </c>
      <c r="ABX2" s="1">
        <v>44641</v>
      </c>
      <c r="ABY2" s="1">
        <v>44642</v>
      </c>
      <c r="ABZ2" s="1">
        <v>44643</v>
      </c>
      <c r="ACA2" s="1">
        <v>44644</v>
      </c>
      <c r="ACB2" s="1">
        <v>44645</v>
      </c>
      <c r="ACC2" s="1">
        <v>44646</v>
      </c>
      <c r="ACD2" s="1">
        <v>44647</v>
      </c>
      <c r="ACE2" s="124">
        <v>44648</v>
      </c>
      <c r="ACF2" s="124">
        <v>44649</v>
      </c>
      <c r="ACG2" s="124">
        <v>44650</v>
      </c>
      <c r="ACH2" s="124">
        <v>44651</v>
      </c>
      <c r="ACI2" s="124">
        <v>44652</v>
      </c>
      <c r="ACJ2" s="124">
        <v>44653</v>
      </c>
      <c r="ACK2" s="124">
        <v>44654</v>
      </c>
      <c r="ACL2" s="124">
        <v>44655</v>
      </c>
      <c r="ACM2" s="124">
        <v>44656</v>
      </c>
      <c r="ACN2" s="124">
        <v>44657</v>
      </c>
      <c r="ACO2" s="124">
        <v>44658</v>
      </c>
      <c r="ACP2" s="124">
        <v>44659</v>
      </c>
      <c r="ACQ2" s="124">
        <v>44660</v>
      </c>
      <c r="ACR2" s="124">
        <v>44661</v>
      </c>
      <c r="ACS2" s="1">
        <v>44662</v>
      </c>
      <c r="ACT2" s="1">
        <v>44663</v>
      </c>
      <c r="ACU2" s="1">
        <v>44664</v>
      </c>
      <c r="ACV2" s="1">
        <v>44665</v>
      </c>
      <c r="ACW2" s="1">
        <v>44666</v>
      </c>
      <c r="ACX2" s="1">
        <v>44667</v>
      </c>
      <c r="ACY2" s="1">
        <v>44668</v>
      </c>
      <c r="ACZ2" s="1">
        <v>44669</v>
      </c>
      <c r="ADA2" s="1">
        <v>44670</v>
      </c>
      <c r="ADB2" s="1">
        <v>44671</v>
      </c>
      <c r="ADC2" s="1">
        <v>44672</v>
      </c>
      <c r="ADD2" s="1">
        <v>44673</v>
      </c>
      <c r="ADE2" s="1">
        <v>44674</v>
      </c>
      <c r="ADF2" s="1">
        <v>44675</v>
      </c>
      <c r="ADG2" s="1">
        <v>44676</v>
      </c>
      <c r="ADH2" s="1">
        <v>44677</v>
      </c>
      <c r="ADI2" s="1">
        <v>44678</v>
      </c>
      <c r="ADJ2" s="1">
        <v>44679</v>
      </c>
      <c r="ADK2" s="1">
        <v>44680</v>
      </c>
      <c r="ADL2" s="1">
        <v>44681</v>
      </c>
      <c r="ADM2" s="1">
        <v>44682</v>
      </c>
      <c r="ADN2" s="1">
        <v>44683</v>
      </c>
      <c r="ADO2" s="1">
        <v>44684</v>
      </c>
      <c r="ADP2" s="1">
        <v>44685</v>
      </c>
      <c r="ADQ2" s="1">
        <v>44686</v>
      </c>
      <c r="ADR2" s="1">
        <v>44687</v>
      </c>
      <c r="ADS2" s="1">
        <v>44688</v>
      </c>
      <c r="ADT2" s="1">
        <v>44689</v>
      </c>
      <c r="ADU2" s="1">
        <v>44690</v>
      </c>
      <c r="ADV2" s="1">
        <v>44691</v>
      </c>
      <c r="ADW2" s="1">
        <v>44692</v>
      </c>
      <c r="ADX2" s="1">
        <v>44693</v>
      </c>
      <c r="ADY2" s="1">
        <v>44694</v>
      </c>
      <c r="ADZ2" s="1">
        <v>44695</v>
      </c>
      <c r="AEA2" s="1">
        <v>44696</v>
      </c>
      <c r="AEB2" s="1">
        <v>44697</v>
      </c>
      <c r="AEC2" s="1">
        <v>44698</v>
      </c>
      <c r="AED2" s="1">
        <v>44699</v>
      </c>
      <c r="AEE2" s="1">
        <v>44700</v>
      </c>
      <c r="AEF2" s="1">
        <v>44701</v>
      </c>
      <c r="AEG2" s="1">
        <v>44702</v>
      </c>
      <c r="AEH2" s="1">
        <v>44703</v>
      </c>
      <c r="AEI2" s="1">
        <v>44704</v>
      </c>
      <c r="AEJ2" s="1">
        <v>44705</v>
      </c>
      <c r="AEK2" s="1">
        <v>44706</v>
      </c>
      <c r="AEL2" s="1">
        <v>44707</v>
      </c>
      <c r="AEM2" s="1">
        <v>44708</v>
      </c>
      <c r="AEN2" s="1">
        <v>44709</v>
      </c>
      <c r="AEO2" s="1">
        <v>44710</v>
      </c>
      <c r="AEP2" s="1">
        <v>44711</v>
      </c>
      <c r="AEQ2" s="1">
        <v>44712</v>
      </c>
      <c r="AER2" s="1">
        <v>44713</v>
      </c>
      <c r="AES2" s="1">
        <v>44714</v>
      </c>
      <c r="AET2" s="1">
        <v>44715</v>
      </c>
      <c r="AEU2" s="1">
        <v>44716</v>
      </c>
      <c r="AEV2" s="1">
        <v>44717</v>
      </c>
      <c r="AEW2" s="1">
        <v>44718</v>
      </c>
      <c r="AEX2" s="1">
        <v>44719</v>
      </c>
      <c r="AEY2" s="1">
        <v>44720</v>
      </c>
      <c r="AEZ2" s="1">
        <v>44721</v>
      </c>
      <c r="AFA2" s="1">
        <v>44722</v>
      </c>
      <c r="AFB2" s="1">
        <v>44723</v>
      </c>
      <c r="AFC2" s="1">
        <v>44724</v>
      </c>
      <c r="AFD2" s="1">
        <v>44725</v>
      </c>
      <c r="AFE2" s="1">
        <v>44726</v>
      </c>
      <c r="AFF2" s="1">
        <v>44727</v>
      </c>
      <c r="AFG2" s="1">
        <v>44728</v>
      </c>
      <c r="AFH2" s="1">
        <v>44729</v>
      </c>
      <c r="AFI2" s="1">
        <v>44730</v>
      </c>
      <c r="AFJ2" s="1">
        <v>44731</v>
      </c>
      <c r="AFK2" s="1">
        <v>44732</v>
      </c>
      <c r="AFL2" s="1">
        <v>44733</v>
      </c>
      <c r="AFM2" s="1">
        <v>44734</v>
      </c>
      <c r="AFN2" s="1">
        <v>44735</v>
      </c>
      <c r="AFO2" s="1">
        <v>44736</v>
      </c>
      <c r="AFP2" s="1">
        <v>44737</v>
      </c>
      <c r="AFQ2" s="130">
        <v>44738</v>
      </c>
      <c r="AFR2" s="130">
        <v>44739</v>
      </c>
      <c r="AFS2" s="130">
        <v>44740</v>
      </c>
      <c r="AFT2" s="130">
        <v>44741</v>
      </c>
      <c r="AFU2" s="130">
        <v>44742</v>
      </c>
      <c r="AFV2" s="130">
        <v>44743</v>
      </c>
      <c r="AFW2" s="130">
        <v>44744</v>
      </c>
      <c r="AFX2" s="130">
        <v>44745</v>
      </c>
      <c r="AFY2" s="130">
        <v>44746</v>
      </c>
      <c r="AFZ2" s="130">
        <v>44747</v>
      </c>
      <c r="AGA2" s="130">
        <v>44748</v>
      </c>
      <c r="AGB2" s="130">
        <v>44749</v>
      </c>
      <c r="AGC2" s="130">
        <v>44750</v>
      </c>
      <c r="AGD2" s="130">
        <v>44751</v>
      </c>
      <c r="AGE2" s="130">
        <v>44752</v>
      </c>
      <c r="AGF2" s="130">
        <v>44753</v>
      </c>
      <c r="AGG2" s="130">
        <v>44754</v>
      </c>
      <c r="AGH2" s="130">
        <v>44755</v>
      </c>
      <c r="AGI2" s="130">
        <v>44756</v>
      </c>
      <c r="AGJ2" s="130">
        <v>44757</v>
      </c>
      <c r="AGK2" s="130">
        <v>44758</v>
      </c>
      <c r="AGL2" s="130">
        <v>44759</v>
      </c>
      <c r="AGM2" s="130">
        <v>44760</v>
      </c>
      <c r="AGN2" s="130">
        <v>44761</v>
      </c>
      <c r="AGO2" s="130">
        <v>44762</v>
      </c>
      <c r="AGP2" s="130">
        <v>44763</v>
      </c>
      <c r="AGQ2" s="130">
        <v>44764</v>
      </c>
      <c r="AGR2" s="130">
        <v>44765</v>
      </c>
      <c r="AGS2" s="130">
        <v>44766</v>
      </c>
      <c r="AGT2" s="130">
        <v>44767</v>
      </c>
      <c r="AGU2" s="130">
        <v>44768</v>
      </c>
      <c r="AGV2" s="130">
        <v>44769</v>
      </c>
      <c r="AGW2" s="130">
        <v>44770</v>
      </c>
      <c r="AGX2" s="130">
        <v>44771</v>
      </c>
      <c r="AGY2" s="130">
        <v>44772</v>
      </c>
      <c r="AGZ2" s="130">
        <v>44773</v>
      </c>
      <c r="AHA2" s="130">
        <v>44774</v>
      </c>
      <c r="AHB2" s="130">
        <v>44775</v>
      </c>
      <c r="AHC2" s="130">
        <v>44776</v>
      </c>
      <c r="AHD2" s="130">
        <v>44777</v>
      </c>
      <c r="AHE2" s="130">
        <v>44778</v>
      </c>
      <c r="AHF2" s="130">
        <v>44779</v>
      </c>
      <c r="AHG2" s="130">
        <v>44780</v>
      </c>
      <c r="AHH2" s="130">
        <v>44781</v>
      </c>
      <c r="AHI2" s="130">
        <v>44782</v>
      </c>
      <c r="AHJ2" s="130">
        <v>44783</v>
      </c>
      <c r="AHK2" s="130">
        <v>44784</v>
      </c>
      <c r="AHL2" s="130">
        <v>44785</v>
      </c>
      <c r="AHM2" s="130">
        <v>44786</v>
      </c>
      <c r="AHN2" s="130">
        <v>44787</v>
      </c>
      <c r="AHO2" s="130">
        <v>44788</v>
      </c>
      <c r="AHP2" s="130">
        <v>44789</v>
      </c>
      <c r="AHQ2" s="130">
        <v>44790</v>
      </c>
      <c r="AHR2" s="130">
        <v>44791</v>
      </c>
      <c r="AHS2" s="130">
        <v>44792</v>
      </c>
      <c r="AHT2" s="130">
        <v>44793</v>
      </c>
      <c r="AHU2" s="130">
        <v>44794</v>
      </c>
      <c r="AHV2" s="130">
        <v>44795</v>
      </c>
      <c r="AHW2" s="130">
        <v>44796</v>
      </c>
      <c r="AHX2" s="130">
        <v>44797</v>
      </c>
      <c r="AHY2" s="130">
        <v>44798</v>
      </c>
      <c r="AHZ2" s="130">
        <v>44799</v>
      </c>
      <c r="AIA2" s="130">
        <v>44800</v>
      </c>
      <c r="AIB2" s="130">
        <v>44801</v>
      </c>
      <c r="AIC2" s="130">
        <v>44802</v>
      </c>
      <c r="AID2" s="130">
        <v>44803</v>
      </c>
      <c r="AIE2" s="130">
        <v>44804</v>
      </c>
      <c r="AIF2" s="130">
        <v>44805</v>
      </c>
      <c r="AIG2" s="130">
        <v>44806</v>
      </c>
      <c r="AIH2" s="130">
        <v>44807</v>
      </c>
      <c r="AII2" s="130">
        <v>44808</v>
      </c>
      <c r="AIJ2" s="130">
        <v>44809</v>
      </c>
      <c r="AIK2" s="130">
        <v>44810</v>
      </c>
      <c r="AIL2" s="130">
        <v>44811</v>
      </c>
      <c r="AIM2" s="130">
        <v>44812</v>
      </c>
      <c r="AIN2" s="130">
        <v>44813</v>
      </c>
      <c r="AIO2" s="130">
        <v>44814</v>
      </c>
      <c r="AIP2" s="130">
        <v>44815</v>
      </c>
      <c r="AIQ2" s="130">
        <v>44816</v>
      </c>
      <c r="AIR2" s="130">
        <v>44817</v>
      </c>
      <c r="AIS2" s="130">
        <v>44818</v>
      </c>
      <c r="AIT2" s="130">
        <v>44819</v>
      </c>
      <c r="AIU2" s="130">
        <v>44820</v>
      </c>
      <c r="AIV2" s="130">
        <v>44821</v>
      </c>
      <c r="AIW2" s="130">
        <v>44822</v>
      </c>
      <c r="AIX2" s="130">
        <v>44823</v>
      </c>
      <c r="AIY2" s="130">
        <v>44824</v>
      </c>
      <c r="AIZ2" s="130">
        <v>44825</v>
      </c>
      <c r="AJA2" s="130">
        <v>44826</v>
      </c>
      <c r="AJB2" s="130">
        <v>44827</v>
      </c>
      <c r="AJC2" s="130">
        <v>44828</v>
      </c>
      <c r="AJD2" s="130">
        <v>44829</v>
      </c>
      <c r="AJE2" s="130">
        <v>44830</v>
      </c>
      <c r="AJF2" s="130">
        <v>44831</v>
      </c>
      <c r="AJG2" s="130">
        <v>44832</v>
      </c>
      <c r="AJH2" s="130">
        <v>44833</v>
      </c>
      <c r="AJI2" s="130">
        <v>44834</v>
      </c>
      <c r="AJJ2" s="130">
        <v>44835</v>
      </c>
      <c r="AJK2" s="130">
        <v>44836</v>
      </c>
      <c r="AJL2" s="130">
        <v>44837</v>
      </c>
      <c r="AJM2" s="130">
        <v>44838</v>
      </c>
      <c r="AJN2" s="130">
        <v>44839</v>
      </c>
      <c r="AJO2" s="130">
        <v>44840</v>
      </c>
      <c r="AJP2" s="130">
        <v>44841</v>
      </c>
      <c r="AJQ2" s="130">
        <v>44842</v>
      </c>
      <c r="AJR2" s="130">
        <v>44843</v>
      </c>
      <c r="AJS2" s="130">
        <v>44844</v>
      </c>
      <c r="AJT2" s="130">
        <v>44845</v>
      </c>
      <c r="AJU2" s="130">
        <v>44846</v>
      </c>
      <c r="AJV2" s="130">
        <v>44847</v>
      </c>
      <c r="AJW2" s="130">
        <v>44848</v>
      </c>
      <c r="AJX2" s="130">
        <v>44849</v>
      </c>
      <c r="AJY2" s="130">
        <v>44850</v>
      </c>
      <c r="AJZ2" s="130">
        <v>44851</v>
      </c>
      <c r="AKA2" s="130">
        <v>44852</v>
      </c>
      <c r="AKB2" s="130">
        <v>44853</v>
      </c>
      <c r="AKC2" s="130">
        <v>44854</v>
      </c>
      <c r="AKD2" s="130">
        <v>44855</v>
      </c>
      <c r="AKE2" s="130">
        <v>44856</v>
      </c>
      <c r="AKF2" s="130">
        <v>44857</v>
      </c>
      <c r="AKG2" s="130">
        <v>44858</v>
      </c>
      <c r="AKH2" s="130">
        <v>44859</v>
      </c>
      <c r="AKI2" s="130">
        <v>44860</v>
      </c>
      <c r="AKJ2" s="130">
        <v>44861</v>
      </c>
      <c r="AKK2" s="130">
        <v>44862</v>
      </c>
      <c r="AKL2" s="130">
        <v>44863</v>
      </c>
      <c r="AKM2" s="130">
        <v>44864</v>
      </c>
      <c r="AKN2" s="130">
        <v>44865</v>
      </c>
      <c r="AKO2" s="130">
        <v>44866</v>
      </c>
      <c r="AKP2" s="130">
        <v>44867</v>
      </c>
      <c r="AKQ2" s="130">
        <v>44868</v>
      </c>
      <c r="AKR2" s="130">
        <v>44869</v>
      </c>
      <c r="AKS2" s="130">
        <v>44870</v>
      </c>
      <c r="AKT2" s="130">
        <v>44871</v>
      </c>
      <c r="AKU2" s="130">
        <v>44872</v>
      </c>
      <c r="AKV2" s="130">
        <v>44873</v>
      </c>
      <c r="AKW2" s="130">
        <v>44874</v>
      </c>
      <c r="AKX2" s="130">
        <v>44875</v>
      </c>
      <c r="AKY2" s="130">
        <v>44876</v>
      </c>
      <c r="AKZ2" s="130">
        <v>44877</v>
      </c>
      <c r="ALA2" s="130">
        <v>44878</v>
      </c>
      <c r="ALB2" s="130">
        <v>44879</v>
      </c>
      <c r="ALC2" s="130">
        <v>44880</v>
      </c>
      <c r="ALD2" s="130">
        <v>44881</v>
      </c>
      <c r="ALE2" s="130">
        <v>44882</v>
      </c>
      <c r="ALF2" s="130">
        <v>44883</v>
      </c>
      <c r="ALG2" s="130">
        <v>44884</v>
      </c>
      <c r="ALH2" s="130">
        <v>44885</v>
      </c>
      <c r="ALI2" s="130">
        <v>44886</v>
      </c>
      <c r="ALJ2" s="130">
        <v>44887</v>
      </c>
      <c r="ALK2" s="130">
        <v>44888</v>
      </c>
      <c r="ALL2" s="130">
        <v>44889</v>
      </c>
      <c r="ALM2" s="130">
        <v>44890</v>
      </c>
      <c r="ALN2" s="130">
        <v>44891</v>
      </c>
      <c r="ALO2" s="130">
        <v>44892</v>
      </c>
      <c r="ALP2" s="130">
        <v>44893</v>
      </c>
      <c r="ALQ2" s="130">
        <v>44894</v>
      </c>
      <c r="ALR2" s="130">
        <v>44895</v>
      </c>
      <c r="ALS2" s="130">
        <v>44896</v>
      </c>
      <c r="ALT2" s="130">
        <v>44897</v>
      </c>
      <c r="ALU2" s="130">
        <v>44898</v>
      </c>
      <c r="ALV2" s="130">
        <v>44899</v>
      </c>
      <c r="ALW2" s="130">
        <v>44900</v>
      </c>
      <c r="ALX2" s="130">
        <v>44901</v>
      </c>
      <c r="ALY2" s="130">
        <v>44902</v>
      </c>
      <c r="ALZ2" s="130">
        <v>44903</v>
      </c>
      <c r="AMA2" s="130">
        <v>44904</v>
      </c>
      <c r="AMB2" s="130">
        <v>44905</v>
      </c>
      <c r="AMC2" s="130">
        <v>44906</v>
      </c>
      <c r="AMD2" s="130">
        <v>44907</v>
      </c>
      <c r="AME2" s="130">
        <v>44908</v>
      </c>
      <c r="AMF2" s="130">
        <v>44909</v>
      </c>
      <c r="AMG2" s="130">
        <v>44910</v>
      </c>
      <c r="AMH2" s="130">
        <v>44911</v>
      </c>
      <c r="AMI2" s="130">
        <v>44912</v>
      </c>
      <c r="AMJ2" s="130">
        <v>44913</v>
      </c>
      <c r="AMK2" s="130">
        <v>44914</v>
      </c>
      <c r="AML2" s="130">
        <v>44915</v>
      </c>
      <c r="AMM2" s="130">
        <v>44916</v>
      </c>
      <c r="AMN2" s="130">
        <v>44917</v>
      </c>
      <c r="AMO2" s="130">
        <v>44918</v>
      </c>
      <c r="AMP2" s="130">
        <v>44919</v>
      </c>
      <c r="AMQ2" s="130">
        <v>44920</v>
      </c>
      <c r="AMR2" s="130">
        <v>44921</v>
      </c>
      <c r="AMS2" s="130">
        <v>44922</v>
      </c>
      <c r="AMT2" s="130">
        <v>44923</v>
      </c>
      <c r="AMU2" s="130">
        <v>44924</v>
      </c>
      <c r="AMV2" s="130">
        <v>44925</v>
      </c>
      <c r="AMW2" s="130">
        <v>44926</v>
      </c>
      <c r="AMX2" s="130">
        <v>44927</v>
      </c>
      <c r="AMY2" s="130">
        <v>44928</v>
      </c>
      <c r="AMZ2" s="130">
        <v>44929</v>
      </c>
      <c r="ANA2" s="130">
        <v>44930</v>
      </c>
      <c r="ANB2" s="130">
        <v>44931</v>
      </c>
      <c r="ANC2" s="130">
        <v>44932</v>
      </c>
      <c r="AND2" s="130">
        <v>44933</v>
      </c>
      <c r="ANE2" s="130">
        <v>44934</v>
      </c>
      <c r="ANF2" s="130">
        <v>44935</v>
      </c>
      <c r="ANG2" s="130">
        <v>44936</v>
      </c>
      <c r="ANH2" s="130">
        <v>44937</v>
      </c>
      <c r="ANI2" s="130">
        <v>44938</v>
      </c>
      <c r="ANJ2" s="130">
        <v>44939</v>
      </c>
      <c r="ANK2" s="130">
        <v>44940</v>
      </c>
      <c r="ANL2" s="130">
        <v>44941</v>
      </c>
      <c r="ANM2" s="130">
        <v>44942</v>
      </c>
      <c r="ANN2" s="130">
        <v>44943</v>
      </c>
      <c r="ANO2" s="130">
        <v>44944</v>
      </c>
      <c r="ANP2" s="130">
        <v>44945</v>
      </c>
      <c r="ANQ2" s="130">
        <v>44946</v>
      </c>
      <c r="ANR2" s="130">
        <v>44947</v>
      </c>
      <c r="ANS2" s="130">
        <v>44948</v>
      </c>
      <c r="ANT2" s="130">
        <v>44949</v>
      </c>
      <c r="ANU2" s="130">
        <v>44950</v>
      </c>
      <c r="ANV2" s="130">
        <v>44951</v>
      </c>
      <c r="ANW2" s="130">
        <v>44952</v>
      </c>
      <c r="ANX2" s="130">
        <v>44953</v>
      </c>
      <c r="ANY2" s="130">
        <v>44954</v>
      </c>
      <c r="ANZ2" s="130">
        <v>44955</v>
      </c>
      <c r="AOA2" s="130">
        <v>44956</v>
      </c>
      <c r="AOB2" s="130">
        <v>44957</v>
      </c>
      <c r="AOC2" s="130">
        <v>44958</v>
      </c>
      <c r="AOD2" s="130">
        <v>44959</v>
      </c>
      <c r="AOE2" s="130">
        <v>44960</v>
      </c>
      <c r="AOF2" s="130">
        <v>44961</v>
      </c>
      <c r="AOG2" s="130">
        <v>44962</v>
      </c>
      <c r="AOH2" s="130">
        <v>44963</v>
      </c>
      <c r="AOI2" s="130">
        <v>44964</v>
      </c>
      <c r="AOJ2" s="130">
        <v>44965</v>
      </c>
      <c r="AOK2" s="130">
        <v>44966</v>
      </c>
      <c r="AOL2" s="130">
        <v>44967</v>
      </c>
      <c r="AOM2" s="130">
        <v>44968</v>
      </c>
      <c r="AON2" s="130">
        <v>44969</v>
      </c>
      <c r="AOO2" s="130">
        <v>44970</v>
      </c>
      <c r="AOP2" s="130">
        <v>44971</v>
      </c>
      <c r="AOQ2" s="130">
        <v>44972</v>
      </c>
      <c r="AOR2" s="130">
        <v>44973</v>
      </c>
      <c r="AOS2" s="130">
        <v>44974</v>
      </c>
      <c r="AOT2" s="130">
        <v>44975</v>
      </c>
      <c r="AOU2" s="130">
        <v>44976</v>
      </c>
      <c r="AOV2" s="130">
        <v>44977</v>
      </c>
      <c r="AOW2" s="130">
        <v>44978</v>
      </c>
      <c r="AOX2" s="130">
        <v>44979</v>
      </c>
      <c r="AOY2" s="130">
        <v>44980</v>
      </c>
      <c r="AOZ2" s="130">
        <v>44981</v>
      </c>
      <c r="APA2" s="130">
        <v>44982</v>
      </c>
      <c r="APB2" s="130">
        <v>44983</v>
      </c>
      <c r="APC2" s="130">
        <v>44984</v>
      </c>
      <c r="APD2" s="130">
        <v>44985</v>
      </c>
      <c r="APE2" s="130">
        <v>44986</v>
      </c>
      <c r="APF2" s="130">
        <v>44987</v>
      </c>
      <c r="APG2" s="130">
        <v>44988</v>
      </c>
      <c r="APH2" s="130">
        <v>44989</v>
      </c>
      <c r="API2" s="130">
        <v>44990</v>
      </c>
      <c r="APJ2" s="130">
        <v>44991</v>
      </c>
      <c r="APK2" s="130">
        <v>44992</v>
      </c>
      <c r="APL2" s="130">
        <v>44993</v>
      </c>
      <c r="APM2" s="130">
        <v>44994</v>
      </c>
      <c r="APN2" s="130">
        <v>44995</v>
      </c>
      <c r="APO2" s="130">
        <v>44996</v>
      </c>
      <c r="APP2" s="130">
        <v>44997</v>
      </c>
      <c r="APQ2" s="130">
        <v>44998</v>
      </c>
      <c r="APR2" s="130">
        <v>44999</v>
      </c>
      <c r="APS2" s="130">
        <v>45000</v>
      </c>
      <c r="APT2" s="130">
        <v>45001</v>
      </c>
      <c r="APU2" s="130">
        <v>45002</v>
      </c>
      <c r="APV2" s="130">
        <v>45003</v>
      </c>
      <c r="APW2" s="130">
        <v>45004</v>
      </c>
      <c r="APX2" s="130">
        <v>45005</v>
      </c>
      <c r="APY2" s="130">
        <v>45006</v>
      </c>
      <c r="APZ2" s="130">
        <v>45007</v>
      </c>
      <c r="AQA2" s="130">
        <v>45008</v>
      </c>
      <c r="AQB2" s="130">
        <v>45009</v>
      </c>
      <c r="AQC2" s="130">
        <v>45010</v>
      </c>
      <c r="AQD2" s="130">
        <v>45011</v>
      </c>
      <c r="AQE2" s="130">
        <v>45012</v>
      </c>
      <c r="AQF2" s="130">
        <v>45013</v>
      </c>
      <c r="AQG2" s="130">
        <v>45014</v>
      </c>
      <c r="AQH2" s="130">
        <v>45015</v>
      </c>
      <c r="AQI2" s="130">
        <v>45016</v>
      </c>
      <c r="AQJ2" s="130">
        <v>45017</v>
      </c>
      <c r="AQK2" s="130">
        <v>45018</v>
      </c>
      <c r="AQL2" s="130">
        <v>45019</v>
      </c>
      <c r="AQM2" s="130">
        <v>45020</v>
      </c>
      <c r="AQN2" s="130">
        <v>45021</v>
      </c>
      <c r="AQO2" s="130">
        <v>45022</v>
      </c>
      <c r="AQP2" s="130">
        <v>45023</v>
      </c>
      <c r="AQQ2" s="130">
        <v>45024</v>
      </c>
      <c r="AQR2" s="130">
        <v>45025</v>
      </c>
      <c r="AQS2" s="130">
        <v>45026</v>
      </c>
      <c r="AQT2" s="130">
        <v>45027</v>
      </c>
      <c r="AQU2" s="130">
        <v>45028</v>
      </c>
      <c r="AQV2" s="130">
        <v>45029</v>
      </c>
      <c r="AQW2" s="130">
        <v>45030</v>
      </c>
      <c r="AQX2" s="130">
        <v>45031</v>
      </c>
      <c r="AQY2" s="130">
        <v>45032</v>
      </c>
      <c r="AQZ2" s="130">
        <v>45033</v>
      </c>
      <c r="ARA2" s="130">
        <v>45034</v>
      </c>
      <c r="ARB2" s="130">
        <v>45035</v>
      </c>
      <c r="ARC2" s="130">
        <v>45036</v>
      </c>
      <c r="ARD2" s="130">
        <v>45037</v>
      </c>
      <c r="ARE2" s="130">
        <v>45038</v>
      </c>
      <c r="ARF2" s="130">
        <v>45039</v>
      </c>
      <c r="ARG2" s="130">
        <v>45040</v>
      </c>
      <c r="ARH2" s="130">
        <v>45041</v>
      </c>
      <c r="ARI2" s="130">
        <v>45042</v>
      </c>
      <c r="ARJ2" s="130">
        <v>45043</v>
      </c>
      <c r="ARK2" s="130">
        <v>45044</v>
      </c>
      <c r="ARL2" s="130">
        <v>45045</v>
      </c>
      <c r="ARM2" s="130">
        <v>45046</v>
      </c>
      <c r="ARN2" s="130">
        <v>45047</v>
      </c>
      <c r="ARO2" s="130">
        <v>45048</v>
      </c>
      <c r="ARP2" s="130">
        <v>45049</v>
      </c>
      <c r="ARQ2" s="130">
        <v>45050</v>
      </c>
      <c r="ARR2" s="130">
        <v>45051</v>
      </c>
      <c r="ARS2" s="130">
        <v>45052</v>
      </c>
      <c r="ART2" s="130">
        <v>45053</v>
      </c>
      <c r="ARU2" s="130">
        <v>45054</v>
      </c>
    </row>
    <row r="3" spans="1:1165" s="41" customFormat="1" ht="18" customHeight="1">
      <c r="A3" s="133" t="s">
        <v>45</v>
      </c>
      <c r="B3" s="131"/>
      <c r="C3" s="131"/>
      <c r="D3" s="131"/>
      <c r="E3" s="131"/>
      <c r="F3" s="131"/>
      <c r="G3" s="131"/>
      <c r="H3" s="4">
        <f>'データ一覧(モニタリング指標)'!H29</f>
        <v>3.125E-2</v>
      </c>
      <c r="I3" s="4">
        <f>'データ一覧(モニタリング指標)'!I29</f>
        <v>3.125E-2</v>
      </c>
      <c r="J3" s="4">
        <f>'データ一覧(モニタリング指標)'!J29</f>
        <v>3.125E-2</v>
      </c>
      <c r="K3" s="4">
        <f>'データ一覧(モニタリング指標)'!K29</f>
        <v>9.375E-2</v>
      </c>
      <c r="L3" s="4">
        <f>'データ一覧(モニタリング指標)'!L29</f>
        <v>9.375E-2</v>
      </c>
      <c r="M3" s="4">
        <f>'データ一覧(モニタリング指標)'!M29</f>
        <v>9.375E-2</v>
      </c>
      <c r="N3" s="4">
        <f>'データ一覧(モニタリング指標)'!N29</f>
        <v>0.125</v>
      </c>
      <c r="O3" s="4">
        <f>'データ一覧(モニタリング指標)'!O29</f>
        <v>0.1875</v>
      </c>
      <c r="P3" s="4">
        <f>'データ一覧(モニタリング指標)'!P29</f>
        <v>0.1875</v>
      </c>
      <c r="Q3" s="4">
        <f>'データ一覧(モニタリング指標)'!Q29</f>
        <v>0.15625</v>
      </c>
      <c r="R3" s="4">
        <f>'データ一覧(モニタリング指標)'!R29</f>
        <v>0.15625</v>
      </c>
      <c r="S3" s="4">
        <f>'データ一覧(モニタリング指標)'!S29</f>
        <v>0.15625</v>
      </c>
      <c r="T3" s="4">
        <f>'データ一覧(モニタリング指標)'!T29</f>
        <v>0.15625</v>
      </c>
      <c r="U3" s="4">
        <f>'データ一覧(モニタリング指標)'!U29</f>
        <v>0.15625</v>
      </c>
      <c r="V3" s="4">
        <f>'データ一覧(モニタリング指標)'!V29</f>
        <v>0.1875</v>
      </c>
      <c r="W3" s="4">
        <f>'データ一覧(モニタリング指標)'!W29</f>
        <v>0.15625</v>
      </c>
      <c r="X3" s="4">
        <f>'データ一覧(モニタリング指標)'!X29</f>
        <v>0.15625</v>
      </c>
      <c r="Y3" s="4">
        <f>'データ一覧(モニタリング指標)'!Y29</f>
        <v>0.15625</v>
      </c>
      <c r="Z3" s="4">
        <f>'データ一覧(モニタリング指標)'!Z29</f>
        <v>0.21875</v>
      </c>
      <c r="AA3" s="4">
        <f>'データ一覧(モニタリング指標)'!AA29</f>
        <v>0.25</v>
      </c>
      <c r="AB3" s="4">
        <f>'データ一覧(モニタリング指標)'!AB29</f>
        <v>0.3125</v>
      </c>
      <c r="AC3" s="4">
        <f>'データ一覧(モニタリング指標)'!AC29</f>
        <v>0.3125</v>
      </c>
      <c r="AD3" s="4">
        <f>'データ一覧(モニタリング指標)'!AD29</f>
        <v>0.3125</v>
      </c>
      <c r="AE3" s="4">
        <f>'データ一覧(モニタリング指標)'!AE29</f>
        <v>0.3125</v>
      </c>
      <c r="AF3" s="4">
        <f>'データ一覧(モニタリング指標)'!AF29</f>
        <v>0.3125</v>
      </c>
      <c r="AG3" s="4">
        <f>'データ一覧(モニタリング指標)'!AG29</f>
        <v>0.375</v>
      </c>
      <c r="AH3" s="4">
        <f>'データ一覧(モニタリング指標)'!AH29</f>
        <v>0.5</v>
      </c>
      <c r="AI3" s="4">
        <f>'データ一覧(モニタリング指標)'!AI29</f>
        <v>0.53125</v>
      </c>
      <c r="AJ3" s="4">
        <f>'データ一覧(モニタリング指標)'!AJ29</f>
        <v>0.625</v>
      </c>
      <c r="AK3" s="4">
        <f>'データ一覧(モニタリング指標)'!AK29</f>
        <v>0.65625</v>
      </c>
      <c r="AL3" s="4">
        <f>'データ一覧(モニタリング指標)'!AL29</f>
        <v>0.6875</v>
      </c>
      <c r="AM3" s="4">
        <f>'データ一覧(モニタリング指標)'!AM29</f>
        <v>0.90625</v>
      </c>
      <c r="AN3" s="4">
        <f>'データ一覧(モニタリング指標)'!AN29</f>
        <v>0.90625</v>
      </c>
      <c r="AO3" s="4">
        <f>'データ一覧(モニタリング指標)'!AO29</f>
        <v>1.125</v>
      </c>
      <c r="AP3" s="4">
        <f>'データ一覧(モニタリング指標)'!AP29</f>
        <v>0.44186046511627908</v>
      </c>
      <c r="AQ3" s="4">
        <f>'データ一覧(モニタリング指標)'!AQ29</f>
        <v>0.5</v>
      </c>
      <c r="AR3" s="4">
        <f>'データ一覧(モニタリング指標)'!AR29</f>
        <v>0.52325581395348841</v>
      </c>
      <c r="AS3" s="4">
        <f>'データ一覧(モニタリング指標)'!AS29</f>
        <v>0.59302325581395354</v>
      </c>
      <c r="AT3" s="4">
        <f>'データ一覧(モニタリング指標)'!AT29</f>
        <v>0.59302325581395354</v>
      </c>
      <c r="AU3" s="4">
        <f>'データ一覧(モニタリング指標)'!AU29</f>
        <v>0.68604651162790697</v>
      </c>
      <c r="AV3" s="4">
        <f>'データ一覧(モニタリング指標)'!AV29</f>
        <v>0.68604651162790697</v>
      </c>
      <c r="AW3" s="4">
        <f>'データ一覧(モニタリング指標)'!AW29</f>
        <v>0.5</v>
      </c>
      <c r="AX3" s="4">
        <f>'データ一覧(モニタリング指標)'!AX29</f>
        <v>0.50819672131147542</v>
      </c>
      <c r="AY3" s="4">
        <f>'データ一覧(モニタリング指標)'!AY29</f>
        <v>0.53278688524590168</v>
      </c>
      <c r="AZ3" s="4">
        <f>'データ一覧(モニタリング指標)'!AZ29</f>
        <v>0.53278688524590168</v>
      </c>
      <c r="BA3" s="4">
        <f>'データ一覧(モニタリング指標)'!BA29</f>
        <v>0.53278688524590168</v>
      </c>
      <c r="BB3" s="4">
        <f>'データ一覧(モニタリング指標)'!BB29</f>
        <v>0.47244094488188976</v>
      </c>
      <c r="BC3" s="4">
        <f>'データ一覧(モニタリング指標)'!BC29</f>
        <v>0.45669291338582679</v>
      </c>
      <c r="BD3" s="4">
        <f>'データ一覧(モニタリング指標)'!BD29</f>
        <v>0.38064516129032255</v>
      </c>
      <c r="BE3" s="4">
        <f>'データ一覧(モニタリング指標)'!BE29</f>
        <v>0.3935483870967742</v>
      </c>
      <c r="BF3" s="4">
        <f>'データ一覧(モニタリング指標)'!BF29</f>
        <v>0.38064516129032255</v>
      </c>
      <c r="BG3" s="4">
        <f>'データ一覧(モニタリング指標)'!BG29</f>
        <v>0.34705882352941175</v>
      </c>
      <c r="BH3" s="4">
        <f>'データ一覧(モニタリング指標)'!BH29</f>
        <v>0.35294117647058826</v>
      </c>
      <c r="BI3" s="4">
        <f>'データ一覧(モニタリング指標)'!BI29</f>
        <v>0.36470588235294116</v>
      </c>
      <c r="BJ3" s="4">
        <f>'データ一覧(モニタリング指標)'!BJ29</f>
        <v>0.37647058823529411</v>
      </c>
      <c r="BK3" s="4">
        <f>'データ一覧(モニタリング指標)'!BK29</f>
        <v>0.32446808510638298</v>
      </c>
      <c r="BL3" s="4">
        <f>'データ一覧(モニタリング指標)'!BL29</f>
        <v>0.31914893617021278</v>
      </c>
      <c r="BM3" s="4">
        <f>'データ一覧(モニタリング指標)'!BM29</f>
        <v>0.31914893617021278</v>
      </c>
      <c r="BN3" s="4">
        <f>'データ一覧(モニタリング指標)'!BN29</f>
        <v>0.32978723404255317</v>
      </c>
      <c r="BO3" s="4">
        <f>'データ一覧(モニタリング指標)'!BO29</f>
        <v>0.32446808510638298</v>
      </c>
      <c r="BP3" s="4">
        <f>'データ一覧(モニタリング指標)'!BP29</f>
        <v>0.32446808510638298</v>
      </c>
      <c r="BQ3" s="4">
        <f>'データ一覧(モニタリング指標)'!BQ29</f>
        <v>0.31382978723404253</v>
      </c>
      <c r="BR3" s="4">
        <f>'データ一覧(モニタリング指標)'!BR29</f>
        <v>0.30851063829787234</v>
      </c>
      <c r="BS3" s="4">
        <f>'データ一覧(モニタリング指標)'!BS29</f>
        <v>0.2978723404255319</v>
      </c>
      <c r="BT3" s="4">
        <f>'データ一覧(モニタリング指標)'!BT29</f>
        <v>0.26595744680851063</v>
      </c>
      <c r="BU3" s="4">
        <f>'データ一覧(モニタリング指標)'!BU29</f>
        <v>0.26595744680851063</v>
      </c>
      <c r="BV3" s="4">
        <f>'データ一覧(モニタリング指標)'!BV29</f>
        <v>0.26595744680851063</v>
      </c>
      <c r="BW3" s="4">
        <f>'データ一覧(モニタリング指標)'!BW29</f>
        <v>0.23936170212765959</v>
      </c>
      <c r="BX3" s="4">
        <f>'データ一覧(モニタリング指標)'!BX29</f>
        <v>0.22872340425531915</v>
      </c>
      <c r="BY3" s="4">
        <f>'データ一覧(モニタリング指標)'!BY29</f>
        <v>0.21808510638297873</v>
      </c>
      <c r="BZ3" s="4">
        <f>'データ一覧(モニタリング指標)'!BZ29</f>
        <v>0.20744680851063829</v>
      </c>
      <c r="CA3" s="4">
        <f>'データ一覧(モニタリング指標)'!CA29</f>
        <v>0.20744680851063829</v>
      </c>
      <c r="CB3" s="4">
        <f>'データ一覧(モニタリング指標)'!CB29</f>
        <v>0.19148936170212766</v>
      </c>
      <c r="CC3" s="4">
        <f>'データ一覧(モニタリング指標)'!CC29</f>
        <v>0.19680851063829788</v>
      </c>
      <c r="CD3" s="4">
        <f>'データ一覧(モニタリング指標)'!CD29</f>
        <v>0.18617021276595744</v>
      </c>
      <c r="CE3" s="4">
        <f>'データ一覧(モニタリング指標)'!CE29</f>
        <v>0.15957446808510639</v>
      </c>
      <c r="CF3" s="4">
        <f>'データ一覧(モニタリング指標)'!CF29</f>
        <v>0.15425531914893617</v>
      </c>
      <c r="CG3" s="4">
        <f>'データ一覧(モニタリング指標)'!CG29</f>
        <v>0.1276595744680851</v>
      </c>
      <c r="CH3" s="4">
        <f>'データ一覧(モニタリング指標)'!CH29</f>
        <v>0.1276595744680851</v>
      </c>
      <c r="CI3" s="4">
        <f>'データ一覧(モニタリング指標)'!CI29</f>
        <v>0.13297872340425532</v>
      </c>
      <c r="CJ3" s="4">
        <f>'データ一覧(モニタリング指標)'!CJ29</f>
        <v>0.12234042553191489</v>
      </c>
      <c r="CK3" s="4">
        <f>'データ一覧(モニタリング指標)'!CK29</f>
        <v>0.11170212765957446</v>
      </c>
      <c r="CL3" s="4">
        <f>'データ一覧(モニタリング指標)'!CL29</f>
        <v>0.10106382978723404</v>
      </c>
      <c r="CM3" s="4">
        <f>'データ一覧(モニタリング指標)'!CM29</f>
        <v>9.5744680851063829E-2</v>
      </c>
      <c r="CN3" s="4">
        <f>'データ一覧(モニタリング指標)'!CN29</f>
        <v>9.0425531914893623E-2</v>
      </c>
      <c r="CO3" s="4">
        <f>'データ一覧(モニタリング指標)'!CO29</f>
        <v>8.5106382978723402E-2</v>
      </c>
      <c r="CP3" s="4">
        <f>'データ一覧(モニタリング指標)'!CP29</f>
        <v>8.5106382978723402E-2</v>
      </c>
      <c r="CQ3" s="4">
        <f>'データ一覧(モニタリング指標)'!CQ29</f>
        <v>7.9787234042553196E-2</v>
      </c>
      <c r="CR3" s="4">
        <f>'データ一覧(モニタリング指標)'!CR29</f>
        <v>7.9787234042553196E-2</v>
      </c>
      <c r="CS3" s="4">
        <f>'データ一覧(モニタリング指標)'!CS29</f>
        <v>7.9787234042553196E-2</v>
      </c>
      <c r="CT3" s="4">
        <f>'データ一覧(モニタリング指標)'!CT29</f>
        <v>7.9787234042553196E-2</v>
      </c>
      <c r="CU3" s="4">
        <f>'データ一覧(モニタリング指標)'!CU29</f>
        <v>7.9787234042553196E-2</v>
      </c>
      <c r="CV3" s="4">
        <f>'データ一覧(モニタリング指標)'!CV29</f>
        <v>7.9787234042553196E-2</v>
      </c>
      <c r="CW3" s="4">
        <f>'データ一覧(モニタリング指標)'!CW29</f>
        <v>7.9787234042553196E-2</v>
      </c>
      <c r="CX3" s="4">
        <f>'データ一覧(モニタリング指標)'!CX29</f>
        <v>7.4468085106382975E-2</v>
      </c>
      <c r="CY3" s="4">
        <f>'データ一覧(モニタリング指標)'!CY29</f>
        <v>5.3191489361702128E-2</v>
      </c>
      <c r="CZ3" s="4">
        <f>'データ一覧(モニタリング指標)'!CZ29</f>
        <v>5.3191489361702128E-2</v>
      </c>
      <c r="DA3" s="4">
        <f>'データ一覧(モニタリング指標)'!DA29</f>
        <v>4.7872340425531915E-2</v>
      </c>
      <c r="DB3" s="4">
        <f>'データ一覧(モニタリング指標)'!DB29</f>
        <v>4.7872340425531915E-2</v>
      </c>
      <c r="DC3" s="4">
        <f>'データ一覧(モニタリング指標)'!DC29</f>
        <v>4.7872340425531915E-2</v>
      </c>
      <c r="DD3" s="4">
        <f>'データ一覧(モニタリング指標)'!DD29</f>
        <v>4.2553191489361701E-2</v>
      </c>
      <c r="DE3" s="4">
        <f>'データ一覧(モニタリング指標)'!DE29</f>
        <v>3.7234042553191488E-2</v>
      </c>
      <c r="DF3" s="4">
        <f>'データ一覧(モニタリング指標)'!DF29</f>
        <v>3.7234042553191488E-2</v>
      </c>
      <c r="DG3" s="4">
        <f>'データ一覧(モニタリング指標)'!DG29</f>
        <v>3.1914893617021274E-2</v>
      </c>
      <c r="DH3" s="4">
        <f>'データ一覧(モニタリング指標)'!DH29</f>
        <v>2.6595744680851064E-2</v>
      </c>
      <c r="DI3" s="4">
        <f>'データ一覧(モニタリング指標)'!DI29</f>
        <v>2.6595744680851064E-2</v>
      </c>
      <c r="DJ3" s="4">
        <f>'データ一覧(モニタリング指標)'!DJ29</f>
        <v>2.6595744680851064E-2</v>
      </c>
      <c r="DK3" s="4">
        <f>'データ一覧(モニタリング指標)'!DK29</f>
        <v>2.6595744680851064E-2</v>
      </c>
      <c r="DL3" s="4">
        <f>'データ一覧(モニタリング指標)'!DL29</f>
        <v>2.6595744680851064E-2</v>
      </c>
      <c r="DM3" s="4">
        <f>'データ一覧(モニタリング指標)'!DM29</f>
        <v>2.1276595744680851E-2</v>
      </c>
      <c r="DN3" s="4">
        <f>'データ一覧(モニタリング指標)'!DN29</f>
        <v>2.1276595744680851E-2</v>
      </c>
      <c r="DO3" s="4">
        <f>'データ一覧(モニタリング指標)'!DO29</f>
        <v>1.5957446808510637E-2</v>
      </c>
      <c r="DP3" s="4">
        <f>'データ一覧(モニタリング指標)'!DP29</f>
        <v>1.5957446808510637E-2</v>
      </c>
      <c r="DQ3" s="4">
        <f>'データ一覧(モニタリング指標)'!DQ29</f>
        <v>1.5957446808510637E-2</v>
      </c>
      <c r="DR3" s="4">
        <f>'データ一覧(モニタリング指標)'!DR29</f>
        <v>1.5957446808510637E-2</v>
      </c>
      <c r="DS3" s="4">
        <f>'データ一覧(モニタリング指標)'!DS29</f>
        <v>1.5957446808510637E-2</v>
      </c>
      <c r="DT3" s="4">
        <f>'データ一覧(モニタリング指標)'!DT29</f>
        <v>1.5957446808510637E-2</v>
      </c>
      <c r="DU3" s="4">
        <f>'データ一覧(モニタリング指標)'!DU29</f>
        <v>1.0638297872340425E-2</v>
      </c>
      <c r="DV3" s="4">
        <f>'データ一覧(モニタリング指標)'!DV29</f>
        <v>1.5957446808510637E-2</v>
      </c>
      <c r="DW3" s="4">
        <f>'データ一覧(モニタリング指標)'!DW29</f>
        <v>1.5957446808510637E-2</v>
      </c>
      <c r="DX3" s="4">
        <f>'データ一覧(モニタリング指標)'!DX29</f>
        <v>1.5957446808510637E-2</v>
      </c>
      <c r="DY3" s="4">
        <f>'データ一覧(モニタリング指標)'!DY29</f>
        <v>1.5957446808510637E-2</v>
      </c>
      <c r="DZ3" s="4">
        <f>'データ一覧(モニタリング指標)'!DZ29</f>
        <v>1.5957446808510637E-2</v>
      </c>
      <c r="EA3" s="4">
        <f>'データ一覧(モニタリング指標)'!EA29</f>
        <v>1.5957446808510637E-2</v>
      </c>
      <c r="EB3" s="4">
        <f>'データ一覧(モニタリング指標)'!EB29</f>
        <v>1.5957446808510637E-2</v>
      </c>
      <c r="EC3" s="4">
        <f>'データ一覧(モニタリング指標)'!EC29</f>
        <v>1.5957446808510637E-2</v>
      </c>
      <c r="ED3" s="4">
        <f>'データ一覧(モニタリング指標)'!ED29</f>
        <v>1.5957446808510637E-2</v>
      </c>
      <c r="EE3" s="4">
        <f>'データ一覧(モニタリング指標)'!EE29</f>
        <v>2.6595744680851064E-2</v>
      </c>
      <c r="EF3" s="4">
        <f>'データ一覧(モニタリング指標)'!EF29</f>
        <v>2.6595744680851064E-2</v>
      </c>
      <c r="EG3" s="4">
        <f>'データ一覧(モニタリング指標)'!EG29</f>
        <v>2.6595744680851064E-2</v>
      </c>
      <c r="EH3" s="4">
        <f>'データ一覧(モニタリング指標)'!EH29</f>
        <v>3.1914893617021274E-2</v>
      </c>
      <c r="EI3" s="4">
        <f>'データ一覧(モニタリング指標)'!EI29</f>
        <v>2.6595744680851064E-2</v>
      </c>
      <c r="EJ3" s="4">
        <f>'データ一覧(モニタリング指標)'!EJ29</f>
        <v>2.1276595744680851E-2</v>
      </c>
      <c r="EK3" s="4">
        <f>'データ一覧(モニタリング指標)'!EK29</f>
        <v>2.1276595744680851E-2</v>
      </c>
      <c r="EL3" s="4">
        <f>'データ一覧(モニタリング指標)'!EL29</f>
        <v>2.6595744680851064E-2</v>
      </c>
      <c r="EM3" s="4">
        <f>'データ一覧(モニタリング指標)'!EM29</f>
        <v>2.6595744680851064E-2</v>
      </c>
      <c r="EN3" s="4">
        <f>'データ一覧(モニタリング指標)'!EN29</f>
        <v>4.2553191489361701E-2</v>
      </c>
      <c r="EO3" s="4">
        <f>'データ一覧(モニタリング指標)'!EO29</f>
        <v>5.3191489361702128E-2</v>
      </c>
      <c r="EP3" s="4">
        <f>'データ一覧(モニタリング指標)'!EP29</f>
        <v>6.9148936170212769E-2</v>
      </c>
      <c r="EQ3" s="4">
        <f>'データ一覧(モニタリング指標)'!EQ29</f>
        <v>6.3829787234042548E-2</v>
      </c>
      <c r="ER3" s="4">
        <f>'データ一覧(モニタリング指標)'!ER29</f>
        <v>5.8510638297872342E-2</v>
      </c>
      <c r="ES3" s="4">
        <f>'データ一覧(モニタリング指標)'!ES29</f>
        <v>5.8510638297872342E-2</v>
      </c>
      <c r="ET3" s="4">
        <f>'データ一覧(モニタリング指標)'!ET29</f>
        <v>5.8510638297872342E-2</v>
      </c>
      <c r="EU3" s="4">
        <f>'データ一覧(モニタリング指標)'!EU29</f>
        <v>6.9148936170212769E-2</v>
      </c>
      <c r="EV3" s="4">
        <f>'データ一覧(モニタリング指標)'!EV29</f>
        <v>8.5106382978723402E-2</v>
      </c>
      <c r="EW3" s="4">
        <f>'データ一覧(モニタリング指標)'!EW29</f>
        <v>9.5744680851063829E-2</v>
      </c>
      <c r="EX3" s="4">
        <f>'データ一覧(モニタリング指標)'!EX29</f>
        <v>0.10106382978723404</v>
      </c>
      <c r="EY3" s="4">
        <f>'データ一覧(モニタリング指標)'!EY29</f>
        <v>0.10638297872340426</v>
      </c>
      <c r="EZ3" s="4">
        <f>'データ一覧(モニタリング指標)'!EZ29</f>
        <v>0.12234042553191489</v>
      </c>
      <c r="FA3" s="4">
        <f>'データ一覧(モニタリング指標)'!FA29</f>
        <v>0.14361702127659576</v>
      </c>
      <c r="FB3" s="4">
        <f>'データ一覧(モニタリング指標)'!FB29</f>
        <v>0.13829787234042554</v>
      </c>
      <c r="FC3" s="4">
        <f>'データ一覧(モニタリング指標)'!FC29</f>
        <v>0.15957446808510639</v>
      </c>
      <c r="FD3" s="4">
        <f>'データ一覧(モニタリング指標)'!FD29</f>
        <v>0.18617021276595744</v>
      </c>
      <c r="FE3" s="4">
        <f>'データ一覧(モニタリング指標)'!FE29</f>
        <v>0.19148936170212766</v>
      </c>
      <c r="FF3" s="4">
        <f>'データ一覧(モニタリング指標)'!FF29</f>
        <v>0.21276595744680851</v>
      </c>
      <c r="FG3" s="4">
        <f>'データ一覧(モニタリング指標)'!FG29</f>
        <v>0.20212765957446807</v>
      </c>
      <c r="FH3" s="4">
        <f>'データ一覧(モニタリング指標)'!FH29</f>
        <v>0.21808510638297873</v>
      </c>
      <c r="FI3" s="4">
        <f>'データ一覧(モニタリング指標)'!FI29</f>
        <v>0.26063829787234044</v>
      </c>
      <c r="FJ3" s="4">
        <f>'データ一覧(モニタリング指標)'!FJ29</f>
        <v>0.29255319148936171</v>
      </c>
      <c r="FK3" s="4">
        <f>'データ一覧(モニタリング指標)'!FK29</f>
        <v>0.28191489361702127</v>
      </c>
      <c r="FL3" s="4">
        <f>'データ一覧(モニタリング指標)'!FL29</f>
        <v>0.34042553191489361</v>
      </c>
      <c r="FM3" s="4">
        <f>'データ一覧(モニタリング指標)'!FM29</f>
        <v>0.37234042553191488</v>
      </c>
      <c r="FN3" s="4">
        <f>'データ一覧(モニタリング指標)'!FN29</f>
        <v>0.38297872340425532</v>
      </c>
      <c r="FO3" s="4">
        <f>'データ一覧(モニタリング指標)'!FO29</f>
        <v>0.37234042553191488</v>
      </c>
      <c r="FP3" s="4">
        <f>'データ一覧(モニタリング指標)'!FP29</f>
        <v>0.34574468085106386</v>
      </c>
      <c r="FQ3" s="4">
        <f>'データ一覧(モニタリング指標)'!FQ29</f>
        <v>0.31914893617021278</v>
      </c>
      <c r="FR3" s="4">
        <f>'データ一覧(モニタリング指標)'!FR29</f>
        <v>0.33510638297872342</v>
      </c>
      <c r="FS3" s="4">
        <f>'データ一覧(モニタリング指標)'!FS29</f>
        <v>0.32978723404255317</v>
      </c>
      <c r="FT3" s="4">
        <f>'データ一覧(モニタリング指標)'!FT29</f>
        <v>0.35106382978723405</v>
      </c>
      <c r="FU3" s="4">
        <f>'データ一覧(モニタリング指標)'!FU29</f>
        <v>0.36170212765957449</v>
      </c>
      <c r="FV3" s="4">
        <f>'データ一覧(モニタリング指標)'!FV29</f>
        <v>0.35638297872340424</v>
      </c>
      <c r="FW3" s="4">
        <f>'データ一覧(モニタリング指標)'!FW29</f>
        <v>0.38297872340425532</v>
      </c>
      <c r="FX3" s="4">
        <f>'データ一覧(モニタリング指標)'!FX29</f>
        <v>0.36170212765957449</v>
      </c>
      <c r="FY3" s="4">
        <f>'データ一覧(モニタリング指標)'!FY29</f>
        <v>0.30851063829787234</v>
      </c>
      <c r="FZ3" s="4">
        <f>'データ一覧(モニタリング指標)'!FZ29</f>
        <v>0.30851063829787234</v>
      </c>
      <c r="GA3" s="4">
        <f>'データ一覧(モニタリング指標)'!GA29</f>
        <v>0.30851063829787234</v>
      </c>
      <c r="GB3" s="4">
        <f>'データ一覧(モニタリング指標)'!GB29</f>
        <v>0.32446808510638298</v>
      </c>
      <c r="GC3" s="4">
        <f>'データ一覧(モニタリング指標)'!GC29</f>
        <v>0.31914893617021278</v>
      </c>
      <c r="GD3" s="4">
        <f>'データ一覧(モニタリング指標)'!GD29</f>
        <v>0.32446808510638298</v>
      </c>
      <c r="GE3" s="4">
        <f>'データ一覧(モニタリング指標)'!GE29</f>
        <v>0.28191489361702127</v>
      </c>
      <c r="GF3" s="4">
        <f>'データ一覧(モニタリング指標)'!GF29</f>
        <v>0.27127659574468083</v>
      </c>
      <c r="GG3" s="4">
        <f>'データ一覧(モニタリング指標)'!GG29</f>
        <v>0.26063829787234044</v>
      </c>
      <c r="GH3" s="4">
        <f>'データ一覧(モニタリング指標)'!GH29</f>
        <v>0.25</v>
      </c>
      <c r="GI3" s="4">
        <f>'データ一覧(モニタリング指標)'!GI29</f>
        <v>0.25</v>
      </c>
      <c r="GJ3" s="4">
        <f>'データ一覧(モニタリング指標)'!GJ29</f>
        <v>0.24468085106382978</v>
      </c>
      <c r="GK3" s="4">
        <f>'データ一覧(モニタリング指標)'!GK29</f>
        <v>0.23404255319148937</v>
      </c>
      <c r="GL3" s="4">
        <f>'データ一覧(モニタリング指標)'!GL29</f>
        <v>0.22340425531914893</v>
      </c>
      <c r="GM3" s="4">
        <f>'データ一覧(モニタリング指標)'!GM29</f>
        <v>0.21276595744680851</v>
      </c>
      <c r="GN3" s="4">
        <f>'データ一覧(モニタリング指標)'!GN29</f>
        <v>0.18617021276595744</v>
      </c>
      <c r="GO3" s="4">
        <f>'データ一覧(モニタリング指標)'!GO29</f>
        <v>0.18085106382978725</v>
      </c>
      <c r="GP3" s="4">
        <f>'データ一覧(モニタリング指標)'!GP29</f>
        <v>0.19148936170212766</v>
      </c>
      <c r="GQ3" s="4">
        <f>'データ一覧(モニタリング指標)'!GQ29</f>
        <v>0.19148936170212766</v>
      </c>
      <c r="GR3" s="4">
        <f>'データ一覧(モニタリング指標)'!GR29</f>
        <v>0.18617021276595744</v>
      </c>
      <c r="GS3" s="4">
        <f>'データ一覧(モニタリング指標)'!GS29</f>
        <v>0.14893617021276595</v>
      </c>
      <c r="GT3" s="4">
        <f>'データ一覧(モニタリング指標)'!GT29</f>
        <v>0.16489361702127658</v>
      </c>
      <c r="GU3" s="4">
        <f>'データ一覧(モニタリング指標)'!GU29</f>
        <v>0.15957446808510639</v>
      </c>
      <c r="GV3" s="4">
        <f>'データ一覧(モニタリング指標)'!GV29</f>
        <v>0.15425531914893617</v>
      </c>
      <c r="GW3" s="4">
        <f>'データ一覧(モニタリング指標)'!GW29</f>
        <v>0.15425531914893617</v>
      </c>
      <c r="GX3" s="4">
        <f>'データ一覧(モニタリング指標)'!GX29</f>
        <v>0.15425531914893617</v>
      </c>
      <c r="GY3" s="4">
        <f>'データ一覧(モニタリング指標)'!GY29</f>
        <v>0.15425531914893617</v>
      </c>
      <c r="GZ3" s="4">
        <f>'データ一覧(モニタリング指標)'!GZ29</f>
        <v>0.14893617021276595</v>
      </c>
      <c r="HA3" s="4">
        <f>'データ一覧(モニタリング指標)'!HA29</f>
        <v>0.15957446808510639</v>
      </c>
      <c r="HB3" s="4">
        <f>'データ一覧(モニタリング指標)'!HB29</f>
        <v>0.15425531914893617</v>
      </c>
      <c r="HC3" s="4">
        <f>'データ一覧(モニタリング指標)'!HC29</f>
        <v>0.15957446808510639</v>
      </c>
      <c r="HD3" s="4">
        <f>'データ一覧(モニタリング指標)'!HD29</f>
        <v>0.15957446808510639</v>
      </c>
      <c r="HE3" s="4">
        <f>'データ一覧(モニタリング指標)'!HE29</f>
        <v>0.15957446808510639</v>
      </c>
      <c r="HF3" s="4">
        <f>'データ一覧(モニタリング指標)'!HF29</f>
        <v>0.14361702127659576</v>
      </c>
      <c r="HG3" s="4">
        <f>'データ一覧(モニタリング指標)'!HG29</f>
        <v>0.14361702127659576</v>
      </c>
      <c r="HH3" s="4">
        <f>'データ一覧(モニタリング指標)'!HH29</f>
        <v>0.1276595744680851</v>
      </c>
      <c r="HI3" s="4">
        <f>'データ一覧(モニタリング指標)'!HI29</f>
        <v>0.1276595744680851</v>
      </c>
      <c r="HJ3" s="4">
        <f>'データ一覧(モニタリング指標)'!HJ29</f>
        <v>0.11702127659574468</v>
      </c>
      <c r="HK3" s="4">
        <f>'データ一覧(モニタリング指標)'!HK29</f>
        <v>0.11702127659574468</v>
      </c>
      <c r="HL3" s="4">
        <f>'データ一覧(モニタリング指標)'!HL29</f>
        <v>0.12234042553191489</v>
      </c>
      <c r="HM3" s="4">
        <f>'データ一覧(モニタリング指標)'!HM29</f>
        <v>0.11170212765957446</v>
      </c>
      <c r="HN3" s="4">
        <f>'データ一覧(モニタリング指標)'!HN29</f>
        <v>0.11702127659574468</v>
      </c>
      <c r="HO3" s="4">
        <f>'データ一覧(モニタリング指標)'!HO29</f>
        <v>0.12234042553191489</v>
      </c>
      <c r="HP3" s="4">
        <f>'データ一覧(モニタリング指標)'!HP29</f>
        <v>0.12234042553191489</v>
      </c>
      <c r="HQ3" s="4">
        <f>'データ一覧(モニタリング指標)'!HQ29</f>
        <v>0.12234042553191489</v>
      </c>
      <c r="HR3" s="4">
        <f>'データ一覧(モニタリング指標)'!HR29</f>
        <v>0.1276595744680851</v>
      </c>
      <c r="HS3" s="4">
        <f>'データ一覧(モニタリング指標)'!HS29</f>
        <v>0.11702127659574468</v>
      </c>
      <c r="HT3" s="4">
        <f>'データ一覧(モニタリング指標)'!HT29</f>
        <v>0.11170212765957446</v>
      </c>
      <c r="HU3" s="4">
        <f>'データ一覧(モニタリング指標)'!HU29</f>
        <v>0.11170212765957446</v>
      </c>
      <c r="HV3" s="4">
        <f>'データ一覧(モニタリング指標)'!HV29</f>
        <v>0.10194174757281553</v>
      </c>
      <c r="HW3" s="4">
        <f>'データ一覧(モニタリング指標)'!HW29</f>
        <v>9.2233009708737865E-2</v>
      </c>
      <c r="HX3" s="4">
        <f>'データ一覧(モニタリング指標)'!HX29</f>
        <v>9.2233009708737865E-2</v>
      </c>
      <c r="HY3" s="4">
        <f>'データ一覧(モニタリング指標)'!HY29</f>
        <v>9.7087378640776698E-2</v>
      </c>
      <c r="HZ3" s="4">
        <f>'データ一覧(モニタリング指標)'!HZ29</f>
        <v>7.7669902912621352E-2</v>
      </c>
      <c r="IA3" s="4">
        <f>'データ一覧(モニタリング指標)'!IA29</f>
        <v>9.2233009708737865E-2</v>
      </c>
      <c r="IB3" s="4">
        <f>'データ一覧(モニタリング指標)'!IB29</f>
        <v>9.2233009708737865E-2</v>
      </c>
      <c r="IC3" s="4">
        <f>'データ一覧(モニタリング指標)'!IC29</f>
        <v>0.10679611650485436</v>
      </c>
      <c r="ID3" s="4">
        <f>'データ一覧(モニタリング指標)'!ID29</f>
        <v>0.10679611650485436</v>
      </c>
      <c r="IE3" s="4">
        <f>'データ一覧(モニタリング指標)'!IE29</f>
        <v>0.11165048543689321</v>
      </c>
      <c r="IF3" s="4">
        <f>'データ一覧(モニタリング指標)'!IF29</f>
        <v>0.11165048543689321</v>
      </c>
      <c r="IG3" s="4">
        <f>'データ一覧(モニタリング指標)'!IG29</f>
        <v>0.12621359223300971</v>
      </c>
      <c r="IH3" s="4">
        <f>'データ一覧(モニタリング指標)'!IH29</f>
        <v>0.12621359223300971</v>
      </c>
      <c r="II3" s="4">
        <f>'データ一覧(モニタリング指標)'!II29</f>
        <v>0.12135922330097088</v>
      </c>
      <c r="IJ3" s="4">
        <f>'データ一覧(モニタリング指標)'!IJ29</f>
        <v>0.12135922330097088</v>
      </c>
      <c r="IK3" s="4">
        <f>'データ一覧(モニタリング指標)'!IK29</f>
        <v>0.12621359223300971</v>
      </c>
      <c r="IL3" s="4">
        <f>'データ一覧(モニタリング指標)'!IL29</f>
        <v>0.12135922330097088</v>
      </c>
      <c r="IM3" s="4">
        <f>'データ一覧(モニタリング指標)'!IM29</f>
        <v>0.12621359223300971</v>
      </c>
      <c r="IN3" s="4">
        <f>'データ一覧(モニタリング指標)'!IN29</f>
        <v>0.15048543689320387</v>
      </c>
      <c r="IO3" s="4">
        <f>'データ一覧(モニタリング指標)'!IO29</f>
        <v>0.1553398058252427</v>
      </c>
      <c r="IP3" s="4">
        <f>'データ一覧(モニタリング指標)'!IP29</f>
        <v>0.1796116504854369</v>
      </c>
      <c r="IQ3" s="4">
        <f>'データ一覧(モニタリング指標)'!IQ29</f>
        <v>0.1941747572815534</v>
      </c>
      <c r="IR3" s="4">
        <f>'データ一覧(モニタリング指標)'!IR29</f>
        <v>0.20388349514563106</v>
      </c>
      <c r="IS3" s="4">
        <f>'データ一覧(モニタリング指標)'!IS29</f>
        <v>0.20873786407766989</v>
      </c>
      <c r="IT3" s="4">
        <f>'データ一覧(モニタリング指標)'!IT29</f>
        <v>0.22330097087378642</v>
      </c>
      <c r="IU3" s="4">
        <f>'データ一覧(モニタリング指標)'!IU29</f>
        <v>0.24757281553398058</v>
      </c>
      <c r="IV3" s="4">
        <f>'データ一覧(モニタリング指標)'!IV29</f>
        <v>0.28155339805825241</v>
      </c>
      <c r="IW3" s="4">
        <f>'データ一覧(モニタリング指標)'!IW29</f>
        <v>0.30582524271844658</v>
      </c>
      <c r="IX3" s="4">
        <f>'データ一覧(モニタリング指標)'!IX29</f>
        <v>0.29126213592233008</v>
      </c>
      <c r="IY3" s="4">
        <f>'データ一覧(モニタリング指標)'!IY29</f>
        <v>0.28155339805825241</v>
      </c>
      <c r="IZ3" s="4">
        <f>'データ一覧(モニタリング指標)'!IZ29</f>
        <v>0.30097087378640774</v>
      </c>
      <c r="JA3" s="4">
        <f>'データ一覧(モニタリング指標)'!JA29</f>
        <v>0.32038834951456313</v>
      </c>
      <c r="JB3" s="4">
        <f>'データ一覧(モニタリング指標)'!JB29</f>
        <v>0.34951456310679613</v>
      </c>
      <c r="JC3" s="4">
        <f>'データ一覧(モニタリング指標)'!JC29</f>
        <v>0.33495145631067963</v>
      </c>
      <c r="JD3" s="4">
        <f>'データ一覧(モニタリング指標)'!JD29</f>
        <v>0.34951456310679613</v>
      </c>
      <c r="JE3" s="4">
        <f>'データ一覧(モニタリング指標)'!JE29</f>
        <v>0.36893203883495146</v>
      </c>
      <c r="JF3" s="4">
        <f>'データ一覧(モニタリング指標)'!JF29</f>
        <v>0.39320388349514562</v>
      </c>
      <c r="JG3" s="4">
        <f>'データ一覧(モニタリング指標)'!JG29</f>
        <v>0.42233009708737862</v>
      </c>
      <c r="JH3" s="4">
        <f>'データ一覧(モニタリング指標)'!JH29</f>
        <v>0.44174757281553401</v>
      </c>
      <c r="JI3" s="4">
        <f>'データ一覧(モニタリング指標)'!JI29</f>
        <v>0.47572815533980584</v>
      </c>
      <c r="JJ3" s="4">
        <f>'データ一覧(モニタリング指標)'!JJ29</f>
        <v>0.5</v>
      </c>
      <c r="JK3" s="4">
        <f>'データ一覧(モニタリング指標)'!JK29</f>
        <v>0.51941747572815533</v>
      </c>
      <c r="JL3" s="4">
        <f>'データ一覧(モニタリング指標)'!JL29</f>
        <v>0.52427184466019416</v>
      </c>
      <c r="JM3" s="4">
        <f>'データ一覧(モニタリング指標)'!JM29</f>
        <v>0.51941747572815533</v>
      </c>
      <c r="JN3" s="4">
        <f>'データ一覧(モニタリング指標)'!JN29</f>
        <v>0.51941747572815533</v>
      </c>
      <c r="JO3" s="4">
        <f>'データ一覧(モニタリング指標)'!JO29</f>
        <v>0.53398058252427183</v>
      </c>
      <c r="JP3" s="4">
        <f>'データ一覧(モニタリング指標)'!JP29</f>
        <v>0.60194174757281549</v>
      </c>
      <c r="JQ3" s="4">
        <f>'データ一覧(モニタリング指標)'!JQ29</f>
        <v>0.60679611650485432</v>
      </c>
      <c r="JR3" s="4">
        <f>'データ一覧(モニタリング指標)'!JR29</f>
        <v>0.63592233009708743</v>
      </c>
      <c r="JS3" s="4">
        <f>'データ一覧(モニタリング指標)'!JS29</f>
        <v>0.66019417475728159</v>
      </c>
      <c r="JT3" s="4">
        <f>'データ一覧(モニタリング指標)'!JT29</f>
        <v>0.67475728155339809</v>
      </c>
      <c r="JU3" s="4">
        <f>'データ一覧(モニタリング指標)'!JU29</f>
        <v>0.64077669902912626</v>
      </c>
      <c r="JV3" s="4">
        <f>'データ一覧(モニタリング指標)'!JV29</f>
        <v>0.68446601941747576</v>
      </c>
      <c r="JW3" s="4">
        <f>'データ一覧(モニタリング指標)'!JW29</f>
        <v>0.68446601941747576</v>
      </c>
      <c r="JX3" s="4">
        <f>'データ一覧(モニタリング指標)'!JX29</f>
        <v>0.70873786407766992</v>
      </c>
      <c r="JY3" s="4">
        <f>'データ一覧(モニタリング指標)'!JY29</f>
        <v>0.71359223300970875</v>
      </c>
      <c r="JZ3" s="4">
        <f>'データ一覧(モニタリング指標)'!JZ29</f>
        <v>0.72815533980582525</v>
      </c>
      <c r="KA3" s="4">
        <f>'データ一覧(モニタリング指標)'!KA29</f>
        <v>0.75242718446601942</v>
      </c>
      <c r="KB3" s="4">
        <f>'データ一覧(モニタリング指標)'!KB29</f>
        <v>0.73786407766990292</v>
      </c>
      <c r="KC3" s="4">
        <f>'データ一覧(モニタリング指標)'!KC29</f>
        <v>0.76699029126213591</v>
      </c>
      <c r="KD3" s="4">
        <f>'データ一覧(モニタリング指標)'!KD29</f>
        <v>0.75728155339805825</v>
      </c>
      <c r="KE3" s="4">
        <f>'データ一覧(モニタリング指標)'!KE29</f>
        <v>0.66949152542372881</v>
      </c>
      <c r="KF3" s="4">
        <f>'データ一覧(モニタリング指標)'!KF29</f>
        <v>0.6652542372881356</v>
      </c>
      <c r="KG3" s="4">
        <f>'データ一覧(モニタリング指標)'!KG29</f>
        <v>0.6652542372881356</v>
      </c>
      <c r="KH3" s="4">
        <f>'データ一覧(モニタリング指標)'!KH29</f>
        <v>0.66101694915254239</v>
      </c>
      <c r="KI3" s="4">
        <f>'データ一覧(モニタリング指標)'!KI29</f>
        <v>0.66949152542372881</v>
      </c>
      <c r="KJ3" s="4">
        <f>'データ一覧(モニタリング指標)'!KJ29</f>
        <v>0.66949152542372881</v>
      </c>
      <c r="KK3" s="4">
        <f>'データ一覧(モニタリング指標)'!KK29</f>
        <v>0.69915254237288138</v>
      </c>
      <c r="KL3" s="4">
        <f>'データ一覧(モニタリング指標)'!KL29</f>
        <v>0.67796610169491522</v>
      </c>
      <c r="KM3" s="4">
        <f>'データ一覧(モニタリング指標)'!KM29</f>
        <v>0.68644067796610164</v>
      </c>
      <c r="KN3" s="4">
        <f>'データ一覧(モニタリング指標)'!KN29</f>
        <v>0.68220338983050843</v>
      </c>
      <c r="KO3" s="4">
        <f>'データ一覧(モニタリング指標)'!KO29</f>
        <v>0.68644067796610164</v>
      </c>
      <c r="KP3" s="4">
        <f>'データ一覧(モニタリング指標)'!KP29</f>
        <v>0.68220338983050843</v>
      </c>
      <c r="KQ3" s="4">
        <f>'データ一覧(モニタリング指標)'!KQ29</f>
        <v>0.68220338983050843</v>
      </c>
      <c r="KR3" s="4">
        <f>'データ一覧(モニタリング指標)'!KR29</f>
        <v>0.66949152542372881</v>
      </c>
      <c r="KS3" s="4">
        <f>'データ一覧(モニタリング指標)'!KS29</f>
        <v>0.63559322033898302</v>
      </c>
      <c r="KT3" s="4">
        <f>'データ一覧(モニタリング指標)'!KT29</f>
        <v>0.67372881355932202</v>
      </c>
      <c r="KU3" s="4">
        <f>'データ一覧(モニタリング指標)'!KU29</f>
        <v>0.69491525423728817</v>
      </c>
      <c r="KV3" s="4">
        <f>'データ一覧(モニタリング指標)'!KV29</f>
        <v>0.69915254237288138</v>
      </c>
      <c r="KW3" s="4">
        <f>'データ一覧(モニタリング指標)'!KW29</f>
        <v>0.69915254237288138</v>
      </c>
      <c r="KX3" s="4">
        <f>'データ一覧(モニタリング指標)'!KX29</f>
        <v>0.71610169491525422</v>
      </c>
      <c r="KY3" s="4">
        <f>'データ一覧(モニタリング指標)'!KY29</f>
        <v>0.72457627118644063</v>
      </c>
      <c r="KZ3" s="4">
        <f>'データ一覧(モニタリング指標)'!KZ29</f>
        <v>0.68220338983050843</v>
      </c>
      <c r="LA3" s="4">
        <f>'データ一覧(モニタリング指標)'!LA29</f>
        <v>0.70338983050847459</v>
      </c>
      <c r="LB3" s="4">
        <f>'データ一覧(モニタリング指標)'!LB29</f>
        <v>0.71186440677966101</v>
      </c>
      <c r="LC3" s="4">
        <f>'データ一覧(モニタリング指標)'!LC29</f>
        <v>0.71186440677966101</v>
      </c>
      <c r="LD3" s="4">
        <f>'データ一覧(モニタリング指標)'!LD29</f>
        <v>0.71186440677966101</v>
      </c>
      <c r="LE3" s="4">
        <f>'データ一覧(モニタリング指標)'!LE29</f>
        <v>0.72457627118644063</v>
      </c>
      <c r="LF3" s="4">
        <f>'データ一覧(モニタリング指標)'!LF29</f>
        <v>0.71610169491525422</v>
      </c>
      <c r="LG3" s="4">
        <f>'データ一覧(モニタリング指標)'!LG29</f>
        <v>0.72457627118644063</v>
      </c>
      <c r="LH3" s="4">
        <f>'データ一覧(モニタリング指標)'!LH29</f>
        <v>0.72881355932203384</v>
      </c>
      <c r="LI3" s="4">
        <f>'データ一覧(モニタリング指標)'!LI29</f>
        <v>0.74152542372881358</v>
      </c>
      <c r="LJ3" s="4">
        <f>'データ一覧(モニタリング指標)'!LJ29</f>
        <v>0.7923728813559322</v>
      </c>
      <c r="LK3" s="4">
        <f>'データ一覧(モニタリング指標)'!LK29</f>
        <v>0.78389830508474578</v>
      </c>
      <c r="LL3" s="4">
        <f>'データ一覧(モニタリング指標)'!LL29</f>
        <v>0.78813559322033899</v>
      </c>
      <c r="LM3" s="4">
        <f>'データ一覧(モニタリング指標)'!LM29</f>
        <v>0.7923728813559322</v>
      </c>
      <c r="LN3" s="4">
        <f>'データ一覧(モニタリング指標)'!LN29</f>
        <v>0.75847457627118642</v>
      </c>
      <c r="LO3" s="4">
        <f>'データ一覧(モニタリング指標)'!LO29</f>
        <v>0.78389830508474578</v>
      </c>
      <c r="LP3" s="4">
        <f>'データ一覧(モニタリング指標)'!LP29</f>
        <v>0.73728813559322037</v>
      </c>
      <c r="LQ3" s="4">
        <f>'データ一覧(モニタリング指標)'!LQ29</f>
        <v>0.72033898305084743</v>
      </c>
      <c r="LR3" s="4">
        <f>'データ一覧(モニタリング指標)'!LR29</f>
        <v>0.73728813559322037</v>
      </c>
      <c r="LS3" s="4">
        <f>'データ一覧(モニタリング指標)'!LS29</f>
        <v>0.74152542372881358</v>
      </c>
      <c r="LT3" s="4">
        <f>'データ一覧(モニタリング指標)'!LT29</f>
        <v>0.75847457627118642</v>
      </c>
      <c r="LU3" s="4">
        <f>'データ一覧(モニタリング指標)'!LU29</f>
        <v>0.77966101694915257</v>
      </c>
      <c r="LV3" s="4">
        <f>'データ一覧(モニタリング指標)'!LV29</f>
        <v>0.77118644067796616</v>
      </c>
      <c r="LW3" s="4">
        <f>'データ一覧(モニタリング指標)'!LW29</f>
        <v>0.76694915254237284</v>
      </c>
      <c r="LX3" s="4">
        <f>'データ一覧(モニタリング指標)'!LX29</f>
        <v>0.73728813559322037</v>
      </c>
      <c r="LY3" s="4">
        <f>'データ一覧(モニタリング指標)'!LY29</f>
        <v>0.75847457627118642</v>
      </c>
      <c r="LZ3" s="4">
        <f>'データ一覧(モニタリング指標)'!LZ29</f>
        <v>0.78389830508474578</v>
      </c>
      <c r="MA3" s="4">
        <f>'データ一覧(モニタリング指標)'!MA29</f>
        <v>0.75847457627118642</v>
      </c>
      <c r="MB3" s="4">
        <f>'データ一覧(モニタリング指標)'!MB29</f>
        <v>0.72881355932203384</v>
      </c>
      <c r="MC3" s="4">
        <f>'データ一覧(モニタリング指標)'!MC29</f>
        <v>0.70338983050847459</v>
      </c>
      <c r="MD3" s="4">
        <f>'データ一覧(モニタリング指標)'!MD29</f>
        <v>0.70338983050847459</v>
      </c>
      <c r="ME3" s="4">
        <f>'データ一覧(モニタリング指標)'!ME29</f>
        <v>0.65677966101694918</v>
      </c>
      <c r="MF3" s="4">
        <f>'データ一覧(モニタリング指標)'!MF29</f>
        <v>0.6228813559322034</v>
      </c>
      <c r="MG3" s="4">
        <f>'データ一覧(モニタリング指標)'!MG29</f>
        <v>0.63135593220338981</v>
      </c>
      <c r="MH3" s="4">
        <f>'データ一覧(モニタリング指標)'!MH29</f>
        <v>0.64830508474576276</v>
      </c>
      <c r="MI3" s="4">
        <f>'データ一覧(モニタリング指標)'!MI29</f>
        <v>0.61864406779661019</v>
      </c>
      <c r="MJ3" s="4">
        <f>'データ一覧(モニタリング指標)'!MJ29</f>
        <v>0.60593220338983056</v>
      </c>
      <c r="MK3" s="4">
        <f>'データ一覧(モニタリング指標)'!MK29</f>
        <v>0.59745762711864403</v>
      </c>
      <c r="ML3" s="4">
        <f>'データ一覧(モニタリング指標)'!ML29</f>
        <v>0.61016949152542377</v>
      </c>
      <c r="MM3" s="4">
        <f>'データ一覧(モニタリング指標)'!MM29</f>
        <v>0.58050847457627119</v>
      </c>
      <c r="MN3" s="4">
        <f>'データ一覧(モニタリング指標)'!MN29</f>
        <v>0.59322033898305082</v>
      </c>
      <c r="MO3" s="4">
        <f>'データ一覧(モニタリング指標)'!MO29</f>
        <v>0.64253393665158376</v>
      </c>
      <c r="MP3" s="4">
        <f>'データ一覧(モニタリング指標)'!MP29</f>
        <v>0.60180995475113119</v>
      </c>
      <c r="MQ3" s="4">
        <f>'データ一覧(モニタリング指標)'!MQ29</f>
        <v>0.52488687782805432</v>
      </c>
      <c r="MR3" s="4">
        <f>'データ一覧(モニタリング指標)'!MR29</f>
        <v>0.49773755656108598</v>
      </c>
      <c r="MS3" s="4">
        <f>'データ一覧(モニタリング指標)'!MS29</f>
        <v>0.48416289592760181</v>
      </c>
      <c r="MT3" s="4">
        <f>'データ一覧(モニタリング指標)'!MT29</f>
        <v>0.47511312217194568</v>
      </c>
      <c r="MU3" s="4">
        <f>'データ一覧(モニタリング指標)'!MU29</f>
        <v>0.48416289592760181</v>
      </c>
      <c r="MV3" s="4">
        <f>'データ一覧(モニタリング指標)'!MV29</f>
        <v>0.46153846153846156</v>
      </c>
      <c r="MW3" s="4">
        <f>'データ一覧(モニタリング指標)'!MW29</f>
        <v>0.45248868778280543</v>
      </c>
      <c r="MX3" s="4">
        <f>'データ一覧(モニタリング指標)'!MX29</f>
        <v>0.4434389140271493</v>
      </c>
      <c r="MY3" s="4">
        <f>'データ一覧(モニタリング指標)'!MY29</f>
        <v>0.42986425339366519</v>
      </c>
      <c r="MZ3" s="4">
        <f>'データ一覧(モニタリング指標)'!MZ29</f>
        <v>0.41628959276018102</v>
      </c>
      <c r="NA3" s="4">
        <f>'データ一覧(モニタリング指標)'!NA29</f>
        <v>0.40723981900452488</v>
      </c>
      <c r="NB3" s="4">
        <f>'データ一覧(モニタリング指標)'!NB29</f>
        <v>0.40723981900452488</v>
      </c>
      <c r="NC3" s="4">
        <f>'データ一覧(モニタリング指標)'!NC29</f>
        <v>0.39366515837104071</v>
      </c>
      <c r="ND3" s="4">
        <f>'データ一覧(モニタリング指標)'!ND29</f>
        <v>0.3755656108597285</v>
      </c>
      <c r="NE3" s="4">
        <f>'データ一覧(モニタリング指標)'!NE29</f>
        <v>0.37104072398190047</v>
      </c>
      <c r="NF3" s="4">
        <f>'データ一覧(モニタリング指標)'!NF29</f>
        <v>0.3574660633484163</v>
      </c>
      <c r="NG3" s="4">
        <f>'データ一覧(モニタリング指標)'!NG29</f>
        <v>0.33936651583710409</v>
      </c>
      <c r="NH3" s="4">
        <f>'データ一覧(モニタリング指標)'!NH29</f>
        <v>0.33936651583710409</v>
      </c>
      <c r="NI3" s="4">
        <f>'データ一覧(モニタリング指標)'!NI29</f>
        <v>0.34841628959276016</v>
      </c>
      <c r="NJ3" s="4">
        <f>'データ一覧(モニタリング指標)'!NJ29</f>
        <v>0.33484162895927599</v>
      </c>
      <c r="NK3" s="4">
        <f>'データ一覧(モニタリング指標)'!NK29</f>
        <v>0.30769230769230771</v>
      </c>
      <c r="NL3" s="4">
        <f>'データ一覧(モニタリング指標)'!NL29</f>
        <v>0.28054298642533937</v>
      </c>
      <c r="NM3" s="4">
        <f>'データ一覧(モニタリング指標)'!NM29</f>
        <v>0.27149321266968324</v>
      </c>
      <c r="NN3" s="4">
        <f>'データ一覧(モニタリング指標)'!NN29</f>
        <v>0.27601809954751133</v>
      </c>
      <c r="NO3" s="4">
        <f>'データ一覧(モニタリング指標)'!NO29</f>
        <v>0.27149321266968324</v>
      </c>
      <c r="NP3" s="4">
        <f>'データ一覧(モニタリング指標)'!NP29</f>
        <v>0.27149321266968324</v>
      </c>
      <c r="NQ3" s="4">
        <f>'データ一覧(モニタリング指標)'!NQ29</f>
        <v>0.27027027027027029</v>
      </c>
      <c r="NR3" s="4">
        <f>'データ一覧(モニタリング指標)'!NR29</f>
        <v>0.2747747747747748</v>
      </c>
      <c r="NS3" s="4">
        <f>'データ一覧(モニタリング指標)'!NS29</f>
        <v>0.24107142857142858</v>
      </c>
      <c r="NT3" s="4">
        <f>'データ一覧(モニタリング指標)'!NT29</f>
        <v>0.24107142857142858</v>
      </c>
      <c r="NU3" s="4">
        <f>'データ一覧(モニタリング指標)'!NU29</f>
        <v>0.25</v>
      </c>
      <c r="NV3" s="4">
        <f>'データ一覧(モニタリング指標)'!NV29</f>
        <v>0.24553571428571427</v>
      </c>
      <c r="NW3" s="4">
        <f>'データ一覧(モニタリング指標)'!NW29</f>
        <v>0.26339285714285715</v>
      </c>
      <c r="NX3" s="4">
        <f>'データ一覧(モニタリング指標)'!NX29</f>
        <v>0.27232142857142855</v>
      </c>
      <c r="NY3" s="4">
        <f>'データ一覧(モニタリング指標)'!NY29</f>
        <v>0.26339285714285715</v>
      </c>
      <c r="NZ3" s="4">
        <f>'データ一覧(モニタリング指標)'!NZ29</f>
        <v>0.27232142857142855</v>
      </c>
      <c r="OA3" s="4">
        <f>'データ一覧(モニタリング指標)'!OA29</f>
        <v>0.27232142857142855</v>
      </c>
      <c r="OB3" s="4">
        <f>'データ一覧(モニタリング指標)'!OB29</f>
        <v>0.28125</v>
      </c>
      <c r="OC3" s="4">
        <f>'データ一覧(モニタリング指標)'!OC29</f>
        <v>0.3125</v>
      </c>
      <c r="OD3" s="4">
        <f>'データ一覧(モニタリング指標)'!OD29</f>
        <v>0.3169642857142857</v>
      </c>
      <c r="OE3" s="4">
        <f>'データ一覧(モニタリング指標)'!OE29</f>
        <v>0.3705357142857143</v>
      </c>
      <c r="OF3" s="4">
        <f>'データ一覧(モニタリング指標)'!OF29</f>
        <v>0.4017857142857143</v>
      </c>
      <c r="OG3" s="4">
        <f>'データ一覧(モニタリング指標)'!OG29</f>
        <v>0.4107142857142857</v>
      </c>
      <c r="OH3" s="4">
        <f>'データ一覧(モニタリング指標)'!OH29</f>
        <v>0.42857142857142855</v>
      </c>
      <c r="OI3" s="4">
        <f>'データ一覧(モニタリング指標)'!OI29</f>
        <v>0.5</v>
      </c>
      <c r="OJ3" s="4">
        <f>'データ一覧(モニタリング指標)'!OJ29</f>
        <v>0.5535714285714286</v>
      </c>
      <c r="OK3" s="4">
        <f>'データ一覧(モニタリング指標)'!OK29</f>
        <v>0.6026785714285714</v>
      </c>
      <c r="OL3" s="4">
        <f>'データ一覧(モニタリング指標)'!OL29</f>
        <v>0.6383928571428571</v>
      </c>
      <c r="OM3" s="4">
        <f>'データ一覧(モニタリング指標)'!OM29</f>
        <v>0.6517857142857143</v>
      </c>
      <c r="ON3" s="4">
        <f>'データ一覧(モニタリング指標)'!ON29</f>
        <v>0.6919642857142857</v>
      </c>
      <c r="OO3" s="4">
        <f>'データ一覧(モニタリング指標)'!OO29</f>
        <v>0.7276785714285714</v>
      </c>
      <c r="OP3" s="4">
        <f>'データ一覧(モニタリング指標)'!OP29</f>
        <v>0.7633928571428571</v>
      </c>
      <c r="OQ3" s="4">
        <f>'データ一覧(モニタリング指標)'!OQ29</f>
        <v>0.8125</v>
      </c>
      <c r="OR3" s="4">
        <f>'データ一覧(モニタリング指標)'!OR29</f>
        <v>0.8392857142857143</v>
      </c>
      <c r="OS3" s="4">
        <f>'データ一覧(モニタリング指標)'!OS29</f>
        <v>0.90625</v>
      </c>
      <c r="OT3" s="4">
        <f>'データ一覧(モニタリング指標)'!OT29</f>
        <v>0.93832599118942728</v>
      </c>
      <c r="OU3" s="4">
        <f>'データ一覧(モニタリング指標)'!OU29</f>
        <v>0.94396551724137934</v>
      </c>
      <c r="OV3" s="4">
        <f>'データ一覧(モニタリング指標)'!OV29</f>
        <v>0.93775933609958506</v>
      </c>
      <c r="OW3" s="4">
        <f>'データ一覧(モニタリング指標)'!OW29</f>
        <v>0.92338709677419351</v>
      </c>
      <c r="OX3" s="4">
        <f>'データ一覧(モニタリング指標)'!OX29</f>
        <v>0.95161290322580649</v>
      </c>
      <c r="OY3" s="4">
        <f>'データ一覧(モニタリング指標)'!OY29</f>
        <v>0.9838709677419355</v>
      </c>
      <c r="OZ3" s="4">
        <f>'データ一覧(モニタリング指標)'!OZ29</f>
        <v>0.97637795275590555</v>
      </c>
      <c r="PA3" s="4">
        <f>'データ一覧(モニタリング指標)'!PA29</f>
        <v>0.99227799227799229</v>
      </c>
      <c r="PB3" s="4">
        <f>'データ一覧(モニタリング指標)'!PB29</f>
        <v>0.96666666666666667</v>
      </c>
      <c r="PC3" s="4">
        <f>'データ一覧(モニタリング指標)'!PC29</f>
        <v>0.99632352941176472</v>
      </c>
      <c r="PD3" s="4">
        <f>'データ一覧(モニタリング指標)'!PD29</f>
        <v>0.971830985915493</v>
      </c>
      <c r="PE3" s="4">
        <f>'データ一覧(モニタリング指標)'!PE29</f>
        <v>0.98257839721254359</v>
      </c>
      <c r="PF3" s="4">
        <f>'データ一覧(モニタリング指標)'!PF29</f>
        <v>0.98611111111111116</v>
      </c>
      <c r="PG3" s="4">
        <f>'データ一覧(モニタリング指標)'!PG29</f>
        <v>0.96485623003194887</v>
      </c>
      <c r="PH3" s="4">
        <f>'データ一覧(モニタリング指標)'!PH29</f>
        <v>0.92727272727272725</v>
      </c>
      <c r="PI3" s="4">
        <f>'データ一覧(モニタリング指標)'!PI29</f>
        <v>0.93768545994065278</v>
      </c>
      <c r="PJ3" s="4">
        <f>'データ一覧(モニタリング指標)'!PJ29</f>
        <v>0.98219584569732943</v>
      </c>
      <c r="PK3" s="4">
        <f>'データ一覧(モニタリング指標)'!PK29</f>
        <v>0.98280802292263614</v>
      </c>
      <c r="PL3" s="4">
        <f>'データ一覧(モニタリング指標)'!PL29</f>
        <v>0.98328690807799446</v>
      </c>
      <c r="PM3" s="4">
        <f>'データ一覧(モニタリング指標)'!PM29</f>
        <v>0.98614958448753465</v>
      </c>
      <c r="PN3" s="4">
        <f>'データ一覧(モニタリング指標)'!PN29</f>
        <v>0.99722991689750695</v>
      </c>
      <c r="PO3" s="4">
        <f>'データ一覧(モニタリング指標)'!PO29</f>
        <v>0.9889196675900277</v>
      </c>
      <c r="PP3" s="4">
        <f>'データ一覧(モニタリング指標)'!PP29</f>
        <v>1.0304709141274238</v>
      </c>
      <c r="PQ3" s="4">
        <f>'データ一覧(モニタリング指標)'!PQ29</f>
        <v>1.0164835164835164</v>
      </c>
      <c r="PR3" s="4">
        <f>'データ一覧(モニタリング指標)'!PR29</f>
        <v>0.9780821917808219</v>
      </c>
      <c r="PS3" s="4">
        <f>'データ一覧(モニタリング指標)'!PS29</f>
        <v>0.9671232876712329</v>
      </c>
      <c r="PT3" s="4">
        <f>'データ一覧(モニタリング指標)'!PT29</f>
        <v>0.95890410958904104</v>
      </c>
      <c r="PU3" s="4">
        <f>'データ一覧(モニタリング指標)'!PU29</f>
        <v>0.9642857142857143</v>
      </c>
      <c r="PV3" s="4">
        <f>'データ一覧(モニタリング指標)'!PV29</f>
        <v>0.9971910112359551</v>
      </c>
      <c r="PW3" s="4">
        <f>'データ一覧(モニタリング指標)'!PW29</f>
        <v>0.97457627118644063</v>
      </c>
      <c r="PX3" s="4">
        <f>'データ一覧(モニタリング指標)'!PX29</f>
        <v>0.9463276836158192</v>
      </c>
      <c r="PY3" s="4">
        <f>'データ一覧(モニタリング指標)'!PY29</f>
        <v>0.93465909090909094</v>
      </c>
      <c r="PZ3" s="4">
        <f>'データ一覧(モニタリング指標)'!PZ29</f>
        <v>0.95454545454545459</v>
      </c>
      <c r="QA3" s="4">
        <f>'データ一覧(モニタリング指標)'!QA29</f>
        <v>0.92897727272727271</v>
      </c>
      <c r="QB3" s="4">
        <f>'データ一覧(モニタリング指標)'!QB29</f>
        <v>0.93181818181818177</v>
      </c>
      <c r="QC3" s="4">
        <f>'データ一覧(モニタリング指標)'!QC29</f>
        <v>0.92045454545454541</v>
      </c>
      <c r="QD3" s="4">
        <f>'データ一覧(モニタリング指標)'!QD29</f>
        <v>0.95170454545454541</v>
      </c>
      <c r="QE3" s="4">
        <f>'データ一覧(モニタリング指標)'!QE29</f>
        <v>0.95977011494252873</v>
      </c>
      <c r="QF3" s="4">
        <f>'データ一覧(モニタリング指標)'!QF29</f>
        <v>0.90804597701149425</v>
      </c>
      <c r="QG3" s="4">
        <f>'データ一覧(モニタリング指標)'!QG29</f>
        <v>0.90517241379310343</v>
      </c>
      <c r="QH3" s="4">
        <f>'データ一覧(モニタリング指標)'!QH29</f>
        <v>0.88505747126436785</v>
      </c>
      <c r="QI3" s="4">
        <f>'データ一覧(モニタリング指標)'!QI29</f>
        <v>0.83045977011494254</v>
      </c>
      <c r="QJ3" s="4">
        <f>'データ一覧(モニタリング指標)'!QJ29</f>
        <v>0.82183908045977017</v>
      </c>
      <c r="QK3" s="4">
        <f>'データ一覧(モニタリング指標)'!QK29</f>
        <v>0.77011494252873558</v>
      </c>
      <c r="QL3" s="4">
        <f>'データ一覧(モニタリング指標)'!QL29</f>
        <v>0.72649572649572647</v>
      </c>
      <c r="QM3" s="4">
        <f>'データ一覧(モニタリング指標)'!QM29</f>
        <v>0.72079772079772075</v>
      </c>
      <c r="QN3" s="4">
        <f>'データ一覧(モニタリング指標)'!QN29</f>
        <v>0.70338983050847459</v>
      </c>
      <c r="QO3" s="4">
        <f>'データ一覧(モニタリング指標)'!QO29</f>
        <v>0.71751412429378536</v>
      </c>
      <c r="QP3" s="4">
        <f>'データ一覧(モニタリング指標)'!QP29</f>
        <v>0.70903954802259883</v>
      </c>
      <c r="QQ3" s="4">
        <f>'データ一覧(モニタリング指標)'!QQ29</f>
        <v>0.62816901408450709</v>
      </c>
      <c r="QR3" s="4">
        <f>'データ一覧(モニタリング指標)'!QR29</f>
        <v>0.598314606741573</v>
      </c>
      <c r="QS3" s="4">
        <f>'データ一覧(モニタリング指標)'!QS29</f>
        <v>0.55462184873949583</v>
      </c>
      <c r="QT3" s="4">
        <f>'データ一覧(モニタリング指標)'!QT29</f>
        <v>0.54341736694677867</v>
      </c>
      <c r="QU3" s="4">
        <f>'データ一覧(モニタリング指標)'!QU29</f>
        <v>0.52941176470588236</v>
      </c>
      <c r="QV3" s="4">
        <f>'データ一覧(モニタリング指標)'!QV29</f>
        <v>0.53501400560224088</v>
      </c>
      <c r="QW3" s="4">
        <f>'データ一覧(モニタリング指標)'!QW29</f>
        <v>0.52941176470588236</v>
      </c>
      <c r="QX3" s="4">
        <f>'データ一覧(モニタリング指標)'!QX29</f>
        <v>0.52100840336134457</v>
      </c>
      <c r="QY3" s="4">
        <f>'データ一覧(モニタリング指標)'!QY29</f>
        <v>0.5</v>
      </c>
      <c r="QZ3" s="4">
        <f>'データ一覧(モニタリング指標)'!QZ29</f>
        <v>0.43296089385474862</v>
      </c>
      <c r="RA3" s="4">
        <f>'データ一覧(モニタリング指標)'!RA29</f>
        <v>0.41504178272980502</v>
      </c>
      <c r="RB3" s="4">
        <f>'データ一覧(モニタリング指標)'!RB29</f>
        <v>0.39832869080779942</v>
      </c>
      <c r="RC3" s="4">
        <f>'データ一覧(モニタリング指標)'!RC29</f>
        <v>0.3955431754874652</v>
      </c>
      <c r="RD3" s="4">
        <f>'データ一覧(モニタリング指標)'!RD29</f>
        <v>0.38746438746438744</v>
      </c>
      <c r="RE3" s="4">
        <f>'データ一覧(モニタリング指標)'!RE29</f>
        <v>0.37784090909090912</v>
      </c>
      <c r="RF3" s="4">
        <f>'データ一覧(モニタリング指標)'!RF29</f>
        <v>0.35227272727272729</v>
      </c>
      <c r="RG3" s="4">
        <f>'データ一覧(モニタリング指標)'!RG29</f>
        <v>0.34090909090909088</v>
      </c>
      <c r="RH3" s="4">
        <f>'データ一覧(モニタリング指標)'!RH29</f>
        <v>0.30681818181818182</v>
      </c>
      <c r="RI3" s="4">
        <f>'データ一覧(モニタリング指標)'!RI29</f>
        <v>0.29722222222222222</v>
      </c>
      <c r="RJ3" s="4">
        <f>'データ一覧(モニタリング指標)'!RJ29</f>
        <v>0.30555555555555558</v>
      </c>
      <c r="RK3" s="4">
        <f>'データ一覧(モニタリング指標)'!RK29</f>
        <v>0.30555555555555558</v>
      </c>
      <c r="RL3" s="4">
        <f>'データ一覧(モニタリング指標)'!RL29</f>
        <v>0.28611111111111109</v>
      </c>
      <c r="RM3" s="4">
        <f>'データ一覧(モニタリング指標)'!RM29</f>
        <v>0.26666666666666666</v>
      </c>
      <c r="RN3" s="4">
        <f>'データ一覧(モニタリング指標)'!RN29</f>
        <v>0.2361111111111111</v>
      </c>
      <c r="RO3" s="4">
        <f>'データ一覧(モニタリング指標)'!RO29</f>
        <v>0.22222222222222221</v>
      </c>
      <c r="RP3" s="4">
        <f>'データ一覧(モニタリング指標)'!RP29</f>
        <v>0.21944444444444444</v>
      </c>
      <c r="RQ3" s="4">
        <f>'データ一覧(モニタリング指標)'!RQ29</f>
        <v>0.21944444444444444</v>
      </c>
      <c r="RR3" s="4">
        <f>'データ一覧(モニタリング指標)'!RR29</f>
        <v>0.21111111111111111</v>
      </c>
      <c r="RS3" s="4">
        <f>'データ一覧(モニタリング指標)'!RS29</f>
        <v>0.17222222222222222</v>
      </c>
      <c r="RT3" s="4">
        <f>'データ一覧(モニタリング指標)'!RT29</f>
        <v>0.16298342541436464</v>
      </c>
      <c r="RU3" s="4">
        <f>'データ一覧(モニタリング指標)'!RU29</f>
        <v>0.15405405405405406</v>
      </c>
      <c r="RV3" s="4">
        <f>'データ一覧(モニタリング指標)'!RV29</f>
        <v>0.14358974358974358</v>
      </c>
      <c r="RW3" s="4">
        <f>'データ一覧(モニタリング指標)'!RW29</f>
        <v>0.14615384615384616</v>
      </c>
      <c r="RX3" s="4">
        <f>'データ一覧(モニタリング指標)'!RX29</f>
        <v>0.15641025641025641</v>
      </c>
      <c r="RY3" s="4">
        <f>'データ一覧(モニタリング指標)'!RY29</f>
        <v>0.15384615384615385</v>
      </c>
      <c r="RZ3" s="4">
        <f>'データ一覧(モニタリング指標)'!RZ29</f>
        <v>0.16153846153846155</v>
      </c>
      <c r="SA3" s="4">
        <f>'データ一覧(モニタリング指標)'!SA29</f>
        <v>0.15128205128205127</v>
      </c>
      <c r="SB3" s="4">
        <f>'データ一覧(モニタリング指標)'!SB29</f>
        <v>0.13846153846153847</v>
      </c>
      <c r="SC3" s="4">
        <f>'データ一覧(モニタリング指標)'!SC29</f>
        <v>0.13076923076923078</v>
      </c>
      <c r="SD3" s="4">
        <f>'データ一覧(モニタリング指標)'!SD29</f>
        <v>0.13076923076923078</v>
      </c>
      <c r="SE3" s="4">
        <f>'データ一覧(モニタリング指標)'!SE29</f>
        <v>0.12820512820512819</v>
      </c>
      <c r="SF3" s="4">
        <f>'データ一覧(モニタリング指標)'!SF29</f>
        <v>0.12051282051282051</v>
      </c>
      <c r="SG3" s="4">
        <f>'データ一覧(モニタリング指標)'!SG29</f>
        <v>0.11282051282051282</v>
      </c>
      <c r="SH3" s="4">
        <f>'データ一覧(モニタリング指標)'!SH29</f>
        <v>0.11538461538461539</v>
      </c>
      <c r="SI3" s="4">
        <f>'データ一覧(モニタリング指標)'!SI29</f>
        <v>0.11282051282051282</v>
      </c>
      <c r="SJ3" s="4">
        <f>'データ一覧(モニタリング指標)'!SJ29</f>
        <v>0.11538461538461539</v>
      </c>
      <c r="SK3" s="4">
        <f>'データ一覧(モニタリング指標)'!SK29</f>
        <v>0.11282051282051282</v>
      </c>
      <c r="SL3" s="4">
        <f>'データ一覧(モニタリング指標)'!SL29</f>
        <v>0.11794871794871795</v>
      </c>
      <c r="SM3" s="4">
        <f>'データ一覧(モニタリング指標)'!SM29</f>
        <v>0.11794871794871795</v>
      </c>
      <c r="SN3" s="4">
        <f>'データ一覧(モニタリング指標)'!SN29</f>
        <v>0.1076923076923077</v>
      </c>
      <c r="SO3" s="4">
        <f>'データ一覧(モニタリング指標)'!SO29</f>
        <v>7.7054794520547948E-2</v>
      </c>
      <c r="SP3" s="4">
        <f>'データ一覧(モニタリング指標)'!SP29</f>
        <v>7.7054794520547948E-2</v>
      </c>
      <c r="SQ3" s="4">
        <f>'データ一覧(モニタリング指標)'!SQ29</f>
        <v>8.3904109589041098E-2</v>
      </c>
      <c r="SR3" s="4">
        <f>'データ一覧(モニタリング指標)'!SR29</f>
        <v>9.2465753424657529E-2</v>
      </c>
      <c r="SS3" s="4">
        <f>'データ一覧(モニタリング指標)'!SS29</f>
        <v>9.7602739726027399E-2</v>
      </c>
      <c r="ST3" s="4">
        <f>'データ一覧(モニタリング指標)'!ST29</f>
        <v>0.1113013698630137</v>
      </c>
      <c r="SU3" s="4">
        <f>'データ一覧(モニタリング指標)'!SU29</f>
        <v>0.10562180579216354</v>
      </c>
      <c r="SV3" s="4">
        <f>'データ一覧(モニタリング指標)'!SV29</f>
        <v>0.11413969335604771</v>
      </c>
      <c r="SW3" s="4">
        <f>'データ一覧(モニタリング指標)'!SW29</f>
        <v>0.12436115843270869</v>
      </c>
      <c r="SX3" s="4">
        <f>'データ一覧(モニタリング指標)'!SX29</f>
        <v>0.12947189097103917</v>
      </c>
      <c r="SY3" s="4">
        <f>'データ一覧(モニタリング指標)'!SY29</f>
        <v>0.12947189097103917</v>
      </c>
      <c r="SZ3" s="4">
        <f>'データ一覧(モニタリング指標)'!SZ29</f>
        <v>0.131175468483816</v>
      </c>
      <c r="TA3" s="4">
        <f>'データ一覧(モニタリング指標)'!TA29</f>
        <v>0.12265758091993186</v>
      </c>
      <c r="TB3" s="4">
        <f>'データ一覧(モニタリング指標)'!TB29</f>
        <v>0.12606473594548551</v>
      </c>
      <c r="TC3" s="4">
        <f>'データ一覧(モニタリング指標)'!TC29</f>
        <v>0.141396933560477</v>
      </c>
      <c r="TD3" s="4">
        <f>'データ一覧(モニタリング指標)'!TD29</f>
        <v>0.1635434412265758</v>
      </c>
      <c r="TE3" s="4">
        <f>'データ一覧(モニタリング指標)'!TE29</f>
        <v>0.17206132879045996</v>
      </c>
      <c r="TF3" s="4">
        <f>'データ一覧(モニタリング指標)'!TF29</f>
        <v>0.17035775127768313</v>
      </c>
      <c r="TG3" s="4">
        <f>'データ一覧(モニタリング指標)'!TG29</f>
        <v>0.18398637137989779</v>
      </c>
      <c r="TH3" s="4">
        <f>'データ一覧(モニタリング指標)'!TH29</f>
        <v>0.19080068143100512</v>
      </c>
      <c r="TI3" s="4">
        <f>'データ一覧(モニタリング指標)'!TI29</f>
        <v>0.20613287904599659</v>
      </c>
      <c r="TJ3" s="4">
        <f>'データ一覧(モニタリング指標)'!TJ29</f>
        <v>0.22827938671209541</v>
      </c>
      <c r="TK3" s="4">
        <f>'データ一覧(モニタリング指標)'!TK29</f>
        <v>0.21976149914821125</v>
      </c>
      <c r="TL3" s="4">
        <f>'データ一覧(モニタリング指標)'!TL29</f>
        <v>0.22998296422487224</v>
      </c>
      <c r="TM3" s="4">
        <f>'データ一覧(モニタリング指標)'!TM29</f>
        <v>0.23509369676320271</v>
      </c>
      <c r="TN3" s="4">
        <f>'データ一覧(モニタリング指標)'!TN29</f>
        <v>0.25383304940374785</v>
      </c>
      <c r="TO3" s="4">
        <f>'データ一覧(モニタリング指標)'!TO29</f>
        <v>0.25894378194207834</v>
      </c>
      <c r="TP3" s="4">
        <f>'データ一覧(モニタリング指標)'!TP29</f>
        <v>0.26746166950596251</v>
      </c>
      <c r="TQ3" s="4">
        <f>'データ一覧(モニタリング指標)'!TQ29</f>
        <v>0.26916524701873934</v>
      </c>
      <c r="TR3" s="4">
        <f>'データ一覧(モニタリング指標)'!TR29</f>
        <v>0.282793867120954</v>
      </c>
      <c r="TS3" s="4">
        <f>'データ一覧(モニタリング指標)'!TS29</f>
        <v>0.29471890971039183</v>
      </c>
      <c r="TT3" s="4">
        <f>'データ一覧(モニタリング指標)'!TT29</f>
        <v>0.2981260647359455</v>
      </c>
      <c r="TU3" s="4">
        <f>'データ一覧(モニタリング指標)'!TU29</f>
        <v>0.31345826235093699</v>
      </c>
      <c r="TV3" s="4">
        <f>'データ一覧(モニタリング指標)'!TV29</f>
        <v>0.31802721088435376</v>
      </c>
      <c r="TW3" s="4">
        <f>'データ一覧(モニタリング指標)'!TW29</f>
        <v>0.33163265306122447</v>
      </c>
      <c r="TX3" s="4">
        <f>'データ一覧(モニタリング指標)'!TX29</f>
        <v>0.33163265306122447</v>
      </c>
      <c r="TY3" s="4">
        <f>'データ一覧(モニタリング指標)'!TY29</f>
        <v>0.34353741496598639</v>
      </c>
      <c r="TZ3" s="4">
        <f>'データ一覧(モニタリング指標)'!TZ29</f>
        <v>0.34353741496598639</v>
      </c>
      <c r="UA3" s="4">
        <f>'データ一覧(モニタリング指標)'!UA29</f>
        <v>0.35714285714285715</v>
      </c>
      <c r="UB3" s="4">
        <f>'データ一覧(モニタリング指標)'!UB29</f>
        <v>0.36904761904761907</v>
      </c>
      <c r="UC3" s="4">
        <f>'データ一覧(モニタリング指標)'!UC29</f>
        <v>0.37074829931972791</v>
      </c>
      <c r="UD3" s="4">
        <f>'データ一覧(モニタリング指標)'!UD29</f>
        <v>0.36734693877551022</v>
      </c>
      <c r="UE3" s="4">
        <f>'データ一覧(モニタリング指標)'!UE29</f>
        <v>0.39049235993208831</v>
      </c>
      <c r="UF3" s="4">
        <f>'データ一覧(モニタリング指標)'!UF29</f>
        <v>0.41086587436332767</v>
      </c>
      <c r="UG3" s="4">
        <f>'データ一覧(モニタリング指標)'!UG29</f>
        <v>0.43123938879456708</v>
      </c>
      <c r="UH3" s="4">
        <f>'データ一覧(モニタリング指標)'!UH29</f>
        <v>0.43803056027164688</v>
      </c>
      <c r="UI3" s="4">
        <f>'データ一覧(モニタリング指標)'!UI29</f>
        <v>0.44991511035653653</v>
      </c>
      <c r="UJ3" s="4">
        <f>'データ一覧(モニタリング指標)'!UJ29</f>
        <v>0.44142614601018676</v>
      </c>
      <c r="UK3" s="4">
        <f>'データ一覧(モニタリング指標)'!UK29</f>
        <v>0.46010186757215621</v>
      </c>
      <c r="UL3" s="4">
        <f>'データ一覧(モニタリング指標)'!UL29</f>
        <v>0.47368421052631576</v>
      </c>
      <c r="UM3" s="4">
        <f>'データ一覧(モニタリング指標)'!UM29</f>
        <v>0.47272727272727272</v>
      </c>
      <c r="UN3" s="4">
        <f>'データ一覧(モニタリング指標)'!UN29</f>
        <v>0.45950413223140496</v>
      </c>
      <c r="UO3" s="4">
        <f>'データ一覧(モニタリング指標)'!UO29</f>
        <v>0.45785123966942148</v>
      </c>
      <c r="UP3" s="4">
        <f>'データ一覧(モニタリング指標)'!UP29</f>
        <v>0.44793388429752068</v>
      </c>
      <c r="UQ3" s="4">
        <f>'データ一覧(モニタリング指標)'!UQ29</f>
        <v>0.43636363636363634</v>
      </c>
      <c r="UR3" s="4">
        <f>'データ一覧(モニタリング指標)'!UR29</f>
        <v>0.42314049586776858</v>
      </c>
      <c r="US3" s="4">
        <f>'データ一覧(モニタリング指標)'!US29</f>
        <v>0.39338842975206612</v>
      </c>
      <c r="UT3" s="4">
        <f>'データ一覧(モニタリング指標)'!UT29</f>
        <v>0.3702479338842975</v>
      </c>
      <c r="UU3" s="4">
        <f>'データ一覧(モニタリング指標)'!UU29</f>
        <v>0.36198347107438017</v>
      </c>
      <c r="UV3" s="4">
        <f>'データ一覧(モニタリング指標)'!UV29</f>
        <v>0.35702479338842974</v>
      </c>
      <c r="UW3" s="4">
        <f>'データ一覧(モニタリング指標)'!UW29</f>
        <v>0.34214876033057851</v>
      </c>
      <c r="UX3" s="4">
        <f>'データ一覧(モニタリング指標)'!UX29</f>
        <v>0.33553719008264465</v>
      </c>
      <c r="UY3" s="4">
        <f>'データ一覧(モニタリング指標)'!UY29</f>
        <v>0.31570247933884299</v>
      </c>
      <c r="UZ3" s="4">
        <f>'データ一覧(モニタリング指標)'!UZ29</f>
        <v>0.28595041322314052</v>
      </c>
      <c r="VA3" s="4">
        <f>'データ一覧(モニタリング指標)'!VA29</f>
        <v>0.28595041322314052</v>
      </c>
      <c r="VB3" s="4">
        <f>'データ一覧(モニタリング指標)'!VB29</f>
        <v>0.27768595041322314</v>
      </c>
      <c r="VC3" s="4">
        <f>'データ一覧(モニタリング指標)'!VC29</f>
        <v>0.27933884297520661</v>
      </c>
      <c r="VD3" s="4">
        <f>'データ一覧(モニタリング指標)'!VD29</f>
        <v>0.27933884297520661</v>
      </c>
      <c r="VE3" s="4">
        <f>'データ一覧(モニタリング指標)'!VE29</f>
        <v>0.2528925619834711</v>
      </c>
      <c r="VF3" s="4">
        <f>'データ一覧(モニタリング指標)'!VF29</f>
        <v>0.24628099173553719</v>
      </c>
      <c r="VG3" s="4">
        <f>'データ一覧(モニタリング指標)'!VG29</f>
        <v>0.22479338842975208</v>
      </c>
      <c r="VH3" s="4">
        <f>'データ一覧(モニタリング指標)'!VH29</f>
        <v>0.20826446280991737</v>
      </c>
      <c r="VI3" s="4">
        <f>'データ一覧(モニタリング指標)'!VI29</f>
        <v>0.19008264462809918</v>
      </c>
      <c r="VJ3" s="4">
        <f>'データ一覧(モニタリング指標)'!VJ29</f>
        <v>0.19008264462809918</v>
      </c>
      <c r="VK3" s="4">
        <f>'データ一覧(モニタリング指標)'!VK29</f>
        <v>0.1884297520661157</v>
      </c>
      <c r="VL3" s="4">
        <f>'データ一覧(モニタリング指標)'!VL29</f>
        <v>0.17685950413223139</v>
      </c>
      <c r="VM3" s="4">
        <f>'データ一覧(モニタリング指標)'!VM29</f>
        <v>0.15867768595041323</v>
      </c>
      <c r="VN3" s="4">
        <f>'データ一覧(モニタリング指標)'!VN29</f>
        <v>0.15041322314049588</v>
      </c>
      <c r="VO3" s="4">
        <f>'データ一覧(モニタリング指標)'!VO29</f>
        <v>0.14214876033057852</v>
      </c>
      <c r="VP3" s="4">
        <f>'データ一覧(モニタリング指標)'!VP29</f>
        <v>0.13223140495867769</v>
      </c>
      <c r="VQ3" s="4">
        <f>'データ一覧(モニタリング指標)'!VQ29</f>
        <v>0.12892561983471074</v>
      </c>
      <c r="VR3" s="4">
        <f>'データ一覧(モニタリング指標)'!VR29</f>
        <v>0.12892561983471074</v>
      </c>
      <c r="VS3" s="4">
        <f>'データ一覧(モニタリング指標)'!VS29</f>
        <v>0.12396694214876033</v>
      </c>
      <c r="VT3" s="4">
        <f>'データ一覧(モニタリング指標)'!VT29</f>
        <v>0.11900826446280992</v>
      </c>
      <c r="VU3" s="4">
        <f>'データ一覧(モニタリング指標)'!VU29</f>
        <v>0.10578512396694215</v>
      </c>
      <c r="VV3" s="4">
        <f>'データ一覧(モニタリング指標)'!VV29</f>
        <v>0.10082644628099173</v>
      </c>
      <c r="VW3" s="4">
        <f>'データ一覧(モニタリング指標)'!VW29</f>
        <v>9.5867768595041328E-2</v>
      </c>
      <c r="VX3" s="4">
        <f>'データ一覧(モニタリング指標)'!VX29</f>
        <v>8.7603305785123972E-2</v>
      </c>
      <c r="VY3" s="4">
        <f>'データ一覧(モニタリング指標)'!VY29</f>
        <v>8.7603305785123972E-2</v>
      </c>
      <c r="VZ3" s="4">
        <f>'データ一覧(モニタリング指標)'!VZ29</f>
        <v>7.9338842975206617E-2</v>
      </c>
      <c r="WA3" s="4">
        <f>'データ一覧(モニタリング指標)'!WA29</f>
        <v>7.43801652892562E-2</v>
      </c>
      <c r="WB3" s="4">
        <f>'データ一覧(モニタリング指標)'!WB29</f>
        <v>6.6115702479338845E-2</v>
      </c>
      <c r="WC3" s="4">
        <f>'データ一覧(モニタリング指標)'!WC29</f>
        <v>6.1157024793388429E-2</v>
      </c>
      <c r="WD3" s="4">
        <f>'データ一覧(モニタリング指標)'!WD29</f>
        <v>5.7851239669421489E-2</v>
      </c>
      <c r="WE3" s="4">
        <f>'データ一覧(モニタリング指標)'!WE29</f>
        <v>5.2892561983471073E-2</v>
      </c>
      <c r="WF3" s="4">
        <f>'データ一覧(モニタリング指標)'!WF29</f>
        <v>5.1239669421487603E-2</v>
      </c>
      <c r="WG3" s="4">
        <f>'データ一覧(モニタリング指標)'!WG29</f>
        <v>4.7933884297520664E-2</v>
      </c>
      <c r="WH3" s="4">
        <f>'データ一覧(モニタリング指標)'!WH29</f>
        <v>3.9669421487603308E-2</v>
      </c>
      <c r="WI3" s="4">
        <f>'データ一覧(モニタリング指標)'!WI29</f>
        <v>3.8016528925619832E-2</v>
      </c>
      <c r="WJ3" s="4">
        <f>'データ一覧(モニタリング指標)'!WJ29</f>
        <v>3.8016528925619832E-2</v>
      </c>
      <c r="WK3" s="4">
        <f>'データ一覧(モニタリング指標)'!WK29</f>
        <v>3.1404958677685953E-2</v>
      </c>
      <c r="WL3" s="4">
        <f>'データ一覧(モニタリング指標)'!WL29</f>
        <v>3.1404958677685953E-2</v>
      </c>
      <c r="WM3" s="4">
        <f>'データ一覧(モニタリング指標)'!WM29</f>
        <v>3.1404958677685953E-2</v>
      </c>
      <c r="WN3" s="4">
        <f>'データ一覧(モニタリング指標)'!WN29</f>
        <v>2.6446280991735537E-2</v>
      </c>
      <c r="WO3" s="4">
        <f>'データ一覧(モニタリング指標)'!WO29</f>
        <v>2.4793388429752067E-2</v>
      </c>
      <c r="WP3" s="4">
        <f>'データ一覧(モニタリング指標)'!WP29</f>
        <v>2.4793388429752067E-2</v>
      </c>
      <c r="WQ3" s="4">
        <f>'データ一覧(モニタリング指標)'!WQ29</f>
        <v>2.3140495867768594E-2</v>
      </c>
      <c r="WR3" s="4">
        <f>'データ一覧(モニタリング指標)'!WR29</f>
        <v>2.3140495867768594E-2</v>
      </c>
      <c r="WS3" s="4">
        <f>'データ一覧(モニタリング指標)'!WS29</f>
        <v>2.4793388429752067E-2</v>
      </c>
      <c r="WT3" s="4">
        <f>'データ一覧(モニタリング指標)'!WT29</f>
        <v>2.4793388429752067E-2</v>
      </c>
      <c r="WU3" s="4">
        <f>'データ一覧(モニタリング指標)'!WU29</f>
        <v>2.4793388429752067E-2</v>
      </c>
      <c r="WV3" s="4">
        <f>'データ一覧(モニタリング指標)'!WV29</f>
        <v>2.3140495867768594E-2</v>
      </c>
      <c r="WW3" s="4">
        <f>'データ一覧(モニタリング指標)'!WW29</f>
        <v>2.1487603305785124E-2</v>
      </c>
      <c r="WX3" s="4">
        <f>'データ一覧(モニタリング指標)'!WX29</f>
        <v>1.9834710743801654E-2</v>
      </c>
      <c r="WY3" s="4">
        <f>'データ一覧(モニタリング指標)'!WY29</f>
        <v>1.8181818181818181E-2</v>
      </c>
      <c r="WZ3" s="4">
        <f>'データ一覧(モニタリング指標)'!WZ29</f>
        <v>1.9834710743801654E-2</v>
      </c>
      <c r="XA3" s="4">
        <f>'データ一覧(モニタリング指標)'!XA29</f>
        <v>1.9834710743801654E-2</v>
      </c>
      <c r="XB3" s="4">
        <f>'データ一覧(モニタリング指標)'!XB29</f>
        <v>1.65016501650165E-2</v>
      </c>
      <c r="XC3" s="4">
        <f>'データ一覧(モニタリング指標)'!XC29</f>
        <v>1.4851485148514851E-2</v>
      </c>
      <c r="XD3" s="4">
        <f>'データ一覧(モニタリング指標)'!XD29</f>
        <v>1.4851485148514851E-2</v>
      </c>
      <c r="XE3" s="4">
        <f>'データ一覧(モニタリング指標)'!XE29</f>
        <v>1.65016501650165E-2</v>
      </c>
      <c r="XF3" s="4">
        <f>'データ一覧(モニタリング指標)'!XF29</f>
        <v>1.65016501650165E-2</v>
      </c>
      <c r="XG3" s="4">
        <f>'データ一覧(モニタリング指標)'!XG29</f>
        <v>1.4851485148514851E-2</v>
      </c>
      <c r="XH3" s="4">
        <f>'データ一覧(モニタリング指標)'!XH29</f>
        <v>1.4851485148514851E-2</v>
      </c>
      <c r="XI3" s="4">
        <f>'データ一覧(モニタリング指標)'!XI29</f>
        <v>1.4851485148514851E-2</v>
      </c>
      <c r="XJ3" s="4">
        <f>'データ一覧(モニタリング指標)'!XJ29</f>
        <v>1.3201320132013201E-2</v>
      </c>
      <c r="XK3" s="4">
        <f>'データ一覧(モニタリング指標)'!XK29</f>
        <v>1.3201320132013201E-2</v>
      </c>
      <c r="XL3" s="4">
        <f>'データ一覧(モニタリング指標)'!XL29</f>
        <v>1.155115511551155E-2</v>
      </c>
      <c r="XM3" s="4">
        <f>'データ一覧(モニタリング指標)'!XM29</f>
        <v>3.3003300330033004E-3</v>
      </c>
      <c r="XN3" s="4">
        <f>'データ一覧(モニタリング指標)'!XN29</f>
        <v>3.3003300330033004E-3</v>
      </c>
      <c r="XO3" s="4">
        <f>'データ一覧(モニタリング指標)'!XO29</f>
        <v>3.3003300330033004E-3</v>
      </c>
      <c r="XP3" s="4">
        <f>'データ一覧(モニタリング指標)'!XP29</f>
        <v>1.6501650165016502E-3</v>
      </c>
      <c r="XQ3" s="4">
        <f>'データ一覧(モニタリング指標)'!XQ29</f>
        <v>1.6501650165016502E-3</v>
      </c>
      <c r="XR3" s="4">
        <f>'データ一覧(モニタリング指標)'!XR29</f>
        <v>1.6501650165016502E-3</v>
      </c>
      <c r="XS3" s="4">
        <f>'データ一覧(モニタリング指標)'!XS29</f>
        <v>1.6501650165016502E-3</v>
      </c>
      <c r="XT3" s="4">
        <f>'データ一覧(モニタリング指標)'!XT29</f>
        <v>1.6501650165016502E-3</v>
      </c>
      <c r="XU3" s="4">
        <f>'データ一覧(モニタリング指標)'!XU29</f>
        <v>1.6501650165016502E-3</v>
      </c>
      <c r="XV3" s="4">
        <f>'データ一覧(モニタリング指標)'!XV29</f>
        <v>1.6501650165016502E-3</v>
      </c>
      <c r="XW3" s="4">
        <f>'データ一覧(モニタリング指標)'!XW29</f>
        <v>1.639344262295082E-3</v>
      </c>
      <c r="XX3" s="4">
        <f>'データ一覧(モニタリング指標)'!XX29</f>
        <v>1.639344262295082E-3</v>
      </c>
      <c r="XY3" s="4">
        <f>'データ一覧(モニタリング指標)'!XY29</f>
        <v>1.639344262295082E-3</v>
      </c>
      <c r="XZ3" s="4">
        <f>'データ一覧(モニタリング指標)'!XZ29</f>
        <v>1.639344262295082E-3</v>
      </c>
      <c r="YA3" s="4">
        <f>'データ一覧(モニタリング指標)'!YA29</f>
        <v>1.639344262295082E-3</v>
      </c>
      <c r="YB3" s="4">
        <f>'データ一覧(モニタリング指標)'!YB29</f>
        <v>1.639344262295082E-3</v>
      </c>
      <c r="YC3" s="4">
        <f>'データ一覧(モニタリング指標)'!YC29</f>
        <v>1.639344262295082E-3</v>
      </c>
      <c r="YD3" s="4">
        <f>'データ一覧(モニタリング指標)'!YD29</f>
        <v>1.639344262295082E-3</v>
      </c>
      <c r="YE3" s="4">
        <f>'データ一覧(モニタリング指標)'!YE29</f>
        <v>1.639344262295082E-3</v>
      </c>
      <c r="YF3" s="4">
        <f>'データ一覧(モニタリング指標)'!YF29</f>
        <v>1.639344262295082E-3</v>
      </c>
      <c r="YG3" s="4">
        <f>'データ一覧(モニタリング指標)'!YG29</f>
        <v>1.639344262295082E-3</v>
      </c>
      <c r="YH3" s="4">
        <f>'データ一覧(モニタリング指標)'!YH29</f>
        <v>1.6339869281045752E-3</v>
      </c>
      <c r="YI3" s="4">
        <f>'データ一覧(モニタリング指標)'!YI29</f>
        <v>1.6339869281045752E-3</v>
      </c>
      <c r="YJ3" s="4">
        <f>'データ一覧(モニタリング指標)'!YJ29</f>
        <v>1.6339869281045752E-3</v>
      </c>
      <c r="YK3" s="4">
        <f>'データ一覧(モニタリング指標)'!YK29</f>
        <v>3.2679738562091504E-3</v>
      </c>
      <c r="YL3" s="4">
        <f>'データ一覧(モニタリング指標)'!YL29</f>
        <v>3.2679738562091504E-3</v>
      </c>
      <c r="YM3" s="4">
        <f>'データ一覧(モニタリング指標)'!YM29</f>
        <v>3.2679738562091504E-3</v>
      </c>
      <c r="YN3" s="4">
        <f>'データ一覧(モニタリング指標)'!YN29</f>
        <v>3.2679738562091504E-3</v>
      </c>
      <c r="YO3" s="4">
        <f>'データ一覧(モニタリング指標)'!YO29</f>
        <v>3.2679738562091504E-3</v>
      </c>
      <c r="YP3" s="4">
        <f>'データ一覧(モニタリング指標)'!YP29</f>
        <v>3.2679738562091504E-3</v>
      </c>
      <c r="YQ3" s="4">
        <f>'データ一覧(モニタリング指標)'!YQ29</f>
        <v>3.2679738562091504E-3</v>
      </c>
      <c r="YR3" s="4">
        <f>'データ一覧(モニタリング指標)'!YR29</f>
        <v>3.2679738562091504E-3</v>
      </c>
      <c r="YS3" s="4">
        <f>'データ一覧(モニタリング指標)'!YS29</f>
        <v>3.2679738562091504E-3</v>
      </c>
      <c r="YT3" s="4">
        <f>'データ一覧(モニタリング指標)'!YT29</f>
        <v>3.2679738562091504E-3</v>
      </c>
      <c r="YU3" s="4">
        <f>'データ一覧(モニタリング指標)'!YU29</f>
        <v>3.2679738562091504E-3</v>
      </c>
      <c r="YV3" s="4">
        <f>'データ一覧(モニタリング指標)'!YV29</f>
        <v>3.2679738562091504E-3</v>
      </c>
      <c r="YW3" s="4">
        <f>'データ一覧(モニタリング指標)'!YW29</f>
        <v>3.2679738562091504E-3</v>
      </c>
      <c r="YX3" s="4">
        <f>'データ一覧(モニタリング指標)'!YX29</f>
        <v>3.2679738562091504E-3</v>
      </c>
      <c r="YY3" s="4">
        <f>'データ一覧(モニタリング指標)'!YY29</f>
        <v>3.2679738562091504E-3</v>
      </c>
      <c r="YZ3" s="4">
        <f>'データ一覧(モニタリング指標)'!YZ29</f>
        <v>3.2679738562091504E-3</v>
      </c>
      <c r="ZA3" s="4">
        <f>'データ一覧(モニタリング指標)'!ZA29</f>
        <v>3.2679738562091504E-3</v>
      </c>
      <c r="ZB3" s="4">
        <f>'データ一覧(モニタリング指標)'!ZB29</f>
        <v>1.6339869281045752E-3</v>
      </c>
      <c r="ZC3" s="4">
        <f>'データ一覧(モニタリング指標)'!ZC29</f>
        <v>1.6339869281045752E-3</v>
      </c>
      <c r="ZD3" s="4">
        <f>'データ一覧(モニタリング指標)'!ZD29</f>
        <v>3.2679738562091504E-3</v>
      </c>
      <c r="ZE3" s="4">
        <f>'データ一覧(モニタリング指標)'!ZE29</f>
        <v>3.2679738562091504E-3</v>
      </c>
      <c r="ZF3" s="4">
        <f>'データ一覧(モニタリング指標)'!ZF29</f>
        <v>3.2679738562091504E-3</v>
      </c>
      <c r="ZG3" s="4">
        <f>'データ一覧(モニタリング指標)'!ZG29</f>
        <v>8.1699346405228763E-3</v>
      </c>
      <c r="ZH3" s="4">
        <f>'データ一覧(モニタリング指標)'!ZH29</f>
        <v>9.8039215686274508E-3</v>
      </c>
      <c r="ZI3" s="4">
        <f>'データ一覧(モニタリング指標)'!ZI29</f>
        <v>9.8039215686274508E-3</v>
      </c>
      <c r="ZJ3" s="4">
        <f>'データ一覧(モニタリング指標)'!ZJ29</f>
        <v>1.1437908496732025E-2</v>
      </c>
      <c r="ZK3" s="4">
        <f>'データ一覧(モニタリング指標)'!ZK29</f>
        <v>1.4705882352941176E-2</v>
      </c>
      <c r="ZL3" s="4">
        <f>'データ一覧(モニタリング指標)'!ZL29</f>
        <v>1.4705882352941176E-2</v>
      </c>
      <c r="ZM3" s="4">
        <f>'データ一覧(モニタリング指標)'!ZM29</f>
        <v>1.7973856209150325E-2</v>
      </c>
      <c r="ZN3" s="4">
        <f>'データ一覧(モニタリング指標)'!ZN29</f>
        <v>2.2875816993464051E-2</v>
      </c>
      <c r="ZO3" s="4">
        <f>'データ一覧(モニタリング指標)'!ZO29</f>
        <v>2.1241830065359478E-2</v>
      </c>
      <c r="ZP3" s="4">
        <f>'データ一覧(モニタリング指標)'!ZP29</f>
        <v>2.7777777777777776E-2</v>
      </c>
      <c r="ZQ3" s="4">
        <f>'データ一覧(モニタリング指標)'!ZQ29</f>
        <v>3.2679738562091505E-2</v>
      </c>
      <c r="ZR3" s="4">
        <f>'データ一覧(モニタリング指標)'!ZR29</f>
        <v>3.9215686274509803E-2</v>
      </c>
      <c r="ZS3" s="4">
        <f>'データ一覧(モニタリング指標)'!ZS29</f>
        <v>3.7581699346405227E-2</v>
      </c>
      <c r="ZT3" s="4">
        <f>'データ一覧(モニタリング指標)'!ZT29</f>
        <v>4.5751633986928102E-2</v>
      </c>
      <c r="ZU3" s="4">
        <f>'データ一覧(モニタリング指標)'!ZU29</f>
        <v>6.0457516339869281E-2</v>
      </c>
      <c r="ZV3" s="4">
        <f>'データ一覧(モニタリング指標)'!ZV29</f>
        <v>7.1895424836601302E-2</v>
      </c>
      <c r="ZW3" s="4">
        <f>'データ一覧(モニタリング指標)'!ZW29</f>
        <v>7.5163398692810454E-2</v>
      </c>
      <c r="ZX3" s="4">
        <f>'データ一覧(モニタリング指標)'!ZX29</f>
        <v>7.6797385620915037E-2</v>
      </c>
      <c r="ZY3" s="4">
        <f>'データ一覧(モニタリング指標)'!ZY29</f>
        <v>7.6797385620915037E-2</v>
      </c>
      <c r="ZZ3" s="4">
        <f>'データ一覧(モニタリング指標)'!ZZ29</f>
        <v>8.1699346405228759E-2</v>
      </c>
      <c r="AAA3" s="4">
        <f>'データ一覧(モニタリング指標)'!AAA29</f>
        <v>9.8039215686274508E-2</v>
      </c>
      <c r="AAB3" s="4">
        <f>'データ一覧(モニタリング指標)'!AAB29</f>
        <v>0.11764705882352941</v>
      </c>
      <c r="AAC3" s="4">
        <f>'データ一覧(モニタリング指標)'!AAC29</f>
        <v>0.12581699346405228</v>
      </c>
      <c r="AAD3" s="4">
        <f>'データ一覧(モニタリング指標)'!AAD29</f>
        <v>0.14215686274509803</v>
      </c>
      <c r="AAE3" s="4">
        <f>'データ一覧(モニタリング指標)'!AAE29</f>
        <v>0.17320261437908496</v>
      </c>
      <c r="AAF3" s="4">
        <f>'データ一覧(モニタリング指標)'!AAF29</f>
        <v>0.18300653594771241</v>
      </c>
      <c r="AAG3" s="4">
        <f>'データ一覧(モニタリング指標)'!AAG29</f>
        <v>0.19771241830065359</v>
      </c>
      <c r="AAH3" s="4">
        <f>'データ一覧(モニタリング指標)'!AAH29</f>
        <v>0.22222222222222221</v>
      </c>
      <c r="AAI3" s="4">
        <f>'データ一覧(モニタリング指標)'!AAI29</f>
        <v>0.24019607843137256</v>
      </c>
      <c r="AAJ3" s="4">
        <f>'データ一覧(モニタリング指標)'!AAJ29</f>
        <v>0.26633986928104575</v>
      </c>
      <c r="AAK3" s="4">
        <f>'データ一覧(モニタリング指標)'!AAK29</f>
        <v>0.29901960784313725</v>
      </c>
      <c r="AAL3" s="4">
        <f>'データ一覧(モニタリング指標)'!AAL29</f>
        <v>0.30065359477124182</v>
      </c>
      <c r="AAM3" s="4">
        <f>'データ一覧(モニタリング指標)'!AAM29</f>
        <v>0.315359477124183</v>
      </c>
      <c r="AAN3" s="4">
        <f>'データ一覧(モニタリング指標)'!AAN29</f>
        <v>0.31209150326797386</v>
      </c>
      <c r="AAO3" s="4">
        <f>'データ一覧(モニタリング指標)'!AAO29</f>
        <v>0.33169934640522875</v>
      </c>
      <c r="AAP3" s="4">
        <f>'データ一覧(モニタリング指標)'!AAP29</f>
        <v>0.33006535947712418</v>
      </c>
      <c r="AAQ3" s="4">
        <f>'データ一覧(モニタリング指標)'!AAQ29</f>
        <v>0.36466774716369532</v>
      </c>
      <c r="AAR3" s="4">
        <f>'データ一覧(モニタリング指標)'!AAR29</f>
        <v>0.40192926045016075</v>
      </c>
      <c r="AAS3" s="4">
        <f>'データ一覧(モニタリング指標)'!AAS29</f>
        <v>0.40095846645367411</v>
      </c>
      <c r="AAT3" s="4">
        <f>'データ一覧(モニタリング指標)'!AAT29</f>
        <v>0.40445859872611467</v>
      </c>
      <c r="AAU3" s="4">
        <f>'データ一覧(モニタリング指標)'!AAU29</f>
        <v>0.4218009478672986</v>
      </c>
      <c r="AAV3" s="4">
        <f>'データ一覧(モニタリング指標)'!AAV29</f>
        <v>0.43601895734597157</v>
      </c>
      <c r="AAW3" s="4">
        <f>'データ一覧(モニタリング指標)'!AAW29</f>
        <v>0.38618524332810045</v>
      </c>
      <c r="AAX3" s="4">
        <f>'データ一覧(モニタリング指標)'!AAX29</f>
        <v>0.375</v>
      </c>
      <c r="AAY3" s="4">
        <f>'データ一覧(モニタリング指標)'!AAY29</f>
        <v>0.3984375</v>
      </c>
      <c r="AAZ3" s="4">
        <f>'データ一覧(モニタリング指標)'!AAZ29</f>
        <v>0.37205651491365777</v>
      </c>
      <c r="ABA3" s="4">
        <f>'データ一覧(モニタリング指標)'!ABA29</f>
        <v>0.37142857142857144</v>
      </c>
      <c r="ABB3" s="4">
        <f>'データ一覧(モニタリング指標)'!ABB29</f>
        <v>0.37301587301587302</v>
      </c>
      <c r="ABC3" s="4">
        <f>'データ一覧(モニタリング指標)'!ABC29</f>
        <v>0.37619047619047619</v>
      </c>
      <c r="ABD3" s="4">
        <f>'データ一覧(モニタリング指標)'!ABD29</f>
        <v>0.37598736176935227</v>
      </c>
      <c r="ABE3" s="4">
        <f>'データ一覧(モニタリング指標)'!ABE29</f>
        <v>0.34439178515007901</v>
      </c>
      <c r="ABF3" s="4">
        <f>'データ一覧(モニタリング指標)'!ABF29</f>
        <v>0.33863275039745627</v>
      </c>
      <c r="ABG3" s="4">
        <f>'データ一覧(モニタリング指標)'!ABG29</f>
        <v>0.31803797468354428</v>
      </c>
      <c r="ABH3" s="4">
        <f>'データ一覧(モニタリング指標)'!ABH29</f>
        <v>0.30696202531645572</v>
      </c>
      <c r="ABI3" s="4">
        <f>'データ一覧(モニタリング指標)'!ABI29</f>
        <v>0.29905063291139239</v>
      </c>
      <c r="ABJ3" s="4">
        <f>'データ一覧(モニタリング指標)'!ABJ29</f>
        <v>0.30537974683544306</v>
      </c>
      <c r="ABK3" s="4">
        <f>'データ一覧(モニタリング指標)'!ABK29</f>
        <v>0.30854430379746833</v>
      </c>
      <c r="ABL3" s="4">
        <f>'データ一覧(モニタリング指標)'!ABL29</f>
        <v>0.296875</v>
      </c>
      <c r="ABM3" s="4">
        <f>'データ一覧(モニタリング指標)'!ABM29</f>
        <v>0.29356357927786497</v>
      </c>
      <c r="ABN3" s="4">
        <f>'データ一覧(モニタリング指標)'!ABN29</f>
        <v>0.28075709779179808</v>
      </c>
      <c r="ABO3" s="4">
        <f>'データ一覧(モニタリング指標)'!ABO29</f>
        <v>0.27416798732171155</v>
      </c>
      <c r="ABP3" s="4">
        <f>'データ一覧(モニタリング指標)'!ABP29</f>
        <v>0.27258320126782887</v>
      </c>
      <c r="ABQ3" s="4">
        <f>'データ一覧(モニタリング指標)'!ABQ29</f>
        <v>0.26794258373205743</v>
      </c>
      <c r="ABR3" s="4">
        <f>'データ一覧(モニタリング指標)'!ABR29</f>
        <v>0.2552166934189406</v>
      </c>
      <c r="ABS3" s="4">
        <f>'データ一覧(モニタリング指標)'!ABS29</f>
        <v>0.22668810289389069</v>
      </c>
      <c r="ABT3" s="4">
        <f>'データ一覧(モニタリング指標)'!ABT29</f>
        <v>0.20450885668276972</v>
      </c>
      <c r="ABU3" s="4">
        <f>'データ一覧(モニタリング指標)'!ABU29</f>
        <v>0.20645161290322581</v>
      </c>
      <c r="ABV3" s="4">
        <f>'データ一覧(モニタリング指標)'!ABV29</f>
        <v>0.19838709677419356</v>
      </c>
      <c r="ABW3" s="4">
        <f>'データ一覧(モニタリング指標)'!ABW29</f>
        <v>0.1967741935483871</v>
      </c>
      <c r="ABX3" s="4">
        <f>'データ一覧(モニタリング指標)'!ABX29</f>
        <v>0.1967741935483871</v>
      </c>
      <c r="ABY3" s="4">
        <f>'データ一覧(モニタリング指標)'!ABY29</f>
        <v>0.18901453957996769</v>
      </c>
      <c r="ABZ3" s="4">
        <f>'データ一覧(モニタリング指標)'!ABZ29</f>
        <v>0.17100977198697068</v>
      </c>
      <c r="ACA3" s="4">
        <f>'データ一覧(モニタリング指標)'!ACA29</f>
        <v>0.15823817292006526</v>
      </c>
      <c r="ACB3" s="4">
        <f>'データ一覧(モニタリング指標)'!ACB29</f>
        <v>0.15309446254071662</v>
      </c>
      <c r="ACC3" s="4">
        <f>'データ一覧(モニタリング指標)'!ACC29</f>
        <v>0.14796747967479676</v>
      </c>
      <c r="ACD3" s="4">
        <f>'データ一覧(モニタリング指標)'!ACD29</f>
        <v>0.14796747967479676</v>
      </c>
      <c r="ACE3" s="4">
        <f>'データ一覧(モニタリング指標)'!ACE29</f>
        <v>0.13333333333333333</v>
      </c>
      <c r="ACF3" s="4">
        <f>'データ一覧(モニタリング指標)'!ACF29</f>
        <v>0.13029315960912052</v>
      </c>
      <c r="ACG3" s="4">
        <f>'データ一覧(モニタリング指標)'!ACG29</f>
        <v>0.12195121951219512</v>
      </c>
      <c r="ACH3" s="4">
        <f>'データ一覧(モニタリング指標)'!ACH29</f>
        <v>0.11908646003262642</v>
      </c>
      <c r="ACI3" s="4">
        <f>'データ一覧(モニタリング指標)'!ACI29</f>
        <v>0.11256117455138662</v>
      </c>
      <c r="ACJ3" s="4">
        <f>'データ一覧(モニタリング指標)'!ACJ29</f>
        <v>0.10947712418300654</v>
      </c>
      <c r="ACK3" s="4">
        <f>'データ一覧(モニタリング指標)'!ACK29</f>
        <v>0.10620915032679738</v>
      </c>
      <c r="ACL3" s="4">
        <f>'データ一覧(モニタリング指標)'!ACL29</f>
        <v>0.10294117647058823</v>
      </c>
      <c r="ACM3" s="4">
        <f>'データ一覧(モニタリング指標)'!ACM29</f>
        <v>0.10130718954248366</v>
      </c>
      <c r="ACN3" s="4">
        <f>'データ一覧(モニタリング指標)'!ACN29</f>
        <v>8.8235294117647065E-2</v>
      </c>
      <c r="ACO3" s="4">
        <f>'データ一覧(モニタリング指標)'!ACO29</f>
        <v>8.3333333333333329E-2</v>
      </c>
      <c r="ACP3" s="4">
        <f>'データ一覧(モニタリング指標)'!ACP29</f>
        <v>8.3333333333333329E-2</v>
      </c>
      <c r="ACQ3" s="4">
        <f>'データ一覧(モニタリング指標)'!ACQ29</f>
        <v>8.0065359477124176E-2</v>
      </c>
      <c r="ACR3" s="4">
        <f>'データ一覧(モニタリング指標)'!ACR29</f>
        <v>8.0065359477124176E-2</v>
      </c>
      <c r="ACS3" s="4">
        <f>'データ一覧(モニタリング指標)'!ACS29</f>
        <v>7.8431372549019607E-2</v>
      </c>
      <c r="ACT3" s="4">
        <f>'データ一覧(モニタリング指標)'!ACT29</f>
        <v>7.8175895765472306E-2</v>
      </c>
      <c r="ACU3" s="4">
        <f>'データ一覧(モニタリング指標)'!ACU29</f>
        <v>7.3289902280130298E-2</v>
      </c>
      <c r="ACV3" s="4">
        <f>'データ一覧(モニタリング指標)'!ACV29</f>
        <v>7.0853462157809979E-2</v>
      </c>
      <c r="ACW3" s="4">
        <f>'データ一覧(モニタリング指標)'!ACW29</f>
        <v>6.1290322580645158E-2</v>
      </c>
      <c r="ACX3" s="4">
        <f>'データ一覧(モニタリング指標)'!ACX29</f>
        <v>5.9677419354838709E-2</v>
      </c>
      <c r="ACY3" s="4">
        <f>'データ一覧(モニタリング指標)'!ACY29</f>
        <v>6.1290322580645158E-2</v>
      </c>
      <c r="ACZ3" s="4">
        <f>'データ一覧(モニタリング指標)'!ACZ29</f>
        <v>6.1290322580645158E-2</v>
      </c>
      <c r="ADA3" s="4">
        <f>'データ一覧(モニタリング指標)'!ADA29</f>
        <v>5.8158319870759291E-2</v>
      </c>
      <c r="ADB3" s="4">
        <f>'データ一覧(モニタリング指標)'!ADB29</f>
        <v>5.9677419354838709E-2</v>
      </c>
      <c r="ADC3" s="4">
        <f>'データ一覧(モニタリング指標)'!ADC29</f>
        <v>5.1612903225806452E-2</v>
      </c>
      <c r="ADD3" s="4">
        <f>'データ一覧(モニタリング指標)'!ADD29</f>
        <v>4.8387096774193547E-2</v>
      </c>
      <c r="ADE3" s="4">
        <f>'データ一覧(モニタリング指標)'!ADE29</f>
        <v>4.6774193548387098E-2</v>
      </c>
      <c r="ADF3" s="4">
        <f>'データ一覧(モニタリング指標)'!ADF29</f>
        <v>4.8387096774193547E-2</v>
      </c>
      <c r="ADG3" s="4">
        <f>'データ一覧(モニタリング指標)'!ADG29</f>
        <v>5.1612903225806452E-2</v>
      </c>
      <c r="ADH3" s="4">
        <f>'データ一覧(モニタリング指標)'!ADH29</f>
        <v>4.3548387096774194E-2</v>
      </c>
      <c r="ADI3" s="4">
        <f>'データ一覧(モニタリング指標)'!ADI29</f>
        <v>4.5234248788368334E-2</v>
      </c>
      <c r="ADJ3" s="4">
        <f>'データ一覧(モニタリング指標)'!ADJ29</f>
        <v>4.0387722132471729E-2</v>
      </c>
      <c r="ADK3" s="4">
        <f>'データ一覧(モニタリング指標)'!ADK29</f>
        <v>3.8772213247172858E-2</v>
      </c>
      <c r="ADL3" s="4">
        <f>'データ一覧(モニタリング指標)'!ADL29</f>
        <v>4.0387722132471729E-2</v>
      </c>
      <c r="ADM3" s="4">
        <f>'データ一覧(モニタリング指標)'!ADM29</f>
        <v>4.0387722132471729E-2</v>
      </c>
      <c r="ADN3" s="4">
        <f>'データ一覧(モニタリング指標)'!ADN29</f>
        <v>3.8772213247172858E-2</v>
      </c>
      <c r="ADO3" s="4">
        <f>'データ一覧(モニタリング指標)'!ADO29</f>
        <v>3.8772213247172858E-2</v>
      </c>
      <c r="ADP3" s="4">
        <f>'データ一覧(モニタリング指標)'!ADP29</f>
        <v>3.7156704361873988E-2</v>
      </c>
      <c r="ADQ3" s="4">
        <f>'データ一覧(モニタリング指標)'!ADQ29</f>
        <v>3.5541195476575124E-2</v>
      </c>
      <c r="ADR3" s="4">
        <f>'データ一覧(モニタリング指標)'!ADR29</f>
        <v>3.5541195476575124E-2</v>
      </c>
      <c r="ADS3" s="4">
        <f>'データ一覧(モニタリング指標)'!ADS29</f>
        <v>3.5541195476575124E-2</v>
      </c>
      <c r="ADT3" s="4">
        <f>'データ一覧(モニタリング指標)'!ADT29</f>
        <v>3.7156704361873988E-2</v>
      </c>
      <c r="ADU3" s="4">
        <f>'データ一覧(モニタリング指標)'!ADU29</f>
        <v>3.3925686591276254E-2</v>
      </c>
      <c r="ADV3" s="4">
        <f>'データ一覧(モニタリング指標)'!ADV29</f>
        <v>3.2310177705977383E-2</v>
      </c>
      <c r="ADW3" s="4">
        <f>'データ一覧(モニタリング指標)'!ADW29</f>
        <v>3.3762057877813507E-2</v>
      </c>
      <c r="ADX3" s="4">
        <f>'データ一覧(モニタリング指標)'!ADX29</f>
        <v>3.3762057877813507E-2</v>
      </c>
      <c r="ADY3" s="4">
        <f>'データ一覧(モニタリング指標)'!ADY29</f>
        <v>3.215434083601286E-2</v>
      </c>
      <c r="ADZ3" s="4">
        <f>'データ一覧(モニタリング指標)'!ADZ29</f>
        <v>3.215434083601286E-2</v>
      </c>
      <c r="AEA3" s="4">
        <f>'データ一覧(モニタリング指標)'!AEA29</f>
        <v>3.215434083601286E-2</v>
      </c>
      <c r="AEB3" s="4">
        <f>'データ一覧(モニタリング指標)'!AEB29</f>
        <v>3.3762057877813507E-2</v>
      </c>
      <c r="AEC3" s="4">
        <f>'データ一覧(モニタリング指標)'!AEC29</f>
        <v>3.215434083601286E-2</v>
      </c>
      <c r="AED3" s="4">
        <f>'データ一覧(モニタリング指標)'!AED29</f>
        <v>3.215434083601286E-2</v>
      </c>
      <c r="AEE3" s="4">
        <f>'データ一覧(モニタリング指標)'!AEE29</f>
        <v>3.0546623794212219E-2</v>
      </c>
      <c r="AEF3" s="4">
        <f>'データ一覧(モニタリング指標)'!AEF29</f>
        <v>3.215434083601286E-2</v>
      </c>
      <c r="AEG3" s="4">
        <f>'データ一覧(モニタリング指標)'!AEG29</f>
        <v>3.0546623794212219E-2</v>
      </c>
      <c r="AEH3" s="4">
        <f>'データ一覧(モニタリング指標)'!AEH29</f>
        <v>3.0546623794212219E-2</v>
      </c>
      <c r="AEI3" s="4">
        <f>'データ一覧(モニタリング指標)'!AEI29</f>
        <v>3.5369774919614148E-2</v>
      </c>
      <c r="AEJ3" s="4">
        <f>'データ一覧(モニタリング指標)'!AEJ29</f>
        <v>3.2102728731942212E-2</v>
      </c>
      <c r="AEK3" s="4">
        <f>'データ一覧(モニタリング指標)'!AEK29</f>
        <v>2.8892455858747994E-2</v>
      </c>
      <c r="AEL3" s="4">
        <f>'データ一覧(モニタリング指標)'!AEL29</f>
        <v>2.7287319422150885E-2</v>
      </c>
      <c r="AEM3" s="4">
        <f>'データ一覧(モニタリング指標)'!AEM29</f>
        <v>2.5682182985553772E-2</v>
      </c>
      <c r="AEN3" s="4">
        <f>'データ一覧(モニタリング指標)'!AEN29</f>
        <v>2.5723472668810289E-2</v>
      </c>
      <c r="AEO3" s="4">
        <f>'データ一覧(モニタリング指標)'!AEO29</f>
        <v>2.8938906752411574E-2</v>
      </c>
      <c r="AEP3" s="4">
        <f>'データ一覧(モニタリング指標)'!AEP29</f>
        <v>3.215434083601286E-2</v>
      </c>
      <c r="AEQ3" s="4">
        <f>'データ一覧(モニタリング指標)'!AEQ29</f>
        <v>3.215434083601286E-2</v>
      </c>
      <c r="AER3" s="4">
        <f>'データ一覧(モニタリング指標)'!AER29</f>
        <v>3.215434083601286E-2</v>
      </c>
      <c r="AES3" s="4">
        <f>'データ一覧(モニタリング指標)'!AES29</f>
        <v>2.8938906752411574E-2</v>
      </c>
      <c r="AET3" s="4">
        <f>'データ一覧(モニタリング指標)'!AET29</f>
        <v>2.5723472668810289E-2</v>
      </c>
      <c r="AEU3" s="4">
        <f>'データ一覧(モニタリング指標)'!AEU29</f>
        <v>2.5723472668810289E-2</v>
      </c>
      <c r="AEV3" s="4">
        <f>'データ一覧(モニタリング指標)'!AEV29</f>
        <v>2.5723472668810289E-2</v>
      </c>
      <c r="AEW3" s="4">
        <f>'データ一覧(モニタリング指標)'!AEW29</f>
        <v>2.4115755627009645E-2</v>
      </c>
      <c r="AEX3" s="4">
        <f>'データ一覧(モニタリング指標)'!AEX29</f>
        <v>2.4115755627009645E-2</v>
      </c>
      <c r="AEY3" s="4">
        <f>'データ一覧(モニタリング指標)'!AEY29</f>
        <v>2.2508038585209004E-2</v>
      </c>
      <c r="AEZ3" s="4">
        <f>'データ一覧(モニタリング指標)'!AEZ29</f>
        <v>2.4115755627009645E-2</v>
      </c>
      <c r="AFA3" s="4">
        <f>'データ一覧(モニタリング指標)'!AFA29</f>
        <v>2.0900321543408359E-2</v>
      </c>
      <c r="AFB3" s="4">
        <f>'データ一覧(モニタリング指標)'!AFB29</f>
        <v>1.9292604501607719E-2</v>
      </c>
      <c r="AFC3" s="4">
        <f>'データ一覧(モニタリング指標)'!AFC29</f>
        <v>1.9292604501607719E-2</v>
      </c>
      <c r="AFD3" s="4">
        <f>'データ一覧(モニタリング指標)'!AFD29</f>
        <v>1.932367149758454E-2</v>
      </c>
      <c r="AFE3" s="4">
        <f>'データ一覧(モニタリング指標)'!AFE29</f>
        <v>1.4492753623188406E-2</v>
      </c>
      <c r="AFF3" s="4">
        <f>'データ一覧(モニタリング指標)'!AFF29</f>
        <v>1.2965964343598054E-2</v>
      </c>
      <c r="AFG3" s="4">
        <f>'データ一覧(モニタリング指標)'!AFG29</f>
        <v>1.1345218800648298E-2</v>
      </c>
      <c r="AFH3" s="4">
        <f>'データ一覧(モニタリング指標)'!AFH29</f>
        <v>1.1345218800648298E-2</v>
      </c>
      <c r="AFI3" s="4">
        <f>'データ一覧(モニタリング指標)'!AFI29</f>
        <v>1.2965964343598054E-2</v>
      </c>
      <c r="AFJ3" s="4">
        <f>'データ一覧(モニタリング指標)'!AFJ29</f>
        <v>1.2965964343598054E-2</v>
      </c>
      <c r="AFK3" s="4">
        <f>'データ一覧(モニタリング指標)'!AFK29</f>
        <v>1.1382113821138212E-2</v>
      </c>
      <c r="AFL3" s="4">
        <f>'データ一覧(モニタリング指標)'!AFL29</f>
        <v>1.1382113821138212E-2</v>
      </c>
      <c r="AFM3" s="4">
        <f>'データ一覧(モニタリング指標)'!AFM29</f>
        <v>1.1382113821138212E-2</v>
      </c>
      <c r="AFN3" s="4">
        <f>'データ一覧(モニタリング指標)'!AFN29</f>
        <v>9.7560975609756097E-3</v>
      </c>
      <c r="AFO3" s="4">
        <f>'データ一覧(モニタリング指標)'!AFO29</f>
        <v>1.1382113821138212E-2</v>
      </c>
      <c r="AFP3" s="4">
        <f>'データ一覧(モニタリング指標)'!AFP29</f>
        <v>1.1382113821138212E-2</v>
      </c>
      <c r="AFQ3" s="4">
        <f>'データ一覧(モニタリング指標)'!AFQ29</f>
        <v>1.1382113821138212E-2</v>
      </c>
      <c r="AFR3" s="4">
        <f>'データ一覧(モニタリング指標)'!AFR29</f>
        <v>9.7560975609756097E-3</v>
      </c>
      <c r="AFS3" s="4">
        <f>'データ一覧(モニタリング指標)'!AFS29</f>
        <v>9.7560975609756097E-3</v>
      </c>
      <c r="AFT3" s="4">
        <f>'データ一覧(モニタリング指標)'!AFT29</f>
        <v>9.7560975609756097E-3</v>
      </c>
      <c r="AFU3" s="4">
        <f>'データ一覧(モニタリング指標)'!AFU29</f>
        <v>8.2508250825082501E-3</v>
      </c>
      <c r="AFV3" s="4">
        <f>'データ一覧(モニタリング指標)'!AFV29</f>
        <v>4.9099836333878887E-3</v>
      </c>
      <c r="AFW3" s="4">
        <f>'データ一覧(モニタリング指標)'!AFW29</f>
        <v>4.9099836333878887E-3</v>
      </c>
      <c r="AFX3" s="4">
        <f>'データ一覧(モニタリング指標)'!AFX29</f>
        <v>4.9099836333878887E-3</v>
      </c>
      <c r="AFY3" s="4">
        <f>'データ一覧(モニタリング指標)'!AFY29</f>
        <v>4.9099836333878887E-3</v>
      </c>
      <c r="AFZ3" s="4">
        <f>'データ一覧(モニタリング指標)'!AFZ29</f>
        <v>8.2644628099173556E-3</v>
      </c>
      <c r="AGA3" s="4">
        <f>'データ一覧(モニタリング指標)'!AGA29</f>
        <v>6.6115702479338841E-3</v>
      </c>
      <c r="AGB3" s="4">
        <f>'データ一覧(モニタリング指標)'!AGB29</f>
        <v>8.2644628099173556E-3</v>
      </c>
      <c r="AGC3" s="4">
        <f>'データ一覧(モニタリング指標)'!AGC29</f>
        <v>1.3289036544850499E-2</v>
      </c>
      <c r="AGD3" s="4">
        <f>'データ一覧(モニタリング指標)'!AGD29</f>
        <v>1.3289036544850499E-2</v>
      </c>
      <c r="AGE3" s="4">
        <f>'データ一覧(モニタリング指標)'!AGE29</f>
        <v>1.1627906976744186E-2</v>
      </c>
      <c r="AGF3" s="4">
        <f>'データ一覧(モニタリング指標)'!AGF29</f>
        <v>8.3056478405315621E-3</v>
      </c>
      <c r="AGG3" s="4">
        <f>'データ一覧(モニタリング指標)'!AGG29</f>
        <v>1.1627906976744186E-2</v>
      </c>
      <c r="AGH3" s="4">
        <f>'データ一覧(モニタリング指標)'!AGH29</f>
        <v>1.1686143572621035E-2</v>
      </c>
      <c r="AGI3" s="4">
        <f>'データ一覧(モニタリング指標)'!AGI29</f>
        <v>1.001669449081803E-2</v>
      </c>
      <c r="AGJ3" s="4">
        <f>'データ一覧(モニタリング指標)'!AGJ29</f>
        <v>1.5025041736227046E-2</v>
      </c>
      <c r="AGK3" s="4">
        <f>'データ一覧(モニタリング指標)'!AGK29</f>
        <v>1.8363939899833055E-2</v>
      </c>
      <c r="AGL3" s="4">
        <f>'データ一覧(モニタリング指標)'!AGL29</f>
        <v>2.003338898163606E-2</v>
      </c>
      <c r="AGM3" s="4">
        <f>'データ一覧(モニタリング指標)'!AGM29</f>
        <v>2.003338898163606E-2</v>
      </c>
      <c r="AGN3" s="4">
        <f>'データ一覧(モニタリング指標)'!AGN29</f>
        <v>3.1719532554257093E-2</v>
      </c>
      <c r="AGO3" s="4">
        <f>'データ一覧(モニタリング指標)'!AGO29</f>
        <v>3.833333333333333E-2</v>
      </c>
      <c r="AGP3" s="4">
        <f>'データ一覧(モニタリング指標)'!AGP29</f>
        <v>4.0336134453781515E-2</v>
      </c>
      <c r="AGQ3" s="4">
        <f>'データ一覧(モニタリング指標)'!AGQ29</f>
        <v>3.8525963149078725E-2</v>
      </c>
      <c r="AGR3" s="4">
        <f>'データ一覧(モニタリング指標)'!AGR29</f>
        <v>4.7058823529411764E-2</v>
      </c>
      <c r="AGS3" s="4">
        <f>'データ一覧(モニタリング指標)'!AGS29</f>
        <v>4.7058823529411764E-2</v>
      </c>
      <c r="AGT3" s="4">
        <f>'データ一覧(モニタリング指標)'!AGT29</f>
        <v>5.2364864864864864E-2</v>
      </c>
      <c r="AGU3" s="4">
        <f>'データ一覧(モニタリング指標)'!AGU29</f>
        <v>6.5546218487394961E-2</v>
      </c>
      <c r="AGV3" s="4">
        <f>'データ一覧(モニタリング指標)'!AGV29</f>
        <v>6.9139966273187178E-2</v>
      </c>
      <c r="AGW3" s="4">
        <f>'データ一覧(モニタリング指標)'!AGW29</f>
        <v>7.7441077441077436E-2</v>
      </c>
      <c r="AGX3" s="4">
        <f>'データ一覧(モニタリング指標)'!AGX29</f>
        <v>8.2214765100671147E-2</v>
      </c>
      <c r="AGY3" s="4">
        <f>'データ一覧(モニタリング指標)'!AGY29</f>
        <v>8.557046979865772E-2</v>
      </c>
      <c r="AGZ3" s="4">
        <f>'データ一覧(モニタリング指標)'!AGZ29</f>
        <v>8.2214765100671147E-2</v>
      </c>
      <c r="AHA3" s="4">
        <f>'データ一覧(モニタリング指標)'!AHA29</f>
        <v>9.0604026845637578E-2</v>
      </c>
      <c r="AHB3" s="4">
        <f>'データ一覧(モニタリング指標)'!AHB29</f>
        <v>9.6989966555183951E-2</v>
      </c>
      <c r="AHC3" s="4">
        <f>'データ一覧(モニタリング指標)'!AHC29</f>
        <v>0.10033444816053512</v>
      </c>
      <c r="AHD3" s="4">
        <f>'データ一覧(モニタリング指標)'!AHD29</f>
        <v>0.10588235294117647</v>
      </c>
      <c r="AHE3" s="4">
        <f>'データ一覧(モニタリング指標)'!AHE29</f>
        <v>0.12020033388981637</v>
      </c>
      <c r="AHF3" s="4">
        <f>'データ一覧(モニタリング指標)'!AHF29</f>
        <v>0.11872909698996656</v>
      </c>
      <c r="AHG3" s="4">
        <f>'データ一覧(モニタリング指標)'!AHG29</f>
        <v>0.11538461538461539</v>
      </c>
      <c r="AHH3" s="4">
        <f>'データ一覧(モニタリング指標)'!AHH29</f>
        <v>0.11538461538461539</v>
      </c>
      <c r="AHI3" s="4">
        <f>'データ一覧(モニタリング指標)'!AHI29</f>
        <v>0.12040133779264214</v>
      </c>
      <c r="AHJ3" s="4">
        <f>'データ一覧(モニタリング指標)'!AHJ29</f>
        <v>0.11519198664440734</v>
      </c>
      <c r="AHK3" s="4">
        <f>'データ一覧(モニタリング指標)'!AHK29</f>
        <v>0.10963455149501661</v>
      </c>
      <c r="AHL3" s="4">
        <f>'データ一覧(モニタリング指標)'!AHL29</f>
        <v>0.11461794019933555</v>
      </c>
      <c r="AHM3" s="4">
        <f>'データ一覧(モニタリング指標)'!AHM29</f>
        <v>9.8333333333333328E-2</v>
      </c>
      <c r="AHN3" s="4">
        <f>'データ一覧(モニタリング指標)'!AHN29</f>
        <v>9.8333333333333328E-2</v>
      </c>
      <c r="AHO3" s="4">
        <f>'データ一覧(モニタリング指標)'!AHO29</f>
        <v>0.10666666666666667</v>
      </c>
      <c r="AHP3" s="4">
        <f>'データ一覧(モニタリング指標)'!AHP29</f>
        <v>0.12066115702479339</v>
      </c>
      <c r="AHQ3" s="4">
        <f>'データ一覧(モニタリング指標)'!AHQ29</f>
        <v>0.125</v>
      </c>
      <c r="AHR3" s="4">
        <f>'データ一覧(モニタリング指標)'!AHR29</f>
        <v>0.13719008264462809</v>
      </c>
      <c r="AHS3" s="4">
        <f>'データ一覧(モニタリング指標)'!AHS29</f>
        <v>0.14238410596026491</v>
      </c>
      <c r="AHT3" s="4">
        <f>'データ一覧(モニタリング指標)'!AHT29</f>
        <v>0.14851485148514851</v>
      </c>
      <c r="AHU3" s="4">
        <f>'データ一覧(モニタリング指標)'!AHU29</f>
        <v>0.14356435643564355</v>
      </c>
      <c r="AHV3" s="4">
        <f>'データ一覧(モニタリング指標)'!AHV29</f>
        <v>0.15181518151815182</v>
      </c>
      <c r="AHW3" s="4">
        <f>'データ一覧(モニタリング指標)'!AHW29</f>
        <v>0.15551839464882944</v>
      </c>
      <c r="AHX3" s="4">
        <f>'データ一覧(モニタリング指標)'!AHX29</f>
        <v>0.15358931552587646</v>
      </c>
      <c r="AHY3" s="4">
        <f>'データ一覧(モニタリング指標)'!AHY29</f>
        <v>0.15307820299500832</v>
      </c>
      <c r="AHZ3" s="4">
        <f>'データ一覧(モニタリング指標)'!AHZ29</f>
        <v>0.15551839464882944</v>
      </c>
      <c r="AIA3" s="4">
        <f>'データ一覧(モニタリング指標)'!AIA29</f>
        <v>0.14740368509212731</v>
      </c>
      <c r="AIB3" s="4">
        <f>'データ一覧(モニタリング指標)'!AIB29</f>
        <v>0.14572864321608039</v>
      </c>
      <c r="AIC3" s="4">
        <f>'データ一覧(モニタリング指標)'!AIC29</f>
        <v>0.135678391959799</v>
      </c>
      <c r="AID3" s="4">
        <f>'データ一覧(モニタリング指標)'!AID29</f>
        <v>0.13781512605042018</v>
      </c>
      <c r="AIE3" s="4">
        <f>'データ一覧(モニタリング指標)'!AIE29</f>
        <v>0.13422818791946309</v>
      </c>
      <c r="AIF3" s="4">
        <f>'データ一覧(モニタリング指標)'!AIF29</f>
        <v>0.12416107382550336</v>
      </c>
      <c r="AIG3" s="4">
        <f>'データ一覧(モニタリング指標)'!AIG29</f>
        <v>0.10961214165261383</v>
      </c>
      <c r="AIH3" s="4">
        <f>'データ一覧(モニタリング指標)'!AIH29</f>
        <v>0.1045531197301855</v>
      </c>
      <c r="AII3" s="4">
        <f>'データ一覧(モニタリング指標)'!AII29</f>
        <v>0.1045531197301855</v>
      </c>
      <c r="AIJ3" s="4">
        <f>'データ一覧(モニタリング指標)'!AIJ29</f>
        <v>0.10623946037099494</v>
      </c>
      <c r="AIK3" s="4">
        <f>'データ一覧(モニタリング指標)'!AIK29</f>
        <v>8.9225589225589222E-2</v>
      </c>
      <c r="AIL3" s="4">
        <f>'データ一覧(モニタリング指標)'!AIL29</f>
        <v>9.4435075885328831E-2</v>
      </c>
      <c r="AIM3" s="4">
        <f>'データ一覧(モニタリング指標)'!AIM29</f>
        <v>8.7689713322091065E-2</v>
      </c>
      <c r="AIN3" s="4">
        <f>'データ一覧(モニタリング指標)'!AIN29</f>
        <v>9.274873524451939E-2</v>
      </c>
      <c r="AIO3" s="4">
        <f>'データ一覧(モニタリング指標)'!AIO29</f>
        <v>9.274873524451939E-2</v>
      </c>
      <c r="AIP3" s="4">
        <f>'データ一覧(モニタリング指標)'!AIP29</f>
        <v>9.274873524451939E-2</v>
      </c>
      <c r="AIQ3" s="4">
        <f>'データ一覧(モニタリング指標)'!AIQ29</f>
        <v>0.10118043844856661</v>
      </c>
      <c r="AIR3" s="4">
        <f>'データ一覧(モニタリング指標)'!AIR29</f>
        <v>8.4033613445378158E-2</v>
      </c>
      <c r="AIS3" s="4">
        <f>'データ一覧(モニタリング指標)'!AIS29</f>
        <v>8.7248322147651006E-2</v>
      </c>
      <c r="AIT3" s="4">
        <f>'データ一覧(モニタリング指標)'!AIT29</f>
        <v>6.7340067340067339E-2</v>
      </c>
      <c r="AIU3" s="4">
        <f>'データ一覧(モニタリング指標)'!AIU29</f>
        <v>6.386554621848739E-2</v>
      </c>
      <c r="AIV3" s="4">
        <f>'データ一覧(モニタリング指標)'!AIV29</f>
        <v>6.8676716917922945E-2</v>
      </c>
      <c r="AIW3" s="4">
        <f>'データ一覧(モニタリング指標)'!AIW29</f>
        <v>6.8676716917922945E-2</v>
      </c>
      <c r="AIX3" s="4">
        <f>'データ一覧(モニタリング指標)'!AIX29</f>
        <v>6.8676716917922945E-2</v>
      </c>
      <c r="AIY3" s="4">
        <f>'データ一覧(モニタリング指標)'!AIY29</f>
        <v>6.1976549413735343E-2</v>
      </c>
      <c r="AIZ3" s="4">
        <f>'データ一覧(モニタリング指標)'!AIZ29</f>
        <v>6.1976549413735343E-2</v>
      </c>
      <c r="AJA3" s="4">
        <f>'データ一覧(モニタリング指標)'!AJA29</f>
        <v>5.8922558922558925E-2</v>
      </c>
      <c r="AJB3" s="4">
        <f>'データ一覧(モニタリング指標)'!AJB29</f>
        <v>5.7239057239057242E-2</v>
      </c>
      <c r="AJC3" s="4">
        <f>'データ一覧(モニタリング指標)'!AJC29</f>
        <v>5.5555555555555552E-2</v>
      </c>
      <c r="AJD3" s="4">
        <f>'データ一覧(モニタリング指標)'!AJD29</f>
        <v>5.7239057239057242E-2</v>
      </c>
      <c r="AJE3" s="4">
        <f>'データ一覧(モニタリング指標)'!AJE29</f>
        <v>5.5555555555555552E-2</v>
      </c>
      <c r="AJF3" s="4">
        <f>'データ一覧(モニタリング指標)'!AJF29</f>
        <v>5.0590219224283306E-2</v>
      </c>
      <c r="AJG3" s="4">
        <f>'データ一覧(モニタリング指標)'!AJG29</f>
        <v>4.208754208754209E-2</v>
      </c>
      <c r="AJH3" s="4">
        <f>'データ一覧(モニタリング指標)'!AJH29</f>
        <v>4.0336134453781515E-2</v>
      </c>
      <c r="AJI3" s="4">
        <f>'データ一覧(モニタリング指標)'!AJI29</f>
        <v>4.0336134453781515E-2</v>
      </c>
      <c r="AJJ3" s="4">
        <f>'データ一覧(モニタリング指標)'!AJJ29</f>
        <v>4.5454545454545456E-2</v>
      </c>
      <c r="AJK3" s="4">
        <f>'データ一覧(モニタリング指標)'!AJK29</f>
        <v>4.5454545454545456E-2</v>
      </c>
      <c r="AJL3" s="4">
        <f>'データ一覧(モニタリング指標)'!AJL29</f>
        <v>4.7138047138047139E-2</v>
      </c>
      <c r="AJM3" s="4">
        <f>'データ一覧(モニタリング指標)'!AJM29</f>
        <v>4.0472175379426642E-2</v>
      </c>
      <c r="AJN3" s="4">
        <f>'データ一覧(モニタリング指標)'!AJN29</f>
        <v>4.2158516020236091E-2</v>
      </c>
      <c r="AJO3" s="4">
        <f>'データ一覧(モニタリング指標)'!AJO29</f>
        <v>4.0472175379426642E-2</v>
      </c>
      <c r="AJP3" s="4">
        <f>'データ一覧(モニタリング指標)'!AJP29</f>
        <v>4.0472175379426642E-2</v>
      </c>
      <c r="AJQ3" s="4">
        <f>'データ一覧(モニタリング指標)'!AJQ29</f>
        <v>3.3726812816188868E-2</v>
      </c>
      <c r="AJR3" s="4">
        <f>'データ一覧(モニタリング指標)'!AJR29</f>
        <v>3.3726812816188868E-2</v>
      </c>
      <c r="AJS3" s="4">
        <f>'データ一覧(モニタリング指標)'!AJS29</f>
        <v>3.3726812816188868E-2</v>
      </c>
      <c r="AJT3" s="4">
        <f>'データ一覧(モニタリング指標)'!AJT29</f>
        <v>3.3726812816188868E-2</v>
      </c>
      <c r="AJU3" s="4">
        <f>'データ一覧(モニタリング指標)'!AJU29</f>
        <v>2.866779089376054E-2</v>
      </c>
      <c r="AJV3" s="4">
        <f>'データ一覧(モニタリング指標)'!AJV29</f>
        <v>2.5295109612141653E-2</v>
      </c>
      <c r="AJW3" s="4">
        <f>'データ一覧(モニタリング指標)'!AJW29</f>
        <v>2.6981450252951095E-2</v>
      </c>
      <c r="AJX3" s="4">
        <f>'データ一覧(モニタリング指標)'!AJX29</f>
        <v>3.0354131534569982E-2</v>
      </c>
      <c r="AJY3" s="4">
        <f>'データ一覧(モニタリング指標)'!AJY29</f>
        <v>3.0354131534569982E-2</v>
      </c>
      <c r="AJZ3" s="4">
        <f>'データ一覧(モニタリング指標)'!AJZ29</f>
        <v>3.0354131534569982E-2</v>
      </c>
      <c r="AKA3" s="4">
        <f>'データ一覧(モニタリング指標)'!AKA29</f>
        <v>2.866779089376054E-2</v>
      </c>
      <c r="AKB3" s="4">
        <f>'データ一覧(モニタリング指標)'!AKB29</f>
        <v>2.866779089376054E-2</v>
      </c>
      <c r="AKC3" s="4">
        <f>'データ一覧(モニタリング指標)'!AKC29</f>
        <v>2.6981450252951095E-2</v>
      </c>
      <c r="AKD3" s="4">
        <f>'データ一覧(モニタリング指標)'!AKD29</f>
        <v>3.1986531986531987E-2</v>
      </c>
      <c r="AKE3" s="4">
        <f>'データ一覧(モニタリング指標)'!AKE29</f>
        <v>3.1986531986531987E-2</v>
      </c>
      <c r="AKF3" s="4">
        <f>'データ一覧(モニタリング指標)'!AKF29</f>
        <v>3.1986531986531987E-2</v>
      </c>
      <c r="AKG3" s="4">
        <f>'データ一覧(モニタリング指標)'!AKG29</f>
        <v>3.1986531986531987E-2</v>
      </c>
      <c r="AKH3" s="4">
        <f>'データ一覧(モニタリング指標)'!AKH29</f>
        <v>2.5295109612141653E-2</v>
      </c>
      <c r="AKI3" s="4">
        <f>'データ一覧(モニタリング指標)'!AKI29</f>
        <v>2.0236087689713321E-2</v>
      </c>
      <c r="AKJ3" s="4">
        <f>'データ一覧(モニタリング指標)'!AKJ29</f>
        <v>2.0202020202020204E-2</v>
      </c>
      <c r="AKK3" s="4">
        <f>'データ一覧(モニタリング指標)'!AKK29</f>
        <v>1.6863406408094434E-2</v>
      </c>
      <c r="AKL3" s="4">
        <f>'データ一覧(モニタリング指標)'!AKL29</f>
        <v>2.0202020202020204E-2</v>
      </c>
      <c r="AKM3" s="4">
        <f>'データ一覧(モニタリング指標)'!AKM29</f>
        <v>2.0202020202020204E-2</v>
      </c>
      <c r="AKN3" s="4">
        <f>'データ一覧(モニタリング指標)'!AKN29</f>
        <v>2.0202020202020204E-2</v>
      </c>
      <c r="AKO3" s="4">
        <f>'データ一覧(モニタリング指標)'!AKO29</f>
        <v>2.5295109612141653E-2</v>
      </c>
      <c r="AKP3" s="4">
        <f>'データ一覧(モニタリング指標)'!AKP29</f>
        <v>2.8619528619528621E-2</v>
      </c>
      <c r="AKQ3" s="4">
        <f>'データ一覧(モニタリング指標)'!AKQ29</f>
        <v>3.7099494097807759E-2</v>
      </c>
      <c r="AKR3" s="4">
        <f>'データ一覧(モニタリング指標)'!AKR29</f>
        <v>3.7099494097807759E-2</v>
      </c>
      <c r="AKS3" s="4">
        <f>'データ一覧(モニタリング指標)'!AKS29</f>
        <v>3.7099494097807759E-2</v>
      </c>
      <c r="AKT3" s="4">
        <f>'データ一覧(モニタリング指標)'!AKT29</f>
        <v>3.7099494097807759E-2</v>
      </c>
      <c r="AKU3" s="4">
        <f>'データ一覧(モニタリング指標)'!AKU29</f>
        <v>3.7099494097807759E-2</v>
      </c>
      <c r="AKV3" s="4">
        <f>'データ一覧(モニタリング指標)'!AKV29</f>
        <v>3.5413153456998317E-2</v>
      </c>
      <c r="AKW3" s="4">
        <f>'データ一覧(モニタリング指標)'!AKW29</f>
        <v>3.7099494097807759E-2</v>
      </c>
      <c r="AKX3" s="4">
        <f>'データ一覧(モニタリング指標)'!AKX29</f>
        <v>3.7099494097807759E-2</v>
      </c>
      <c r="AKY3" s="4">
        <f>'データ一覧(モニタリング指標)'!AKY29</f>
        <v>3.8720538720538718E-2</v>
      </c>
      <c r="AKZ3" s="4">
        <f>'データ一覧(モニタリング指標)'!AKZ29</f>
        <v>4.0404040404040407E-2</v>
      </c>
      <c r="ALA3" s="4">
        <f>'データ一覧(モニタリング指標)'!ALA29</f>
        <v>4.0404040404040407E-2</v>
      </c>
      <c r="ALB3" s="4">
        <f>'データ一覧(モニタリング指標)'!ALB29</f>
        <v>4.0404040404040407E-2</v>
      </c>
      <c r="ALC3" s="4">
        <f>'データ一覧(モニタリング指標)'!ALC29</f>
        <v>4.0201005025125629E-2</v>
      </c>
      <c r="ALD3" s="4">
        <f>'データ一覧(モニタリング指標)'!ALD29</f>
        <v>4.2158516020236091E-2</v>
      </c>
      <c r="ALE3" s="4">
        <f>'データ一覧(モニタリング指標)'!ALE29</f>
        <v>4.7138047138047139E-2</v>
      </c>
      <c r="ALF3" s="4">
        <f>'データ一覧(モニタリング指標)'!ALF29</f>
        <v>4.53781512605042E-2</v>
      </c>
      <c r="ALG3" s="4">
        <f>'データ一覧(モニタリング指標)'!ALG29</f>
        <v>4.8739495798319328E-2</v>
      </c>
      <c r="ALH3" s="4">
        <f>'データ一覧(モニタリング指標)'!ALH29</f>
        <v>4.53781512605042E-2</v>
      </c>
      <c r="ALI3" s="4">
        <f>'データ一覧(モニタリング指標)'!ALI29</f>
        <v>4.53781512605042E-2</v>
      </c>
      <c r="ALJ3" s="4">
        <f>'データ一覧(モニタリング指標)'!ALJ29</f>
        <v>4.3844856661045532E-2</v>
      </c>
      <c r="ALK3" s="4">
        <f>'データ一覧(モニタリング指標)'!ALK29</f>
        <v>3.5353535353535352E-2</v>
      </c>
      <c r="ALL3" s="4">
        <f>'データ一覧(モニタリング指標)'!ALL29</f>
        <v>3.5353535353535352E-2</v>
      </c>
      <c r="ALM3" s="4">
        <f>'データ一覧(モニタリング指標)'!ALM29</f>
        <v>3.7037037037037035E-2</v>
      </c>
      <c r="ALN3" s="4">
        <f>'データ一覧(モニタリング指標)'!ALN29</f>
        <v>3.6974789915966387E-2</v>
      </c>
      <c r="ALO3" s="4">
        <f>'データ一覧(モニタリング指標)'!ALO29</f>
        <v>3.6974789915966387E-2</v>
      </c>
      <c r="ALP3" s="4">
        <f>'データ一覧(モニタリング指標)'!ALP29</f>
        <v>4.0336134453781515E-2</v>
      </c>
      <c r="ALQ3" s="4">
        <f>'データ一覧(モニタリング指標)'!ALQ29</f>
        <v>5.378151260504202E-2</v>
      </c>
      <c r="ALR3" s="4">
        <f>'データ一覧(モニタリング指標)'!ALR29</f>
        <v>5.2100840336134456E-2</v>
      </c>
      <c r="ALS3" s="4">
        <f>'データ一覧(モニタリング指標)'!ALS29</f>
        <v>4.7217537942664416E-2</v>
      </c>
      <c r="ALT3" s="4">
        <f>'データ一覧(モニタリング指標)'!ALT29</f>
        <v>4.8821548821548821E-2</v>
      </c>
      <c r="ALU3" s="4">
        <f>'データ一覧(モニタリング指標)'!ALU29</f>
        <v>5.5649241146711638E-2</v>
      </c>
      <c r="ALV3" s="4">
        <f>'データ一覧(モニタリング指標)'!ALV29</f>
        <v>5.5649241146711638E-2</v>
      </c>
      <c r="ALW3" s="4">
        <f>'データ一覧(モニタリング指標)'!ALW29</f>
        <v>5.5649241146711638E-2</v>
      </c>
      <c r="ALX3" s="4">
        <f>'データ一覧(モニタリング指標)'!ALX29</f>
        <v>5.8922558922558925E-2</v>
      </c>
      <c r="ALY3" s="4">
        <f>'データ一覧(モニタリング指標)'!ALY29</f>
        <v>6.5546218487394961E-2</v>
      </c>
      <c r="ALZ3" s="4">
        <f>'データ一覧(モニタリング指標)'!ALZ29</f>
        <v>6.7796610169491525E-2</v>
      </c>
      <c r="AMA3" s="4">
        <f>'データ一覧(モニタリング指標)'!AMA29</f>
        <v>6.2289562289562291E-2</v>
      </c>
      <c r="AMB3" s="4">
        <f>'データ一覧(モニタリング指標)'!AMB29</f>
        <v>6.1016949152542375E-2</v>
      </c>
      <c r="AMC3" s="4">
        <f>'データ一覧(モニタリング指標)'!AMC29</f>
        <v>6.2711864406779658E-2</v>
      </c>
      <c r="AMD3" s="4">
        <f>'データ一覧(モニタリング指標)'!AMD29</f>
        <v>6.2711864406779658E-2</v>
      </c>
      <c r="AME3" s="4">
        <f>'データ一覧(モニタリング指標)'!AME29</f>
        <v>7.1186440677966104E-2</v>
      </c>
      <c r="AMF3" s="4">
        <f>'データ一覧(モニタリング指標)'!AMF29</f>
        <v>7.0945945945945943E-2</v>
      </c>
      <c r="AMG3" s="4">
        <f>'データ一覧(モニタリング指標)'!AMG29</f>
        <v>7.6013513513513514E-2</v>
      </c>
      <c r="AMH3" s="4">
        <f>'データ一覧(モニタリング指標)'!AMH29</f>
        <v>7.77027027027027E-2</v>
      </c>
      <c r="AMI3" s="4">
        <f>'データ一覧(モニタリング指標)'!AMI29</f>
        <v>7.575757575757576E-2</v>
      </c>
      <c r="AMJ3" s="4">
        <f>'データ一覧(モニタリング指標)'!AMJ29</f>
        <v>7.575757575757576E-2</v>
      </c>
      <c r="AMK3" s="4">
        <f>'データ一覧(モニタリング指標)'!AMK29</f>
        <v>7.7441077441077436E-2</v>
      </c>
      <c r="AML3" s="4">
        <f>'データ一覧(モニタリング指標)'!AML29</f>
        <v>8.5858585858585856E-2</v>
      </c>
      <c r="AMM3" s="4">
        <f>'データ一覧(モニタリング指標)'!AMM29</f>
        <v>8.2770270270270271E-2</v>
      </c>
      <c r="AMN3" s="4">
        <f>'データ一覧(モニタリング指標)'!AMN29</f>
        <v>8.8777219430485763E-2</v>
      </c>
      <c r="AMO3" s="4">
        <f>'データ一覧(モニタリング指標)'!AMO29</f>
        <v>8.7394957983193272E-2</v>
      </c>
      <c r="AMP3" s="4">
        <f>'データ一覧(モニタリング指標)'!AMP29</f>
        <v>9.6666666666666665E-2</v>
      </c>
      <c r="AMQ3" s="4">
        <f>'データ一覧(モニタリング指標)'!AMQ29</f>
        <v>9.5000000000000001E-2</v>
      </c>
      <c r="AMR3" s="4">
        <f>'データ一覧(モニタリング指標)'!AMR29</f>
        <v>9.6666666666666665E-2</v>
      </c>
      <c r="AMS3" s="4">
        <f>'データ一覧(モニタリング指標)'!AMS29</f>
        <v>9.2257001647446463E-2</v>
      </c>
      <c r="AMT3" s="4">
        <f>'データ一覧(モニタリング指標)'!AMT29</f>
        <v>9.6185737976782759E-2</v>
      </c>
      <c r="AMU3" s="4">
        <f>'データ一覧(モニタリング指標)'!AMU29</f>
        <v>0.10613598673300166</v>
      </c>
      <c r="AMV3" s="4">
        <f>'データ一覧(モニタリング指標)'!AMV29</f>
        <v>0.10613598673300166</v>
      </c>
      <c r="AMW3" s="4">
        <f>'データ一覧(モニタリング指標)'!AMW29</f>
        <v>0.10613598673300166</v>
      </c>
      <c r="AMX3" s="4">
        <f>'データ一覧(モニタリング指標)'!AMX29</f>
        <v>0.10981697171381032</v>
      </c>
      <c r="AMY3" s="4">
        <f>'データ一覧(モニタリング指標)'!AMY29</f>
        <v>0.11148086522462562</v>
      </c>
      <c r="AMZ3" s="4">
        <f>'データ一覧(モニタリング指標)'!AMZ29</f>
        <v>0.11148086522462562</v>
      </c>
      <c r="ANA3" s="4">
        <f>'データ一覧(モニタリング指標)'!ANA29</f>
        <v>0.10981697171381032</v>
      </c>
      <c r="ANB3" s="4">
        <f>'データ一覧(モニタリング指標)'!ANB29</f>
        <v>0.12106135986733002</v>
      </c>
      <c r="ANC3" s="4">
        <f>'データ一覧(モニタリング指標)'!ANC29</f>
        <v>0.11589403973509933</v>
      </c>
      <c r="AND3" s="4">
        <f>'データ一覧(モニタリング指標)'!AND29</f>
        <v>0.11519198664440734</v>
      </c>
      <c r="ANE3" s="4">
        <f>'データ一覧(モニタリング指標)'!ANE29</f>
        <v>0.11686143572621036</v>
      </c>
      <c r="ANF3" s="4">
        <f>'データ一覧(モニタリング指標)'!ANF29</f>
        <v>0.11853088480801335</v>
      </c>
      <c r="ANG3" s="4">
        <f>'データ一覧(モニタリング指標)'!ANG29</f>
        <v>0.11686143572621036</v>
      </c>
      <c r="ANH3" s="4">
        <f>'データ一覧(モニタリング指標)'!ANH29</f>
        <v>0.13907284768211919</v>
      </c>
      <c r="ANI3" s="4">
        <f>'データ一覧(モニタリング指標)'!ANI29</f>
        <v>0.14545454545454545</v>
      </c>
      <c r="ANJ3" s="4">
        <f>'データ一覧(モニタリング指標)'!ANJ29</f>
        <v>0.14333333333333334</v>
      </c>
      <c r="ANK3" s="4">
        <f>'データ一覧(モニタリング指標)'!ANK29</f>
        <v>0.14285714285714285</v>
      </c>
      <c r="ANL3" s="4">
        <f>'データ一覧(モニタリング指標)'!ANL29</f>
        <v>0.14621848739495799</v>
      </c>
      <c r="ANM3" s="4">
        <f>'データ一覧(モニタリング指標)'!ANM29</f>
        <v>0.14789915966386555</v>
      </c>
      <c r="ANN3" s="4">
        <f>'データ一覧(モニタリング指標)'!ANN29</f>
        <v>0.14759535655058043</v>
      </c>
      <c r="ANO3" s="4">
        <f>'データ一覧(モニタリング指標)'!ANO29</f>
        <v>0.15268456375838926</v>
      </c>
      <c r="ANP3" s="4">
        <f>'データ一覧(モニタリング指標)'!ANP29</f>
        <v>0.15075376884422109</v>
      </c>
      <c r="ANQ3" s="4">
        <f>'データ一覧(モニタリング指標)'!ANQ29</f>
        <v>0.15177065767284992</v>
      </c>
      <c r="ANR3" s="4">
        <f>'データ一覧(モニタリング指標)'!ANR29</f>
        <v>0.14020270270270271</v>
      </c>
      <c r="ANS3" s="4">
        <f>'データ一覧(モニタリング指標)'!ANS29</f>
        <v>0.14020270270270271</v>
      </c>
      <c r="ANT3" s="4">
        <f>'データ一覧(モニタリング指標)'!ANT29</f>
        <v>0.14020270270270271</v>
      </c>
      <c r="ANU3" s="4">
        <f>'データ一覧(モニタリング指標)'!ANU29</f>
        <v>0.1531986531986532</v>
      </c>
      <c r="ANV3" s="4">
        <f>'データ一覧(モニタリング指標)'!ANV29</f>
        <v>0.14478114478114479</v>
      </c>
      <c r="ANW3" s="4">
        <f>'データ一覧(モニタリング指標)'!ANW29</f>
        <v>0.14189189189189189</v>
      </c>
      <c r="ANX3" s="4">
        <f>'データ一覧(モニタリング指標)'!ANX29</f>
        <v>0.13827993254637436</v>
      </c>
      <c r="ANY3" s="4">
        <f>'データ一覧(モニタリング指標)'!ANY29</f>
        <v>0.13973063973063973</v>
      </c>
      <c r="ANZ3" s="4">
        <f>'データ一覧(モニタリング指標)'!ANZ29</f>
        <v>0.14141414141414141</v>
      </c>
      <c r="AOA3" s="4">
        <f>'データ一覧(モニタリング指標)'!AOA29</f>
        <v>0.14141414141414141</v>
      </c>
      <c r="AOB3" s="4">
        <f>'データ一覧(モニタリング指標)'!AOB29</f>
        <v>0.13827993254637436</v>
      </c>
      <c r="AOC3" s="4">
        <f>'データ一覧(モニタリング指標)'!AOC29</f>
        <v>0.12794612794612795</v>
      </c>
      <c r="AOD3" s="4">
        <f>'データ一覧(モニタリング指標)'!AOD29</f>
        <v>0.12162162162162163</v>
      </c>
      <c r="AOE3" s="4">
        <f>'データ一覧(モニタリング指標)'!AOE29</f>
        <v>0.11186440677966102</v>
      </c>
      <c r="AOF3" s="4">
        <f>'データ一覧(モニタリング指標)'!AOF29</f>
        <v>0.10472972972972973</v>
      </c>
      <c r="AOG3" s="4">
        <f>'データ一覧(モニタリング指標)'!AOG29</f>
        <v>0.10304054054054054</v>
      </c>
      <c r="AOH3" s="4">
        <f>'データ一覧(モニタリング指標)'!AOH29</f>
        <v>0.10304054054054054</v>
      </c>
      <c r="AOI3" s="4">
        <f>'データ一覧(モニタリング指標)'!AOI29</f>
        <v>0.10526315789473684</v>
      </c>
      <c r="AOJ3" s="4">
        <f>'データ一覧(モニタリング指標)'!AOJ29</f>
        <v>9.3378607809847206E-2</v>
      </c>
      <c r="AOK3" s="4">
        <f>'データ一覧(モニタリング指標)'!AOK29</f>
        <v>9.013605442176871E-2</v>
      </c>
      <c r="AOL3" s="4">
        <f>'データ一覧(モニタリング指標)'!AOL29</f>
        <v>8.3191850594227498E-2</v>
      </c>
      <c r="AOM3" s="4">
        <f>'データ一覧(モニタリング指標)'!AOM29</f>
        <v>7.8231292517006806E-2</v>
      </c>
      <c r="AON3" s="4">
        <f>'データ一覧(モニタリング指標)'!AON29</f>
        <v>7.8231292517006806E-2</v>
      </c>
      <c r="AOO3" s="4">
        <f>'データ一覧(モニタリング指標)'!AOO29</f>
        <v>7.8231292517006806E-2</v>
      </c>
      <c r="AOP3" s="4">
        <f>'データ一覧(モニタリング指標)'!AOP29</f>
        <v>7.4829931972789115E-2</v>
      </c>
      <c r="AOQ3" s="4">
        <f>'データ一覧(モニタリング指標)'!AOQ29</f>
        <v>7.312925170068027E-2</v>
      </c>
      <c r="AOR3" s="4">
        <f>'データ一覧(モニタリング指標)'!AOR29</f>
        <v>6.8027210884353748E-2</v>
      </c>
      <c r="AOS3" s="4">
        <f>'データ一覧(モニタリング指標)'!AOS29</f>
        <v>6.1433447098976107E-2</v>
      </c>
      <c r="AOT3" s="4">
        <f>'データ一覧(モニタリング指標)'!AOT29</f>
        <v>6.4735945485519586E-2</v>
      </c>
      <c r="AOU3" s="4">
        <f>'データ一覧(モニタリング指標)'!AOU29</f>
        <v>6.4735945485519586E-2</v>
      </c>
      <c r="AOV3" s="4">
        <f>'データ一覧(モニタリング指標)'!AOV29</f>
        <v>6.4735945485519586E-2</v>
      </c>
      <c r="AOW3" s="4">
        <f>'データ一覧(モニタリング指標)'!AOW29</f>
        <v>5.6218057921635436E-2</v>
      </c>
      <c r="AOX3" s="4">
        <f>'データ一覧(モニタリング指標)'!AOX29</f>
        <v>4.9403747870528106E-2</v>
      </c>
      <c r="AOY3" s="4">
        <f>'データ一覧(モニタリング指標)'!AOY29</f>
        <v>4.7619047619047616E-2</v>
      </c>
      <c r="AOZ3" s="4">
        <f>'データ一覧(モニタリング指標)'!AOZ29</f>
        <v>4.7619047619047616E-2</v>
      </c>
      <c r="APA3" s="4">
        <f>'データ一覧(モニタリング指標)'!APA29</f>
        <v>4.7538200339558571E-2</v>
      </c>
      <c r="APB3" s="4">
        <f>'データ一覧(モニタリング指標)'!APB29</f>
        <v>4.7538200339558571E-2</v>
      </c>
      <c r="APC3" s="4">
        <f>'データ一覧(モニタリング指標)'!APC29</f>
        <v>4.7538200339558571E-2</v>
      </c>
      <c r="APD3" s="4">
        <f>'データ一覧(モニタリング指標)'!APD29</f>
        <v>4.5918367346938778E-2</v>
      </c>
      <c r="APE3" s="4">
        <f>'データ一覧(モニタリング指標)'!APE29</f>
        <v>4.2589437819420782E-2</v>
      </c>
      <c r="APF3" s="4">
        <f>'データ一覧(モニタリング指標)'!APF29</f>
        <v>4.0885860306643949E-2</v>
      </c>
      <c r="APG3" s="4">
        <f>'データ一覧(モニタリング指標)'!APG29</f>
        <v>3.7478705281090291E-2</v>
      </c>
      <c r="APH3" s="4">
        <f>'データ一覧(モニタリング指標)'!APH29</f>
        <v>3.9182282793867124E-2</v>
      </c>
      <c r="API3" s="4">
        <f>'データ一覧(モニタリング指標)'!API29</f>
        <v>3.9182282793867124E-2</v>
      </c>
      <c r="APJ3" s="4">
        <f>'データ一覧(モニタリング指標)'!APJ29</f>
        <v>3.9182282793867124E-2</v>
      </c>
      <c r="APK3" s="4">
        <f>'データ一覧(モニタリング指標)'!APK29</f>
        <v>3.2367972742759793E-2</v>
      </c>
      <c r="APL3" s="4">
        <f>'データ一覧(モニタリング指標)'!APL29</f>
        <v>3.0716723549488054E-2</v>
      </c>
      <c r="APM3" s="4">
        <f>'データ一覧(モニタリング指標)'!APM29</f>
        <v>2.5553662691652469E-2</v>
      </c>
      <c r="APN3" s="4">
        <f>'データ一覧(モニタリング指標)'!APN29</f>
        <v>2.0442930153321975E-2</v>
      </c>
      <c r="APO3" s="4">
        <f>'データ一覧(モニタリング指標)'!APO29</f>
        <v>2.2184300341296929E-2</v>
      </c>
      <c r="APP3" s="4">
        <f>'データ一覧(モニタリング指標)'!APP29</f>
        <v>2.2184300341296929E-2</v>
      </c>
      <c r="APQ3" s="4">
        <f>'データ一覧(モニタリング指標)'!APQ29</f>
        <v>2.2184300341296929E-2</v>
      </c>
      <c r="APR3" s="4">
        <f>'データ一覧(モニタリング指標)'!APR29</f>
        <v>2.3890784982935155E-2</v>
      </c>
      <c r="APS3" s="4">
        <f>'データ一覧(モニタリング指標)'!APS29</f>
        <v>2.7303754266211604E-2</v>
      </c>
      <c r="APT3" s="4">
        <f>'データ一覧(モニタリング指標)'!APT29</f>
        <v>2.3890784982935155E-2</v>
      </c>
      <c r="APU3" s="4">
        <f>'データ一覧(モニタリング指標)'!APU29</f>
        <v>2.5597269624573378E-2</v>
      </c>
      <c r="APV3" s="4">
        <f>'データ一覧(モニタリング指標)'!APV29</f>
        <v>2.5597269624573378E-2</v>
      </c>
      <c r="APW3" s="4">
        <f>'データ一覧(モニタリング指標)'!APW29</f>
        <v>2.3890784982935155E-2</v>
      </c>
      <c r="APX3" s="4">
        <f>'データ一覧(モニタリング指標)'!APX29</f>
        <v>2.3890784982935155E-2</v>
      </c>
      <c r="APY3" s="4">
        <f>'データ一覧(モニタリング指標)'!APY29</f>
        <v>2.0477815699658702E-2</v>
      </c>
      <c r="APZ3" s="4">
        <f>'データ一覧(モニタリング指標)'!APZ29</f>
        <v>2.0477815699658702E-2</v>
      </c>
      <c r="AQA3" s="4">
        <f>'データ一覧(モニタリング指標)'!AQA29</f>
        <v>1.877133105802048E-2</v>
      </c>
      <c r="AQB3" s="4">
        <f>'データ一覧(モニタリング指標)'!AQB29</f>
        <v>1.3651877133105802E-2</v>
      </c>
      <c r="AQC3" s="4">
        <f>'データ一覧(モニタリング指標)'!AQC29</f>
        <v>1.0238907849829351E-2</v>
      </c>
      <c r="AQD3" s="4">
        <f>'データ一覧(モニタリング指標)'!AQD29</f>
        <v>1.0238907849829351E-2</v>
      </c>
      <c r="AQE3" s="4">
        <f>'データ一覧(モニタリング指標)'!AQE29</f>
        <v>1.0238907849829351E-2</v>
      </c>
      <c r="AQF3" s="4">
        <f>'データ一覧(モニタリング指標)'!AQF29</f>
        <v>1.0238907849829351E-2</v>
      </c>
      <c r="AQG3" s="4">
        <f>'データ一覧(モニタリング指標)'!AQG29</f>
        <v>1.0238907849829351E-2</v>
      </c>
      <c r="AQH3" s="4">
        <f>'データ一覧(モニタリング指標)'!AQH29</f>
        <v>8.5324232081911266E-3</v>
      </c>
      <c r="AQI3" s="4">
        <f>'データ一覧(モニタリング指標)'!AQI29</f>
        <v>1.0238907849829351E-2</v>
      </c>
      <c r="AQJ3" s="4">
        <f>'データ一覧(モニタリング指標)'!AQJ29</f>
        <v>8.9928057553956831E-3</v>
      </c>
      <c r="AQK3" s="4">
        <f>'データ一覧(モニタリング指標)'!AQK29</f>
        <v>8.9928057553956831E-3</v>
      </c>
      <c r="AQL3" s="4">
        <f>'データ一覧(モニタリング指標)'!AQL29</f>
        <v>8.9928057553956831E-3</v>
      </c>
      <c r="AQM3" s="4">
        <f>'データ一覧(モニタリング指標)'!AQM29</f>
        <v>1.2589928057553957E-2</v>
      </c>
      <c r="AQN3" s="4">
        <f>'データ一覧(モニタリング指標)'!AQN29</f>
        <v>1.2589928057553957E-2</v>
      </c>
      <c r="AQO3" s="4">
        <f>'データ一覧(モニタリング指標)'!AQO29</f>
        <v>1.0791366906474821E-2</v>
      </c>
      <c r="AQP3" s="4">
        <f>'データ一覧(モニタリング指標)'!AQP29</f>
        <v>1.0791366906474821E-2</v>
      </c>
      <c r="AQQ3" s="4">
        <f>'データ一覧(モニタリング指標)'!AQQ29</f>
        <v>1.4388489208633094E-2</v>
      </c>
      <c r="AQR3" s="4">
        <f>'データ一覧(モニタリング指標)'!AQR29</f>
        <v>1.4388489208633094E-2</v>
      </c>
      <c r="AQS3" s="4">
        <f>'データ一覧(モニタリング指標)'!AQS29</f>
        <v>1.4388489208633094E-2</v>
      </c>
      <c r="AQT3" s="4">
        <f>'データ一覧(モニタリング指標)'!AQT29</f>
        <v>1.4388489208633094E-2</v>
      </c>
      <c r="AQU3" s="4">
        <f>'データ一覧(モニタリング指標)'!AQU29</f>
        <v>1.4388489208633094E-2</v>
      </c>
      <c r="AQV3" s="4">
        <f>'データ一覧(モニタリング指標)'!AQV29</f>
        <v>1.4388489208633094E-2</v>
      </c>
      <c r="AQW3" s="4">
        <f>'データ一覧(モニタリング指標)'!AQW29</f>
        <v>1.2589928057553957E-2</v>
      </c>
      <c r="AQX3" s="4">
        <f>'データ一覧(モニタリング指標)'!AQX29</f>
        <v>1.2589928057553957E-2</v>
      </c>
      <c r="AQY3" s="4">
        <f>'データ一覧(モニタリング指標)'!AQY29</f>
        <v>1.2589928057553957E-2</v>
      </c>
      <c r="AQZ3" s="4">
        <f>'データ一覧(モニタリング指標)'!AQZ29</f>
        <v>1.2589928057553957E-2</v>
      </c>
      <c r="ARA3" s="4">
        <f>'データ一覧(モニタリング指標)'!ARA29</f>
        <v>1.4388489208633094E-2</v>
      </c>
      <c r="ARB3" s="4">
        <f>'データ一覧(モニタリング指標)'!ARB29</f>
        <v>1.2589928057553957E-2</v>
      </c>
      <c r="ARC3" s="4">
        <f>'データ一覧(モニタリング指標)'!ARC29</f>
        <v>1.2589928057553957E-2</v>
      </c>
      <c r="ARD3" s="4">
        <f>'データ一覧(モニタリング指標)'!ARD29</f>
        <v>1.2589928057553957E-2</v>
      </c>
      <c r="ARE3" s="4">
        <f>'データ一覧(モニタリング指標)'!ARE29</f>
        <v>1.2589928057553957E-2</v>
      </c>
      <c r="ARF3" s="4">
        <f>'データ一覧(モニタリング指標)'!ARF29</f>
        <v>1.2589928057553957E-2</v>
      </c>
      <c r="ARG3" s="4">
        <f>'データ一覧(モニタリング指標)'!ARG29</f>
        <v>1.4388489208633094E-2</v>
      </c>
      <c r="ARH3" s="4">
        <f>'データ一覧(モニタリング指標)'!ARH29</f>
        <v>1.2589928057553957E-2</v>
      </c>
      <c r="ARI3" s="4">
        <f>'データ一覧(モニタリング指標)'!ARI29</f>
        <v>1.0791366906474821E-2</v>
      </c>
      <c r="ARJ3" s="4">
        <f>'データ一覧(モニタリング指標)'!ARJ29</f>
        <v>8.9928057553956831E-3</v>
      </c>
      <c r="ARK3" s="4">
        <f>'データ一覧(モニタリング指標)'!ARK29</f>
        <v>8.9928057553956831E-3</v>
      </c>
      <c r="ARL3" s="4">
        <f>'データ一覧(モニタリング指標)'!ARL29</f>
        <v>8.9928057553956831E-3</v>
      </c>
      <c r="ARM3" s="4">
        <f>'データ一覧(モニタリング指標)'!ARM29</f>
        <v>8.9928057553956831E-3</v>
      </c>
      <c r="ARN3" s="4">
        <f>'データ一覧(モニタリング指標)'!ARN29</f>
        <v>8.9928057553956831E-3</v>
      </c>
      <c r="ARO3" s="4">
        <f>'データ一覧(モニタリング指標)'!ARO29</f>
        <v>1.2589928057553957E-2</v>
      </c>
      <c r="ARP3" s="4">
        <f>'データ一覧(モニタリング指標)'!ARP29</f>
        <v>1.2589928057553957E-2</v>
      </c>
      <c r="ARQ3" s="4">
        <f>'データ一覧(モニタリング指標)'!ARQ29</f>
        <v>1.2589928057553957E-2</v>
      </c>
      <c r="ARR3" s="4">
        <f>'データ一覧(モニタリング指標)'!ARR29</f>
        <v>1.2589928057553957E-2</v>
      </c>
      <c r="ARS3" s="4">
        <f>'データ一覧(モニタリング指標)'!ARS29</f>
        <v>1.2612612612612612E-2</v>
      </c>
      <c r="ART3" s="4">
        <f>'データ一覧(モニタリング指標)'!ART29</f>
        <v>1.2612612612612612E-2</v>
      </c>
      <c r="ARU3" s="4">
        <f>'データ一覧(モニタリング指標)'!ARU29</f>
        <v>1.2612612612612612E-2</v>
      </c>
    </row>
    <row r="4" spans="1:1165" s="41" customFormat="1" ht="18" customHeight="1">
      <c r="A4" s="39" t="s">
        <v>48</v>
      </c>
      <c r="B4" s="134"/>
      <c r="C4" s="134"/>
      <c r="D4" s="134"/>
      <c r="E4" s="134"/>
      <c r="F4" s="134"/>
      <c r="G4" s="134"/>
      <c r="H4" s="38">
        <f>'データ一覧(モニタリング指標)'!H28</f>
        <v>1</v>
      </c>
      <c r="I4" s="38">
        <f>'データ一覧(モニタリング指標)'!I28</f>
        <v>1</v>
      </c>
      <c r="J4" s="38">
        <f>'データ一覧(モニタリング指標)'!J28</f>
        <v>1</v>
      </c>
      <c r="K4" s="38">
        <f>'データ一覧(モニタリング指標)'!K28</f>
        <v>3</v>
      </c>
      <c r="L4" s="38">
        <f>'データ一覧(モニタリング指標)'!L28</f>
        <v>3</v>
      </c>
      <c r="M4" s="38">
        <f>'データ一覧(モニタリング指標)'!M28</f>
        <v>3</v>
      </c>
      <c r="N4" s="38">
        <f>'データ一覧(モニタリング指標)'!N28</f>
        <v>4</v>
      </c>
      <c r="O4" s="38">
        <f>'データ一覧(モニタリング指標)'!O28</f>
        <v>6</v>
      </c>
      <c r="P4" s="38">
        <f>'データ一覧(モニタリング指標)'!P28</f>
        <v>6</v>
      </c>
      <c r="Q4" s="38">
        <f>'データ一覧(モニタリング指標)'!Q28</f>
        <v>5</v>
      </c>
      <c r="R4" s="38">
        <f>'データ一覧(モニタリング指標)'!R28</f>
        <v>5</v>
      </c>
      <c r="S4" s="38">
        <f>'データ一覧(モニタリング指標)'!S28</f>
        <v>5</v>
      </c>
      <c r="T4" s="38">
        <f>'データ一覧(モニタリング指標)'!T28</f>
        <v>5</v>
      </c>
      <c r="U4" s="38">
        <f>'データ一覧(モニタリング指標)'!U28</f>
        <v>5</v>
      </c>
      <c r="V4" s="38">
        <f>'データ一覧(モニタリング指標)'!V28</f>
        <v>6</v>
      </c>
      <c r="W4" s="38">
        <f>'データ一覧(モニタリング指標)'!W28</f>
        <v>5</v>
      </c>
      <c r="X4" s="38">
        <f>'データ一覧(モニタリング指標)'!X28</f>
        <v>5</v>
      </c>
      <c r="Y4" s="38">
        <f>'データ一覧(モニタリング指標)'!Y28</f>
        <v>5</v>
      </c>
      <c r="Z4" s="38">
        <f>'データ一覧(モニタリング指標)'!Z28</f>
        <v>7</v>
      </c>
      <c r="AA4" s="38">
        <f>'データ一覧(モニタリング指標)'!AA28</f>
        <v>8</v>
      </c>
      <c r="AB4" s="38">
        <f>'データ一覧(モニタリング指標)'!AB28</f>
        <v>10</v>
      </c>
      <c r="AC4" s="38">
        <f>'データ一覧(モニタリング指標)'!AC28</f>
        <v>10</v>
      </c>
      <c r="AD4" s="38">
        <f>'データ一覧(モニタリング指標)'!AD28</f>
        <v>10</v>
      </c>
      <c r="AE4" s="38">
        <f>'データ一覧(モニタリング指標)'!AE28</f>
        <v>10</v>
      </c>
      <c r="AF4" s="38">
        <f>'データ一覧(モニタリング指標)'!AF28</f>
        <v>10</v>
      </c>
      <c r="AG4" s="38">
        <f>'データ一覧(モニタリング指標)'!AG28</f>
        <v>12</v>
      </c>
      <c r="AH4" s="38">
        <f>'データ一覧(モニタリング指標)'!AH28</f>
        <v>16</v>
      </c>
      <c r="AI4" s="38">
        <f>'データ一覧(モニタリング指標)'!AI28</f>
        <v>17</v>
      </c>
      <c r="AJ4" s="38">
        <f>'データ一覧(モニタリング指標)'!AJ28</f>
        <v>20</v>
      </c>
      <c r="AK4" s="38">
        <f>'データ一覧(モニタリング指標)'!AK28</f>
        <v>21</v>
      </c>
      <c r="AL4" s="38">
        <f>'データ一覧(モニタリング指標)'!AL28</f>
        <v>22</v>
      </c>
      <c r="AM4" s="38">
        <f>'データ一覧(モニタリング指標)'!AM28</f>
        <v>29</v>
      </c>
      <c r="AN4" s="38">
        <f>'データ一覧(モニタリング指標)'!AN28</f>
        <v>29</v>
      </c>
      <c r="AO4" s="38">
        <f>'データ一覧(モニタリング指標)'!AO28</f>
        <v>36</v>
      </c>
      <c r="AP4" s="38">
        <f>'データ一覧(モニタリング指標)'!AP28</f>
        <v>38</v>
      </c>
      <c r="AQ4" s="38">
        <f>'データ一覧(モニタリング指標)'!AQ28</f>
        <v>43</v>
      </c>
      <c r="AR4" s="38">
        <f>'データ一覧(モニタリング指標)'!AR28</f>
        <v>45</v>
      </c>
      <c r="AS4" s="38">
        <f>'データ一覧(モニタリング指標)'!AS28</f>
        <v>51</v>
      </c>
      <c r="AT4" s="38">
        <f>'データ一覧(モニタリング指標)'!AT28</f>
        <v>51</v>
      </c>
      <c r="AU4" s="38">
        <f>'データ一覧(モニタリング指標)'!AU28</f>
        <v>59</v>
      </c>
      <c r="AV4" s="38">
        <f>'データ一覧(モニタリング指標)'!AV28</f>
        <v>59</v>
      </c>
      <c r="AW4" s="38">
        <f>'データ一覧(モニタリング指標)'!AW28</f>
        <v>61</v>
      </c>
      <c r="AX4" s="38">
        <f>'データ一覧(モニタリング指標)'!AX28</f>
        <v>62</v>
      </c>
      <c r="AY4" s="38">
        <f>'データ一覧(モニタリング指標)'!AY28</f>
        <v>65</v>
      </c>
      <c r="AZ4" s="38">
        <f>'データ一覧(モニタリング指標)'!AZ28</f>
        <v>65</v>
      </c>
      <c r="BA4" s="38">
        <f>'データ一覧(モニタリング指標)'!BA28</f>
        <v>65</v>
      </c>
      <c r="BB4" s="38">
        <f>'データ一覧(モニタリング指標)'!BB28</f>
        <v>60</v>
      </c>
      <c r="BC4" s="38">
        <f>'データ一覧(モニタリング指標)'!BC28</f>
        <v>58</v>
      </c>
      <c r="BD4" s="38">
        <f>'データ一覧(モニタリング指標)'!BD28</f>
        <v>59</v>
      </c>
      <c r="BE4" s="38">
        <f>'データ一覧(モニタリング指標)'!BE28</f>
        <v>61</v>
      </c>
      <c r="BF4" s="38">
        <f>'データ一覧(モニタリング指標)'!BF28</f>
        <v>59</v>
      </c>
      <c r="BG4" s="38">
        <f>'データ一覧(モニタリング指標)'!BG28</f>
        <v>59</v>
      </c>
      <c r="BH4" s="38">
        <f>'データ一覧(モニタリング指標)'!BH28</f>
        <v>60</v>
      </c>
      <c r="BI4" s="38">
        <f>'データ一覧(モニタリング指標)'!BI28</f>
        <v>62</v>
      </c>
      <c r="BJ4" s="38">
        <f>'データ一覧(モニタリング指標)'!BJ28</f>
        <v>64</v>
      </c>
      <c r="BK4" s="38">
        <f>'データ一覧(モニタリング指標)'!BK28</f>
        <v>61</v>
      </c>
      <c r="BL4" s="38">
        <f>'データ一覧(モニタリング指標)'!BL28</f>
        <v>60</v>
      </c>
      <c r="BM4" s="38">
        <f>'データ一覧(モニタリング指標)'!BM28</f>
        <v>60</v>
      </c>
      <c r="BN4" s="38">
        <f>'データ一覧(モニタリング指標)'!BN28</f>
        <v>62</v>
      </c>
      <c r="BO4" s="38">
        <f>'データ一覧(モニタリング指標)'!BO28</f>
        <v>61</v>
      </c>
      <c r="BP4" s="38">
        <f>'データ一覧(モニタリング指標)'!BP28</f>
        <v>61</v>
      </c>
      <c r="BQ4" s="38">
        <f>'データ一覧(モニタリング指標)'!BQ28</f>
        <v>59</v>
      </c>
      <c r="BR4" s="38">
        <f>'データ一覧(モニタリング指標)'!BR28</f>
        <v>58</v>
      </c>
      <c r="BS4" s="38">
        <f>'データ一覧(モニタリング指標)'!BS28</f>
        <v>56</v>
      </c>
      <c r="BT4" s="38">
        <f>'データ一覧(モニタリング指標)'!BT28</f>
        <v>50</v>
      </c>
      <c r="BU4" s="38">
        <f>'データ一覧(モニタリング指標)'!BU28</f>
        <v>50</v>
      </c>
      <c r="BV4" s="38">
        <f>'データ一覧(モニタリング指標)'!BV28</f>
        <v>50</v>
      </c>
      <c r="BW4" s="38">
        <f>'データ一覧(モニタリング指標)'!BW28</f>
        <v>45</v>
      </c>
      <c r="BX4" s="38">
        <f>'データ一覧(モニタリング指標)'!BX28</f>
        <v>43</v>
      </c>
      <c r="BY4" s="38">
        <f>'データ一覧(モニタリング指標)'!BY28</f>
        <v>41</v>
      </c>
      <c r="BZ4" s="38">
        <f>'データ一覧(モニタリング指標)'!BZ28</f>
        <v>39</v>
      </c>
      <c r="CA4" s="38">
        <f>'データ一覧(モニタリング指標)'!CA28</f>
        <v>39</v>
      </c>
      <c r="CB4" s="38">
        <f>'データ一覧(モニタリング指標)'!CB28</f>
        <v>36</v>
      </c>
      <c r="CC4" s="38">
        <f>'データ一覧(モニタリング指標)'!CC28</f>
        <v>37</v>
      </c>
      <c r="CD4" s="38">
        <f>'データ一覧(モニタリング指標)'!CD28</f>
        <v>35</v>
      </c>
      <c r="CE4" s="38">
        <f>'データ一覧(モニタリング指標)'!CE28</f>
        <v>30</v>
      </c>
      <c r="CF4" s="38">
        <f>'データ一覧(モニタリング指標)'!CF28</f>
        <v>29</v>
      </c>
      <c r="CG4" s="38">
        <f>'データ一覧(モニタリング指標)'!CG28</f>
        <v>24</v>
      </c>
      <c r="CH4" s="38">
        <f>'データ一覧(モニタリング指標)'!CH28</f>
        <v>24</v>
      </c>
      <c r="CI4" s="38">
        <f>'データ一覧(モニタリング指標)'!CI28</f>
        <v>25</v>
      </c>
      <c r="CJ4" s="38">
        <f>'データ一覧(モニタリング指標)'!CJ28</f>
        <v>23</v>
      </c>
      <c r="CK4" s="38">
        <f>'データ一覧(モニタリング指標)'!CK28</f>
        <v>21</v>
      </c>
      <c r="CL4" s="38">
        <f>'データ一覧(モニタリング指標)'!CL28</f>
        <v>19</v>
      </c>
      <c r="CM4" s="38">
        <f>'データ一覧(モニタリング指標)'!CM28</f>
        <v>18</v>
      </c>
      <c r="CN4" s="38">
        <f>'データ一覧(モニタリング指標)'!CN28</f>
        <v>17</v>
      </c>
      <c r="CO4" s="38">
        <f>'データ一覧(モニタリング指標)'!CO28</f>
        <v>16</v>
      </c>
      <c r="CP4" s="38">
        <f>'データ一覧(モニタリング指標)'!CP28</f>
        <v>16</v>
      </c>
      <c r="CQ4" s="38">
        <f>'データ一覧(モニタリング指標)'!CQ28</f>
        <v>15</v>
      </c>
      <c r="CR4" s="38">
        <f>'データ一覧(モニタリング指標)'!CR28</f>
        <v>15</v>
      </c>
      <c r="CS4" s="38">
        <f>'データ一覧(モニタリング指標)'!CS28</f>
        <v>15</v>
      </c>
      <c r="CT4" s="38">
        <f>'データ一覧(モニタリング指標)'!CT28</f>
        <v>15</v>
      </c>
      <c r="CU4" s="38">
        <f>'データ一覧(モニタリング指標)'!CU28</f>
        <v>15</v>
      </c>
      <c r="CV4" s="38">
        <f>'データ一覧(モニタリング指標)'!CV28</f>
        <v>15</v>
      </c>
      <c r="CW4" s="38">
        <f>'データ一覧(モニタリング指標)'!CW28</f>
        <v>15</v>
      </c>
      <c r="CX4" s="38">
        <f>'データ一覧(モニタリング指標)'!CX28</f>
        <v>14</v>
      </c>
      <c r="CY4" s="38">
        <f>'データ一覧(モニタリング指標)'!CY28</f>
        <v>10</v>
      </c>
      <c r="CZ4" s="38">
        <f>'データ一覧(モニタリング指標)'!CZ28</f>
        <v>10</v>
      </c>
      <c r="DA4" s="38">
        <f>'データ一覧(モニタリング指標)'!DA28</f>
        <v>9</v>
      </c>
      <c r="DB4" s="38">
        <f>'データ一覧(モニタリング指標)'!DB28</f>
        <v>9</v>
      </c>
      <c r="DC4" s="38">
        <f>'データ一覧(モニタリング指標)'!DC28</f>
        <v>9</v>
      </c>
      <c r="DD4" s="38">
        <f>'データ一覧(モニタリング指標)'!DD28</f>
        <v>8</v>
      </c>
      <c r="DE4" s="38">
        <f>'データ一覧(モニタリング指標)'!DE28</f>
        <v>7</v>
      </c>
      <c r="DF4" s="38">
        <f>'データ一覧(モニタリング指標)'!DF28</f>
        <v>7</v>
      </c>
      <c r="DG4" s="38">
        <f>'データ一覧(モニタリング指標)'!DG28</f>
        <v>6</v>
      </c>
      <c r="DH4" s="38">
        <f>'データ一覧(モニタリング指標)'!DH28</f>
        <v>5</v>
      </c>
      <c r="DI4" s="38">
        <f>'データ一覧(モニタリング指標)'!DI28</f>
        <v>5</v>
      </c>
      <c r="DJ4" s="38">
        <f>'データ一覧(モニタリング指標)'!DJ28</f>
        <v>5</v>
      </c>
      <c r="DK4" s="38">
        <f>'データ一覧(モニタリング指標)'!DK28</f>
        <v>5</v>
      </c>
      <c r="DL4" s="38">
        <f>'データ一覧(モニタリング指標)'!DL28</f>
        <v>5</v>
      </c>
      <c r="DM4" s="38">
        <f>'データ一覧(モニタリング指標)'!DM28</f>
        <v>4</v>
      </c>
      <c r="DN4" s="38">
        <f>'データ一覧(モニタリング指標)'!DN28</f>
        <v>4</v>
      </c>
      <c r="DO4" s="38">
        <f>'データ一覧(モニタリング指標)'!DO28</f>
        <v>3</v>
      </c>
      <c r="DP4" s="38">
        <f>'データ一覧(モニタリング指標)'!DP28</f>
        <v>3</v>
      </c>
      <c r="DQ4" s="38">
        <f>'データ一覧(モニタリング指標)'!DQ28</f>
        <v>3</v>
      </c>
      <c r="DR4" s="38">
        <f>'データ一覧(モニタリング指標)'!DR28</f>
        <v>3</v>
      </c>
      <c r="DS4" s="38">
        <f>'データ一覧(モニタリング指標)'!DS28</f>
        <v>3</v>
      </c>
      <c r="DT4" s="38">
        <f>'データ一覧(モニタリング指標)'!DT28</f>
        <v>3</v>
      </c>
      <c r="DU4" s="38">
        <f>'データ一覧(モニタリング指標)'!DU28</f>
        <v>2</v>
      </c>
      <c r="DV4" s="38">
        <f>'データ一覧(モニタリング指標)'!DV28</f>
        <v>3</v>
      </c>
      <c r="DW4" s="38">
        <f>'データ一覧(モニタリング指標)'!DW28</f>
        <v>3</v>
      </c>
      <c r="DX4" s="38">
        <f>'データ一覧(モニタリング指標)'!DX28</f>
        <v>3</v>
      </c>
      <c r="DY4" s="38">
        <f>'データ一覧(モニタリング指標)'!DY28</f>
        <v>3</v>
      </c>
      <c r="DZ4" s="38">
        <f>'データ一覧(モニタリング指標)'!DZ28</f>
        <v>3</v>
      </c>
      <c r="EA4" s="38">
        <f>'データ一覧(モニタリング指標)'!EA28</f>
        <v>3</v>
      </c>
      <c r="EB4" s="38">
        <f>'データ一覧(モニタリング指標)'!EB28</f>
        <v>3</v>
      </c>
      <c r="EC4" s="38">
        <f>'データ一覧(モニタリング指標)'!EC28</f>
        <v>3</v>
      </c>
      <c r="ED4" s="38">
        <f>'データ一覧(モニタリング指標)'!ED28</f>
        <v>3</v>
      </c>
      <c r="EE4" s="38">
        <f>'データ一覧(モニタリング指標)'!EE28</f>
        <v>5</v>
      </c>
      <c r="EF4" s="38">
        <f>'データ一覧(モニタリング指標)'!EF28</f>
        <v>5</v>
      </c>
      <c r="EG4" s="38">
        <f>'データ一覧(モニタリング指標)'!EG28</f>
        <v>5</v>
      </c>
      <c r="EH4" s="38">
        <f>'データ一覧(モニタリング指標)'!EH28</f>
        <v>6</v>
      </c>
      <c r="EI4" s="38">
        <f>'データ一覧(モニタリング指標)'!EI28</f>
        <v>5</v>
      </c>
      <c r="EJ4" s="38">
        <f>'データ一覧(モニタリング指標)'!EJ28</f>
        <v>4</v>
      </c>
      <c r="EK4" s="38">
        <f>'データ一覧(モニタリング指標)'!EK28</f>
        <v>4</v>
      </c>
      <c r="EL4" s="38">
        <f>'データ一覧(モニタリング指標)'!EL28</f>
        <v>5</v>
      </c>
      <c r="EM4" s="38">
        <f>'データ一覧(モニタリング指標)'!EM28</f>
        <v>5</v>
      </c>
      <c r="EN4" s="38">
        <f>'データ一覧(モニタリング指標)'!EN28</f>
        <v>8</v>
      </c>
      <c r="EO4" s="38">
        <f>'データ一覧(モニタリング指標)'!EO28</f>
        <v>10</v>
      </c>
      <c r="EP4" s="38">
        <f>'データ一覧(モニタリング指標)'!EP28</f>
        <v>13</v>
      </c>
      <c r="EQ4" s="38">
        <f>'データ一覧(モニタリング指標)'!EQ28</f>
        <v>12</v>
      </c>
      <c r="ER4" s="38">
        <f>'データ一覧(モニタリング指標)'!ER28</f>
        <v>11</v>
      </c>
      <c r="ES4" s="38">
        <f>'データ一覧(モニタリング指標)'!ES28</f>
        <v>11</v>
      </c>
      <c r="ET4" s="38">
        <f>'データ一覧(モニタリング指標)'!ET28</f>
        <v>11</v>
      </c>
      <c r="EU4" s="38">
        <f>'データ一覧(モニタリング指標)'!EU28</f>
        <v>13</v>
      </c>
      <c r="EV4" s="38">
        <f>'データ一覧(モニタリング指標)'!EV28</f>
        <v>16</v>
      </c>
      <c r="EW4" s="38">
        <f>'データ一覧(モニタリング指標)'!EW28</f>
        <v>18</v>
      </c>
      <c r="EX4" s="38">
        <f>'データ一覧(モニタリング指標)'!EX28</f>
        <v>19</v>
      </c>
      <c r="EY4" s="38">
        <f>'データ一覧(モニタリング指標)'!EY28</f>
        <v>20</v>
      </c>
      <c r="EZ4" s="38">
        <f>'データ一覧(モニタリング指標)'!EZ28</f>
        <v>23</v>
      </c>
      <c r="FA4" s="38">
        <f>'データ一覧(モニタリング指標)'!FA28</f>
        <v>27</v>
      </c>
      <c r="FB4" s="38">
        <f>'データ一覧(モニタリング指標)'!FB28</f>
        <v>26</v>
      </c>
      <c r="FC4" s="38">
        <f>'データ一覧(モニタリング指標)'!FC28</f>
        <v>30</v>
      </c>
      <c r="FD4" s="38">
        <f>'データ一覧(モニタリング指標)'!FD28</f>
        <v>35</v>
      </c>
      <c r="FE4" s="38">
        <f>'データ一覧(モニタリング指標)'!FE28</f>
        <v>36</v>
      </c>
      <c r="FF4" s="38">
        <f>'データ一覧(モニタリング指標)'!FF28</f>
        <v>40</v>
      </c>
      <c r="FG4" s="38">
        <f>'データ一覧(モニタリング指標)'!FG28</f>
        <v>38</v>
      </c>
      <c r="FH4" s="38">
        <f>'データ一覧(モニタリング指標)'!FH28</f>
        <v>41</v>
      </c>
      <c r="FI4" s="38">
        <f>'データ一覧(モニタリング指標)'!FI28</f>
        <v>49</v>
      </c>
      <c r="FJ4" s="38">
        <f>'データ一覧(モニタリング指標)'!FJ28</f>
        <v>55</v>
      </c>
      <c r="FK4" s="38">
        <f>'データ一覧(モニタリング指標)'!FK28</f>
        <v>53</v>
      </c>
      <c r="FL4" s="38">
        <f>'データ一覧(モニタリング指標)'!FL28</f>
        <v>64</v>
      </c>
      <c r="FM4" s="38">
        <f>'データ一覧(モニタリング指標)'!FM28</f>
        <v>70</v>
      </c>
      <c r="FN4" s="38">
        <f>'データ一覧(モニタリング指標)'!FN28</f>
        <v>72</v>
      </c>
      <c r="FO4" s="38">
        <f>'データ一覧(モニタリング指標)'!FO28</f>
        <v>70</v>
      </c>
      <c r="FP4" s="38">
        <f>'データ一覧(モニタリング指標)'!FP28</f>
        <v>65</v>
      </c>
      <c r="FQ4" s="38">
        <f>'データ一覧(モニタリング指標)'!FQ28</f>
        <v>60</v>
      </c>
      <c r="FR4" s="38">
        <f>'データ一覧(モニタリング指標)'!FR28</f>
        <v>63</v>
      </c>
      <c r="FS4" s="38">
        <f>'データ一覧(モニタリング指標)'!FS28</f>
        <v>62</v>
      </c>
      <c r="FT4" s="38">
        <f>'データ一覧(モニタリング指標)'!FT28</f>
        <v>66</v>
      </c>
      <c r="FU4" s="38">
        <f>'データ一覧(モニタリング指標)'!FU28</f>
        <v>68</v>
      </c>
      <c r="FV4" s="38">
        <f>'データ一覧(モニタリング指標)'!FV28</f>
        <v>67</v>
      </c>
      <c r="FW4" s="38">
        <f>'データ一覧(モニタリング指標)'!FW28</f>
        <v>72</v>
      </c>
      <c r="FX4" s="38">
        <f>'データ一覧(モニタリング指標)'!FX28</f>
        <v>68</v>
      </c>
      <c r="FY4" s="38">
        <f>'データ一覧(モニタリング指標)'!FY28</f>
        <v>58</v>
      </c>
      <c r="FZ4" s="38">
        <f>'データ一覧(モニタリング指標)'!FZ28</f>
        <v>58</v>
      </c>
      <c r="GA4" s="38">
        <f>'データ一覧(モニタリング指標)'!GA28</f>
        <v>58</v>
      </c>
      <c r="GB4" s="38">
        <f>'データ一覧(モニタリング指標)'!GB28</f>
        <v>61</v>
      </c>
      <c r="GC4" s="38">
        <f>'データ一覧(モニタリング指標)'!GC28</f>
        <v>60</v>
      </c>
      <c r="GD4" s="38">
        <f>'データ一覧(モニタリング指標)'!GD28</f>
        <v>61</v>
      </c>
      <c r="GE4" s="38">
        <f>'データ一覧(モニタリング指標)'!GE28</f>
        <v>53</v>
      </c>
      <c r="GF4" s="38">
        <f>'データ一覧(モニタリング指標)'!GF28</f>
        <v>51</v>
      </c>
      <c r="GG4" s="38">
        <f>'データ一覧(モニタリング指標)'!GG28</f>
        <v>49</v>
      </c>
      <c r="GH4" s="38">
        <f>'データ一覧(モニタリング指標)'!GH28</f>
        <v>47</v>
      </c>
      <c r="GI4" s="38">
        <f>'データ一覧(モニタリング指標)'!GI28</f>
        <v>47</v>
      </c>
      <c r="GJ4" s="38">
        <f>'データ一覧(モニタリング指標)'!GJ28</f>
        <v>46</v>
      </c>
      <c r="GK4" s="38">
        <f>'データ一覧(モニタリング指標)'!GK28</f>
        <v>44</v>
      </c>
      <c r="GL4" s="38">
        <f>'データ一覧(モニタリング指標)'!GL28</f>
        <v>42</v>
      </c>
      <c r="GM4" s="38">
        <f>'データ一覧(モニタリング指標)'!GM28</f>
        <v>40</v>
      </c>
      <c r="GN4" s="38">
        <f>'データ一覧(モニタリング指標)'!GN28</f>
        <v>35</v>
      </c>
      <c r="GO4" s="38">
        <f>'データ一覧(モニタリング指標)'!GO28</f>
        <v>34</v>
      </c>
      <c r="GP4" s="38">
        <f>'データ一覧(モニタリング指標)'!GP28</f>
        <v>36</v>
      </c>
      <c r="GQ4" s="38">
        <f>'データ一覧(モニタリング指標)'!GQ28</f>
        <v>36</v>
      </c>
      <c r="GR4" s="38">
        <f>'データ一覧(モニタリング指標)'!GR28</f>
        <v>35</v>
      </c>
      <c r="GS4" s="38">
        <f>'データ一覧(モニタリング指標)'!GS28</f>
        <v>28</v>
      </c>
      <c r="GT4" s="38">
        <f>'データ一覧(モニタリング指標)'!GT28</f>
        <v>31</v>
      </c>
      <c r="GU4" s="38">
        <f>'データ一覧(モニタリング指標)'!GU28</f>
        <v>30</v>
      </c>
      <c r="GV4" s="38">
        <f>'データ一覧(モニタリング指標)'!GV28</f>
        <v>29</v>
      </c>
      <c r="GW4" s="38">
        <f>'データ一覧(モニタリング指標)'!GW28</f>
        <v>29</v>
      </c>
      <c r="GX4" s="38">
        <f>'データ一覧(モニタリング指標)'!GX28</f>
        <v>29</v>
      </c>
      <c r="GY4" s="38">
        <f>'データ一覧(モニタリング指標)'!GY28</f>
        <v>29</v>
      </c>
      <c r="GZ4" s="38">
        <f>'データ一覧(モニタリング指標)'!GZ28</f>
        <v>28</v>
      </c>
      <c r="HA4" s="38">
        <f>'データ一覧(モニタリング指標)'!HA28</f>
        <v>30</v>
      </c>
      <c r="HB4" s="38">
        <f>'データ一覧(モニタリング指標)'!HB28</f>
        <v>29</v>
      </c>
      <c r="HC4" s="38">
        <f>'データ一覧(モニタリング指標)'!HC28</f>
        <v>30</v>
      </c>
      <c r="HD4" s="38">
        <f>'データ一覧(モニタリング指標)'!HD28</f>
        <v>30</v>
      </c>
      <c r="HE4" s="38">
        <f>'データ一覧(モニタリング指標)'!HE28</f>
        <v>30</v>
      </c>
      <c r="HF4" s="38">
        <f>'データ一覧(モニタリング指標)'!HF28</f>
        <v>27</v>
      </c>
      <c r="HG4" s="38">
        <f>'データ一覧(モニタリング指標)'!HG28</f>
        <v>27</v>
      </c>
      <c r="HH4" s="38">
        <f>'データ一覧(モニタリング指標)'!HH28</f>
        <v>24</v>
      </c>
      <c r="HI4" s="38">
        <f>'データ一覧(モニタリング指標)'!HI28</f>
        <v>24</v>
      </c>
      <c r="HJ4" s="38">
        <f>'データ一覧(モニタリング指標)'!HJ28</f>
        <v>22</v>
      </c>
      <c r="HK4" s="38">
        <f>'データ一覧(モニタリング指標)'!HK28</f>
        <v>22</v>
      </c>
      <c r="HL4" s="38">
        <f>'データ一覧(モニタリング指標)'!HL28</f>
        <v>23</v>
      </c>
      <c r="HM4" s="38">
        <f>'データ一覧(モニタリング指標)'!HM28</f>
        <v>21</v>
      </c>
      <c r="HN4" s="38">
        <f>'データ一覧(モニタリング指標)'!HN28</f>
        <v>22</v>
      </c>
      <c r="HO4" s="38">
        <f>'データ一覧(モニタリング指標)'!HO28</f>
        <v>23</v>
      </c>
      <c r="HP4" s="38">
        <f>'データ一覧(モニタリング指標)'!HP28</f>
        <v>23</v>
      </c>
      <c r="HQ4" s="38">
        <f>'データ一覧(モニタリング指標)'!HQ28</f>
        <v>23</v>
      </c>
      <c r="HR4" s="38">
        <f>'データ一覧(モニタリング指標)'!HR28</f>
        <v>24</v>
      </c>
      <c r="HS4" s="38">
        <f>'データ一覧(モニタリング指標)'!HS28</f>
        <v>22</v>
      </c>
      <c r="HT4" s="38">
        <f>'データ一覧(モニタリング指標)'!HT28</f>
        <v>21</v>
      </c>
      <c r="HU4" s="38">
        <f>'データ一覧(モニタリング指標)'!HU28</f>
        <v>21</v>
      </c>
      <c r="HV4" s="38">
        <f>'データ一覧(モニタリング指標)'!HV28</f>
        <v>21</v>
      </c>
      <c r="HW4" s="38">
        <f>'データ一覧(モニタリング指標)'!HW28</f>
        <v>19</v>
      </c>
      <c r="HX4" s="38">
        <f>'データ一覧(モニタリング指標)'!HX28</f>
        <v>19</v>
      </c>
      <c r="HY4" s="38">
        <f>'データ一覧(モニタリング指標)'!HY28</f>
        <v>20</v>
      </c>
      <c r="HZ4" s="38">
        <f>'データ一覧(モニタリング指標)'!HZ28</f>
        <v>16</v>
      </c>
      <c r="IA4" s="38">
        <f>'データ一覧(モニタリング指標)'!IA28</f>
        <v>19</v>
      </c>
      <c r="IB4" s="38">
        <f>'データ一覧(モニタリング指標)'!IB28</f>
        <v>19</v>
      </c>
      <c r="IC4" s="38">
        <f>'データ一覧(モニタリング指標)'!IC28</f>
        <v>22</v>
      </c>
      <c r="ID4" s="38">
        <f>'データ一覧(モニタリング指標)'!ID28</f>
        <v>22</v>
      </c>
      <c r="IE4" s="38">
        <f>'データ一覧(モニタリング指標)'!IE28</f>
        <v>23</v>
      </c>
      <c r="IF4" s="38">
        <f>'データ一覧(モニタリング指標)'!IF28</f>
        <v>23</v>
      </c>
      <c r="IG4" s="38">
        <f>'データ一覧(モニタリング指標)'!IG28</f>
        <v>26</v>
      </c>
      <c r="IH4" s="38">
        <f>'データ一覧(モニタリング指標)'!IH28</f>
        <v>26</v>
      </c>
      <c r="II4" s="38">
        <f>'データ一覧(モニタリング指標)'!II28</f>
        <v>25</v>
      </c>
      <c r="IJ4" s="38">
        <f>'データ一覧(モニタリング指標)'!IJ28</f>
        <v>25</v>
      </c>
      <c r="IK4" s="38">
        <f>'データ一覧(モニタリング指標)'!IK28</f>
        <v>26</v>
      </c>
      <c r="IL4" s="38">
        <f>'データ一覧(モニタリング指標)'!IL28</f>
        <v>25</v>
      </c>
      <c r="IM4" s="38">
        <f>'データ一覧(モニタリング指標)'!IM28</f>
        <v>26</v>
      </c>
      <c r="IN4" s="38">
        <f>'データ一覧(モニタリング指標)'!IN28</f>
        <v>31</v>
      </c>
      <c r="IO4" s="38">
        <f>'データ一覧(モニタリング指標)'!IO28</f>
        <v>32</v>
      </c>
      <c r="IP4" s="38">
        <f>'データ一覧(モニタリング指標)'!IP28</f>
        <v>37</v>
      </c>
      <c r="IQ4" s="38">
        <f>'データ一覧(モニタリング指標)'!IQ28</f>
        <v>40</v>
      </c>
      <c r="IR4" s="38">
        <f>'データ一覧(モニタリング指標)'!IR28</f>
        <v>42</v>
      </c>
      <c r="IS4" s="38">
        <f>'データ一覧(モニタリング指標)'!IS28</f>
        <v>43</v>
      </c>
      <c r="IT4" s="38">
        <f>'データ一覧(モニタリング指標)'!IT28</f>
        <v>46</v>
      </c>
      <c r="IU4" s="38">
        <f>'データ一覧(モニタリング指標)'!IU28</f>
        <v>51</v>
      </c>
      <c r="IV4" s="38">
        <f>'データ一覧(モニタリング指標)'!IV28</f>
        <v>58</v>
      </c>
      <c r="IW4" s="38">
        <f>'データ一覧(モニタリング指標)'!IW28</f>
        <v>63</v>
      </c>
      <c r="IX4" s="38">
        <f>'データ一覧(モニタリング指標)'!IX28</f>
        <v>60</v>
      </c>
      <c r="IY4" s="38">
        <f>'データ一覧(モニタリング指標)'!IY28</f>
        <v>58</v>
      </c>
      <c r="IZ4" s="38">
        <f>'データ一覧(モニタリング指標)'!IZ28</f>
        <v>62</v>
      </c>
      <c r="JA4" s="38">
        <f>'データ一覧(モニタリング指標)'!JA28</f>
        <v>66</v>
      </c>
      <c r="JB4" s="38">
        <f>'データ一覧(モニタリング指標)'!JB28</f>
        <v>72</v>
      </c>
      <c r="JC4" s="38">
        <f>'データ一覧(モニタリング指標)'!JC28</f>
        <v>69</v>
      </c>
      <c r="JD4" s="38">
        <f>'データ一覧(モニタリング指標)'!JD28</f>
        <v>72</v>
      </c>
      <c r="JE4" s="38">
        <f>'データ一覧(モニタリング指標)'!JE28</f>
        <v>76</v>
      </c>
      <c r="JF4" s="38">
        <f>'データ一覧(モニタリング指標)'!JF28</f>
        <v>81</v>
      </c>
      <c r="JG4" s="38">
        <f>'データ一覧(モニタリング指標)'!JG28</f>
        <v>87</v>
      </c>
      <c r="JH4" s="38">
        <f>'データ一覧(モニタリング指標)'!JH28</f>
        <v>91</v>
      </c>
      <c r="JI4" s="38">
        <f>'データ一覧(モニタリング指標)'!JI28</f>
        <v>98</v>
      </c>
      <c r="JJ4" s="38">
        <f>'データ一覧(モニタリング指標)'!JJ28</f>
        <v>103</v>
      </c>
      <c r="JK4" s="38">
        <f>'データ一覧(モニタリング指標)'!JK28</f>
        <v>107</v>
      </c>
      <c r="JL4" s="38">
        <f>'データ一覧(モニタリング指標)'!JL28</f>
        <v>108</v>
      </c>
      <c r="JM4" s="38">
        <f>'データ一覧(モニタリング指標)'!JM28</f>
        <v>107</v>
      </c>
      <c r="JN4" s="38">
        <f>'データ一覧(モニタリング指標)'!JN28</f>
        <v>107</v>
      </c>
      <c r="JO4" s="38">
        <f>'データ一覧(モニタリング指標)'!JO28</f>
        <v>110</v>
      </c>
      <c r="JP4" s="38">
        <f>'データ一覧(モニタリング指標)'!JP28</f>
        <v>124</v>
      </c>
      <c r="JQ4" s="38">
        <f>'データ一覧(モニタリング指標)'!JQ28</f>
        <v>125</v>
      </c>
      <c r="JR4" s="38">
        <f>'データ一覧(モニタリング指標)'!JR28</f>
        <v>131</v>
      </c>
      <c r="JS4" s="38">
        <f>'データ一覧(モニタリング指標)'!JS28</f>
        <v>136</v>
      </c>
      <c r="JT4" s="38">
        <f>'データ一覧(モニタリング指標)'!JT28</f>
        <v>139</v>
      </c>
      <c r="JU4" s="38">
        <f>'データ一覧(モニタリング指標)'!JU28</f>
        <v>132</v>
      </c>
      <c r="JV4" s="38">
        <f>'データ一覧(モニタリング指標)'!JV28</f>
        <v>141</v>
      </c>
      <c r="JW4" s="38">
        <f>'データ一覧(モニタリング指標)'!JW28</f>
        <v>141</v>
      </c>
      <c r="JX4" s="38">
        <f>'データ一覧(モニタリング指標)'!JX28</f>
        <v>146</v>
      </c>
      <c r="JY4" s="38">
        <f>'データ一覧(モニタリング指標)'!JY28</f>
        <v>147</v>
      </c>
      <c r="JZ4" s="38">
        <f>'データ一覧(モニタリング指標)'!JZ28</f>
        <v>150</v>
      </c>
      <c r="KA4" s="38">
        <f>'データ一覧(モニタリング指標)'!KA28</f>
        <v>155</v>
      </c>
      <c r="KB4" s="38">
        <f>'データ一覧(モニタリング指標)'!KB28</f>
        <v>152</v>
      </c>
      <c r="KC4" s="38">
        <f>'データ一覧(モニタリング指標)'!KC28</f>
        <v>158</v>
      </c>
      <c r="KD4" s="38">
        <f>'データ一覧(モニタリング指標)'!KD28</f>
        <v>156</v>
      </c>
      <c r="KE4" s="38">
        <f>'データ一覧(モニタリング指標)'!KE28</f>
        <v>158</v>
      </c>
      <c r="KF4" s="38">
        <f>'データ一覧(モニタリング指標)'!KF28</f>
        <v>157</v>
      </c>
      <c r="KG4" s="38">
        <f>'データ一覧(モニタリング指標)'!KG28</f>
        <v>157</v>
      </c>
      <c r="KH4" s="38">
        <f>'データ一覧(モニタリング指標)'!KH28</f>
        <v>156</v>
      </c>
      <c r="KI4" s="38">
        <f>'データ一覧(モニタリング指標)'!KI28</f>
        <v>158</v>
      </c>
      <c r="KJ4" s="38">
        <f>'データ一覧(モニタリング指標)'!KJ28</f>
        <v>158</v>
      </c>
      <c r="KK4" s="38">
        <f>'データ一覧(モニタリング指標)'!KK28</f>
        <v>165</v>
      </c>
      <c r="KL4" s="38">
        <f>'データ一覧(モニタリング指標)'!KL28</f>
        <v>160</v>
      </c>
      <c r="KM4" s="38">
        <f>'データ一覧(モニタリング指標)'!KM28</f>
        <v>162</v>
      </c>
      <c r="KN4" s="38">
        <f>'データ一覧(モニタリング指標)'!KN28</f>
        <v>161</v>
      </c>
      <c r="KO4" s="38">
        <f>'データ一覧(モニタリング指標)'!KO28</f>
        <v>162</v>
      </c>
      <c r="KP4" s="38">
        <f>'データ一覧(モニタリング指標)'!KP28</f>
        <v>161</v>
      </c>
      <c r="KQ4" s="38">
        <f>'データ一覧(モニタリング指標)'!KQ28</f>
        <v>161</v>
      </c>
      <c r="KR4" s="38">
        <f>'データ一覧(モニタリング指標)'!KR28</f>
        <v>158</v>
      </c>
      <c r="KS4" s="38">
        <f>'データ一覧(モニタリング指標)'!KS28</f>
        <v>150</v>
      </c>
      <c r="KT4" s="38">
        <f>'データ一覧(モニタリング指標)'!KT28</f>
        <v>159</v>
      </c>
      <c r="KU4" s="38">
        <f>'データ一覧(モニタリング指標)'!KU28</f>
        <v>164</v>
      </c>
      <c r="KV4" s="38">
        <f>'データ一覧(モニタリング指標)'!KV28</f>
        <v>165</v>
      </c>
      <c r="KW4" s="38">
        <f>'データ一覧(モニタリング指標)'!KW28</f>
        <v>165</v>
      </c>
      <c r="KX4" s="38">
        <f>'データ一覧(モニタリング指標)'!KX28</f>
        <v>169</v>
      </c>
      <c r="KY4" s="38">
        <f>'データ一覧(モニタリング指標)'!KY28</f>
        <v>171</v>
      </c>
      <c r="KZ4" s="38">
        <f>'データ一覧(モニタリング指標)'!KZ28</f>
        <v>161</v>
      </c>
      <c r="LA4" s="38">
        <f>'データ一覧(モニタリング指標)'!LA28</f>
        <v>166</v>
      </c>
      <c r="LB4" s="38">
        <f>'データ一覧(モニタリング指標)'!LB28</f>
        <v>168</v>
      </c>
      <c r="LC4" s="38">
        <f>'データ一覧(モニタリング指標)'!LC28</f>
        <v>168</v>
      </c>
      <c r="LD4" s="38">
        <f>'データ一覧(モニタリング指標)'!LD28</f>
        <v>168</v>
      </c>
      <c r="LE4" s="38">
        <f>'データ一覧(モニタリング指標)'!LE28</f>
        <v>171</v>
      </c>
      <c r="LF4" s="38">
        <f>'データ一覧(モニタリング指標)'!LF28</f>
        <v>169</v>
      </c>
      <c r="LG4" s="38">
        <f>'データ一覧(モニタリング指標)'!LG28</f>
        <v>171</v>
      </c>
      <c r="LH4" s="38">
        <f>'データ一覧(モニタリング指標)'!LH28</f>
        <v>172</v>
      </c>
      <c r="LI4" s="38">
        <f>'データ一覧(モニタリング指標)'!LI28</f>
        <v>175</v>
      </c>
      <c r="LJ4" s="38">
        <f>'データ一覧(モニタリング指標)'!LJ28</f>
        <v>187</v>
      </c>
      <c r="LK4" s="38">
        <f>'データ一覧(モニタリング指標)'!LK28</f>
        <v>185</v>
      </c>
      <c r="LL4" s="38">
        <f>'データ一覧(モニタリング指標)'!LL28</f>
        <v>186</v>
      </c>
      <c r="LM4" s="38">
        <f>'データ一覧(モニタリング指標)'!LM28</f>
        <v>187</v>
      </c>
      <c r="LN4" s="38">
        <f>'データ一覧(モニタリング指標)'!LN28</f>
        <v>179</v>
      </c>
      <c r="LO4" s="38">
        <f>'データ一覧(モニタリング指標)'!LO28</f>
        <v>185</v>
      </c>
      <c r="LP4" s="38">
        <f>'データ一覧(モニタリング指標)'!LP28</f>
        <v>174</v>
      </c>
      <c r="LQ4" s="38">
        <f>'データ一覧(モニタリング指標)'!LQ28</f>
        <v>170</v>
      </c>
      <c r="LR4" s="38">
        <f>'データ一覧(モニタリング指標)'!LR28</f>
        <v>174</v>
      </c>
      <c r="LS4" s="38">
        <f>'データ一覧(モニタリング指標)'!LS28</f>
        <v>175</v>
      </c>
      <c r="LT4" s="38">
        <f>'データ一覧(モニタリング指標)'!LT28</f>
        <v>179</v>
      </c>
      <c r="LU4" s="38">
        <f>'データ一覧(モニタリング指標)'!LU28</f>
        <v>184</v>
      </c>
      <c r="LV4" s="38">
        <f>'データ一覧(モニタリング指標)'!LV28</f>
        <v>182</v>
      </c>
      <c r="LW4" s="38">
        <f>'データ一覧(モニタリング指標)'!LW28</f>
        <v>181</v>
      </c>
      <c r="LX4" s="38">
        <f>'データ一覧(モニタリング指標)'!LX28</f>
        <v>174</v>
      </c>
      <c r="LY4" s="38">
        <f>'データ一覧(モニタリング指標)'!LY28</f>
        <v>179</v>
      </c>
      <c r="LZ4" s="38">
        <f>'データ一覧(モニタリング指標)'!LZ28</f>
        <v>185</v>
      </c>
      <c r="MA4" s="38">
        <f>'データ一覧(モニタリング指標)'!MA28</f>
        <v>179</v>
      </c>
      <c r="MB4" s="38">
        <f>'データ一覧(モニタリング指標)'!MB28</f>
        <v>172</v>
      </c>
      <c r="MC4" s="38">
        <f>'データ一覧(モニタリング指標)'!MC28</f>
        <v>166</v>
      </c>
      <c r="MD4" s="38">
        <f>'データ一覧(モニタリング指標)'!MD28</f>
        <v>166</v>
      </c>
      <c r="ME4" s="38">
        <f>'データ一覧(モニタリング指標)'!ME28</f>
        <v>155</v>
      </c>
      <c r="MF4" s="38">
        <f>'データ一覧(モニタリング指標)'!MF28</f>
        <v>147</v>
      </c>
      <c r="MG4" s="38">
        <f>'データ一覧(モニタリング指標)'!MG28</f>
        <v>149</v>
      </c>
      <c r="MH4" s="38">
        <f>'データ一覧(モニタリング指標)'!MH28</f>
        <v>153</v>
      </c>
      <c r="MI4" s="38">
        <f>'データ一覧(モニタリング指標)'!MI28</f>
        <v>146</v>
      </c>
      <c r="MJ4" s="38">
        <f>'データ一覧(モニタリング指標)'!MJ28</f>
        <v>143</v>
      </c>
      <c r="MK4" s="38">
        <f>'データ一覧(モニタリング指標)'!MK28</f>
        <v>141</v>
      </c>
      <c r="ML4" s="38">
        <f>'データ一覧(モニタリング指標)'!ML28</f>
        <v>144</v>
      </c>
      <c r="MM4" s="38">
        <f>'データ一覧(モニタリング指標)'!MM28</f>
        <v>137</v>
      </c>
      <c r="MN4" s="38">
        <f>'データ一覧(モニタリング指標)'!MN28</f>
        <v>140</v>
      </c>
      <c r="MO4" s="38">
        <f>'データ一覧(モニタリング指標)'!MO28</f>
        <v>142</v>
      </c>
      <c r="MP4" s="38">
        <f>'データ一覧(モニタリング指標)'!MP28</f>
        <v>133</v>
      </c>
      <c r="MQ4" s="38">
        <f>'データ一覧(モニタリング指標)'!MQ28</f>
        <v>116</v>
      </c>
      <c r="MR4" s="38">
        <f>'データ一覧(モニタリング指標)'!MR28</f>
        <v>110</v>
      </c>
      <c r="MS4" s="38">
        <f>'データ一覧(モニタリング指標)'!MS28</f>
        <v>107</v>
      </c>
      <c r="MT4" s="38">
        <f>'データ一覧(モニタリング指標)'!MT28</f>
        <v>105</v>
      </c>
      <c r="MU4" s="38">
        <f>'データ一覧(モニタリング指標)'!MU28</f>
        <v>107</v>
      </c>
      <c r="MV4" s="38">
        <f>'データ一覧(モニタリング指標)'!MV28</f>
        <v>102</v>
      </c>
      <c r="MW4" s="38">
        <f>'データ一覧(モニタリング指標)'!MW28</f>
        <v>100</v>
      </c>
      <c r="MX4" s="38">
        <f>'データ一覧(モニタリング指標)'!MX28</f>
        <v>98</v>
      </c>
      <c r="MY4" s="38">
        <f>'データ一覧(モニタリング指標)'!MY28</f>
        <v>95</v>
      </c>
      <c r="MZ4" s="38">
        <f>'データ一覧(モニタリング指標)'!MZ28</f>
        <v>92</v>
      </c>
      <c r="NA4" s="38">
        <f>'データ一覧(モニタリング指標)'!NA28</f>
        <v>90</v>
      </c>
      <c r="NB4" s="38">
        <f>'データ一覧(モニタリング指標)'!NB28</f>
        <v>90</v>
      </c>
      <c r="NC4" s="38">
        <f>'データ一覧(モニタリング指標)'!NC28</f>
        <v>87</v>
      </c>
      <c r="ND4" s="38">
        <f>'データ一覧(モニタリング指標)'!ND28</f>
        <v>83</v>
      </c>
      <c r="NE4" s="38">
        <f>'データ一覧(モニタリング指標)'!NE28</f>
        <v>82</v>
      </c>
      <c r="NF4" s="38">
        <f>'データ一覧(モニタリング指標)'!NF28</f>
        <v>79</v>
      </c>
      <c r="NG4" s="38">
        <f>'データ一覧(モニタリング指標)'!NG28</f>
        <v>75</v>
      </c>
      <c r="NH4" s="38">
        <f>'データ一覧(モニタリング指標)'!NH28</f>
        <v>75</v>
      </c>
      <c r="NI4" s="38">
        <f>'データ一覧(モニタリング指標)'!NI28</f>
        <v>77</v>
      </c>
      <c r="NJ4" s="38">
        <f>'データ一覧(モニタリング指標)'!NJ28</f>
        <v>74</v>
      </c>
      <c r="NK4" s="38">
        <f>'データ一覧(モニタリング指標)'!NK28</f>
        <v>68</v>
      </c>
      <c r="NL4" s="38">
        <f>'データ一覧(モニタリング指標)'!NL28</f>
        <v>62</v>
      </c>
      <c r="NM4" s="38">
        <f>'データ一覧(モニタリング指標)'!NM28</f>
        <v>60</v>
      </c>
      <c r="NN4" s="38">
        <f>'データ一覧(モニタリング指標)'!NN28</f>
        <v>61</v>
      </c>
      <c r="NO4" s="38">
        <f>'データ一覧(モニタリング指標)'!NO28</f>
        <v>60</v>
      </c>
      <c r="NP4" s="38">
        <f>'データ一覧(モニタリング指標)'!NP28</f>
        <v>60</v>
      </c>
      <c r="NQ4" s="38">
        <f>'データ一覧(モニタリング指標)'!NQ28</f>
        <v>60</v>
      </c>
      <c r="NR4" s="38">
        <f>'データ一覧(モニタリング指標)'!NR28</f>
        <v>61</v>
      </c>
      <c r="NS4" s="38">
        <f>'データ一覧(モニタリング指標)'!NS28</f>
        <v>54</v>
      </c>
      <c r="NT4" s="38">
        <f>'データ一覧(モニタリング指標)'!NT28</f>
        <v>54</v>
      </c>
      <c r="NU4" s="38">
        <f>'データ一覧(モニタリング指標)'!NU28</f>
        <v>56</v>
      </c>
      <c r="NV4" s="38">
        <f>'データ一覧(モニタリング指標)'!NV28</f>
        <v>55</v>
      </c>
      <c r="NW4" s="38">
        <f>'データ一覧(モニタリング指標)'!NW28</f>
        <v>59</v>
      </c>
      <c r="NX4" s="38">
        <f>'データ一覧(モニタリング指標)'!NX28</f>
        <v>61</v>
      </c>
      <c r="NY4" s="38">
        <f>'データ一覧(モニタリング指標)'!NY28</f>
        <v>59</v>
      </c>
      <c r="NZ4" s="38">
        <f>'データ一覧(モニタリング指標)'!NZ28</f>
        <v>61</v>
      </c>
      <c r="OA4" s="38">
        <f>'データ一覧(モニタリング指標)'!OA28</f>
        <v>61</v>
      </c>
      <c r="OB4" s="38">
        <f>'データ一覧(モニタリング指標)'!OB28</f>
        <v>63</v>
      </c>
      <c r="OC4" s="38">
        <f>'データ一覧(モニタリング指標)'!OC28</f>
        <v>70</v>
      </c>
      <c r="OD4" s="38">
        <f>'データ一覧(モニタリング指標)'!OD28</f>
        <v>71</v>
      </c>
      <c r="OE4" s="38">
        <f>'データ一覧(モニタリング指標)'!OE28</f>
        <v>83</v>
      </c>
      <c r="OF4" s="38">
        <f>'データ一覧(モニタリング指標)'!OF28</f>
        <v>90</v>
      </c>
      <c r="OG4" s="38">
        <f>'データ一覧(モニタリング指標)'!OG28</f>
        <v>92</v>
      </c>
      <c r="OH4" s="38">
        <f>'データ一覧(モニタリング指標)'!OH28</f>
        <v>96</v>
      </c>
      <c r="OI4" s="38">
        <f>'データ一覧(モニタリング指標)'!OI28</f>
        <v>112</v>
      </c>
      <c r="OJ4" s="38">
        <f>'データ一覧(モニタリング指標)'!OJ28</f>
        <v>124</v>
      </c>
      <c r="OK4" s="38">
        <f>'データ一覧(モニタリング指標)'!OK28</f>
        <v>135</v>
      </c>
      <c r="OL4" s="38">
        <f>'データ一覧(モニタリング指標)'!OL28</f>
        <v>143</v>
      </c>
      <c r="OM4" s="38">
        <f>'データ一覧(モニタリング指標)'!OM28</f>
        <v>146</v>
      </c>
      <c r="ON4" s="38">
        <f>'データ一覧(モニタリング指標)'!ON28</f>
        <v>155</v>
      </c>
      <c r="OO4" s="38">
        <f>'データ一覧(モニタリング指標)'!OO28</f>
        <v>163</v>
      </c>
      <c r="OP4" s="38">
        <f>'データ一覧(モニタリング指標)'!OP28</f>
        <v>171</v>
      </c>
      <c r="OQ4" s="38">
        <f>'データ一覧(モニタリング指標)'!OQ28</f>
        <v>182</v>
      </c>
      <c r="OR4" s="38">
        <f>'データ一覧(モニタリング指標)'!OR28</f>
        <v>188</v>
      </c>
      <c r="OS4" s="38">
        <f>'データ一覧(モニタリング指標)'!OS28</f>
        <v>203</v>
      </c>
      <c r="OT4" s="38">
        <f>'データ一覧(モニタリング指標)'!OT28</f>
        <v>213</v>
      </c>
      <c r="OU4" s="38">
        <f>'データ一覧(モニタリング指標)'!OU28</f>
        <v>219</v>
      </c>
      <c r="OV4" s="38">
        <f>'データ一覧(モニタリング指標)'!OV28</f>
        <v>226</v>
      </c>
      <c r="OW4" s="38">
        <f>'データ一覧(モニタリング指標)'!OW28</f>
        <v>229</v>
      </c>
      <c r="OX4" s="38">
        <f>'データ一覧(モニタリング指標)'!OX28</f>
        <v>236</v>
      </c>
      <c r="OY4" s="38">
        <f>'データ一覧(モニタリング指標)'!OY28</f>
        <v>244</v>
      </c>
      <c r="OZ4" s="38">
        <f>'データ一覧(モニタリング指標)'!OZ28</f>
        <v>248</v>
      </c>
      <c r="PA4" s="38">
        <f>'データ一覧(モニタリング指標)'!PA28</f>
        <v>257</v>
      </c>
      <c r="PB4" s="38">
        <f>'データ一覧(モニタリング指標)'!PB28</f>
        <v>261</v>
      </c>
      <c r="PC4" s="38">
        <f>'データ一覧(モニタリング指標)'!PC28</f>
        <v>271</v>
      </c>
      <c r="PD4" s="38">
        <f>'データ一覧(モニタリング指標)'!PD28</f>
        <v>276</v>
      </c>
      <c r="PE4" s="38">
        <f>'データ一覧(モニタリング指標)'!PE28</f>
        <v>282</v>
      </c>
      <c r="PF4" s="38">
        <f>'データ一覧(モニタリング指標)'!PF28</f>
        <v>284</v>
      </c>
      <c r="PG4" s="38">
        <f>'データ一覧(モニタリング指標)'!PG28</f>
        <v>302</v>
      </c>
      <c r="PH4" s="38">
        <f>'データ一覧(モニタリング指標)'!PH28</f>
        <v>306</v>
      </c>
      <c r="PI4" s="38">
        <f>'データ一覧(モニタリング指標)'!PI28</f>
        <v>316</v>
      </c>
      <c r="PJ4" s="38">
        <f>'データ一覧(モニタリング指標)'!PJ28</f>
        <v>331</v>
      </c>
      <c r="PK4" s="38">
        <f>'データ一覧(モニタリング指標)'!PK28</f>
        <v>343</v>
      </c>
      <c r="PL4" s="38">
        <f>'データ一覧(モニタリング指標)'!PL28</f>
        <v>353</v>
      </c>
      <c r="PM4" s="38">
        <f>'データ一覧(モニタリング指標)'!PM28</f>
        <v>356</v>
      </c>
      <c r="PN4" s="38">
        <f>'データ一覧(モニタリング指標)'!PN28</f>
        <v>360</v>
      </c>
      <c r="PO4" s="38">
        <f>'データ一覧(モニタリング指標)'!PO28</f>
        <v>357</v>
      </c>
      <c r="PP4" s="38">
        <f>'データ一覧(モニタリング指標)'!PP28</f>
        <v>372</v>
      </c>
      <c r="PQ4" s="38">
        <f>'データ一覧(モニタリング指標)'!PQ28</f>
        <v>370</v>
      </c>
      <c r="PR4" s="38">
        <f>'データ一覧(モニタリング指標)'!PR28</f>
        <v>357</v>
      </c>
      <c r="PS4" s="38">
        <f>'データ一覧(モニタリング指標)'!PS28</f>
        <v>353</v>
      </c>
      <c r="PT4" s="38">
        <f>'データ一覧(モニタリング指標)'!PT28</f>
        <v>350</v>
      </c>
      <c r="PU4" s="38">
        <f>'データ一覧(モニタリング指標)'!PU28</f>
        <v>351</v>
      </c>
      <c r="PV4" s="38">
        <f>'データ一覧(モニタリング指標)'!PV28</f>
        <v>355</v>
      </c>
      <c r="PW4" s="38">
        <f>'データ一覧(モニタリング指標)'!PW28</f>
        <v>345</v>
      </c>
      <c r="PX4" s="38">
        <f>'データ一覧(モニタリング指標)'!PX28</f>
        <v>335</v>
      </c>
      <c r="PY4" s="38">
        <f>'データ一覧(モニタリング指標)'!PY28</f>
        <v>329</v>
      </c>
      <c r="PZ4" s="38">
        <f>'データ一覧(モニタリング指標)'!PZ28</f>
        <v>336</v>
      </c>
      <c r="QA4" s="38">
        <f>'データ一覧(モニタリング指標)'!QA28</f>
        <v>327</v>
      </c>
      <c r="QB4" s="38">
        <f>'データ一覧(モニタリング指標)'!QB28</f>
        <v>328</v>
      </c>
      <c r="QC4" s="38">
        <f>'データ一覧(モニタリング指標)'!QC28</f>
        <v>324</v>
      </c>
      <c r="QD4" s="38">
        <f>'データ一覧(モニタリング指標)'!QD28</f>
        <v>335</v>
      </c>
      <c r="QE4" s="38">
        <f>'データ一覧(モニタリング指標)'!QE28</f>
        <v>334</v>
      </c>
      <c r="QF4" s="38">
        <f>'データ一覧(モニタリング指標)'!QF28</f>
        <v>316</v>
      </c>
      <c r="QG4" s="38">
        <f>'データ一覧(モニタリング指標)'!QG28</f>
        <v>315</v>
      </c>
      <c r="QH4" s="38">
        <f>'データ一覧(モニタリング指標)'!QH28</f>
        <v>308</v>
      </c>
      <c r="QI4" s="38">
        <f>'データ一覧(モニタリング指標)'!QI28</f>
        <v>289</v>
      </c>
      <c r="QJ4" s="38">
        <f>'データ一覧(モニタリング指標)'!QJ28</f>
        <v>286</v>
      </c>
      <c r="QK4" s="38">
        <f>'データ一覧(モニタリング指標)'!QK28</f>
        <v>268</v>
      </c>
      <c r="QL4" s="38">
        <f>'データ一覧(モニタリング指標)'!QL28</f>
        <v>255</v>
      </c>
      <c r="QM4" s="38">
        <f>'データ一覧(モニタリング指標)'!QM28</f>
        <v>253</v>
      </c>
      <c r="QN4" s="38">
        <f>'データ一覧(モニタリング指標)'!QN28</f>
        <v>249</v>
      </c>
      <c r="QO4" s="38">
        <f>'データ一覧(モニタリング指標)'!QO28</f>
        <v>254</v>
      </c>
      <c r="QP4" s="38">
        <f>'データ一覧(モニタリング指標)'!QP28</f>
        <v>251</v>
      </c>
      <c r="QQ4" s="38">
        <f>'データ一覧(モニタリング指標)'!QQ28</f>
        <v>223</v>
      </c>
      <c r="QR4" s="38">
        <f>'データ一覧(モニタリング指標)'!QR28</f>
        <v>213</v>
      </c>
      <c r="QS4" s="38">
        <f>'データ一覧(モニタリング指標)'!QS28</f>
        <v>198</v>
      </c>
      <c r="QT4" s="38">
        <f>'データ一覧(モニタリング指標)'!QT28</f>
        <v>194</v>
      </c>
      <c r="QU4" s="38">
        <f>'データ一覧(モニタリング指標)'!QU28</f>
        <v>189</v>
      </c>
      <c r="QV4" s="38">
        <f>'データ一覧(モニタリング指標)'!QV28</f>
        <v>191</v>
      </c>
      <c r="QW4" s="38">
        <f>'データ一覧(モニタリング指標)'!QW28</f>
        <v>189</v>
      </c>
      <c r="QX4" s="38">
        <f>'データ一覧(モニタリング指標)'!QX28</f>
        <v>186</v>
      </c>
      <c r="QY4" s="38">
        <f>'データ一覧(モニタリング指標)'!QY28</f>
        <v>179</v>
      </c>
      <c r="QZ4" s="38">
        <f>'データ一覧(モニタリング指標)'!QZ28</f>
        <v>155</v>
      </c>
      <c r="RA4" s="38">
        <f>'データ一覧(モニタリング指標)'!RA28</f>
        <v>149</v>
      </c>
      <c r="RB4" s="38">
        <f>'データ一覧(モニタリング指標)'!RB28</f>
        <v>143</v>
      </c>
      <c r="RC4" s="38">
        <f>'データ一覧(モニタリング指標)'!RC28</f>
        <v>142</v>
      </c>
      <c r="RD4" s="38">
        <f>'データ一覧(モニタリング指標)'!RD28</f>
        <v>136</v>
      </c>
      <c r="RE4" s="38">
        <f>'データ一覧(モニタリング指標)'!RE28</f>
        <v>133</v>
      </c>
      <c r="RF4" s="38">
        <f>'データ一覧(モニタリング指標)'!RF28</f>
        <v>124</v>
      </c>
      <c r="RG4" s="38">
        <f>'データ一覧(モニタリング指標)'!RG28</f>
        <v>120</v>
      </c>
      <c r="RH4" s="38">
        <f>'データ一覧(モニタリング指標)'!RH28</f>
        <v>108</v>
      </c>
      <c r="RI4" s="38">
        <f>'データ一覧(モニタリング指標)'!RI28</f>
        <v>107</v>
      </c>
      <c r="RJ4" s="38">
        <f>'データ一覧(モニタリング指標)'!RJ28</f>
        <v>110</v>
      </c>
      <c r="RK4" s="38">
        <f>'データ一覧(モニタリング指標)'!RK28</f>
        <v>110</v>
      </c>
      <c r="RL4" s="38">
        <f>'データ一覧(モニタリング指標)'!RL28</f>
        <v>103</v>
      </c>
      <c r="RM4" s="38">
        <f>'データ一覧(モニタリング指標)'!RM28</f>
        <v>96</v>
      </c>
      <c r="RN4" s="38">
        <f>'データ一覧(モニタリング指標)'!RN28</f>
        <v>85</v>
      </c>
      <c r="RO4" s="38">
        <f>'データ一覧(モニタリング指標)'!RO28</f>
        <v>80</v>
      </c>
      <c r="RP4" s="38">
        <f>'データ一覧(モニタリング指標)'!RP28</f>
        <v>79</v>
      </c>
      <c r="RQ4" s="38">
        <f>'データ一覧(モニタリング指標)'!RQ28</f>
        <v>79</v>
      </c>
      <c r="RR4" s="38">
        <f>'データ一覧(モニタリング指標)'!RR28</f>
        <v>76</v>
      </c>
      <c r="RS4" s="38">
        <f>'データ一覧(モニタリング指標)'!RS28</f>
        <v>62</v>
      </c>
      <c r="RT4" s="38">
        <f>'データ一覧(モニタリング指標)'!RT28</f>
        <v>59</v>
      </c>
      <c r="RU4" s="38">
        <f>'データ一覧(モニタリング指標)'!RU28</f>
        <v>57</v>
      </c>
      <c r="RV4" s="38">
        <f>'データ一覧(モニタリング指標)'!RV28</f>
        <v>56</v>
      </c>
      <c r="RW4" s="38">
        <f>'データ一覧(モニタリング指標)'!RW28</f>
        <v>57</v>
      </c>
      <c r="RX4" s="38">
        <f>'データ一覧(モニタリング指標)'!RX28</f>
        <v>61</v>
      </c>
      <c r="RY4" s="38">
        <f>'データ一覧(モニタリング指標)'!RY28</f>
        <v>60</v>
      </c>
      <c r="RZ4" s="38">
        <f>'データ一覧(モニタリング指標)'!RZ28</f>
        <v>63</v>
      </c>
      <c r="SA4" s="38">
        <f>'データ一覧(モニタリング指標)'!SA28</f>
        <v>59</v>
      </c>
      <c r="SB4" s="38">
        <f>'データ一覧(モニタリング指標)'!SB28</f>
        <v>54</v>
      </c>
      <c r="SC4" s="38">
        <f>'データ一覧(モニタリング指標)'!SC28</f>
        <v>51</v>
      </c>
      <c r="SD4" s="38">
        <f>'データ一覧(モニタリング指標)'!SD28</f>
        <v>51</v>
      </c>
      <c r="SE4" s="38">
        <f>'データ一覧(モニタリング指標)'!SE28</f>
        <v>50</v>
      </c>
      <c r="SF4" s="38">
        <f>'データ一覧(モニタリング指標)'!SF28</f>
        <v>47</v>
      </c>
      <c r="SG4" s="38">
        <f>'データ一覧(モニタリング指標)'!SG28</f>
        <v>44</v>
      </c>
      <c r="SH4" s="38">
        <f>'データ一覧(モニタリング指標)'!SH28</f>
        <v>45</v>
      </c>
      <c r="SI4" s="38">
        <f>'データ一覧(モニタリング指標)'!SI28</f>
        <v>44</v>
      </c>
      <c r="SJ4" s="38">
        <f>'データ一覧(モニタリング指標)'!SJ28</f>
        <v>45</v>
      </c>
      <c r="SK4" s="38">
        <f>'データ一覧(モニタリング指標)'!SK28</f>
        <v>44</v>
      </c>
      <c r="SL4" s="38">
        <f>'データ一覧(モニタリング指標)'!SL28</f>
        <v>46</v>
      </c>
      <c r="SM4" s="38">
        <f>'データ一覧(モニタリング指標)'!SM28</f>
        <v>46</v>
      </c>
      <c r="SN4" s="38">
        <f>'データ一覧(モニタリング指標)'!SN28</f>
        <v>42</v>
      </c>
      <c r="SO4" s="38">
        <f>'データ一覧(モニタリング指標)'!SO28</f>
        <v>45</v>
      </c>
      <c r="SP4" s="38">
        <f>'データ一覧(モニタリング指標)'!SP28</f>
        <v>45</v>
      </c>
      <c r="SQ4" s="38">
        <f>'データ一覧(モニタリング指標)'!SQ28</f>
        <v>49</v>
      </c>
      <c r="SR4" s="38">
        <f>'データ一覧(モニタリング指標)'!SR28</f>
        <v>54</v>
      </c>
      <c r="SS4" s="38">
        <f>'データ一覧(モニタリング指標)'!SS28</f>
        <v>57</v>
      </c>
      <c r="ST4" s="38">
        <f>'データ一覧(モニタリング指標)'!ST28</f>
        <v>65</v>
      </c>
      <c r="SU4" s="38">
        <f>'データ一覧(モニタリング指標)'!SU28</f>
        <v>62</v>
      </c>
      <c r="SV4" s="38">
        <f>'データ一覧(モニタリング指標)'!SV28</f>
        <v>67</v>
      </c>
      <c r="SW4" s="38">
        <f>'データ一覧(モニタリング指標)'!SW28</f>
        <v>73</v>
      </c>
      <c r="SX4" s="38">
        <f>'データ一覧(モニタリング指標)'!SX28</f>
        <v>76</v>
      </c>
      <c r="SY4" s="38">
        <f>'データ一覧(モニタリング指標)'!SY28</f>
        <v>76</v>
      </c>
      <c r="SZ4" s="38">
        <f>'データ一覧(モニタリング指標)'!SZ28</f>
        <v>77</v>
      </c>
      <c r="TA4" s="38">
        <f>'データ一覧(モニタリング指標)'!TA28</f>
        <v>72</v>
      </c>
      <c r="TB4" s="38">
        <f>'データ一覧(モニタリング指標)'!TB28</f>
        <v>74</v>
      </c>
      <c r="TC4" s="38">
        <f>'データ一覧(モニタリング指標)'!TC28</f>
        <v>83</v>
      </c>
      <c r="TD4" s="38">
        <f>'データ一覧(モニタリング指標)'!TD28</f>
        <v>96</v>
      </c>
      <c r="TE4" s="38">
        <f>'データ一覧(モニタリング指標)'!TE28</f>
        <v>101</v>
      </c>
      <c r="TF4" s="38">
        <f>'データ一覧(モニタリング指標)'!TF28</f>
        <v>100</v>
      </c>
      <c r="TG4" s="38">
        <f>'データ一覧(モニタリング指標)'!TG28</f>
        <v>108</v>
      </c>
      <c r="TH4" s="38">
        <f>'データ一覧(モニタリング指標)'!TH28</f>
        <v>112</v>
      </c>
      <c r="TI4" s="38">
        <f>'データ一覧(モニタリング指標)'!TI28</f>
        <v>121</v>
      </c>
      <c r="TJ4" s="38">
        <f>'データ一覧(モニタリング指標)'!TJ28</f>
        <v>134</v>
      </c>
      <c r="TK4" s="38">
        <f>'データ一覧(モニタリング指標)'!TK28</f>
        <v>129</v>
      </c>
      <c r="TL4" s="38">
        <f>'データ一覧(モニタリング指標)'!TL28</f>
        <v>135</v>
      </c>
      <c r="TM4" s="38">
        <f>'データ一覧(モニタリング指標)'!TM28</f>
        <v>138</v>
      </c>
      <c r="TN4" s="38">
        <f>'データ一覧(モニタリング指標)'!TN28</f>
        <v>149</v>
      </c>
      <c r="TO4" s="38">
        <f>'データ一覧(モニタリング指標)'!TO28</f>
        <v>152</v>
      </c>
      <c r="TP4" s="38">
        <f>'データ一覧(モニタリング指標)'!TP28</f>
        <v>157</v>
      </c>
      <c r="TQ4" s="38">
        <f>'データ一覧(モニタリング指標)'!TQ28</f>
        <v>158</v>
      </c>
      <c r="TR4" s="38">
        <f>'データ一覧(モニタリング指標)'!TR28</f>
        <v>166</v>
      </c>
      <c r="TS4" s="38">
        <f>'データ一覧(モニタリング指標)'!TS28</f>
        <v>173</v>
      </c>
      <c r="TT4" s="38">
        <f>'データ一覧(モニタリング指標)'!TT28</f>
        <v>175</v>
      </c>
      <c r="TU4" s="38">
        <f>'データ一覧(モニタリング指標)'!TU28</f>
        <v>184</v>
      </c>
      <c r="TV4" s="38">
        <f>'データ一覧(モニタリング指標)'!TV28</f>
        <v>187</v>
      </c>
      <c r="TW4" s="38">
        <f>'データ一覧(モニタリング指標)'!TW28</f>
        <v>195</v>
      </c>
      <c r="TX4" s="38">
        <f>'データ一覧(モニタリング指標)'!TX28</f>
        <v>195</v>
      </c>
      <c r="TY4" s="38">
        <f>'データ一覧(モニタリング指標)'!TY28</f>
        <v>202</v>
      </c>
      <c r="TZ4" s="38">
        <f>'データ一覧(モニタリング指標)'!TZ28</f>
        <v>202</v>
      </c>
      <c r="UA4" s="38">
        <f>'データ一覧(モニタリング指標)'!UA28</f>
        <v>210</v>
      </c>
      <c r="UB4" s="38">
        <f>'データ一覧(モニタリング指標)'!UB28</f>
        <v>217</v>
      </c>
      <c r="UC4" s="38">
        <f>'データ一覧(モニタリング指標)'!UC28</f>
        <v>218</v>
      </c>
      <c r="UD4" s="38">
        <f>'データ一覧(モニタリング指標)'!UD28</f>
        <v>216</v>
      </c>
      <c r="UE4" s="38">
        <f>'データ一覧(モニタリング指標)'!UE28</f>
        <v>230</v>
      </c>
      <c r="UF4" s="38">
        <f>'データ一覧(モニタリング指標)'!UF28</f>
        <v>242</v>
      </c>
      <c r="UG4" s="38">
        <f>'データ一覧(モニタリング指標)'!UG28</f>
        <v>254</v>
      </c>
      <c r="UH4" s="38">
        <f>'データ一覧(モニタリング指標)'!UH28</f>
        <v>258</v>
      </c>
      <c r="UI4" s="38">
        <f>'データ一覧(モニタリング指標)'!UI28</f>
        <v>265</v>
      </c>
      <c r="UJ4" s="38">
        <f>'データ一覧(モニタリング指標)'!UJ28</f>
        <v>260</v>
      </c>
      <c r="UK4" s="38">
        <f>'データ一覧(モニタリング指標)'!UK28</f>
        <v>271</v>
      </c>
      <c r="UL4" s="38">
        <f>'データ一覧(モニタリング指標)'!UL28</f>
        <v>279</v>
      </c>
      <c r="UM4" s="38">
        <f>'データ一覧(モニタリング指標)'!UM28</f>
        <v>286</v>
      </c>
      <c r="UN4" s="38">
        <f>'データ一覧(モニタリング指標)'!UN28</f>
        <v>278</v>
      </c>
      <c r="UO4" s="38">
        <f>'データ一覧(モニタリング指標)'!UO28</f>
        <v>277</v>
      </c>
      <c r="UP4" s="38">
        <f>'データ一覧(モニタリング指標)'!UP28</f>
        <v>271</v>
      </c>
      <c r="UQ4" s="38">
        <f>'データ一覧(モニタリング指標)'!UQ28</f>
        <v>264</v>
      </c>
      <c r="UR4" s="38">
        <f>'データ一覧(モニタリング指標)'!UR28</f>
        <v>256</v>
      </c>
      <c r="US4" s="38">
        <f>'データ一覧(モニタリング指標)'!US28</f>
        <v>238</v>
      </c>
      <c r="UT4" s="38">
        <f>'データ一覧(モニタリング指標)'!UT28</f>
        <v>224</v>
      </c>
      <c r="UU4" s="38">
        <f>'データ一覧(モニタリング指標)'!UU28</f>
        <v>219</v>
      </c>
      <c r="UV4" s="38">
        <f>'データ一覧(モニタリング指標)'!UV28</f>
        <v>216</v>
      </c>
      <c r="UW4" s="38">
        <f>'データ一覧(モニタリング指標)'!UW28</f>
        <v>207</v>
      </c>
      <c r="UX4" s="38">
        <f>'データ一覧(モニタリング指標)'!UX28</f>
        <v>203</v>
      </c>
      <c r="UY4" s="38">
        <f>'データ一覧(モニタリング指標)'!UY28</f>
        <v>191</v>
      </c>
      <c r="UZ4" s="38">
        <f>'データ一覧(モニタリング指標)'!UZ28</f>
        <v>173</v>
      </c>
      <c r="VA4" s="38">
        <f>'データ一覧(モニタリング指標)'!VA28</f>
        <v>173</v>
      </c>
      <c r="VB4" s="38">
        <f>'データ一覧(モニタリング指標)'!VB28</f>
        <v>168</v>
      </c>
      <c r="VC4" s="38">
        <f>'データ一覧(モニタリング指標)'!VC28</f>
        <v>169</v>
      </c>
      <c r="VD4" s="38">
        <f>'データ一覧(モニタリング指標)'!VD28</f>
        <v>169</v>
      </c>
      <c r="VE4" s="38">
        <f>'データ一覧(モニタリング指標)'!VE28</f>
        <v>153</v>
      </c>
      <c r="VF4" s="38">
        <f>'データ一覧(モニタリング指標)'!VF28</f>
        <v>149</v>
      </c>
      <c r="VG4" s="38">
        <f>'データ一覧(モニタリング指標)'!VG28</f>
        <v>136</v>
      </c>
      <c r="VH4" s="38">
        <f>'データ一覧(モニタリング指標)'!VH28</f>
        <v>126</v>
      </c>
      <c r="VI4" s="38">
        <f>'データ一覧(モニタリング指標)'!VI28</f>
        <v>115</v>
      </c>
      <c r="VJ4" s="38">
        <f>'データ一覧(モニタリング指標)'!VJ28</f>
        <v>115</v>
      </c>
      <c r="VK4" s="38">
        <f>'データ一覧(モニタリング指標)'!VK28</f>
        <v>114</v>
      </c>
      <c r="VL4" s="38">
        <f>'データ一覧(モニタリング指標)'!VL28</f>
        <v>107</v>
      </c>
      <c r="VM4" s="38">
        <f>'データ一覧(モニタリング指標)'!VM28</f>
        <v>96</v>
      </c>
      <c r="VN4" s="38">
        <f>'データ一覧(モニタリング指標)'!VN28</f>
        <v>91</v>
      </c>
      <c r="VO4" s="38">
        <f>'データ一覧(モニタリング指標)'!VO28</f>
        <v>86</v>
      </c>
      <c r="VP4" s="38">
        <f>'データ一覧(モニタリング指標)'!VP28</f>
        <v>80</v>
      </c>
      <c r="VQ4" s="38">
        <f>'データ一覧(モニタリング指標)'!VQ28</f>
        <v>78</v>
      </c>
      <c r="VR4" s="38">
        <f>'データ一覧(モニタリング指標)'!VR28</f>
        <v>78</v>
      </c>
      <c r="VS4" s="38">
        <f>'データ一覧(モニタリング指標)'!VS28</f>
        <v>75</v>
      </c>
      <c r="VT4" s="38">
        <f>'データ一覧(モニタリング指標)'!VT28</f>
        <v>72</v>
      </c>
      <c r="VU4" s="38">
        <f>'データ一覧(モニタリング指標)'!VU28</f>
        <v>64</v>
      </c>
      <c r="VV4" s="38">
        <f>'データ一覧(モニタリング指標)'!VV28</f>
        <v>61</v>
      </c>
      <c r="VW4" s="38">
        <f>'データ一覧(モニタリング指標)'!VW28</f>
        <v>58</v>
      </c>
      <c r="VX4" s="38">
        <f>'データ一覧(モニタリング指標)'!VX28</f>
        <v>53</v>
      </c>
      <c r="VY4" s="38">
        <f>'データ一覧(モニタリング指標)'!VY28</f>
        <v>53</v>
      </c>
      <c r="VZ4" s="38">
        <f>'データ一覧(モニタリング指標)'!VZ28</f>
        <v>48</v>
      </c>
      <c r="WA4" s="38">
        <f>'データ一覧(モニタリング指標)'!WA28</f>
        <v>45</v>
      </c>
      <c r="WB4" s="38">
        <f>'データ一覧(モニタリング指標)'!WB28</f>
        <v>40</v>
      </c>
      <c r="WC4" s="38">
        <f>'データ一覧(モニタリング指標)'!WC28</f>
        <v>37</v>
      </c>
      <c r="WD4" s="38">
        <f>'データ一覧(モニタリング指標)'!WD28</f>
        <v>35</v>
      </c>
      <c r="WE4" s="38">
        <f>'データ一覧(モニタリング指標)'!WE28</f>
        <v>32</v>
      </c>
      <c r="WF4" s="38">
        <f>'データ一覧(モニタリング指標)'!WF28</f>
        <v>31</v>
      </c>
      <c r="WG4" s="38">
        <f>'データ一覧(モニタリング指標)'!WG28</f>
        <v>29</v>
      </c>
      <c r="WH4" s="38">
        <f>'データ一覧(モニタリング指標)'!WH28</f>
        <v>24</v>
      </c>
      <c r="WI4" s="38">
        <f>'データ一覧(モニタリング指標)'!WI28</f>
        <v>23</v>
      </c>
      <c r="WJ4" s="38">
        <f>'データ一覧(モニタリング指標)'!WJ28</f>
        <v>23</v>
      </c>
      <c r="WK4" s="38">
        <f>'データ一覧(モニタリング指標)'!WK28</f>
        <v>19</v>
      </c>
      <c r="WL4" s="38">
        <f>'データ一覧(モニタリング指標)'!WL28</f>
        <v>19</v>
      </c>
      <c r="WM4" s="38">
        <f>'データ一覧(モニタリング指標)'!WM28</f>
        <v>19</v>
      </c>
      <c r="WN4" s="38">
        <f>'データ一覧(モニタリング指標)'!WN28</f>
        <v>16</v>
      </c>
      <c r="WO4" s="38">
        <f>'データ一覧(モニタリング指標)'!WO28</f>
        <v>15</v>
      </c>
      <c r="WP4" s="38">
        <f>'データ一覧(モニタリング指標)'!WP28</f>
        <v>15</v>
      </c>
      <c r="WQ4" s="38">
        <f>'データ一覧(モニタリング指標)'!WQ28</f>
        <v>14</v>
      </c>
      <c r="WR4" s="38">
        <f>'データ一覧(モニタリング指標)'!WR28</f>
        <v>14</v>
      </c>
      <c r="WS4" s="38">
        <f>'データ一覧(モニタリング指標)'!WS28</f>
        <v>15</v>
      </c>
      <c r="WT4" s="38">
        <f>'データ一覧(モニタリング指標)'!WT28</f>
        <v>15</v>
      </c>
      <c r="WU4" s="38">
        <f>'データ一覧(モニタリング指標)'!WU28</f>
        <v>15</v>
      </c>
      <c r="WV4" s="38">
        <f>'データ一覧(モニタリング指標)'!WV28</f>
        <v>14</v>
      </c>
      <c r="WW4" s="38">
        <f>'データ一覧(モニタリング指標)'!WW28</f>
        <v>13</v>
      </c>
      <c r="WX4" s="38">
        <f>'データ一覧(モニタリング指標)'!WX28</f>
        <v>12</v>
      </c>
      <c r="WY4" s="38">
        <f>'データ一覧(モニタリング指標)'!WY28</f>
        <v>11</v>
      </c>
      <c r="WZ4" s="38">
        <f>'データ一覧(モニタリング指標)'!WZ28</f>
        <v>12</v>
      </c>
      <c r="XA4" s="38">
        <f>'データ一覧(モニタリング指標)'!XA28</f>
        <v>12</v>
      </c>
      <c r="XB4" s="38">
        <f>'データ一覧(モニタリング指標)'!XB28</f>
        <v>10</v>
      </c>
      <c r="XC4" s="38">
        <f>'データ一覧(モニタリング指標)'!XC28</f>
        <v>9</v>
      </c>
      <c r="XD4" s="38">
        <f>'データ一覧(モニタリング指標)'!XD28</f>
        <v>9</v>
      </c>
      <c r="XE4" s="38">
        <f>'データ一覧(モニタリング指標)'!XE28</f>
        <v>10</v>
      </c>
      <c r="XF4" s="38">
        <f>'データ一覧(モニタリング指標)'!XF28</f>
        <v>10</v>
      </c>
      <c r="XG4" s="38">
        <f>'データ一覧(モニタリング指標)'!XG28</f>
        <v>9</v>
      </c>
      <c r="XH4" s="38">
        <f>'データ一覧(モニタリング指標)'!XH28</f>
        <v>9</v>
      </c>
      <c r="XI4" s="38">
        <f>'データ一覧(モニタリング指標)'!XI28</f>
        <v>9</v>
      </c>
      <c r="XJ4" s="38">
        <f>'データ一覧(モニタリング指標)'!XJ28</f>
        <v>8</v>
      </c>
      <c r="XK4" s="38">
        <f>'データ一覧(モニタリング指標)'!XK28</f>
        <v>8</v>
      </c>
      <c r="XL4" s="38">
        <f>'データ一覧(モニタリング指標)'!XL28</f>
        <v>7</v>
      </c>
      <c r="XM4" s="38">
        <f>'データ一覧(モニタリング指標)'!XM28</f>
        <v>2</v>
      </c>
      <c r="XN4" s="38">
        <f>'データ一覧(モニタリング指標)'!XN28</f>
        <v>2</v>
      </c>
      <c r="XO4" s="38">
        <f>'データ一覧(モニタリング指標)'!XO28</f>
        <v>2</v>
      </c>
      <c r="XP4" s="38">
        <f>'データ一覧(モニタリング指標)'!XP28</f>
        <v>1</v>
      </c>
      <c r="XQ4" s="38">
        <f>'データ一覧(モニタリング指標)'!XQ28</f>
        <v>1</v>
      </c>
      <c r="XR4" s="38">
        <f>'データ一覧(モニタリング指標)'!XR28</f>
        <v>1</v>
      </c>
      <c r="XS4" s="38">
        <f>'データ一覧(モニタリング指標)'!XS28</f>
        <v>1</v>
      </c>
      <c r="XT4" s="38">
        <f>'データ一覧(モニタリング指標)'!XT28</f>
        <v>1</v>
      </c>
      <c r="XU4" s="38">
        <f>'データ一覧(モニタリング指標)'!XU28</f>
        <v>1</v>
      </c>
      <c r="XV4" s="38">
        <f>'データ一覧(モニタリング指標)'!XV28</f>
        <v>1</v>
      </c>
      <c r="XW4" s="38">
        <f>'データ一覧(モニタリング指標)'!XW28</f>
        <v>1</v>
      </c>
      <c r="XX4" s="38">
        <f>'データ一覧(モニタリング指標)'!XX28</f>
        <v>1</v>
      </c>
      <c r="XY4" s="38">
        <f>'データ一覧(モニタリング指標)'!XY28</f>
        <v>1</v>
      </c>
      <c r="XZ4" s="38">
        <f>'データ一覧(モニタリング指標)'!XZ28</f>
        <v>1</v>
      </c>
      <c r="YA4" s="38">
        <f>'データ一覧(モニタリング指標)'!YA28</f>
        <v>1</v>
      </c>
      <c r="YB4" s="38">
        <f>'データ一覧(モニタリング指標)'!YB28</f>
        <v>1</v>
      </c>
      <c r="YC4" s="38">
        <f>'データ一覧(モニタリング指標)'!YC28</f>
        <v>1</v>
      </c>
      <c r="YD4" s="38">
        <f>'データ一覧(モニタリング指標)'!YD28</f>
        <v>1</v>
      </c>
      <c r="YE4" s="38">
        <f>'データ一覧(モニタリング指標)'!YE28</f>
        <v>1</v>
      </c>
      <c r="YF4" s="38">
        <f>'データ一覧(モニタリング指標)'!YF28</f>
        <v>1</v>
      </c>
      <c r="YG4" s="38">
        <f>'データ一覧(モニタリング指標)'!YG28</f>
        <v>1</v>
      </c>
      <c r="YH4" s="38">
        <f>'データ一覧(モニタリング指標)'!YH28</f>
        <v>1</v>
      </c>
      <c r="YI4" s="38">
        <f>'データ一覧(モニタリング指標)'!YI28</f>
        <v>1</v>
      </c>
      <c r="YJ4" s="38">
        <f>'データ一覧(モニタリング指標)'!YJ28</f>
        <v>1</v>
      </c>
      <c r="YK4" s="38">
        <f>'データ一覧(モニタリング指標)'!YK28</f>
        <v>2</v>
      </c>
      <c r="YL4" s="38">
        <f>'データ一覧(モニタリング指標)'!YL28</f>
        <v>2</v>
      </c>
      <c r="YM4" s="38">
        <f>'データ一覧(モニタリング指標)'!YM28</f>
        <v>2</v>
      </c>
      <c r="YN4" s="38">
        <f>'データ一覧(モニタリング指標)'!YN28</f>
        <v>2</v>
      </c>
      <c r="YO4" s="38">
        <f>'データ一覧(モニタリング指標)'!YO28</f>
        <v>2</v>
      </c>
      <c r="YP4" s="38">
        <f>'データ一覧(モニタリング指標)'!YP28</f>
        <v>2</v>
      </c>
      <c r="YQ4" s="38">
        <f>'データ一覧(モニタリング指標)'!YQ28</f>
        <v>2</v>
      </c>
      <c r="YR4" s="38">
        <f>'データ一覧(モニタリング指標)'!YR28</f>
        <v>2</v>
      </c>
      <c r="YS4" s="38">
        <f>'データ一覧(モニタリング指標)'!YS28</f>
        <v>2</v>
      </c>
      <c r="YT4" s="38">
        <f>'データ一覧(モニタリング指標)'!YT28</f>
        <v>2</v>
      </c>
      <c r="YU4" s="38">
        <f>'データ一覧(モニタリング指標)'!YU28</f>
        <v>2</v>
      </c>
      <c r="YV4" s="38">
        <f>'データ一覧(モニタリング指標)'!YV28</f>
        <v>2</v>
      </c>
      <c r="YW4" s="38">
        <f>'データ一覧(モニタリング指標)'!YW28</f>
        <v>2</v>
      </c>
      <c r="YX4" s="38">
        <f>'データ一覧(モニタリング指標)'!YX28</f>
        <v>2</v>
      </c>
      <c r="YY4" s="38">
        <f>'データ一覧(モニタリング指標)'!YY28</f>
        <v>2</v>
      </c>
      <c r="YZ4" s="38">
        <f>'データ一覧(モニタリング指標)'!YZ28</f>
        <v>2</v>
      </c>
      <c r="ZA4" s="38">
        <f>'データ一覧(モニタリング指標)'!ZA28</f>
        <v>2</v>
      </c>
      <c r="ZB4" s="38">
        <f>'データ一覧(モニタリング指標)'!ZB28</f>
        <v>1</v>
      </c>
      <c r="ZC4" s="38">
        <f>'データ一覧(モニタリング指標)'!ZC28</f>
        <v>1</v>
      </c>
      <c r="ZD4" s="38">
        <f>'データ一覧(モニタリング指標)'!ZD28</f>
        <v>2</v>
      </c>
      <c r="ZE4" s="38">
        <f>'データ一覧(モニタリング指標)'!ZE28</f>
        <v>2</v>
      </c>
      <c r="ZF4" s="38">
        <f>'データ一覧(モニタリング指標)'!ZF28</f>
        <v>2</v>
      </c>
      <c r="ZG4" s="38">
        <f>'データ一覧(モニタリング指標)'!ZG28</f>
        <v>5</v>
      </c>
      <c r="ZH4" s="38">
        <f>'データ一覧(モニタリング指標)'!ZH28</f>
        <v>6</v>
      </c>
      <c r="ZI4" s="38">
        <f>'データ一覧(モニタリング指標)'!ZI28</f>
        <v>6</v>
      </c>
      <c r="ZJ4" s="38">
        <f>'データ一覧(モニタリング指標)'!ZJ28</f>
        <v>7</v>
      </c>
      <c r="ZK4" s="38">
        <f>'データ一覧(モニタリング指標)'!ZK28</f>
        <v>9</v>
      </c>
      <c r="ZL4" s="38">
        <f>'データ一覧(モニタリング指標)'!ZL28</f>
        <v>9</v>
      </c>
      <c r="ZM4" s="38">
        <f>'データ一覧(モニタリング指標)'!ZM28</f>
        <v>11</v>
      </c>
      <c r="ZN4" s="38">
        <f>'データ一覧(モニタリング指標)'!ZN28</f>
        <v>14</v>
      </c>
      <c r="ZO4" s="38">
        <f>'データ一覧(モニタリング指標)'!ZO28</f>
        <v>13</v>
      </c>
      <c r="ZP4" s="38">
        <f>'データ一覧(モニタリング指標)'!ZP28</f>
        <v>17</v>
      </c>
      <c r="ZQ4" s="38">
        <f>'データ一覧(モニタリング指標)'!ZQ28</f>
        <v>20</v>
      </c>
      <c r="ZR4" s="38">
        <f>'データ一覧(モニタリング指標)'!ZR28</f>
        <v>24</v>
      </c>
      <c r="ZS4" s="38">
        <f>'データ一覧(モニタリング指標)'!ZS28</f>
        <v>23</v>
      </c>
      <c r="ZT4" s="38">
        <f>'データ一覧(モニタリング指標)'!ZT28</f>
        <v>28</v>
      </c>
      <c r="ZU4" s="38">
        <f>'データ一覧(モニタリング指標)'!ZU28</f>
        <v>37</v>
      </c>
      <c r="ZV4" s="38">
        <f>'データ一覧(モニタリング指標)'!ZV28</f>
        <v>44</v>
      </c>
      <c r="ZW4" s="38">
        <f>'データ一覧(モニタリング指標)'!ZW28</f>
        <v>46</v>
      </c>
      <c r="ZX4" s="38">
        <f>'データ一覧(モニタリング指標)'!ZX28</f>
        <v>47</v>
      </c>
      <c r="ZY4" s="38">
        <f>'データ一覧(モニタリング指標)'!ZY28</f>
        <v>47</v>
      </c>
      <c r="ZZ4" s="38">
        <f>'データ一覧(モニタリング指標)'!ZZ28</f>
        <v>50</v>
      </c>
      <c r="AAA4" s="38">
        <f>'データ一覧(モニタリング指標)'!AAA28</f>
        <v>60</v>
      </c>
      <c r="AAB4" s="38">
        <f>'データ一覧(モニタリング指標)'!AAB28</f>
        <v>72</v>
      </c>
      <c r="AAC4" s="38">
        <f>'データ一覧(モニタリング指標)'!AAC28</f>
        <v>77</v>
      </c>
      <c r="AAD4" s="38">
        <f>'データ一覧(モニタリング指標)'!AAD28</f>
        <v>87</v>
      </c>
      <c r="AAE4" s="38">
        <f>'データ一覧(モニタリング指標)'!AAE28</f>
        <v>106</v>
      </c>
      <c r="AAF4" s="38">
        <f>'データ一覧(モニタリング指標)'!AAF28</f>
        <v>112</v>
      </c>
      <c r="AAG4" s="38">
        <f>'データ一覧(モニタリング指標)'!AAG28</f>
        <v>121</v>
      </c>
      <c r="AAH4" s="38">
        <f>'データ一覧(モニタリング指標)'!AAH28</f>
        <v>136</v>
      </c>
      <c r="AAI4" s="38">
        <f>'データ一覧(モニタリング指標)'!AAI28</f>
        <v>147</v>
      </c>
      <c r="AAJ4" s="38">
        <f>'データ一覧(モニタリング指標)'!AAJ28</f>
        <v>163</v>
      </c>
      <c r="AAK4" s="38">
        <f>'データ一覧(モニタリング指標)'!AAK28</f>
        <v>183</v>
      </c>
      <c r="AAL4" s="38">
        <f>'データ一覧(モニタリング指標)'!AAL28</f>
        <v>184</v>
      </c>
      <c r="AAM4" s="38">
        <f>'データ一覧(モニタリング指標)'!AAM28</f>
        <v>193</v>
      </c>
      <c r="AAN4" s="38">
        <f>'データ一覧(モニタリング指標)'!AAN28</f>
        <v>191</v>
      </c>
      <c r="AAO4" s="38">
        <f>'データ一覧(モニタリング指標)'!AAO28</f>
        <v>203</v>
      </c>
      <c r="AAP4" s="38">
        <f>'データ一覧(モニタリング指標)'!AAP28</f>
        <v>202</v>
      </c>
      <c r="AAQ4" s="38">
        <f>'データ一覧(モニタリング指標)'!AAQ28</f>
        <v>225</v>
      </c>
      <c r="AAR4" s="38">
        <f>'データ一覧(モニタリング指標)'!AAR28</f>
        <v>250</v>
      </c>
      <c r="AAS4" s="38">
        <f>'データ一覧(モニタリング指標)'!AAS28</f>
        <v>251</v>
      </c>
      <c r="AAT4" s="38">
        <f>'データ一覧(モニタリング指標)'!AAT28</f>
        <v>254</v>
      </c>
      <c r="AAU4" s="38">
        <f>'データ一覧(モニタリング指標)'!AAU28</f>
        <v>267</v>
      </c>
      <c r="AAV4" s="38">
        <f>'データ一覧(モニタリング指標)'!AAV28</f>
        <v>276</v>
      </c>
      <c r="AAW4" s="38">
        <f>'データ一覧(モニタリング指標)'!AAW28</f>
        <v>246</v>
      </c>
      <c r="AAX4" s="38">
        <f>'データ一覧(モニタリング指標)'!AAX28</f>
        <v>240</v>
      </c>
      <c r="AAY4" s="38">
        <f>'データ一覧(モニタリング指標)'!AAY28</f>
        <v>255</v>
      </c>
      <c r="AAZ4" s="38">
        <f>'データ一覧(モニタリング指標)'!AAZ28</f>
        <v>237</v>
      </c>
      <c r="ABA4" s="38">
        <f>'データ一覧(モニタリング指標)'!ABA28</f>
        <v>234</v>
      </c>
      <c r="ABB4" s="38">
        <f>'データ一覧(モニタリング指標)'!ABB28</f>
        <v>235</v>
      </c>
      <c r="ABC4" s="38">
        <f>'データ一覧(モニタリング指標)'!ABC28</f>
        <v>237</v>
      </c>
      <c r="ABD4" s="38">
        <f>'データ一覧(モニタリング指標)'!ABD28</f>
        <v>238</v>
      </c>
      <c r="ABE4" s="38">
        <f>'データ一覧(モニタリング指標)'!ABE28</f>
        <v>218</v>
      </c>
      <c r="ABF4" s="38">
        <f>'データ一覧(モニタリング指標)'!ABF28</f>
        <v>213</v>
      </c>
      <c r="ABG4" s="38">
        <f>'データ一覧(モニタリング指標)'!ABG28</f>
        <v>201</v>
      </c>
      <c r="ABH4" s="38">
        <f>'データ一覧(モニタリング指標)'!ABH28</f>
        <v>194</v>
      </c>
      <c r="ABI4" s="38">
        <f>'データ一覧(モニタリング指標)'!ABI28</f>
        <v>189</v>
      </c>
      <c r="ABJ4" s="38">
        <f>'データ一覧(モニタリング指標)'!ABJ28</f>
        <v>193</v>
      </c>
      <c r="ABK4" s="38">
        <f>'データ一覧(モニタリング指標)'!ABK28</f>
        <v>195</v>
      </c>
      <c r="ABL4" s="38">
        <f>'データ一覧(モニタリング指標)'!ABL28</f>
        <v>190</v>
      </c>
      <c r="ABM4" s="38">
        <f>'データ一覧(モニタリング指標)'!ABM28</f>
        <v>187</v>
      </c>
      <c r="ABN4" s="38">
        <f>'データ一覧(モニタリング指標)'!ABN28</f>
        <v>178</v>
      </c>
      <c r="ABO4" s="38">
        <f>'データ一覧(モニタリング指標)'!ABO28</f>
        <v>173</v>
      </c>
      <c r="ABP4" s="38">
        <f>'データ一覧(モニタリング指標)'!ABP28</f>
        <v>172</v>
      </c>
      <c r="ABQ4" s="38">
        <f>'データ一覧(モニタリング指標)'!ABQ28</f>
        <v>168</v>
      </c>
      <c r="ABR4" s="38">
        <f>'データ一覧(モニタリング指標)'!ABR28</f>
        <v>159</v>
      </c>
      <c r="ABS4" s="38">
        <f>'データ一覧(モニタリング指標)'!ABS28</f>
        <v>141</v>
      </c>
      <c r="ABT4" s="38">
        <f>'データ一覧(モニタリング指標)'!ABT28</f>
        <v>127</v>
      </c>
      <c r="ABU4" s="38">
        <f>'データ一覧(モニタリング指標)'!ABU28</f>
        <v>128</v>
      </c>
      <c r="ABV4" s="38">
        <f>'データ一覧(モニタリング指標)'!ABV28</f>
        <v>123</v>
      </c>
      <c r="ABW4" s="38">
        <f>'データ一覧(モニタリング指標)'!ABW28</f>
        <v>122</v>
      </c>
      <c r="ABX4" s="38">
        <f>'データ一覧(モニタリング指標)'!ABX28</f>
        <v>122</v>
      </c>
      <c r="ABY4" s="38">
        <f>'データ一覧(モニタリング指標)'!ABY28</f>
        <v>117</v>
      </c>
      <c r="ABZ4" s="38">
        <f>'データ一覧(モニタリング指標)'!ABZ28</f>
        <v>105</v>
      </c>
      <c r="ACA4" s="38">
        <f>'データ一覧(モニタリング指標)'!ACA28</f>
        <v>97</v>
      </c>
      <c r="ACB4" s="38">
        <f>'データ一覧(モニタリング指標)'!ACB28</f>
        <v>94</v>
      </c>
      <c r="ACC4" s="38">
        <f>'データ一覧(モニタリング指標)'!ACC28</f>
        <v>91</v>
      </c>
      <c r="ACD4" s="38">
        <f>'データ一覧(モニタリング指標)'!ACD28</f>
        <v>91</v>
      </c>
      <c r="ACE4" s="38">
        <f>'データ一覧(モニタリング指標)'!ACE28</f>
        <v>82</v>
      </c>
      <c r="ACF4" s="38">
        <f>'データ一覧(モニタリング指標)'!ACF28</f>
        <v>80</v>
      </c>
      <c r="ACG4" s="38">
        <f>'データ一覧(モニタリング指標)'!ACG28</f>
        <v>75</v>
      </c>
      <c r="ACH4" s="38">
        <f>'データ一覧(モニタリング指標)'!ACH28</f>
        <v>73</v>
      </c>
      <c r="ACI4" s="38">
        <f>'データ一覧(モニタリング指標)'!ACI28</f>
        <v>69</v>
      </c>
      <c r="ACJ4" s="38">
        <f>'データ一覧(モニタリング指標)'!ACJ28</f>
        <v>67</v>
      </c>
      <c r="ACK4" s="38">
        <f>'データ一覧(モニタリング指標)'!ACK28</f>
        <v>65</v>
      </c>
      <c r="ACL4" s="38">
        <f>'データ一覧(モニタリング指標)'!ACL28</f>
        <v>63</v>
      </c>
      <c r="ACM4" s="38">
        <f>'データ一覧(モニタリング指標)'!ACM28</f>
        <v>62</v>
      </c>
      <c r="ACN4" s="38">
        <f>'データ一覧(モニタリング指標)'!ACN28</f>
        <v>54</v>
      </c>
      <c r="ACO4" s="38">
        <f>'データ一覧(モニタリング指標)'!ACO28</f>
        <v>51</v>
      </c>
      <c r="ACP4" s="38">
        <f>'データ一覧(モニタリング指標)'!ACP28</f>
        <v>51</v>
      </c>
      <c r="ACQ4" s="38">
        <f>'データ一覧(モニタリング指標)'!ACQ28</f>
        <v>49</v>
      </c>
      <c r="ACR4" s="38">
        <f>'データ一覧(モニタリング指標)'!ACR28</f>
        <v>49</v>
      </c>
      <c r="ACS4" s="38">
        <f>'データ一覧(モニタリング指標)'!ACS28</f>
        <v>48</v>
      </c>
      <c r="ACT4" s="38">
        <f>'データ一覧(モニタリング指標)'!ACT28</f>
        <v>48</v>
      </c>
      <c r="ACU4" s="38">
        <f>'データ一覧(モニタリング指標)'!ACU28</f>
        <v>45</v>
      </c>
      <c r="ACV4" s="38">
        <f>'データ一覧(モニタリング指標)'!ACV28</f>
        <v>44</v>
      </c>
      <c r="ACW4" s="38">
        <f>'データ一覧(モニタリング指標)'!ACW28</f>
        <v>38</v>
      </c>
      <c r="ACX4" s="38">
        <f>'データ一覧(モニタリング指標)'!ACX28</f>
        <v>37</v>
      </c>
      <c r="ACY4" s="38">
        <f>'データ一覧(モニタリング指標)'!ACY28</f>
        <v>38</v>
      </c>
      <c r="ACZ4" s="38">
        <f>'データ一覧(モニタリング指標)'!ACZ28</f>
        <v>38</v>
      </c>
      <c r="ADA4" s="38">
        <f>'データ一覧(モニタリング指標)'!ADA28</f>
        <v>36</v>
      </c>
      <c r="ADB4" s="38">
        <f>'データ一覧(モニタリング指標)'!ADB28</f>
        <v>37</v>
      </c>
      <c r="ADC4" s="38">
        <f>'データ一覧(モニタリング指標)'!ADC28</f>
        <v>32</v>
      </c>
      <c r="ADD4" s="38">
        <f>'データ一覧(モニタリング指標)'!ADD28</f>
        <v>30</v>
      </c>
      <c r="ADE4" s="38">
        <f>'データ一覧(モニタリング指標)'!ADE28</f>
        <v>29</v>
      </c>
      <c r="ADF4" s="38">
        <f>'データ一覧(モニタリング指標)'!ADF28</f>
        <v>30</v>
      </c>
      <c r="ADG4" s="38">
        <f>'データ一覧(モニタリング指標)'!ADG28</f>
        <v>32</v>
      </c>
      <c r="ADH4" s="38">
        <f>'データ一覧(モニタリング指標)'!ADH28</f>
        <v>27</v>
      </c>
      <c r="ADI4" s="38">
        <f>'データ一覧(モニタリング指標)'!ADI28</f>
        <v>28</v>
      </c>
      <c r="ADJ4" s="38">
        <f>'データ一覧(モニタリング指標)'!ADJ28</f>
        <v>25</v>
      </c>
      <c r="ADK4" s="38">
        <f>'データ一覧(モニタリング指標)'!ADK28</f>
        <v>24</v>
      </c>
      <c r="ADL4" s="38">
        <f>'データ一覧(モニタリング指標)'!ADL28</f>
        <v>25</v>
      </c>
      <c r="ADM4" s="38">
        <f>'データ一覧(モニタリング指標)'!ADM28</f>
        <v>25</v>
      </c>
      <c r="ADN4" s="38">
        <f>'データ一覧(モニタリング指標)'!ADN28</f>
        <v>24</v>
      </c>
      <c r="ADO4" s="38">
        <f>'データ一覧(モニタリング指標)'!ADO28</f>
        <v>24</v>
      </c>
      <c r="ADP4" s="38">
        <f>'データ一覧(モニタリング指標)'!ADP28</f>
        <v>23</v>
      </c>
      <c r="ADQ4" s="38">
        <f>'データ一覧(モニタリング指標)'!ADQ28</f>
        <v>22</v>
      </c>
      <c r="ADR4" s="38">
        <f>'データ一覧(モニタリング指標)'!ADR28</f>
        <v>22</v>
      </c>
      <c r="ADS4" s="38">
        <f>'データ一覧(モニタリング指標)'!ADS28</f>
        <v>22</v>
      </c>
      <c r="ADT4" s="38">
        <f>'データ一覧(モニタリング指標)'!ADT28</f>
        <v>23</v>
      </c>
      <c r="ADU4" s="38">
        <f>'データ一覧(モニタリング指標)'!ADU28</f>
        <v>21</v>
      </c>
      <c r="ADV4" s="38">
        <f>'データ一覧(モニタリング指標)'!ADV28</f>
        <v>20</v>
      </c>
      <c r="ADW4" s="38">
        <f>'データ一覧(モニタリング指標)'!ADW28</f>
        <v>21</v>
      </c>
      <c r="ADX4" s="38">
        <f>'データ一覧(モニタリング指標)'!ADX28</f>
        <v>21</v>
      </c>
      <c r="ADY4" s="38">
        <f>'データ一覧(モニタリング指標)'!ADY28</f>
        <v>20</v>
      </c>
      <c r="ADZ4" s="38">
        <f>'データ一覧(モニタリング指標)'!ADZ28</f>
        <v>20</v>
      </c>
      <c r="AEA4" s="38">
        <f>'データ一覧(モニタリング指標)'!AEA28</f>
        <v>20</v>
      </c>
      <c r="AEB4" s="38">
        <f>'データ一覧(モニタリング指標)'!AEB28</f>
        <v>21</v>
      </c>
      <c r="AEC4" s="38">
        <f>'データ一覧(モニタリング指標)'!AEC28</f>
        <v>20</v>
      </c>
      <c r="AED4" s="38">
        <f>'データ一覧(モニタリング指標)'!AED28</f>
        <v>20</v>
      </c>
      <c r="AEE4" s="38">
        <f>'データ一覧(モニタリング指標)'!AEE28</f>
        <v>19</v>
      </c>
      <c r="AEF4" s="38">
        <f>'データ一覧(モニタリング指標)'!AEF28</f>
        <v>20</v>
      </c>
      <c r="AEG4" s="38">
        <f>'データ一覧(モニタリング指標)'!AEG28</f>
        <v>19</v>
      </c>
      <c r="AEH4" s="38">
        <f>'データ一覧(モニタリング指標)'!AEH28</f>
        <v>19</v>
      </c>
      <c r="AEI4" s="38">
        <f>'データ一覧(モニタリング指標)'!AEI28</f>
        <v>22</v>
      </c>
      <c r="AEJ4" s="38">
        <f>'データ一覧(モニタリング指標)'!AEJ28</f>
        <v>20</v>
      </c>
      <c r="AEK4" s="38">
        <f>'データ一覧(モニタリング指標)'!AEK28</f>
        <v>18</v>
      </c>
      <c r="AEL4" s="38">
        <f>'データ一覧(モニタリング指標)'!AEL28</f>
        <v>17</v>
      </c>
      <c r="AEM4" s="38">
        <f>'データ一覧(モニタリング指標)'!AEM28</f>
        <v>16</v>
      </c>
      <c r="AEN4" s="38">
        <f>'データ一覧(モニタリング指標)'!AEN28</f>
        <v>16</v>
      </c>
      <c r="AEO4" s="38">
        <f>'データ一覧(モニタリング指標)'!AEO28</f>
        <v>18</v>
      </c>
      <c r="AEP4" s="38">
        <f>'データ一覧(モニタリング指標)'!AEP28</f>
        <v>20</v>
      </c>
      <c r="AEQ4" s="38">
        <f>'データ一覧(モニタリング指標)'!AEQ28</f>
        <v>20</v>
      </c>
      <c r="AER4" s="38">
        <f>'データ一覧(モニタリング指標)'!AER28</f>
        <v>20</v>
      </c>
      <c r="AES4" s="38">
        <f>'データ一覧(モニタリング指標)'!AES28</f>
        <v>18</v>
      </c>
      <c r="AET4" s="38">
        <f>'データ一覧(モニタリング指標)'!AET28</f>
        <v>16</v>
      </c>
      <c r="AEU4" s="38">
        <f>'データ一覧(モニタリング指標)'!AEU28</f>
        <v>16</v>
      </c>
      <c r="AEV4" s="38">
        <f>'データ一覧(モニタリング指標)'!AEV28</f>
        <v>16</v>
      </c>
      <c r="AEW4" s="38">
        <f>'データ一覧(モニタリング指標)'!AEW28</f>
        <v>15</v>
      </c>
      <c r="AEX4" s="38">
        <f>'データ一覧(モニタリング指標)'!AEX28</f>
        <v>15</v>
      </c>
      <c r="AEY4" s="38">
        <f>'データ一覧(モニタリング指標)'!AEY28</f>
        <v>14</v>
      </c>
      <c r="AEZ4" s="38">
        <f>'データ一覧(モニタリング指標)'!AEZ28</f>
        <v>15</v>
      </c>
      <c r="AFA4" s="38">
        <f>'データ一覧(モニタリング指標)'!AFA28</f>
        <v>13</v>
      </c>
      <c r="AFB4" s="38">
        <f>'データ一覧(モニタリング指標)'!AFB28</f>
        <v>12</v>
      </c>
      <c r="AFC4" s="38">
        <f>'データ一覧(モニタリング指標)'!AFC28</f>
        <v>12</v>
      </c>
      <c r="AFD4" s="38">
        <f>'データ一覧(モニタリング指標)'!AFD28</f>
        <v>12</v>
      </c>
      <c r="AFE4" s="38">
        <f>'データ一覧(モニタリング指標)'!AFE28</f>
        <v>9</v>
      </c>
      <c r="AFF4" s="38">
        <f>'データ一覧(モニタリング指標)'!AFF28</f>
        <v>8</v>
      </c>
      <c r="AFG4" s="38">
        <f>'データ一覧(モニタリング指標)'!AFG28</f>
        <v>7</v>
      </c>
      <c r="AFH4" s="38">
        <f>'データ一覧(モニタリング指標)'!AFH28</f>
        <v>7</v>
      </c>
      <c r="AFI4" s="38">
        <f>'データ一覧(モニタリング指標)'!AFI28</f>
        <v>8</v>
      </c>
      <c r="AFJ4" s="38">
        <f>'データ一覧(モニタリング指標)'!AFJ28</f>
        <v>8</v>
      </c>
      <c r="AFK4" s="38">
        <f>'データ一覧(モニタリング指標)'!AFK28</f>
        <v>7</v>
      </c>
      <c r="AFL4" s="38">
        <f>'データ一覧(モニタリング指標)'!AFL28</f>
        <v>7</v>
      </c>
      <c r="AFM4" s="38">
        <f>'データ一覧(モニタリング指標)'!AFM28</f>
        <v>7</v>
      </c>
      <c r="AFN4" s="38">
        <f>'データ一覧(モニタリング指標)'!AFN28</f>
        <v>6</v>
      </c>
      <c r="AFO4" s="38">
        <f>'データ一覧(モニタリング指標)'!AFO28</f>
        <v>7</v>
      </c>
      <c r="AFP4" s="38">
        <f>'データ一覧(モニタリング指標)'!AFP28</f>
        <v>7</v>
      </c>
      <c r="AFQ4" s="38">
        <f>'データ一覧(モニタリング指標)'!AFQ28</f>
        <v>7</v>
      </c>
      <c r="AFR4" s="38">
        <f>'データ一覧(モニタリング指標)'!AFR28</f>
        <v>6</v>
      </c>
      <c r="AFS4" s="38">
        <f>'データ一覧(モニタリング指標)'!AFS28</f>
        <v>6</v>
      </c>
      <c r="AFT4" s="38">
        <f>'データ一覧(モニタリング指標)'!AFT28</f>
        <v>6</v>
      </c>
      <c r="AFU4" s="38">
        <f>'データ一覧(モニタリング指標)'!AFU28</f>
        <v>5</v>
      </c>
      <c r="AFV4" s="38">
        <f>'データ一覧(モニタリング指標)'!AFV28</f>
        <v>3</v>
      </c>
      <c r="AFW4" s="38">
        <f>'データ一覧(モニタリング指標)'!AFW28</f>
        <v>3</v>
      </c>
      <c r="AFX4" s="38">
        <f>'データ一覧(モニタリング指標)'!AFX28</f>
        <v>3</v>
      </c>
      <c r="AFY4" s="38">
        <f>'データ一覧(モニタリング指標)'!AFY28</f>
        <v>3</v>
      </c>
      <c r="AFZ4" s="38">
        <f>'データ一覧(モニタリング指標)'!AFZ28</f>
        <v>5</v>
      </c>
      <c r="AGA4" s="38">
        <f>'データ一覧(モニタリング指標)'!AGA28</f>
        <v>4</v>
      </c>
      <c r="AGB4" s="38">
        <f>'データ一覧(モニタリング指標)'!AGB28</f>
        <v>5</v>
      </c>
      <c r="AGC4" s="38">
        <f>'データ一覧(モニタリング指標)'!AGC28</f>
        <v>8</v>
      </c>
      <c r="AGD4" s="38">
        <f>'データ一覧(モニタリング指標)'!AGD28</f>
        <v>8</v>
      </c>
      <c r="AGE4" s="38">
        <f>'データ一覧(モニタリング指標)'!AGE28</f>
        <v>7</v>
      </c>
      <c r="AGF4" s="38">
        <f>'データ一覧(モニタリング指標)'!AGF28</f>
        <v>5</v>
      </c>
      <c r="AGG4" s="38">
        <f>'データ一覧(モニタリング指標)'!AGG28</f>
        <v>7</v>
      </c>
      <c r="AGH4" s="38">
        <f>'データ一覧(モニタリング指標)'!AGH28</f>
        <v>7</v>
      </c>
      <c r="AGI4" s="38">
        <f>'データ一覧(モニタリング指標)'!AGI28</f>
        <v>6</v>
      </c>
      <c r="AGJ4" s="38">
        <f>'データ一覧(モニタリング指標)'!AGJ28</f>
        <v>9</v>
      </c>
      <c r="AGK4" s="38">
        <f>'データ一覧(モニタリング指標)'!AGK28</f>
        <v>11</v>
      </c>
      <c r="AGL4" s="38">
        <f>'データ一覧(モニタリング指標)'!AGL28</f>
        <v>12</v>
      </c>
      <c r="AGM4" s="38">
        <f>'データ一覧(モニタリング指標)'!AGM28</f>
        <v>12</v>
      </c>
      <c r="AGN4" s="38">
        <f>'データ一覧(モニタリング指標)'!AGN28</f>
        <v>19</v>
      </c>
      <c r="AGO4" s="38">
        <f>'データ一覧(モニタリング指標)'!AGO28</f>
        <v>23</v>
      </c>
      <c r="AGP4" s="38">
        <f>'データ一覧(モニタリング指標)'!AGP28</f>
        <v>24</v>
      </c>
      <c r="AGQ4" s="38">
        <f>'データ一覧(モニタリング指標)'!AGQ28</f>
        <v>23</v>
      </c>
      <c r="AGR4" s="38">
        <f>'データ一覧(モニタリング指標)'!AGR28</f>
        <v>28</v>
      </c>
      <c r="AGS4" s="38">
        <f>'データ一覧(モニタリング指標)'!AGS28</f>
        <v>28</v>
      </c>
      <c r="AGT4" s="38">
        <f>'データ一覧(モニタリング指標)'!AGT28</f>
        <v>31</v>
      </c>
      <c r="AGU4" s="38">
        <f>'データ一覧(モニタリング指標)'!AGU28</f>
        <v>39</v>
      </c>
      <c r="AGV4" s="38">
        <f>'データ一覧(モニタリング指標)'!AGV28</f>
        <v>41</v>
      </c>
      <c r="AGW4" s="38">
        <f>'データ一覧(モニタリング指標)'!AGW28</f>
        <v>46</v>
      </c>
      <c r="AGX4" s="38">
        <f>'データ一覧(モニタリング指標)'!AGX28</f>
        <v>49</v>
      </c>
      <c r="AGY4" s="38">
        <f>'データ一覧(モニタリング指標)'!AGY28</f>
        <v>51</v>
      </c>
      <c r="AGZ4" s="38">
        <f>'データ一覧(モニタリング指標)'!AGZ28</f>
        <v>49</v>
      </c>
      <c r="AHA4" s="38">
        <f>'データ一覧(モニタリング指標)'!AHA28</f>
        <v>54</v>
      </c>
      <c r="AHB4" s="38">
        <f>'データ一覧(モニタリング指標)'!AHB28</f>
        <v>58</v>
      </c>
      <c r="AHC4" s="38">
        <f>'データ一覧(モニタリング指標)'!AHC28</f>
        <v>60</v>
      </c>
      <c r="AHD4" s="38">
        <f>'データ一覧(モニタリング指標)'!AHD28</f>
        <v>63</v>
      </c>
      <c r="AHE4" s="38">
        <f>'データ一覧(モニタリング指標)'!AHE28</f>
        <v>72</v>
      </c>
      <c r="AHF4" s="38">
        <f>'データ一覧(モニタリング指標)'!AHF28</f>
        <v>71</v>
      </c>
      <c r="AHG4" s="38">
        <f>'データ一覧(モニタリング指標)'!AHG28</f>
        <v>69</v>
      </c>
      <c r="AHH4" s="38">
        <f>'データ一覧(モニタリング指標)'!AHH28</f>
        <v>69</v>
      </c>
      <c r="AHI4" s="38">
        <f>'データ一覧(モニタリング指標)'!AHI28</f>
        <v>72</v>
      </c>
      <c r="AHJ4" s="38">
        <f>'データ一覧(モニタリング指標)'!AHJ28</f>
        <v>69</v>
      </c>
      <c r="AHK4" s="38">
        <f>'データ一覧(モニタリング指標)'!AHK28</f>
        <v>66</v>
      </c>
      <c r="AHL4" s="38">
        <f>'データ一覧(モニタリング指標)'!AHL28</f>
        <v>69</v>
      </c>
      <c r="AHM4" s="38">
        <f>'データ一覧(モニタリング指標)'!AHM28</f>
        <v>59</v>
      </c>
      <c r="AHN4" s="38">
        <f>'データ一覧(モニタリング指標)'!AHN28</f>
        <v>59</v>
      </c>
      <c r="AHO4" s="38">
        <f>'データ一覧(モニタリング指標)'!AHO28</f>
        <v>64</v>
      </c>
      <c r="AHP4" s="38">
        <f>'データ一覧(モニタリング指標)'!AHP28</f>
        <v>73</v>
      </c>
      <c r="AHQ4" s="38">
        <f>'データ一覧(モニタリング指標)'!AHQ28</f>
        <v>75</v>
      </c>
      <c r="AHR4" s="38">
        <f>'データ一覧(モニタリング指標)'!AHR28</f>
        <v>83</v>
      </c>
      <c r="AHS4" s="38">
        <f>'データ一覧(モニタリング指標)'!AHS28</f>
        <v>86</v>
      </c>
      <c r="AHT4" s="38">
        <f>'データ一覧(モニタリング指標)'!AHT28</f>
        <v>90</v>
      </c>
      <c r="AHU4" s="38">
        <f>'データ一覧(モニタリング指標)'!AHU28</f>
        <v>87</v>
      </c>
      <c r="AHV4" s="38">
        <f>'データ一覧(モニタリング指標)'!AHV28</f>
        <v>92</v>
      </c>
      <c r="AHW4" s="38">
        <f>'データ一覧(モニタリング指標)'!AHW28</f>
        <v>93</v>
      </c>
      <c r="AHX4" s="38">
        <f>'データ一覧(モニタリング指標)'!AHX28</f>
        <v>92</v>
      </c>
      <c r="AHY4" s="38">
        <f>'データ一覧(モニタリング指標)'!AHY28</f>
        <v>92</v>
      </c>
      <c r="AHZ4" s="38">
        <f>'データ一覧(モニタリング指標)'!AHZ28</f>
        <v>93</v>
      </c>
      <c r="AIA4" s="38">
        <f>'データ一覧(モニタリング指標)'!AIA28</f>
        <v>88</v>
      </c>
      <c r="AIB4" s="38">
        <f>'データ一覧(モニタリング指標)'!AIB28</f>
        <v>87</v>
      </c>
      <c r="AIC4" s="38">
        <f>'データ一覧(モニタリング指標)'!AIC28</f>
        <v>81</v>
      </c>
      <c r="AID4" s="38">
        <f>'データ一覧(モニタリング指標)'!AID28</f>
        <v>82</v>
      </c>
      <c r="AIE4" s="38">
        <f>'データ一覧(モニタリング指標)'!AIE28</f>
        <v>80</v>
      </c>
      <c r="AIF4" s="38">
        <f>'データ一覧(モニタリング指標)'!AIF28</f>
        <v>74</v>
      </c>
      <c r="AIG4" s="38">
        <f>'データ一覧(モニタリング指標)'!AIG28</f>
        <v>65</v>
      </c>
      <c r="AIH4" s="38">
        <f>'データ一覧(モニタリング指標)'!AIH28</f>
        <v>62</v>
      </c>
      <c r="AII4" s="38">
        <f>'データ一覧(モニタリング指標)'!AII28</f>
        <v>62</v>
      </c>
      <c r="AIJ4" s="38">
        <f>'データ一覧(モニタリング指標)'!AIJ28</f>
        <v>63</v>
      </c>
      <c r="AIK4" s="38">
        <f>'データ一覧(モニタリング指標)'!AIK28</f>
        <v>53</v>
      </c>
      <c r="AIL4" s="38">
        <f>'データ一覧(モニタリング指標)'!AIL28</f>
        <v>56</v>
      </c>
      <c r="AIM4" s="38">
        <f>'データ一覧(モニタリング指標)'!AIM28</f>
        <v>52</v>
      </c>
      <c r="AIN4" s="38">
        <f>'データ一覧(モニタリング指標)'!AIN28</f>
        <v>55</v>
      </c>
      <c r="AIO4" s="38">
        <f>'データ一覧(モニタリング指標)'!AIO28</f>
        <v>55</v>
      </c>
      <c r="AIP4" s="38">
        <f>'データ一覧(モニタリング指標)'!AIP28</f>
        <v>55</v>
      </c>
      <c r="AIQ4" s="38">
        <f>'データ一覧(モニタリング指標)'!AIQ28</f>
        <v>60</v>
      </c>
      <c r="AIR4" s="38">
        <f>'データ一覧(モニタリング指標)'!AIR28</f>
        <v>50</v>
      </c>
      <c r="AIS4" s="38">
        <f>'データ一覧(モニタリング指標)'!AIS28</f>
        <v>52</v>
      </c>
      <c r="AIT4" s="38">
        <f>'データ一覧(モニタリング指標)'!AIT28</f>
        <v>40</v>
      </c>
      <c r="AIU4" s="38">
        <f>'データ一覧(モニタリング指標)'!AIU28</f>
        <v>38</v>
      </c>
      <c r="AIV4" s="38">
        <f>'データ一覧(モニタリング指標)'!AIV28</f>
        <v>41</v>
      </c>
      <c r="AIW4" s="38">
        <f>'データ一覧(モニタリング指標)'!AIW28</f>
        <v>41</v>
      </c>
      <c r="AIX4" s="38">
        <f>'データ一覧(モニタリング指標)'!AIX28</f>
        <v>41</v>
      </c>
      <c r="AIY4" s="38">
        <f>'データ一覧(モニタリング指標)'!AIY28</f>
        <v>37</v>
      </c>
      <c r="AIZ4" s="38">
        <f>'データ一覧(モニタリング指標)'!AIZ28</f>
        <v>37</v>
      </c>
      <c r="AJA4" s="38">
        <f>'データ一覧(モニタリング指標)'!AJA28</f>
        <v>35</v>
      </c>
      <c r="AJB4" s="38">
        <f>'データ一覧(モニタリング指標)'!AJB28</f>
        <v>34</v>
      </c>
      <c r="AJC4" s="38">
        <f>'データ一覧(モニタリング指標)'!AJC28</f>
        <v>33</v>
      </c>
      <c r="AJD4" s="38">
        <f>'データ一覧(モニタリング指標)'!AJD28</f>
        <v>34</v>
      </c>
      <c r="AJE4" s="38">
        <f>'データ一覧(モニタリング指標)'!AJE28</f>
        <v>33</v>
      </c>
      <c r="AJF4" s="38">
        <f>'データ一覧(モニタリング指標)'!AJF28</f>
        <v>30</v>
      </c>
      <c r="AJG4" s="38">
        <f>'データ一覧(モニタリング指標)'!AJG28</f>
        <v>25</v>
      </c>
      <c r="AJH4" s="38">
        <f>'データ一覧(モニタリング指標)'!AJH28</f>
        <v>24</v>
      </c>
      <c r="AJI4" s="38">
        <f>'データ一覧(モニタリング指標)'!AJI28</f>
        <v>24</v>
      </c>
      <c r="AJJ4" s="38">
        <f>'データ一覧(モニタリング指標)'!AJJ28</f>
        <v>27</v>
      </c>
      <c r="AJK4" s="38">
        <f>'データ一覧(モニタリング指標)'!AJK28</f>
        <v>27</v>
      </c>
      <c r="AJL4" s="38">
        <f>'データ一覧(モニタリング指標)'!AJL28</f>
        <v>28</v>
      </c>
      <c r="AJM4" s="38">
        <f>'データ一覧(モニタリング指標)'!AJM28</f>
        <v>24</v>
      </c>
      <c r="AJN4" s="38">
        <f>'データ一覧(モニタリング指標)'!AJN28</f>
        <v>25</v>
      </c>
      <c r="AJO4" s="38">
        <f>'データ一覧(モニタリング指標)'!AJO28</f>
        <v>24</v>
      </c>
      <c r="AJP4" s="38">
        <f>'データ一覧(モニタリング指標)'!AJP28</f>
        <v>24</v>
      </c>
      <c r="AJQ4" s="38">
        <f>'データ一覧(モニタリング指標)'!AJQ28</f>
        <v>20</v>
      </c>
      <c r="AJR4" s="38">
        <f>'データ一覧(モニタリング指標)'!AJR28</f>
        <v>20</v>
      </c>
      <c r="AJS4" s="38">
        <f>'データ一覧(モニタリング指標)'!AJS28</f>
        <v>20</v>
      </c>
      <c r="AJT4" s="38">
        <f>'データ一覧(モニタリング指標)'!AJT28</f>
        <v>20</v>
      </c>
      <c r="AJU4" s="38">
        <f>'データ一覧(モニタリング指標)'!AJU28</f>
        <v>17</v>
      </c>
      <c r="AJV4" s="38">
        <f>'データ一覧(モニタリング指標)'!AJV28</f>
        <v>15</v>
      </c>
      <c r="AJW4" s="38">
        <f>'データ一覧(モニタリング指標)'!AJW28</f>
        <v>16</v>
      </c>
      <c r="AJX4" s="38">
        <f>'データ一覧(モニタリング指標)'!AJX28</f>
        <v>18</v>
      </c>
      <c r="AJY4" s="38">
        <f>'データ一覧(モニタリング指標)'!AJY28</f>
        <v>18</v>
      </c>
      <c r="AJZ4" s="38">
        <f>'データ一覧(モニタリング指標)'!AJZ28</f>
        <v>18</v>
      </c>
      <c r="AKA4" s="38">
        <f>'データ一覧(モニタリング指標)'!AKA28</f>
        <v>17</v>
      </c>
      <c r="AKB4" s="38">
        <f>'データ一覧(モニタリング指標)'!AKB28</f>
        <v>17</v>
      </c>
      <c r="AKC4" s="38">
        <f>'データ一覧(モニタリング指標)'!AKC28</f>
        <v>16</v>
      </c>
      <c r="AKD4" s="38">
        <f>'データ一覧(モニタリング指標)'!AKD28</f>
        <v>19</v>
      </c>
      <c r="AKE4" s="38">
        <f>'データ一覧(モニタリング指標)'!AKE28</f>
        <v>19</v>
      </c>
      <c r="AKF4" s="38">
        <f>'データ一覧(モニタリング指標)'!AKF28</f>
        <v>19</v>
      </c>
      <c r="AKG4" s="38">
        <f>'データ一覧(モニタリング指標)'!AKG28</f>
        <v>19</v>
      </c>
      <c r="AKH4" s="38">
        <f>'データ一覧(モニタリング指標)'!AKH28</f>
        <v>15</v>
      </c>
      <c r="AKI4" s="38">
        <f>'データ一覧(モニタリング指標)'!AKI28</f>
        <v>12</v>
      </c>
      <c r="AKJ4" s="38">
        <f>'データ一覧(モニタリング指標)'!AKJ28</f>
        <v>12</v>
      </c>
      <c r="AKK4" s="38">
        <f>'データ一覧(モニタリング指標)'!AKK28</f>
        <v>10</v>
      </c>
      <c r="AKL4" s="38">
        <f>'データ一覧(モニタリング指標)'!AKL28</f>
        <v>12</v>
      </c>
      <c r="AKM4" s="38">
        <f>'データ一覧(モニタリング指標)'!AKM28</f>
        <v>12</v>
      </c>
      <c r="AKN4" s="38">
        <f>'データ一覧(モニタリング指標)'!AKN28</f>
        <v>12</v>
      </c>
      <c r="AKO4" s="38">
        <f>'データ一覧(モニタリング指標)'!AKO28</f>
        <v>15</v>
      </c>
      <c r="AKP4" s="38">
        <f>'データ一覧(モニタリング指標)'!AKP28</f>
        <v>17</v>
      </c>
      <c r="AKQ4" s="38">
        <f>'データ一覧(モニタリング指標)'!AKQ28</f>
        <v>22</v>
      </c>
      <c r="AKR4" s="38">
        <f>'データ一覧(モニタリング指標)'!AKR28</f>
        <v>22</v>
      </c>
      <c r="AKS4" s="38">
        <f>'データ一覧(モニタリング指標)'!AKS28</f>
        <v>22</v>
      </c>
      <c r="AKT4" s="38">
        <f>'データ一覧(モニタリング指標)'!AKT28</f>
        <v>22</v>
      </c>
      <c r="AKU4" s="38">
        <f>'データ一覧(モニタリング指標)'!AKU28</f>
        <v>22</v>
      </c>
      <c r="AKV4" s="38">
        <f>'データ一覧(モニタリング指標)'!AKV28</f>
        <v>21</v>
      </c>
      <c r="AKW4" s="38">
        <f>'データ一覧(モニタリング指標)'!AKW28</f>
        <v>22</v>
      </c>
      <c r="AKX4" s="38">
        <f>'データ一覧(モニタリング指標)'!AKX28</f>
        <v>22</v>
      </c>
      <c r="AKY4" s="38">
        <f>'データ一覧(モニタリング指標)'!AKY28</f>
        <v>23</v>
      </c>
      <c r="AKZ4" s="38">
        <f>'データ一覧(モニタリング指標)'!AKZ28</f>
        <v>24</v>
      </c>
      <c r="ALA4" s="38">
        <f>'データ一覧(モニタリング指標)'!ALA28</f>
        <v>24</v>
      </c>
      <c r="ALB4" s="38">
        <f>'データ一覧(モニタリング指標)'!ALB28</f>
        <v>24</v>
      </c>
      <c r="ALC4" s="38">
        <f>'データ一覧(モニタリング指標)'!ALC28</f>
        <v>24</v>
      </c>
      <c r="ALD4" s="38">
        <f>'データ一覧(モニタリング指標)'!ALD28</f>
        <v>25</v>
      </c>
      <c r="ALE4" s="38">
        <f>'データ一覧(モニタリング指標)'!ALE28</f>
        <v>28</v>
      </c>
      <c r="ALF4" s="38">
        <f>'データ一覧(モニタリング指標)'!ALF28</f>
        <v>27</v>
      </c>
      <c r="ALG4" s="38">
        <f>'データ一覧(モニタリング指標)'!ALG28</f>
        <v>29</v>
      </c>
      <c r="ALH4" s="38">
        <f>'データ一覧(モニタリング指標)'!ALH28</f>
        <v>27</v>
      </c>
      <c r="ALI4" s="38">
        <f>'データ一覧(モニタリング指標)'!ALI28</f>
        <v>27</v>
      </c>
      <c r="ALJ4" s="38">
        <f>'データ一覧(モニタリング指標)'!ALJ28</f>
        <v>26</v>
      </c>
      <c r="ALK4" s="38">
        <f>'データ一覧(モニタリング指標)'!ALK28</f>
        <v>21</v>
      </c>
      <c r="ALL4" s="38">
        <f>'データ一覧(モニタリング指標)'!ALL28</f>
        <v>21</v>
      </c>
      <c r="ALM4" s="38">
        <f>'データ一覧(モニタリング指標)'!ALM28</f>
        <v>22</v>
      </c>
      <c r="ALN4" s="38">
        <f>'データ一覧(モニタリング指標)'!ALN28</f>
        <v>22</v>
      </c>
      <c r="ALO4" s="38">
        <f>'データ一覧(モニタリング指標)'!ALO28</f>
        <v>22</v>
      </c>
      <c r="ALP4" s="38">
        <f>'データ一覧(モニタリング指標)'!ALP28</f>
        <v>24</v>
      </c>
      <c r="ALQ4" s="38">
        <f>'データ一覧(モニタリング指標)'!ALQ28</f>
        <v>32</v>
      </c>
      <c r="ALR4" s="38">
        <f>'データ一覧(モニタリング指標)'!ALR28</f>
        <v>31</v>
      </c>
      <c r="ALS4" s="38">
        <f>'データ一覧(モニタリング指標)'!ALS28</f>
        <v>28</v>
      </c>
      <c r="ALT4" s="38">
        <f>'データ一覧(モニタリング指標)'!ALT28</f>
        <v>29</v>
      </c>
      <c r="ALU4" s="38">
        <f>'データ一覧(モニタリング指標)'!ALU28</f>
        <v>33</v>
      </c>
      <c r="ALV4" s="38">
        <f>'データ一覧(モニタリング指標)'!ALV28</f>
        <v>33</v>
      </c>
      <c r="ALW4" s="38">
        <f>'データ一覧(モニタリング指標)'!ALW28</f>
        <v>33</v>
      </c>
      <c r="ALX4" s="38">
        <f>'データ一覧(モニタリング指標)'!ALX28</f>
        <v>35</v>
      </c>
      <c r="ALY4" s="38">
        <f>'データ一覧(モニタリング指標)'!ALY28</f>
        <v>39</v>
      </c>
      <c r="ALZ4" s="38">
        <f>'データ一覧(モニタリング指標)'!ALZ28</f>
        <v>40</v>
      </c>
      <c r="AMA4" s="38">
        <f>'データ一覧(モニタリング指標)'!AMA28</f>
        <v>37</v>
      </c>
      <c r="AMB4" s="38">
        <f>'データ一覧(モニタリング指標)'!AMB28</f>
        <v>36</v>
      </c>
      <c r="AMC4" s="38">
        <f>'データ一覧(モニタリング指標)'!AMC28</f>
        <v>37</v>
      </c>
      <c r="AMD4" s="38">
        <f>'データ一覧(モニタリング指標)'!AMD28</f>
        <v>37</v>
      </c>
      <c r="AME4" s="38">
        <f>'データ一覧(モニタリング指標)'!AME28</f>
        <v>42</v>
      </c>
      <c r="AMF4" s="38">
        <f>'データ一覧(モニタリング指標)'!AMF28</f>
        <v>42</v>
      </c>
      <c r="AMG4" s="38">
        <f>'データ一覧(モニタリング指標)'!AMG28</f>
        <v>45</v>
      </c>
      <c r="AMH4" s="38">
        <f>'データ一覧(モニタリング指標)'!AMH28</f>
        <v>46</v>
      </c>
      <c r="AMI4" s="38">
        <f>'データ一覧(モニタリング指標)'!AMI28</f>
        <v>45</v>
      </c>
      <c r="AMJ4" s="38">
        <f>'データ一覧(モニタリング指標)'!AMJ28</f>
        <v>45</v>
      </c>
      <c r="AMK4" s="38">
        <f>'データ一覧(モニタリング指標)'!AMK28</f>
        <v>46</v>
      </c>
      <c r="AML4" s="38">
        <f>'データ一覧(モニタリング指標)'!AML28</f>
        <v>51</v>
      </c>
      <c r="AMM4" s="38">
        <f>'データ一覧(モニタリング指標)'!AMM28</f>
        <v>49</v>
      </c>
      <c r="AMN4" s="38">
        <f>'データ一覧(モニタリング指標)'!AMN28</f>
        <v>53</v>
      </c>
      <c r="AMO4" s="38">
        <f>'データ一覧(モニタリング指標)'!AMO28</f>
        <v>52</v>
      </c>
      <c r="AMP4" s="38">
        <f>'データ一覧(モニタリング指標)'!AMP28</f>
        <v>58</v>
      </c>
      <c r="AMQ4" s="38">
        <f>'データ一覧(モニタリング指標)'!AMQ28</f>
        <v>57</v>
      </c>
      <c r="AMR4" s="38">
        <f>'データ一覧(モニタリング指標)'!AMR28</f>
        <v>58</v>
      </c>
      <c r="AMS4" s="38">
        <f>'データ一覧(モニタリング指標)'!AMS28</f>
        <v>56</v>
      </c>
      <c r="AMT4" s="38">
        <f>'データ一覧(モニタリング指標)'!AMT28</f>
        <v>58</v>
      </c>
      <c r="AMU4" s="38">
        <f>'データ一覧(モニタリング指標)'!AMU28</f>
        <v>64</v>
      </c>
      <c r="AMV4" s="38">
        <f>'データ一覧(モニタリング指標)'!AMV28</f>
        <v>64</v>
      </c>
      <c r="AMW4" s="38">
        <f>'データ一覧(モニタリング指標)'!AMW28</f>
        <v>64</v>
      </c>
      <c r="AMX4" s="38">
        <f>'データ一覧(モニタリング指標)'!AMX28</f>
        <v>66</v>
      </c>
      <c r="AMY4" s="38">
        <f>'データ一覧(モニタリング指標)'!AMY28</f>
        <v>67</v>
      </c>
      <c r="AMZ4" s="38">
        <f>'データ一覧(モニタリング指標)'!AMZ28</f>
        <v>67</v>
      </c>
      <c r="ANA4" s="38">
        <f>'データ一覧(モニタリング指標)'!ANA28</f>
        <v>66</v>
      </c>
      <c r="ANB4" s="38">
        <f>'データ一覧(モニタリング指標)'!ANB28</f>
        <v>73</v>
      </c>
      <c r="ANC4" s="38">
        <f>'データ一覧(モニタリング指標)'!ANC28</f>
        <v>70</v>
      </c>
      <c r="AND4" s="38">
        <f>'データ一覧(モニタリング指標)'!AND28</f>
        <v>69</v>
      </c>
      <c r="ANE4" s="38">
        <f>'データ一覧(モニタリング指標)'!ANE28</f>
        <v>70</v>
      </c>
      <c r="ANF4" s="38">
        <f>'データ一覧(モニタリング指標)'!ANF28</f>
        <v>71</v>
      </c>
      <c r="ANG4" s="38">
        <f>'データ一覧(モニタリング指標)'!ANG28</f>
        <v>70</v>
      </c>
      <c r="ANH4" s="38">
        <f>'データ一覧(モニタリング指標)'!ANH28</f>
        <v>84</v>
      </c>
      <c r="ANI4" s="38">
        <f>'データ一覧(モニタリング指標)'!ANI28</f>
        <v>88</v>
      </c>
      <c r="ANJ4" s="38">
        <f>'データ一覧(モニタリング指標)'!ANJ28</f>
        <v>86</v>
      </c>
      <c r="ANK4" s="38">
        <f>'データ一覧(モニタリング指標)'!ANK28</f>
        <v>85</v>
      </c>
      <c r="ANL4" s="38">
        <f>'データ一覧(モニタリング指標)'!ANL28</f>
        <v>87</v>
      </c>
      <c r="ANM4" s="38">
        <f>'データ一覧(モニタリング指標)'!ANM28</f>
        <v>88</v>
      </c>
      <c r="ANN4" s="38">
        <f>'データ一覧(モニタリング指標)'!ANN28</f>
        <v>89</v>
      </c>
      <c r="ANO4" s="38">
        <f>'データ一覧(モニタリング指標)'!ANO28</f>
        <v>91</v>
      </c>
      <c r="ANP4" s="38">
        <f>'データ一覧(モニタリング指標)'!ANP28</f>
        <v>90</v>
      </c>
      <c r="ANQ4" s="38">
        <f>'データ一覧(モニタリング指標)'!ANQ28</f>
        <v>90</v>
      </c>
      <c r="ANR4" s="38">
        <f>'データ一覧(モニタリング指標)'!ANR28</f>
        <v>83</v>
      </c>
      <c r="ANS4" s="38">
        <f>'データ一覧(モニタリング指標)'!ANS28</f>
        <v>83</v>
      </c>
      <c r="ANT4" s="38">
        <f>'データ一覧(モニタリング指標)'!ANT28</f>
        <v>83</v>
      </c>
      <c r="ANU4" s="38">
        <f>'データ一覧(モニタリング指標)'!ANU28</f>
        <v>91</v>
      </c>
      <c r="ANV4" s="38">
        <f>'データ一覧(モニタリング指標)'!ANV28</f>
        <v>86</v>
      </c>
      <c r="ANW4" s="38">
        <f>'データ一覧(モニタリング指標)'!ANW28</f>
        <v>84</v>
      </c>
      <c r="ANX4" s="38">
        <f>'データ一覧(モニタリング指標)'!ANX28</f>
        <v>82</v>
      </c>
      <c r="ANY4" s="38">
        <f>'データ一覧(モニタリング指標)'!ANY28</f>
        <v>83</v>
      </c>
      <c r="ANZ4" s="38">
        <f>'データ一覧(モニタリング指標)'!ANZ28</f>
        <v>84</v>
      </c>
      <c r="AOA4" s="38">
        <f>'データ一覧(モニタリング指標)'!AOA28</f>
        <v>84</v>
      </c>
      <c r="AOB4" s="38">
        <f>'データ一覧(モニタリング指標)'!AOB28</f>
        <v>82</v>
      </c>
      <c r="AOC4" s="38">
        <f>'データ一覧(モニタリング指標)'!AOC28</f>
        <v>76</v>
      </c>
      <c r="AOD4" s="38">
        <f>'データ一覧(モニタリング指標)'!AOD28</f>
        <v>72</v>
      </c>
      <c r="AOE4" s="38">
        <f>'データ一覧(モニタリング指標)'!AOE28</f>
        <v>66</v>
      </c>
      <c r="AOF4" s="38">
        <f>'データ一覧(モニタリング指標)'!AOF28</f>
        <v>62</v>
      </c>
      <c r="AOG4" s="38">
        <f>'データ一覧(モニタリング指標)'!AOG28</f>
        <v>61</v>
      </c>
      <c r="AOH4" s="38">
        <f>'データ一覧(モニタリング指標)'!AOH28</f>
        <v>61</v>
      </c>
      <c r="AOI4" s="38">
        <f>'データ一覧(モニタリング指標)'!AOI28</f>
        <v>62</v>
      </c>
      <c r="AOJ4" s="38">
        <f>'データ一覧(モニタリング指標)'!AOJ28</f>
        <v>55</v>
      </c>
      <c r="AOK4" s="38">
        <f>'データ一覧(モニタリング指標)'!AOK28</f>
        <v>53</v>
      </c>
      <c r="AOL4" s="38">
        <f>'データ一覧(モニタリング指標)'!AOL28</f>
        <v>49</v>
      </c>
      <c r="AOM4" s="38">
        <f>'データ一覧(モニタリング指標)'!AOM28</f>
        <v>46</v>
      </c>
      <c r="AON4" s="38">
        <f>'データ一覧(モニタリング指標)'!AON28</f>
        <v>46</v>
      </c>
      <c r="AOO4" s="38">
        <f>'データ一覧(モニタリング指標)'!AOO28</f>
        <v>46</v>
      </c>
      <c r="AOP4" s="38">
        <f>'データ一覧(モニタリング指標)'!AOP28</f>
        <v>44</v>
      </c>
      <c r="AOQ4" s="38">
        <f>'データ一覧(モニタリング指標)'!AOQ28</f>
        <v>43</v>
      </c>
      <c r="AOR4" s="38">
        <f>'データ一覧(モニタリング指標)'!AOR28</f>
        <v>40</v>
      </c>
      <c r="AOS4" s="38">
        <f>'データ一覧(モニタリング指標)'!AOS28</f>
        <v>36</v>
      </c>
      <c r="AOT4" s="38">
        <f>'データ一覧(モニタリング指標)'!AOT28</f>
        <v>38</v>
      </c>
      <c r="AOU4" s="38">
        <f>'データ一覧(モニタリング指標)'!AOU28</f>
        <v>38</v>
      </c>
      <c r="AOV4" s="38">
        <f>'データ一覧(モニタリング指標)'!AOV28</f>
        <v>38</v>
      </c>
      <c r="AOW4" s="38">
        <f>'データ一覧(モニタリング指標)'!AOW28</f>
        <v>33</v>
      </c>
      <c r="AOX4" s="38">
        <f>'データ一覧(モニタリング指標)'!AOX28</f>
        <v>29</v>
      </c>
      <c r="AOY4" s="38">
        <f>'データ一覧(モニタリング指標)'!AOY28</f>
        <v>28</v>
      </c>
      <c r="AOZ4" s="38">
        <f>'データ一覧(モニタリング指標)'!AOZ28</f>
        <v>28</v>
      </c>
      <c r="APA4" s="38">
        <f>'データ一覧(モニタリング指標)'!APA28</f>
        <v>28</v>
      </c>
      <c r="APB4" s="38">
        <f>'データ一覧(モニタリング指標)'!APB28</f>
        <v>28</v>
      </c>
      <c r="APC4" s="38">
        <f>'データ一覧(モニタリング指標)'!APC28</f>
        <v>28</v>
      </c>
      <c r="APD4" s="38">
        <f>'データ一覧(モニタリング指標)'!APD28</f>
        <v>27</v>
      </c>
      <c r="APE4" s="38">
        <f>'データ一覧(モニタリング指標)'!APE28</f>
        <v>25</v>
      </c>
      <c r="APF4" s="38">
        <f>'データ一覧(モニタリング指標)'!APF28</f>
        <v>24</v>
      </c>
      <c r="APG4" s="38">
        <f>'データ一覧(モニタリング指標)'!APG28</f>
        <v>22</v>
      </c>
      <c r="APH4" s="38">
        <f>'データ一覧(モニタリング指標)'!APH28</f>
        <v>23</v>
      </c>
      <c r="API4" s="38">
        <f>'データ一覧(モニタリング指標)'!API28</f>
        <v>23</v>
      </c>
      <c r="APJ4" s="38">
        <f>'データ一覧(モニタリング指標)'!APJ28</f>
        <v>23</v>
      </c>
      <c r="APK4" s="38">
        <f>'データ一覧(モニタリング指標)'!APK28</f>
        <v>19</v>
      </c>
      <c r="APL4" s="38">
        <f>'データ一覧(モニタリング指標)'!APL28</f>
        <v>18</v>
      </c>
      <c r="APM4" s="38">
        <f>'データ一覧(モニタリング指標)'!APM28</f>
        <v>15</v>
      </c>
      <c r="APN4" s="38">
        <f>'データ一覧(モニタリング指標)'!APN28</f>
        <v>12</v>
      </c>
      <c r="APO4" s="38">
        <f>'データ一覧(モニタリング指標)'!APO28</f>
        <v>13</v>
      </c>
      <c r="APP4" s="38">
        <f>'データ一覧(モニタリング指標)'!APP28</f>
        <v>13</v>
      </c>
      <c r="APQ4" s="38">
        <f>'データ一覧(モニタリング指標)'!APQ28</f>
        <v>13</v>
      </c>
      <c r="APR4" s="38">
        <f>'データ一覧(モニタリング指標)'!APR28</f>
        <v>14</v>
      </c>
      <c r="APS4" s="38">
        <f>'データ一覧(モニタリング指標)'!APS28</f>
        <v>16</v>
      </c>
      <c r="APT4" s="38">
        <f>'データ一覧(モニタリング指標)'!APT28</f>
        <v>14</v>
      </c>
      <c r="APU4" s="38">
        <f>'データ一覧(モニタリング指標)'!APU28</f>
        <v>15</v>
      </c>
      <c r="APV4" s="38">
        <f>'データ一覧(モニタリング指標)'!APV28</f>
        <v>15</v>
      </c>
      <c r="APW4" s="38">
        <f>'データ一覧(モニタリング指標)'!APW28</f>
        <v>14</v>
      </c>
      <c r="APX4" s="38">
        <f>'データ一覧(モニタリング指標)'!APX28</f>
        <v>14</v>
      </c>
      <c r="APY4" s="38">
        <f>'データ一覧(モニタリング指標)'!APY28</f>
        <v>12</v>
      </c>
      <c r="APZ4" s="38">
        <f>'データ一覧(モニタリング指標)'!APZ28</f>
        <v>12</v>
      </c>
      <c r="AQA4" s="38">
        <f>'データ一覧(モニタリング指標)'!AQA28</f>
        <v>11</v>
      </c>
      <c r="AQB4" s="38">
        <f>'データ一覧(モニタリング指標)'!AQB28</f>
        <v>8</v>
      </c>
      <c r="AQC4" s="38">
        <f>'データ一覧(モニタリング指標)'!AQC28</f>
        <v>6</v>
      </c>
      <c r="AQD4" s="38">
        <f>'データ一覧(モニタリング指標)'!AQD28</f>
        <v>6</v>
      </c>
      <c r="AQE4" s="38">
        <f>'データ一覧(モニタリング指標)'!AQE28</f>
        <v>6</v>
      </c>
      <c r="AQF4" s="38">
        <f>'データ一覧(モニタリング指標)'!AQF28</f>
        <v>6</v>
      </c>
      <c r="AQG4" s="38">
        <f>'データ一覧(モニタリング指標)'!AQG28</f>
        <v>6</v>
      </c>
      <c r="AQH4" s="38">
        <f>'データ一覧(モニタリング指標)'!AQH28</f>
        <v>5</v>
      </c>
      <c r="AQI4" s="38">
        <f>'データ一覧(モニタリング指標)'!AQI28</f>
        <v>6</v>
      </c>
      <c r="AQJ4" s="38">
        <f>'データ一覧(モニタリング指標)'!AQJ28</f>
        <v>5</v>
      </c>
      <c r="AQK4" s="38">
        <f>'データ一覧(モニタリング指標)'!AQK28</f>
        <v>5</v>
      </c>
      <c r="AQL4" s="38">
        <f>'データ一覧(モニタリング指標)'!AQL28</f>
        <v>5</v>
      </c>
      <c r="AQM4" s="38">
        <f>'データ一覧(モニタリング指標)'!AQM28</f>
        <v>7</v>
      </c>
      <c r="AQN4" s="38">
        <f>'データ一覧(モニタリング指標)'!AQN28</f>
        <v>7</v>
      </c>
      <c r="AQO4" s="38">
        <f>'データ一覧(モニタリング指標)'!AQO28</f>
        <v>6</v>
      </c>
      <c r="AQP4" s="38">
        <f>'データ一覧(モニタリング指標)'!AQP28</f>
        <v>6</v>
      </c>
      <c r="AQQ4" s="38">
        <f>'データ一覧(モニタリング指標)'!AQQ28</f>
        <v>8</v>
      </c>
      <c r="AQR4" s="38">
        <f>'データ一覧(モニタリング指標)'!AQR28</f>
        <v>8</v>
      </c>
      <c r="AQS4" s="38">
        <f>'データ一覧(モニタリング指標)'!AQS28</f>
        <v>8</v>
      </c>
      <c r="AQT4" s="38">
        <f>'データ一覧(モニタリング指標)'!AQT28</f>
        <v>8</v>
      </c>
      <c r="AQU4" s="38">
        <f>'データ一覧(モニタリング指標)'!AQU28</f>
        <v>8</v>
      </c>
      <c r="AQV4" s="38">
        <f>'データ一覧(モニタリング指標)'!AQV28</f>
        <v>8</v>
      </c>
      <c r="AQW4" s="38">
        <f>'データ一覧(モニタリング指標)'!AQW28</f>
        <v>7</v>
      </c>
      <c r="AQX4" s="38">
        <f>'データ一覧(モニタリング指標)'!AQX28</f>
        <v>7</v>
      </c>
      <c r="AQY4" s="38">
        <f>'データ一覧(モニタリング指標)'!AQY28</f>
        <v>7</v>
      </c>
      <c r="AQZ4" s="38">
        <f>'データ一覧(モニタリング指標)'!AQZ28</f>
        <v>7</v>
      </c>
      <c r="ARA4" s="38">
        <f>'データ一覧(モニタリング指標)'!ARA28</f>
        <v>8</v>
      </c>
      <c r="ARB4" s="38">
        <f>'データ一覧(モニタリング指標)'!ARB28</f>
        <v>7</v>
      </c>
      <c r="ARC4" s="38">
        <f>'データ一覧(モニタリング指標)'!ARC28</f>
        <v>7</v>
      </c>
      <c r="ARD4" s="38">
        <f>'データ一覧(モニタリング指標)'!ARD28</f>
        <v>7</v>
      </c>
      <c r="ARE4" s="38">
        <f>'データ一覧(モニタリング指標)'!ARE28</f>
        <v>7</v>
      </c>
      <c r="ARF4" s="38">
        <f>'データ一覧(モニタリング指標)'!ARF28</f>
        <v>7</v>
      </c>
      <c r="ARG4" s="38">
        <f>'データ一覧(モニタリング指標)'!ARG28</f>
        <v>8</v>
      </c>
      <c r="ARH4" s="38">
        <f>'データ一覧(モニタリング指標)'!ARH28</f>
        <v>7</v>
      </c>
      <c r="ARI4" s="38">
        <f>'データ一覧(モニタリング指標)'!ARI28</f>
        <v>6</v>
      </c>
      <c r="ARJ4" s="38">
        <f>'データ一覧(モニタリング指標)'!ARJ28</f>
        <v>5</v>
      </c>
      <c r="ARK4" s="38">
        <f>'データ一覧(モニタリング指標)'!ARK28</f>
        <v>5</v>
      </c>
      <c r="ARL4" s="38">
        <f>'データ一覧(モニタリング指標)'!ARL28</f>
        <v>5</v>
      </c>
      <c r="ARM4" s="38">
        <f>'データ一覧(モニタリング指標)'!ARM28</f>
        <v>5</v>
      </c>
      <c r="ARN4" s="38">
        <f>'データ一覧(モニタリング指標)'!ARN28</f>
        <v>5</v>
      </c>
      <c r="ARO4" s="38">
        <f>'データ一覧(モニタリング指標)'!ARO28</f>
        <v>7</v>
      </c>
      <c r="ARP4" s="38">
        <f>'データ一覧(モニタリング指標)'!ARP28</f>
        <v>7</v>
      </c>
      <c r="ARQ4" s="38">
        <f>'データ一覧(モニタリング指標)'!ARQ28</f>
        <v>7</v>
      </c>
      <c r="ARR4" s="38">
        <f>'データ一覧(モニタリング指標)'!ARR28</f>
        <v>7</v>
      </c>
      <c r="ARS4" s="38">
        <f>'データ一覧(モニタリング指標)'!ARS28</f>
        <v>7</v>
      </c>
      <c r="ART4" s="38">
        <f>'データ一覧(モニタリング指標)'!ART28</f>
        <v>7</v>
      </c>
      <c r="ARU4" s="38">
        <f>'データ一覧(モニタリング指標)'!ARU28</f>
        <v>7</v>
      </c>
    </row>
    <row r="5" spans="1:1165" s="41" customFormat="1" ht="18" customHeight="1">
      <c r="A5" s="39" t="s">
        <v>46</v>
      </c>
      <c r="B5" s="134"/>
      <c r="C5" s="134"/>
      <c r="D5" s="38">
        <f>'データ一覧(モニタリング指標)'!D26+'データ一覧(モニタリング指標)'!D27</f>
        <v>32</v>
      </c>
      <c r="E5" s="38">
        <f>'データ一覧(モニタリング指標)'!E26+'データ一覧(モニタリング指標)'!E27</f>
        <v>32</v>
      </c>
      <c r="F5" s="38">
        <f>'データ一覧(モニタリング指標)'!F26+'データ一覧(モニタリング指標)'!F27</f>
        <v>32</v>
      </c>
      <c r="G5" s="38">
        <f>'データ一覧(モニタリング指標)'!G26+'データ一覧(モニタリング指標)'!G27</f>
        <v>32</v>
      </c>
      <c r="H5" s="38">
        <f>'データ一覧(モニタリング指標)'!H26+'データ一覧(モニタリング指標)'!H27</f>
        <v>32</v>
      </c>
      <c r="I5" s="38">
        <f>'データ一覧(モニタリング指標)'!I26+'データ一覧(モニタリング指標)'!I27</f>
        <v>32</v>
      </c>
      <c r="J5" s="38">
        <f>'データ一覧(モニタリング指標)'!J26+'データ一覧(モニタリング指標)'!J27</f>
        <v>32</v>
      </c>
      <c r="K5" s="38">
        <f>'データ一覧(モニタリング指標)'!K26+'データ一覧(モニタリング指標)'!K27</f>
        <v>32</v>
      </c>
      <c r="L5" s="38">
        <f>'データ一覧(モニタリング指標)'!L26+'データ一覧(モニタリング指標)'!L27</f>
        <v>32</v>
      </c>
      <c r="M5" s="38">
        <f>'データ一覧(モニタリング指標)'!M26+'データ一覧(モニタリング指標)'!M27</f>
        <v>32</v>
      </c>
      <c r="N5" s="38">
        <f>'データ一覧(モニタリング指標)'!N26+'データ一覧(モニタリング指標)'!N27</f>
        <v>32</v>
      </c>
      <c r="O5" s="38">
        <f>'データ一覧(モニタリング指標)'!O26+'データ一覧(モニタリング指標)'!O27</f>
        <v>32</v>
      </c>
      <c r="P5" s="38">
        <f>'データ一覧(モニタリング指標)'!P26+'データ一覧(モニタリング指標)'!P27</f>
        <v>32</v>
      </c>
      <c r="Q5" s="38">
        <f>'データ一覧(モニタリング指標)'!Q26+'データ一覧(モニタリング指標)'!Q27</f>
        <v>32</v>
      </c>
      <c r="R5" s="38">
        <f>'データ一覧(モニタリング指標)'!R26+'データ一覧(モニタリング指標)'!R27</f>
        <v>32</v>
      </c>
      <c r="S5" s="38">
        <f>'データ一覧(モニタリング指標)'!S26+'データ一覧(モニタリング指標)'!S27</f>
        <v>32</v>
      </c>
      <c r="T5" s="38">
        <f>'データ一覧(モニタリング指標)'!T26+'データ一覧(モニタリング指標)'!T27</f>
        <v>32</v>
      </c>
      <c r="U5" s="38">
        <f>'データ一覧(モニタリング指標)'!U26+'データ一覧(モニタリング指標)'!U27</f>
        <v>32</v>
      </c>
      <c r="V5" s="38">
        <f>'データ一覧(モニタリング指標)'!V26+'データ一覧(モニタリング指標)'!V27</f>
        <v>32</v>
      </c>
      <c r="W5" s="38">
        <f>'データ一覧(モニタリング指標)'!W26+'データ一覧(モニタリング指標)'!W27</f>
        <v>32</v>
      </c>
      <c r="X5" s="38">
        <f>'データ一覧(モニタリング指標)'!X26+'データ一覧(モニタリング指標)'!X27</f>
        <v>32</v>
      </c>
      <c r="Y5" s="38">
        <f>'データ一覧(モニタリング指標)'!Y26+'データ一覧(モニタリング指標)'!Y27</f>
        <v>32</v>
      </c>
      <c r="Z5" s="38">
        <f>'データ一覧(モニタリング指標)'!Z26+'データ一覧(モニタリング指標)'!Z27</f>
        <v>32</v>
      </c>
      <c r="AA5" s="38">
        <f>'データ一覧(モニタリング指標)'!AA26+'データ一覧(モニタリング指標)'!AA27</f>
        <v>32</v>
      </c>
      <c r="AB5" s="38">
        <f>'データ一覧(モニタリング指標)'!AB26+'データ一覧(モニタリング指標)'!AB27</f>
        <v>32</v>
      </c>
      <c r="AC5" s="38">
        <f>'データ一覧(モニタリング指標)'!AC26+'データ一覧(モニタリング指標)'!AC27</f>
        <v>32</v>
      </c>
      <c r="AD5" s="38">
        <f>'データ一覧(モニタリング指標)'!AD26+'データ一覧(モニタリング指標)'!AD27</f>
        <v>32</v>
      </c>
      <c r="AE5" s="38">
        <f>'データ一覧(モニタリング指標)'!AE26+'データ一覧(モニタリング指標)'!AE27</f>
        <v>32</v>
      </c>
      <c r="AF5" s="38">
        <f>'データ一覧(モニタリング指標)'!AF26+'データ一覧(モニタリング指標)'!AF27</f>
        <v>32</v>
      </c>
      <c r="AG5" s="38">
        <f>'データ一覧(モニタリング指標)'!AG26+'データ一覧(モニタリング指標)'!AG27</f>
        <v>32</v>
      </c>
      <c r="AH5" s="38">
        <f>'データ一覧(モニタリング指標)'!AH26+'データ一覧(モニタリング指標)'!AH27</f>
        <v>32</v>
      </c>
      <c r="AI5" s="38">
        <f>'データ一覧(モニタリング指標)'!AI26+'データ一覧(モニタリング指標)'!AI27</f>
        <v>32</v>
      </c>
      <c r="AJ5" s="38">
        <f>'データ一覧(モニタリング指標)'!AJ26+'データ一覧(モニタリング指標)'!AJ27</f>
        <v>32</v>
      </c>
      <c r="AK5" s="38">
        <f>'データ一覧(モニタリング指標)'!AK26+'データ一覧(モニタリング指標)'!AK27</f>
        <v>32</v>
      </c>
      <c r="AL5" s="38">
        <f>'データ一覧(モニタリング指標)'!AL26+'データ一覧(モニタリング指標)'!AL27</f>
        <v>32</v>
      </c>
      <c r="AM5" s="38">
        <f>'データ一覧(モニタリング指標)'!AM26+'データ一覧(モニタリング指標)'!AM27</f>
        <v>32</v>
      </c>
      <c r="AN5" s="38">
        <f>'データ一覧(モニタリング指標)'!AN26+'データ一覧(モニタリング指標)'!AN27</f>
        <v>32</v>
      </c>
      <c r="AO5" s="38">
        <f>'データ一覧(モニタリング指標)'!AO26+'データ一覧(モニタリング指標)'!AO27</f>
        <v>32</v>
      </c>
      <c r="AP5" s="38">
        <f>'データ一覧(モニタリング指標)'!AP26+'データ一覧(モニタリング指標)'!AP27</f>
        <v>86</v>
      </c>
      <c r="AQ5" s="38">
        <f>'データ一覧(モニタリング指標)'!AQ26+'データ一覧(モニタリング指標)'!AQ27</f>
        <v>86</v>
      </c>
      <c r="AR5" s="38">
        <f>'データ一覧(モニタリング指標)'!AR26+'データ一覧(モニタリング指標)'!AR27</f>
        <v>86</v>
      </c>
      <c r="AS5" s="38">
        <f>'データ一覧(モニタリング指標)'!AS26+'データ一覧(モニタリング指標)'!AS27</f>
        <v>86</v>
      </c>
      <c r="AT5" s="38">
        <f>'データ一覧(モニタリング指標)'!AT26+'データ一覧(モニタリング指標)'!AT27</f>
        <v>86</v>
      </c>
      <c r="AU5" s="38">
        <f>'データ一覧(モニタリング指標)'!AU26+'データ一覧(モニタリング指標)'!AU27</f>
        <v>86</v>
      </c>
      <c r="AV5" s="38">
        <f>'データ一覧(モニタリング指標)'!AV26+'データ一覧(モニタリング指標)'!AV27</f>
        <v>86</v>
      </c>
      <c r="AW5" s="38">
        <f>'データ一覧(モニタリング指標)'!AW26+'データ一覧(モニタリング指標)'!AW27</f>
        <v>122</v>
      </c>
      <c r="AX5" s="38">
        <f>'データ一覧(モニタリング指標)'!AX26+'データ一覧(モニタリング指標)'!AX27</f>
        <v>122</v>
      </c>
      <c r="AY5" s="38">
        <f>'データ一覧(モニタリング指標)'!AY26+'データ一覧(モニタリング指標)'!AY27</f>
        <v>122</v>
      </c>
      <c r="AZ5" s="38">
        <f>'データ一覧(モニタリング指標)'!AZ26+'データ一覧(モニタリング指標)'!AZ27</f>
        <v>122</v>
      </c>
      <c r="BA5" s="38">
        <f>'データ一覧(モニタリング指標)'!BA26+'データ一覧(モニタリング指標)'!BA27</f>
        <v>122</v>
      </c>
      <c r="BB5" s="38">
        <f>'データ一覧(モニタリング指標)'!BB26+'データ一覧(モニタリング指標)'!BB27</f>
        <v>127</v>
      </c>
      <c r="BC5" s="38">
        <f>'データ一覧(モニタリング指標)'!BC26+'データ一覧(モニタリング指標)'!BC27</f>
        <v>127</v>
      </c>
      <c r="BD5" s="38">
        <f>'データ一覧(モニタリング指標)'!BD26+'データ一覧(モニタリング指標)'!BD27</f>
        <v>155</v>
      </c>
      <c r="BE5" s="38">
        <f>'データ一覧(モニタリング指標)'!BE26+'データ一覧(モニタリング指標)'!BE27</f>
        <v>155</v>
      </c>
      <c r="BF5" s="38">
        <f>'データ一覧(モニタリング指標)'!BF26+'データ一覧(モニタリング指標)'!BF27</f>
        <v>155</v>
      </c>
      <c r="BG5" s="38">
        <f>'データ一覧(モニタリング指標)'!BG26+'データ一覧(モニタリング指標)'!BG27</f>
        <v>170</v>
      </c>
      <c r="BH5" s="38">
        <f>'データ一覧(モニタリング指標)'!BH26+'データ一覧(モニタリング指標)'!BH27</f>
        <v>170</v>
      </c>
      <c r="BI5" s="38">
        <f>'データ一覧(モニタリング指標)'!BI26+'データ一覧(モニタリング指標)'!BI27</f>
        <v>170</v>
      </c>
      <c r="BJ5" s="38">
        <f>'データ一覧(モニタリング指標)'!BJ26+'データ一覧(モニタリング指標)'!BJ27</f>
        <v>170</v>
      </c>
      <c r="BK5" s="38">
        <f>'データ一覧(モニタリング指標)'!BK26+'データ一覧(モニタリング指標)'!BK27</f>
        <v>188</v>
      </c>
      <c r="BL5" s="38">
        <f>'データ一覧(モニタリング指標)'!BL26+'データ一覧(モニタリング指標)'!BL27</f>
        <v>188</v>
      </c>
      <c r="BM5" s="38">
        <f>'データ一覧(モニタリング指標)'!BM26+'データ一覧(モニタリング指標)'!BM27</f>
        <v>188</v>
      </c>
      <c r="BN5" s="38">
        <f>'データ一覧(モニタリング指標)'!BN26+'データ一覧(モニタリング指標)'!BN27</f>
        <v>188</v>
      </c>
      <c r="BO5" s="38">
        <f>'データ一覧(モニタリング指標)'!BO26+'データ一覧(モニタリング指標)'!BO27</f>
        <v>188</v>
      </c>
      <c r="BP5" s="38">
        <f>'データ一覧(モニタリング指標)'!BP26+'データ一覧(モニタリング指標)'!BP27</f>
        <v>188</v>
      </c>
      <c r="BQ5" s="38">
        <f>'データ一覧(モニタリング指標)'!BQ26+'データ一覧(モニタリング指標)'!BQ27</f>
        <v>188</v>
      </c>
      <c r="BR5" s="38">
        <f>'データ一覧(モニタリング指標)'!BR26+'データ一覧(モニタリング指標)'!BR27</f>
        <v>188</v>
      </c>
      <c r="BS5" s="38">
        <f>'データ一覧(モニタリング指標)'!BS26+'データ一覧(モニタリング指標)'!BS27</f>
        <v>188</v>
      </c>
      <c r="BT5" s="38">
        <f>'データ一覧(モニタリング指標)'!BT26+'データ一覧(モニタリング指標)'!BT27</f>
        <v>188</v>
      </c>
      <c r="BU5" s="38">
        <f>'データ一覧(モニタリング指標)'!BU26+'データ一覧(モニタリング指標)'!BU27</f>
        <v>188</v>
      </c>
      <c r="BV5" s="38">
        <f>'データ一覧(モニタリング指標)'!BV26+'データ一覧(モニタリング指標)'!BV27</f>
        <v>188</v>
      </c>
      <c r="BW5" s="38">
        <f>'データ一覧(モニタリング指標)'!BW26+'データ一覧(モニタリング指標)'!BW27</f>
        <v>188</v>
      </c>
      <c r="BX5" s="38">
        <f>'データ一覧(モニタリング指標)'!BX26+'データ一覧(モニタリング指標)'!BX27</f>
        <v>188</v>
      </c>
      <c r="BY5" s="38">
        <f>'データ一覧(モニタリング指標)'!BY26+'データ一覧(モニタリング指標)'!BY27</f>
        <v>188</v>
      </c>
      <c r="BZ5" s="38">
        <f>'データ一覧(モニタリング指標)'!BZ26+'データ一覧(モニタリング指標)'!BZ27</f>
        <v>188</v>
      </c>
      <c r="CA5" s="38">
        <f>'データ一覧(モニタリング指標)'!CA26+'データ一覧(モニタリング指標)'!CA27</f>
        <v>188</v>
      </c>
      <c r="CB5" s="38">
        <f>'データ一覧(モニタリング指標)'!CB26+'データ一覧(モニタリング指標)'!CB27</f>
        <v>188</v>
      </c>
      <c r="CC5" s="38">
        <f>'データ一覧(モニタリング指標)'!CC26+'データ一覧(モニタリング指標)'!CC27</f>
        <v>188</v>
      </c>
      <c r="CD5" s="38">
        <f>'データ一覧(モニタリング指標)'!CD26+'データ一覧(モニタリング指標)'!CD27</f>
        <v>188</v>
      </c>
      <c r="CE5" s="38">
        <f>'データ一覧(モニタリング指標)'!CE26+'データ一覧(モニタリング指標)'!CE27</f>
        <v>188</v>
      </c>
      <c r="CF5" s="38">
        <f>'データ一覧(モニタリング指標)'!CF26+'データ一覧(モニタリング指標)'!CF27</f>
        <v>188</v>
      </c>
      <c r="CG5" s="38">
        <f>'データ一覧(モニタリング指標)'!CG26+'データ一覧(モニタリング指標)'!CG27</f>
        <v>188</v>
      </c>
      <c r="CH5" s="38">
        <f>'データ一覧(モニタリング指標)'!CH26+'データ一覧(モニタリング指標)'!CH27</f>
        <v>188</v>
      </c>
      <c r="CI5" s="38">
        <f>'データ一覧(モニタリング指標)'!CI26+'データ一覧(モニタリング指標)'!CI27</f>
        <v>188</v>
      </c>
      <c r="CJ5" s="38">
        <f>'データ一覧(モニタリング指標)'!CJ26+'データ一覧(モニタリング指標)'!CJ27</f>
        <v>188</v>
      </c>
      <c r="CK5" s="38">
        <f>'データ一覧(モニタリング指標)'!CK26+'データ一覧(モニタリング指標)'!CK27</f>
        <v>188</v>
      </c>
      <c r="CL5" s="38">
        <f>'データ一覧(モニタリング指標)'!CL26+'データ一覧(モニタリング指標)'!CL27</f>
        <v>188</v>
      </c>
      <c r="CM5" s="38">
        <f>'データ一覧(モニタリング指標)'!CM26+'データ一覧(モニタリング指標)'!CM27</f>
        <v>188</v>
      </c>
      <c r="CN5" s="38">
        <f>'データ一覧(モニタリング指標)'!CN26+'データ一覧(モニタリング指標)'!CN27</f>
        <v>188</v>
      </c>
      <c r="CO5" s="38">
        <f>'データ一覧(モニタリング指標)'!CO26+'データ一覧(モニタリング指標)'!CO27</f>
        <v>188</v>
      </c>
      <c r="CP5" s="38">
        <f>'データ一覧(モニタリング指標)'!CP26+'データ一覧(モニタリング指標)'!CP27</f>
        <v>188</v>
      </c>
      <c r="CQ5" s="38">
        <f>'データ一覧(モニタリング指標)'!CQ26+'データ一覧(モニタリング指標)'!CQ27</f>
        <v>188</v>
      </c>
      <c r="CR5" s="38">
        <f>'データ一覧(モニタリング指標)'!CR26+'データ一覧(モニタリング指標)'!CR27</f>
        <v>188</v>
      </c>
      <c r="CS5" s="38">
        <f>'データ一覧(モニタリング指標)'!CS26+'データ一覧(モニタリング指標)'!CS27</f>
        <v>188</v>
      </c>
      <c r="CT5" s="38">
        <f>'データ一覧(モニタリング指標)'!CT26+'データ一覧(モニタリング指標)'!CT27</f>
        <v>188</v>
      </c>
      <c r="CU5" s="38">
        <f>'データ一覧(モニタリング指標)'!CU26+'データ一覧(モニタリング指標)'!CU27</f>
        <v>188</v>
      </c>
      <c r="CV5" s="38">
        <f>'データ一覧(モニタリング指標)'!CV26+'データ一覧(モニタリング指標)'!CV27</f>
        <v>188</v>
      </c>
      <c r="CW5" s="38">
        <f>'データ一覧(モニタリング指標)'!CW26+'データ一覧(モニタリング指標)'!CW27</f>
        <v>188</v>
      </c>
      <c r="CX5" s="38">
        <f>'データ一覧(モニタリング指標)'!CX26+'データ一覧(モニタリング指標)'!CX27</f>
        <v>188</v>
      </c>
      <c r="CY5" s="38">
        <f>'データ一覧(モニタリング指標)'!CY26+'データ一覧(モニタリング指標)'!CY27</f>
        <v>188</v>
      </c>
      <c r="CZ5" s="38">
        <f>'データ一覧(モニタリング指標)'!CZ26+'データ一覧(モニタリング指標)'!CZ27</f>
        <v>188</v>
      </c>
      <c r="DA5" s="38">
        <f>'データ一覧(モニタリング指標)'!DA26+'データ一覧(モニタリング指標)'!DA27</f>
        <v>188</v>
      </c>
      <c r="DB5" s="38">
        <f>'データ一覧(モニタリング指標)'!DB26+'データ一覧(モニタリング指標)'!DB27</f>
        <v>188</v>
      </c>
      <c r="DC5" s="38">
        <f>'データ一覧(モニタリング指標)'!DC26+'データ一覧(モニタリング指標)'!DC27</f>
        <v>188</v>
      </c>
      <c r="DD5" s="38">
        <f>'データ一覧(モニタリング指標)'!DD26+'データ一覧(モニタリング指標)'!DD27</f>
        <v>188</v>
      </c>
      <c r="DE5" s="38">
        <f>'データ一覧(モニタリング指標)'!DE26+'データ一覧(モニタリング指標)'!DE27</f>
        <v>188</v>
      </c>
      <c r="DF5" s="38">
        <f>'データ一覧(モニタリング指標)'!DF26+'データ一覧(モニタリング指標)'!DF27</f>
        <v>188</v>
      </c>
      <c r="DG5" s="38">
        <f>'データ一覧(モニタリング指標)'!DG26+'データ一覧(モニタリング指標)'!DG27</f>
        <v>188</v>
      </c>
      <c r="DH5" s="38">
        <f>'データ一覧(モニタリング指標)'!DH26+'データ一覧(モニタリング指標)'!DH27</f>
        <v>188</v>
      </c>
      <c r="DI5" s="38">
        <f>'データ一覧(モニタリング指標)'!DI26+'データ一覧(モニタリング指標)'!DI27</f>
        <v>188</v>
      </c>
      <c r="DJ5" s="38">
        <f>'データ一覧(モニタリング指標)'!DJ26+'データ一覧(モニタリング指標)'!DJ27</f>
        <v>188</v>
      </c>
      <c r="DK5" s="38">
        <f>'データ一覧(モニタリング指標)'!DK26+'データ一覧(モニタリング指標)'!DK27</f>
        <v>188</v>
      </c>
      <c r="DL5" s="38">
        <f>'データ一覧(モニタリング指標)'!DL26+'データ一覧(モニタリング指標)'!DL27</f>
        <v>188</v>
      </c>
      <c r="DM5" s="38">
        <f>'データ一覧(モニタリング指標)'!DM26+'データ一覧(モニタリング指標)'!DM27</f>
        <v>188</v>
      </c>
      <c r="DN5" s="38">
        <f>'データ一覧(モニタリング指標)'!DN26+'データ一覧(モニタリング指標)'!DN27</f>
        <v>188</v>
      </c>
      <c r="DO5" s="38">
        <f>'データ一覧(モニタリング指標)'!DO26+'データ一覧(モニタリング指標)'!DO27</f>
        <v>188</v>
      </c>
      <c r="DP5" s="38">
        <f>'データ一覧(モニタリング指標)'!DP26+'データ一覧(モニタリング指標)'!DP27</f>
        <v>188</v>
      </c>
      <c r="DQ5" s="38">
        <f>'データ一覧(モニタリング指標)'!DQ26+'データ一覧(モニタリング指標)'!DQ27</f>
        <v>188</v>
      </c>
      <c r="DR5" s="38">
        <f>'データ一覧(モニタリング指標)'!DR26+'データ一覧(モニタリング指標)'!DR27</f>
        <v>188</v>
      </c>
      <c r="DS5" s="38">
        <f>'データ一覧(モニタリング指標)'!DS26+'データ一覧(モニタリング指標)'!DS27</f>
        <v>188</v>
      </c>
      <c r="DT5" s="38">
        <f>'データ一覧(モニタリング指標)'!DT26+'データ一覧(モニタリング指標)'!DT27</f>
        <v>188</v>
      </c>
      <c r="DU5" s="38">
        <f>'データ一覧(モニタリング指標)'!DU26+'データ一覧(モニタリング指標)'!DU27</f>
        <v>188</v>
      </c>
      <c r="DV5" s="38">
        <f>'データ一覧(モニタリング指標)'!DV26+'データ一覧(モニタリング指標)'!DV27</f>
        <v>188</v>
      </c>
      <c r="DW5" s="38">
        <f>'データ一覧(モニタリング指標)'!DW26+'データ一覧(モニタリング指標)'!DW27</f>
        <v>188</v>
      </c>
      <c r="DX5" s="38">
        <f>'データ一覧(モニタリング指標)'!DX26+'データ一覧(モニタリング指標)'!DX27</f>
        <v>188</v>
      </c>
      <c r="DY5" s="38">
        <f>'データ一覧(モニタリング指標)'!DY26+'データ一覧(モニタリング指標)'!DY27</f>
        <v>188</v>
      </c>
      <c r="DZ5" s="38">
        <f>'データ一覧(モニタリング指標)'!DZ26+'データ一覧(モニタリング指標)'!DZ27</f>
        <v>188</v>
      </c>
      <c r="EA5" s="38">
        <f>'データ一覧(モニタリング指標)'!EA26+'データ一覧(モニタリング指標)'!EA27</f>
        <v>188</v>
      </c>
      <c r="EB5" s="38">
        <f>'データ一覧(モニタリング指標)'!EB26+'データ一覧(モニタリング指標)'!EB27</f>
        <v>188</v>
      </c>
      <c r="EC5" s="38">
        <f>'データ一覧(モニタリング指標)'!EC26+'データ一覧(モニタリング指標)'!EC27</f>
        <v>188</v>
      </c>
      <c r="ED5" s="38">
        <f>'データ一覧(モニタリング指標)'!ED26+'データ一覧(モニタリング指標)'!ED27</f>
        <v>188</v>
      </c>
      <c r="EE5" s="38">
        <f>'データ一覧(モニタリング指標)'!EE26+'データ一覧(モニタリング指標)'!EE27</f>
        <v>188</v>
      </c>
      <c r="EF5" s="38">
        <f>'データ一覧(モニタリング指標)'!EF26+'データ一覧(モニタリング指標)'!EF27</f>
        <v>188</v>
      </c>
      <c r="EG5" s="38">
        <f>'データ一覧(モニタリング指標)'!EG26+'データ一覧(モニタリング指標)'!EG27</f>
        <v>188</v>
      </c>
      <c r="EH5" s="38">
        <f>'データ一覧(モニタリング指標)'!EH26+'データ一覧(モニタリング指標)'!EH27</f>
        <v>188</v>
      </c>
      <c r="EI5" s="38">
        <f>'データ一覧(モニタリング指標)'!EI26+'データ一覧(モニタリング指標)'!EI27</f>
        <v>188</v>
      </c>
      <c r="EJ5" s="38">
        <f>'データ一覧(モニタリング指標)'!EJ26+'データ一覧(モニタリング指標)'!EJ27</f>
        <v>188</v>
      </c>
      <c r="EK5" s="38">
        <f>'データ一覧(モニタリング指標)'!EK26+'データ一覧(モニタリング指標)'!EK27</f>
        <v>188</v>
      </c>
      <c r="EL5" s="38">
        <f>'データ一覧(モニタリング指標)'!EL26+'データ一覧(モニタリング指標)'!EL27</f>
        <v>188</v>
      </c>
      <c r="EM5" s="38">
        <f>'データ一覧(モニタリング指標)'!EM26+'データ一覧(モニタリング指標)'!EM27</f>
        <v>188</v>
      </c>
      <c r="EN5" s="38">
        <f>'データ一覧(モニタリング指標)'!EN26+'データ一覧(モニタリング指標)'!EN27</f>
        <v>188</v>
      </c>
      <c r="EO5" s="38">
        <f>'データ一覧(モニタリング指標)'!EO26+'データ一覧(モニタリング指標)'!EO27</f>
        <v>188</v>
      </c>
      <c r="EP5" s="38">
        <f>'データ一覧(モニタリング指標)'!EP26+'データ一覧(モニタリング指標)'!EP27</f>
        <v>188</v>
      </c>
      <c r="EQ5" s="38">
        <f>'データ一覧(モニタリング指標)'!EQ26+'データ一覧(モニタリング指標)'!EQ27</f>
        <v>188</v>
      </c>
      <c r="ER5" s="38">
        <f>'データ一覧(モニタリング指標)'!ER26+'データ一覧(モニタリング指標)'!ER27</f>
        <v>188</v>
      </c>
      <c r="ES5" s="38">
        <f>'データ一覧(モニタリング指標)'!ES26+'データ一覧(モニタリング指標)'!ES27</f>
        <v>188</v>
      </c>
      <c r="ET5" s="38">
        <f>'データ一覧(モニタリング指標)'!ET26+'データ一覧(モニタリング指標)'!ET27</f>
        <v>188</v>
      </c>
      <c r="EU5" s="38">
        <f>'データ一覧(モニタリング指標)'!EU26+'データ一覧(モニタリング指標)'!EU27</f>
        <v>188</v>
      </c>
      <c r="EV5" s="38">
        <f>'データ一覧(モニタリング指標)'!EV26+'データ一覧(モニタリング指標)'!EV27</f>
        <v>188</v>
      </c>
      <c r="EW5" s="38">
        <f>'データ一覧(モニタリング指標)'!EW26+'データ一覧(モニタリング指標)'!EW27</f>
        <v>188</v>
      </c>
      <c r="EX5" s="38">
        <f>'データ一覧(モニタリング指標)'!EX26+'データ一覧(モニタリング指標)'!EX27</f>
        <v>188</v>
      </c>
      <c r="EY5" s="38">
        <f>'データ一覧(モニタリング指標)'!EY26+'データ一覧(モニタリング指標)'!EY27</f>
        <v>188</v>
      </c>
      <c r="EZ5" s="38">
        <f>'データ一覧(モニタリング指標)'!EZ26+'データ一覧(モニタリング指標)'!EZ27</f>
        <v>188</v>
      </c>
      <c r="FA5" s="38">
        <f>'データ一覧(モニタリング指標)'!FA26+'データ一覧(モニタリング指標)'!FA27</f>
        <v>188</v>
      </c>
      <c r="FB5" s="38">
        <f>'データ一覧(モニタリング指標)'!FB26+'データ一覧(モニタリング指標)'!FB27</f>
        <v>188</v>
      </c>
      <c r="FC5" s="38">
        <f>'データ一覧(モニタリング指標)'!FC26+'データ一覧(モニタリング指標)'!FC27</f>
        <v>188</v>
      </c>
      <c r="FD5" s="38">
        <f>'データ一覧(モニタリング指標)'!FD26+'データ一覧(モニタリング指標)'!FD27</f>
        <v>188</v>
      </c>
      <c r="FE5" s="38">
        <f>'データ一覧(モニタリング指標)'!FE26+'データ一覧(モニタリング指標)'!FE27</f>
        <v>188</v>
      </c>
      <c r="FF5" s="38">
        <f>'データ一覧(モニタリング指標)'!FF26+'データ一覧(モニタリング指標)'!FF27</f>
        <v>188</v>
      </c>
      <c r="FG5" s="38">
        <f>'データ一覧(モニタリング指標)'!FG26+'データ一覧(モニタリング指標)'!FG27</f>
        <v>188</v>
      </c>
      <c r="FH5" s="38">
        <f>'データ一覧(モニタリング指標)'!FH26+'データ一覧(モニタリング指標)'!FH27</f>
        <v>188</v>
      </c>
      <c r="FI5" s="38">
        <f>'データ一覧(モニタリング指標)'!FI26+'データ一覧(モニタリング指標)'!FI27</f>
        <v>188</v>
      </c>
      <c r="FJ5" s="38">
        <f>'データ一覧(モニタリング指標)'!FJ26+'データ一覧(モニタリング指標)'!FJ27</f>
        <v>188</v>
      </c>
      <c r="FK5" s="38">
        <f>'データ一覧(モニタリング指標)'!FK26+'データ一覧(モニタリング指標)'!FK27</f>
        <v>188</v>
      </c>
      <c r="FL5" s="38">
        <f>'データ一覧(モニタリング指標)'!FL26+'データ一覧(モニタリング指標)'!FL27</f>
        <v>188</v>
      </c>
      <c r="FM5" s="38">
        <f>'データ一覧(モニタリング指標)'!FM26+'データ一覧(モニタリング指標)'!FM27</f>
        <v>188</v>
      </c>
      <c r="FN5" s="38">
        <f>'データ一覧(モニタリング指標)'!FN26+'データ一覧(モニタリング指標)'!FN27</f>
        <v>188</v>
      </c>
      <c r="FO5" s="38">
        <f>'データ一覧(モニタリング指標)'!FO26+'データ一覧(モニタリング指標)'!FO27</f>
        <v>188</v>
      </c>
      <c r="FP5" s="38">
        <f>'データ一覧(モニタリング指標)'!FP26+'データ一覧(モニタリング指標)'!FP27</f>
        <v>188</v>
      </c>
      <c r="FQ5" s="38">
        <f>'データ一覧(モニタリング指標)'!FQ26+'データ一覧(モニタリング指標)'!FQ27</f>
        <v>188</v>
      </c>
      <c r="FR5" s="38">
        <f>'データ一覧(モニタリング指標)'!FR26+'データ一覧(モニタリング指標)'!FR27</f>
        <v>188</v>
      </c>
      <c r="FS5" s="38">
        <f>'データ一覧(モニタリング指標)'!FS26+'データ一覧(モニタリング指標)'!FS27</f>
        <v>188</v>
      </c>
      <c r="FT5" s="38">
        <f>'データ一覧(モニタリング指標)'!FT26+'データ一覧(モニタリング指標)'!FT27</f>
        <v>188</v>
      </c>
      <c r="FU5" s="38">
        <f>'データ一覧(モニタリング指標)'!FU26+'データ一覧(モニタリング指標)'!FU27</f>
        <v>188</v>
      </c>
      <c r="FV5" s="38">
        <f>'データ一覧(モニタリング指標)'!FV26+'データ一覧(モニタリング指標)'!FV27</f>
        <v>188</v>
      </c>
      <c r="FW5" s="38">
        <f>'データ一覧(モニタリング指標)'!FW26+'データ一覧(モニタリング指標)'!FW27</f>
        <v>188</v>
      </c>
      <c r="FX5" s="38">
        <f>'データ一覧(モニタリング指標)'!FX26+'データ一覧(モニタリング指標)'!FX27</f>
        <v>188</v>
      </c>
      <c r="FY5" s="38">
        <f>'データ一覧(モニタリング指標)'!FY26+'データ一覧(モニタリング指標)'!FY27</f>
        <v>188</v>
      </c>
      <c r="FZ5" s="38">
        <f>'データ一覧(モニタリング指標)'!FZ26+'データ一覧(モニタリング指標)'!FZ27</f>
        <v>188</v>
      </c>
      <c r="GA5" s="38">
        <f>'データ一覧(モニタリング指標)'!GA26+'データ一覧(モニタリング指標)'!GA27</f>
        <v>188</v>
      </c>
      <c r="GB5" s="38">
        <f>'データ一覧(モニタリング指標)'!GB26+'データ一覧(モニタリング指標)'!GB27</f>
        <v>188</v>
      </c>
      <c r="GC5" s="38">
        <f>'データ一覧(モニタリング指標)'!GC26+'データ一覧(モニタリング指標)'!GC27</f>
        <v>188</v>
      </c>
      <c r="GD5" s="38">
        <f>'データ一覧(モニタリング指標)'!GD26+'データ一覧(モニタリング指標)'!GD27</f>
        <v>188</v>
      </c>
      <c r="GE5" s="38">
        <f>'データ一覧(モニタリング指標)'!GE26+'データ一覧(モニタリング指標)'!GE27</f>
        <v>188</v>
      </c>
      <c r="GF5" s="38">
        <f>'データ一覧(モニタリング指標)'!GF26+'データ一覧(モニタリング指標)'!GF27</f>
        <v>188</v>
      </c>
      <c r="GG5" s="38">
        <f>'データ一覧(モニタリング指標)'!GG26+'データ一覧(モニタリング指標)'!GG27</f>
        <v>188</v>
      </c>
      <c r="GH5" s="38">
        <f>'データ一覧(モニタリング指標)'!GH26+'データ一覧(モニタリング指標)'!GH27</f>
        <v>188</v>
      </c>
      <c r="GI5" s="38">
        <f>'データ一覧(モニタリング指標)'!GI26+'データ一覧(モニタリング指標)'!GI27</f>
        <v>188</v>
      </c>
      <c r="GJ5" s="38">
        <f>'データ一覧(モニタリング指標)'!GJ26+'データ一覧(モニタリング指標)'!GJ27</f>
        <v>188</v>
      </c>
      <c r="GK5" s="38">
        <f>'データ一覧(モニタリング指標)'!GK26+'データ一覧(モニタリング指標)'!GK27</f>
        <v>188</v>
      </c>
      <c r="GL5" s="38">
        <f>'データ一覧(モニタリング指標)'!GL26+'データ一覧(モニタリング指標)'!GL27</f>
        <v>188</v>
      </c>
      <c r="GM5" s="38">
        <f>'データ一覧(モニタリング指標)'!GM26+'データ一覧(モニタリング指標)'!GM27</f>
        <v>188</v>
      </c>
      <c r="GN5" s="38">
        <f>'データ一覧(モニタリング指標)'!GN26+'データ一覧(モニタリング指標)'!GN27</f>
        <v>188</v>
      </c>
      <c r="GO5" s="38">
        <f>'データ一覧(モニタリング指標)'!GO26+'データ一覧(モニタリング指標)'!GO27</f>
        <v>188</v>
      </c>
      <c r="GP5" s="38">
        <f>'データ一覧(モニタリング指標)'!GP26+'データ一覧(モニタリング指標)'!GP27</f>
        <v>188</v>
      </c>
      <c r="GQ5" s="38">
        <f>'データ一覧(モニタリング指標)'!GQ26+'データ一覧(モニタリング指標)'!GQ27</f>
        <v>188</v>
      </c>
      <c r="GR5" s="38">
        <f>'データ一覧(モニタリング指標)'!GR26+'データ一覧(モニタリング指標)'!GR27</f>
        <v>188</v>
      </c>
      <c r="GS5" s="38">
        <f>'データ一覧(モニタリング指標)'!GS26+'データ一覧(モニタリング指標)'!GS27</f>
        <v>188</v>
      </c>
      <c r="GT5" s="38">
        <f>'データ一覧(モニタリング指標)'!GT26+'データ一覧(モニタリング指標)'!GT27</f>
        <v>188</v>
      </c>
      <c r="GU5" s="38">
        <f>'データ一覧(モニタリング指標)'!GU26+'データ一覧(モニタリング指標)'!GU27</f>
        <v>188</v>
      </c>
      <c r="GV5" s="38">
        <f>'データ一覧(モニタリング指標)'!GV26+'データ一覧(モニタリング指標)'!GV27</f>
        <v>188</v>
      </c>
      <c r="GW5" s="38">
        <f>'データ一覧(モニタリング指標)'!GW26+'データ一覧(モニタリング指標)'!GW27</f>
        <v>188</v>
      </c>
      <c r="GX5" s="38">
        <f>'データ一覧(モニタリング指標)'!GX26+'データ一覧(モニタリング指標)'!GX27</f>
        <v>188</v>
      </c>
      <c r="GY5" s="38">
        <f>'データ一覧(モニタリング指標)'!GY26+'データ一覧(モニタリング指標)'!GY27</f>
        <v>188</v>
      </c>
      <c r="GZ5" s="38">
        <f>'データ一覧(モニタリング指標)'!GZ26+'データ一覧(モニタリング指標)'!GZ27</f>
        <v>188</v>
      </c>
      <c r="HA5" s="38">
        <f>'データ一覧(モニタリング指標)'!HA26+'データ一覧(モニタリング指標)'!HA27</f>
        <v>188</v>
      </c>
      <c r="HB5" s="38">
        <f>'データ一覧(モニタリング指標)'!HB26+'データ一覧(モニタリング指標)'!HB27</f>
        <v>188</v>
      </c>
      <c r="HC5" s="38">
        <f>'データ一覧(モニタリング指標)'!HC26+'データ一覧(モニタリング指標)'!HC27</f>
        <v>188</v>
      </c>
      <c r="HD5" s="38">
        <f>'データ一覧(モニタリング指標)'!HD26+'データ一覧(モニタリング指標)'!HD27</f>
        <v>188</v>
      </c>
      <c r="HE5" s="38">
        <f>'データ一覧(モニタリング指標)'!HE26+'データ一覧(モニタリング指標)'!HE27</f>
        <v>188</v>
      </c>
      <c r="HF5" s="38">
        <f>'データ一覧(モニタリング指標)'!HF26+'データ一覧(モニタリング指標)'!HF27</f>
        <v>188</v>
      </c>
      <c r="HG5" s="38">
        <f>'データ一覧(モニタリング指標)'!HG26+'データ一覧(モニタリング指標)'!HG27</f>
        <v>188</v>
      </c>
      <c r="HH5" s="38">
        <f>'データ一覧(モニタリング指標)'!HH26+'データ一覧(モニタリング指標)'!HH27</f>
        <v>188</v>
      </c>
      <c r="HI5" s="38">
        <f>'データ一覧(モニタリング指標)'!HI26+'データ一覧(モニタリング指標)'!HI27</f>
        <v>188</v>
      </c>
      <c r="HJ5" s="38">
        <f>'データ一覧(モニタリング指標)'!HJ26+'データ一覧(モニタリング指標)'!HJ27</f>
        <v>188</v>
      </c>
      <c r="HK5" s="38">
        <f>'データ一覧(モニタリング指標)'!HK26+'データ一覧(モニタリング指標)'!HK27</f>
        <v>188</v>
      </c>
      <c r="HL5" s="38">
        <f>'データ一覧(モニタリング指標)'!HL26+'データ一覧(モニタリング指標)'!HL27</f>
        <v>188</v>
      </c>
      <c r="HM5" s="38">
        <f>'データ一覧(モニタリング指標)'!HM26+'データ一覧(モニタリング指標)'!HM27</f>
        <v>188</v>
      </c>
      <c r="HN5" s="38">
        <f>'データ一覧(モニタリング指標)'!HN26+'データ一覧(モニタリング指標)'!HN27</f>
        <v>188</v>
      </c>
      <c r="HO5" s="38">
        <f>'データ一覧(モニタリング指標)'!HO26+'データ一覧(モニタリング指標)'!HO27</f>
        <v>188</v>
      </c>
      <c r="HP5" s="38">
        <f>'データ一覧(モニタリング指標)'!HP26+'データ一覧(モニタリング指標)'!HP27</f>
        <v>188</v>
      </c>
      <c r="HQ5" s="38">
        <f>'データ一覧(モニタリング指標)'!HQ26+'データ一覧(モニタリング指標)'!HQ27</f>
        <v>188</v>
      </c>
      <c r="HR5" s="38">
        <f>'データ一覧(モニタリング指標)'!HR26+'データ一覧(モニタリング指標)'!HR27</f>
        <v>188</v>
      </c>
      <c r="HS5" s="38">
        <f>'データ一覧(モニタリング指標)'!HS26+'データ一覧(モニタリング指標)'!HS27</f>
        <v>188</v>
      </c>
      <c r="HT5" s="38">
        <f>'データ一覧(モニタリング指標)'!HT26+'データ一覧(モニタリング指標)'!HT27</f>
        <v>188</v>
      </c>
      <c r="HU5" s="38">
        <f>'データ一覧(モニタリング指標)'!HU26+'データ一覧(モニタリング指標)'!HU27</f>
        <v>188</v>
      </c>
      <c r="HV5" s="38">
        <f>'データ一覧(モニタリング指標)'!HV26+'データ一覧(モニタリング指標)'!HV27</f>
        <v>206</v>
      </c>
      <c r="HW5" s="38">
        <f>'データ一覧(モニタリング指標)'!HW26+'データ一覧(モニタリング指標)'!HW27</f>
        <v>206</v>
      </c>
      <c r="HX5" s="38">
        <f>'データ一覧(モニタリング指標)'!HX26+'データ一覧(モニタリング指標)'!HX27</f>
        <v>206</v>
      </c>
      <c r="HY5" s="38">
        <f>'データ一覧(モニタリング指標)'!HY26+'データ一覧(モニタリング指標)'!HY27</f>
        <v>206</v>
      </c>
      <c r="HZ5" s="38">
        <f>'データ一覧(モニタリング指標)'!HZ26+'データ一覧(モニタリング指標)'!HZ27</f>
        <v>206</v>
      </c>
      <c r="IA5" s="38">
        <f>'データ一覧(モニタリング指標)'!IA26+'データ一覧(モニタリング指標)'!IA27</f>
        <v>206</v>
      </c>
      <c r="IB5" s="38">
        <f>'データ一覧(モニタリング指標)'!IB26+'データ一覧(モニタリング指標)'!IB27</f>
        <v>206</v>
      </c>
      <c r="IC5" s="38">
        <f>'データ一覧(モニタリング指標)'!IC26+'データ一覧(モニタリング指標)'!IC27</f>
        <v>206</v>
      </c>
      <c r="ID5" s="38">
        <f>'データ一覧(モニタリング指標)'!ID26+'データ一覧(モニタリング指標)'!ID27</f>
        <v>206</v>
      </c>
      <c r="IE5" s="38">
        <f>'データ一覧(モニタリング指標)'!IE26+'データ一覧(モニタリング指標)'!IE27</f>
        <v>206</v>
      </c>
      <c r="IF5" s="38">
        <f>'データ一覧(モニタリング指標)'!IF26+'データ一覧(モニタリング指標)'!IF27</f>
        <v>206</v>
      </c>
      <c r="IG5" s="38">
        <f>'データ一覧(モニタリング指標)'!IG26+'データ一覧(モニタリング指標)'!IG27</f>
        <v>206</v>
      </c>
      <c r="IH5" s="38">
        <f>'データ一覧(モニタリング指標)'!IH26+'データ一覧(モニタリング指標)'!IH27</f>
        <v>206</v>
      </c>
      <c r="II5" s="38">
        <f>'データ一覧(モニタリング指標)'!II26+'データ一覧(モニタリング指標)'!II27</f>
        <v>206</v>
      </c>
      <c r="IJ5" s="38">
        <f>'データ一覧(モニタリング指標)'!IJ26+'データ一覧(モニタリング指標)'!IJ27</f>
        <v>206</v>
      </c>
      <c r="IK5" s="38">
        <f>'データ一覧(モニタリング指標)'!IK26+'データ一覧(モニタリング指標)'!IK27</f>
        <v>206</v>
      </c>
      <c r="IL5" s="38">
        <f>'データ一覧(モニタリング指標)'!IL26+'データ一覧(モニタリング指標)'!IL27</f>
        <v>206</v>
      </c>
      <c r="IM5" s="38">
        <f>'データ一覧(モニタリング指標)'!IM26+'データ一覧(モニタリング指標)'!IM27</f>
        <v>206</v>
      </c>
      <c r="IN5" s="38">
        <f>'データ一覧(モニタリング指標)'!IN26+'データ一覧(モニタリング指標)'!IN27</f>
        <v>206</v>
      </c>
      <c r="IO5" s="38">
        <f>'データ一覧(モニタリング指標)'!IO26+'データ一覧(モニタリング指標)'!IO27</f>
        <v>206</v>
      </c>
      <c r="IP5" s="38">
        <f>'データ一覧(モニタリング指標)'!IP26+'データ一覧(モニタリング指標)'!IP27</f>
        <v>206</v>
      </c>
      <c r="IQ5" s="38">
        <f>'データ一覧(モニタリング指標)'!IQ26+'データ一覧(モニタリング指標)'!IQ27</f>
        <v>206</v>
      </c>
      <c r="IR5" s="38">
        <f>'データ一覧(モニタリング指標)'!IR26+'データ一覧(モニタリング指標)'!IR27</f>
        <v>206</v>
      </c>
      <c r="IS5" s="38">
        <f>'データ一覧(モニタリング指標)'!IS26+'データ一覧(モニタリング指標)'!IS27</f>
        <v>206</v>
      </c>
      <c r="IT5" s="38">
        <f>'データ一覧(モニタリング指標)'!IT26+'データ一覧(モニタリング指標)'!IT27</f>
        <v>206</v>
      </c>
      <c r="IU5" s="38">
        <f>'データ一覧(モニタリング指標)'!IU26+'データ一覧(モニタリング指標)'!IU27</f>
        <v>206</v>
      </c>
      <c r="IV5" s="38">
        <f>'データ一覧(モニタリング指標)'!IV26+'データ一覧(モニタリング指標)'!IV27</f>
        <v>206</v>
      </c>
      <c r="IW5" s="38">
        <f>'データ一覧(モニタリング指標)'!IW26+'データ一覧(モニタリング指標)'!IW27</f>
        <v>206</v>
      </c>
      <c r="IX5" s="38">
        <f>'データ一覧(モニタリング指標)'!IX26+'データ一覧(モニタリング指標)'!IX27</f>
        <v>206</v>
      </c>
      <c r="IY5" s="38">
        <f>'データ一覧(モニタリング指標)'!IY26+'データ一覧(モニタリング指標)'!IY27</f>
        <v>206</v>
      </c>
      <c r="IZ5" s="38">
        <f>'データ一覧(モニタリング指標)'!IZ26+'データ一覧(モニタリング指標)'!IZ27</f>
        <v>206</v>
      </c>
      <c r="JA5" s="38">
        <f>'データ一覧(モニタリング指標)'!JA26+'データ一覧(モニタリング指標)'!JA27</f>
        <v>206</v>
      </c>
      <c r="JB5" s="38">
        <f>'データ一覧(モニタリング指標)'!JB26+'データ一覧(モニタリング指標)'!JB27</f>
        <v>206</v>
      </c>
      <c r="JC5" s="38">
        <f>'データ一覧(モニタリング指標)'!JC26+'データ一覧(モニタリング指標)'!JC27</f>
        <v>206</v>
      </c>
      <c r="JD5" s="38">
        <f>'データ一覧(モニタリング指標)'!JD26+'データ一覧(モニタリング指標)'!JD27</f>
        <v>206</v>
      </c>
      <c r="JE5" s="38">
        <f>'データ一覧(モニタリング指標)'!JE26+'データ一覧(モニタリング指標)'!JE27</f>
        <v>206</v>
      </c>
      <c r="JF5" s="38">
        <f>'データ一覧(モニタリング指標)'!JF26+'データ一覧(モニタリング指標)'!JF27</f>
        <v>206</v>
      </c>
      <c r="JG5" s="38">
        <f>'データ一覧(モニタリング指標)'!JG26+'データ一覧(モニタリング指標)'!JG27</f>
        <v>206</v>
      </c>
      <c r="JH5" s="38">
        <f>'データ一覧(モニタリング指標)'!JH26+'データ一覧(モニタリング指標)'!JH27</f>
        <v>206</v>
      </c>
      <c r="JI5" s="38">
        <f>'データ一覧(モニタリング指標)'!JI26+'データ一覧(モニタリング指標)'!JI27</f>
        <v>206</v>
      </c>
      <c r="JJ5" s="38">
        <f>'データ一覧(モニタリング指標)'!JJ26+'データ一覧(モニタリング指標)'!JJ27</f>
        <v>206</v>
      </c>
      <c r="JK5" s="38">
        <f>'データ一覧(モニタリング指標)'!JK26+'データ一覧(モニタリング指標)'!JK27</f>
        <v>206</v>
      </c>
      <c r="JL5" s="38">
        <f>'データ一覧(モニタリング指標)'!JL26+'データ一覧(モニタリング指標)'!JL27</f>
        <v>206</v>
      </c>
      <c r="JM5" s="38">
        <f>'データ一覧(モニタリング指標)'!JM26+'データ一覧(モニタリング指標)'!JM27</f>
        <v>206</v>
      </c>
      <c r="JN5" s="38">
        <f>'データ一覧(モニタリング指標)'!JN26+'データ一覧(モニタリング指標)'!JN27</f>
        <v>206</v>
      </c>
      <c r="JO5" s="38">
        <f>'データ一覧(モニタリング指標)'!JO26+'データ一覧(モニタリング指標)'!JO27</f>
        <v>206</v>
      </c>
      <c r="JP5" s="38">
        <f>'データ一覧(モニタリング指標)'!JP26+'データ一覧(モニタリング指標)'!JP27</f>
        <v>206</v>
      </c>
      <c r="JQ5" s="38">
        <f>'データ一覧(モニタリング指標)'!JQ26+'データ一覧(モニタリング指標)'!JQ27</f>
        <v>206</v>
      </c>
      <c r="JR5" s="38">
        <f>'データ一覧(モニタリング指標)'!JR26+'データ一覧(モニタリング指標)'!JR27</f>
        <v>206</v>
      </c>
      <c r="JS5" s="38">
        <f>'データ一覧(モニタリング指標)'!JS26+'データ一覧(モニタリング指標)'!JS27</f>
        <v>206</v>
      </c>
      <c r="JT5" s="38">
        <f>'データ一覧(モニタリング指標)'!JT26+'データ一覧(モニタリング指標)'!JT27</f>
        <v>206</v>
      </c>
      <c r="JU5" s="38">
        <f>'データ一覧(モニタリング指標)'!JU26+'データ一覧(モニタリング指標)'!JU27</f>
        <v>206</v>
      </c>
      <c r="JV5" s="38">
        <f>'データ一覧(モニタリング指標)'!JV26+'データ一覧(モニタリング指標)'!JV27</f>
        <v>206</v>
      </c>
      <c r="JW5" s="38">
        <f>'データ一覧(モニタリング指標)'!JW26+'データ一覧(モニタリング指標)'!JW27</f>
        <v>206</v>
      </c>
      <c r="JX5" s="38">
        <f>'データ一覧(モニタリング指標)'!JX26+'データ一覧(モニタリング指標)'!JX27</f>
        <v>206</v>
      </c>
      <c r="JY5" s="38">
        <f>'データ一覧(モニタリング指標)'!JY26+'データ一覧(モニタリング指標)'!JY27</f>
        <v>206</v>
      </c>
      <c r="JZ5" s="38">
        <f>'データ一覧(モニタリング指標)'!JZ26+'データ一覧(モニタリング指標)'!JZ27</f>
        <v>206</v>
      </c>
      <c r="KA5" s="38">
        <f>'データ一覧(モニタリング指標)'!KA26+'データ一覧(モニタリング指標)'!KA27</f>
        <v>206</v>
      </c>
      <c r="KB5" s="38">
        <f>'データ一覧(モニタリング指標)'!KB26+'データ一覧(モニタリング指標)'!KB27</f>
        <v>206</v>
      </c>
      <c r="KC5" s="38">
        <f>'データ一覧(モニタリング指標)'!KC26+'データ一覧(モニタリング指標)'!KC27</f>
        <v>206</v>
      </c>
      <c r="KD5" s="38">
        <f>'データ一覧(モニタリング指標)'!KD26+'データ一覧(モニタリング指標)'!KD27</f>
        <v>206</v>
      </c>
      <c r="KE5" s="38">
        <f>'データ一覧(モニタリング指標)'!KE26+'データ一覧(モニタリング指標)'!KE27</f>
        <v>236</v>
      </c>
      <c r="KF5" s="38">
        <f>'データ一覧(モニタリング指標)'!KF26+'データ一覧(モニタリング指標)'!KF27</f>
        <v>236</v>
      </c>
      <c r="KG5" s="38">
        <f>'データ一覧(モニタリング指標)'!KG26+'データ一覧(モニタリング指標)'!KG27</f>
        <v>236</v>
      </c>
      <c r="KH5" s="38">
        <f>'データ一覧(モニタリング指標)'!KH26+'データ一覧(モニタリング指標)'!KH27</f>
        <v>236</v>
      </c>
      <c r="KI5" s="38">
        <f>'データ一覧(モニタリング指標)'!KI26+'データ一覧(モニタリング指標)'!KI27</f>
        <v>236</v>
      </c>
      <c r="KJ5" s="38">
        <f>'データ一覧(モニタリング指標)'!KJ26+'データ一覧(モニタリング指標)'!KJ27</f>
        <v>236</v>
      </c>
      <c r="KK5" s="38">
        <f>'データ一覧(モニタリング指標)'!KK26+'データ一覧(モニタリング指標)'!KK27</f>
        <v>236</v>
      </c>
      <c r="KL5" s="38">
        <f>'データ一覧(モニタリング指標)'!KL26+'データ一覧(モニタリング指標)'!KL27</f>
        <v>236</v>
      </c>
      <c r="KM5" s="38">
        <f>'データ一覧(モニタリング指標)'!KM26+'データ一覧(モニタリング指標)'!KM27</f>
        <v>236</v>
      </c>
      <c r="KN5" s="38">
        <f>'データ一覧(モニタリング指標)'!KN26+'データ一覧(モニタリング指標)'!KN27</f>
        <v>236</v>
      </c>
      <c r="KO5" s="38">
        <f>'データ一覧(モニタリング指標)'!KO26+'データ一覧(モニタリング指標)'!KO27</f>
        <v>236</v>
      </c>
      <c r="KP5" s="38">
        <f>'データ一覧(モニタリング指標)'!KP26+'データ一覧(モニタリング指標)'!KP27</f>
        <v>236</v>
      </c>
      <c r="KQ5" s="38">
        <f>'データ一覧(モニタリング指標)'!KQ26+'データ一覧(モニタリング指標)'!KQ27</f>
        <v>236</v>
      </c>
      <c r="KR5" s="38">
        <f>'データ一覧(モニタリング指標)'!KR26+'データ一覧(モニタリング指標)'!KR27</f>
        <v>236</v>
      </c>
      <c r="KS5" s="38">
        <f>'データ一覧(モニタリング指標)'!KS26+'データ一覧(モニタリング指標)'!KS27</f>
        <v>236</v>
      </c>
      <c r="KT5" s="38">
        <f>'データ一覧(モニタリング指標)'!KT26+'データ一覧(モニタリング指標)'!KT27</f>
        <v>236</v>
      </c>
      <c r="KU5" s="38">
        <f>'データ一覧(モニタリング指標)'!KU26+'データ一覧(モニタリング指標)'!KU27</f>
        <v>236</v>
      </c>
      <c r="KV5" s="38">
        <f>'データ一覧(モニタリング指標)'!KV26+'データ一覧(モニタリング指標)'!KV27</f>
        <v>236</v>
      </c>
      <c r="KW5" s="38">
        <f>'データ一覧(モニタリング指標)'!KW26+'データ一覧(モニタリング指標)'!KW27</f>
        <v>236</v>
      </c>
      <c r="KX5" s="38">
        <f>'データ一覧(モニタリング指標)'!KX26+'データ一覧(モニタリング指標)'!KX27</f>
        <v>236</v>
      </c>
      <c r="KY5" s="38">
        <f>'データ一覧(モニタリング指標)'!KY26+'データ一覧(モニタリング指標)'!KY27</f>
        <v>236</v>
      </c>
      <c r="KZ5" s="38">
        <f>'データ一覧(モニタリング指標)'!KZ26+'データ一覧(モニタリング指標)'!KZ27</f>
        <v>236</v>
      </c>
      <c r="LA5" s="38">
        <f>'データ一覧(モニタリング指標)'!LA26+'データ一覧(モニタリング指標)'!LA27</f>
        <v>236</v>
      </c>
      <c r="LB5" s="38">
        <f>'データ一覧(モニタリング指標)'!LB26+'データ一覧(モニタリング指標)'!LB27</f>
        <v>236</v>
      </c>
      <c r="LC5" s="38">
        <f>'データ一覧(モニタリング指標)'!LC26+'データ一覧(モニタリング指標)'!LC27</f>
        <v>236</v>
      </c>
      <c r="LD5" s="38">
        <f>'データ一覧(モニタリング指標)'!LD26+'データ一覧(モニタリング指標)'!LD27</f>
        <v>236</v>
      </c>
      <c r="LE5" s="38">
        <f>'データ一覧(モニタリング指標)'!LE26+'データ一覧(モニタリング指標)'!LE27</f>
        <v>236</v>
      </c>
      <c r="LF5" s="38">
        <f>'データ一覧(モニタリング指標)'!LF26+'データ一覧(モニタリング指標)'!LF27</f>
        <v>236</v>
      </c>
      <c r="LG5" s="38">
        <f>'データ一覧(モニタリング指標)'!LG26+'データ一覧(モニタリング指標)'!LG27</f>
        <v>236</v>
      </c>
      <c r="LH5" s="38">
        <f>'データ一覧(モニタリング指標)'!LH26+'データ一覧(モニタリング指標)'!LH27</f>
        <v>236</v>
      </c>
      <c r="LI5" s="38">
        <f>'データ一覧(モニタリング指標)'!LI26+'データ一覧(モニタリング指標)'!LI27</f>
        <v>236</v>
      </c>
      <c r="LJ5" s="38">
        <f>'データ一覧(モニタリング指標)'!LJ26+'データ一覧(モニタリング指標)'!LJ27</f>
        <v>236</v>
      </c>
      <c r="LK5" s="38">
        <f>'データ一覧(モニタリング指標)'!LK26+'データ一覧(モニタリング指標)'!LK27</f>
        <v>236</v>
      </c>
      <c r="LL5" s="38">
        <f>'データ一覧(モニタリング指標)'!LL26+'データ一覧(モニタリング指標)'!LL27</f>
        <v>236</v>
      </c>
      <c r="LM5" s="38">
        <f>'データ一覧(モニタリング指標)'!LM26+'データ一覧(モニタリング指標)'!LM27</f>
        <v>236</v>
      </c>
      <c r="LN5" s="38">
        <f>'データ一覧(モニタリング指標)'!LN26+'データ一覧(モニタリング指標)'!LN27</f>
        <v>236</v>
      </c>
      <c r="LO5" s="38">
        <f>'データ一覧(モニタリング指標)'!LO26+'データ一覧(モニタリング指標)'!LO27</f>
        <v>236</v>
      </c>
      <c r="LP5" s="38">
        <f>'データ一覧(モニタリング指標)'!LP26+'データ一覧(モニタリング指標)'!LP27</f>
        <v>236</v>
      </c>
      <c r="LQ5" s="38">
        <f>'データ一覧(モニタリング指標)'!LQ26+'データ一覧(モニタリング指標)'!LQ27</f>
        <v>236</v>
      </c>
      <c r="LR5" s="38">
        <f>'データ一覧(モニタリング指標)'!LR26+'データ一覧(モニタリング指標)'!LR27</f>
        <v>236</v>
      </c>
      <c r="LS5" s="38">
        <f>'データ一覧(モニタリング指標)'!LS26+'データ一覧(モニタリング指標)'!LS27</f>
        <v>236</v>
      </c>
      <c r="LT5" s="38">
        <f>'データ一覧(モニタリング指標)'!LT26+'データ一覧(モニタリング指標)'!LT27</f>
        <v>236</v>
      </c>
      <c r="LU5" s="38">
        <f>'データ一覧(モニタリング指標)'!LU26+'データ一覧(モニタリング指標)'!LU27</f>
        <v>236</v>
      </c>
      <c r="LV5" s="38">
        <f>'データ一覧(モニタリング指標)'!LV26+'データ一覧(モニタリング指標)'!LV27</f>
        <v>236</v>
      </c>
      <c r="LW5" s="38">
        <f>'データ一覧(モニタリング指標)'!LW26+'データ一覧(モニタリング指標)'!LW27</f>
        <v>236</v>
      </c>
      <c r="LX5" s="38">
        <f>'データ一覧(モニタリング指標)'!LX26+'データ一覧(モニタリング指標)'!LX27</f>
        <v>236</v>
      </c>
      <c r="LY5" s="38">
        <f>'データ一覧(モニタリング指標)'!LY26+'データ一覧(モニタリング指標)'!LY27</f>
        <v>236</v>
      </c>
      <c r="LZ5" s="38">
        <f>'データ一覧(モニタリング指標)'!LZ26+'データ一覧(モニタリング指標)'!LZ27</f>
        <v>236</v>
      </c>
      <c r="MA5" s="38">
        <f>'データ一覧(モニタリング指標)'!MA26+'データ一覧(モニタリング指標)'!MA27</f>
        <v>236</v>
      </c>
      <c r="MB5" s="38">
        <f>'データ一覧(モニタリング指標)'!MB26+'データ一覧(モニタリング指標)'!MB27</f>
        <v>236</v>
      </c>
      <c r="MC5" s="38">
        <f>'データ一覧(モニタリング指標)'!MC26+'データ一覧(モニタリング指標)'!MC27</f>
        <v>236</v>
      </c>
      <c r="MD5" s="38">
        <f>'データ一覧(モニタリング指標)'!MD26+'データ一覧(モニタリング指標)'!MD27</f>
        <v>236</v>
      </c>
      <c r="ME5" s="38">
        <f>'データ一覧(モニタリング指標)'!ME26+'データ一覧(モニタリング指標)'!ME27</f>
        <v>236</v>
      </c>
      <c r="MF5" s="38">
        <f>'データ一覧(モニタリング指標)'!MF26+'データ一覧(モニタリング指標)'!MF27</f>
        <v>236</v>
      </c>
      <c r="MG5" s="38">
        <f>'データ一覧(モニタリング指標)'!MG26+'データ一覧(モニタリング指標)'!MG27</f>
        <v>236</v>
      </c>
      <c r="MH5" s="38">
        <f>'データ一覧(モニタリング指標)'!MH26+'データ一覧(モニタリング指標)'!MH27</f>
        <v>236</v>
      </c>
      <c r="MI5" s="38">
        <f>'データ一覧(モニタリング指標)'!MI26+'データ一覧(モニタリング指標)'!MI27</f>
        <v>236</v>
      </c>
      <c r="MJ5" s="38">
        <f>'データ一覧(モニタリング指標)'!MJ26+'データ一覧(モニタリング指標)'!MJ27</f>
        <v>236</v>
      </c>
      <c r="MK5" s="38">
        <f>'データ一覧(モニタリング指標)'!MK26+'データ一覧(モニタリング指標)'!MK27</f>
        <v>236</v>
      </c>
      <c r="ML5" s="38">
        <f>'データ一覧(モニタリング指標)'!ML26+'データ一覧(モニタリング指標)'!ML27</f>
        <v>236</v>
      </c>
      <c r="MM5" s="38">
        <f>'データ一覧(モニタリング指標)'!MM26+'データ一覧(モニタリング指標)'!MM27</f>
        <v>236</v>
      </c>
      <c r="MN5" s="38">
        <f>'データ一覧(モニタリング指標)'!MN26+'データ一覧(モニタリング指標)'!MN27</f>
        <v>236</v>
      </c>
      <c r="MO5" s="38">
        <f>'データ一覧(モニタリング指標)'!MO26+'データ一覧(モニタリング指標)'!MO27</f>
        <v>221</v>
      </c>
      <c r="MP5" s="38">
        <f>'データ一覧(モニタリング指標)'!MP26+'データ一覧(モニタリング指標)'!MP27</f>
        <v>221</v>
      </c>
      <c r="MQ5" s="38">
        <f>'データ一覧(モニタリング指標)'!MQ26+'データ一覧(モニタリング指標)'!MQ27</f>
        <v>221</v>
      </c>
      <c r="MR5" s="38">
        <f>'データ一覧(モニタリング指標)'!MR26+'データ一覧(モニタリング指標)'!MR27</f>
        <v>221</v>
      </c>
      <c r="MS5" s="38">
        <f>'データ一覧(モニタリング指標)'!MS26+'データ一覧(モニタリング指標)'!MS27</f>
        <v>221</v>
      </c>
      <c r="MT5" s="38">
        <f>'データ一覧(モニタリング指標)'!MT26+'データ一覧(モニタリング指標)'!MT27</f>
        <v>221</v>
      </c>
      <c r="MU5" s="38">
        <f>'データ一覧(モニタリング指標)'!MU26+'データ一覧(モニタリング指標)'!MU27</f>
        <v>221</v>
      </c>
      <c r="MV5" s="38">
        <f>'データ一覧(モニタリング指標)'!MV26+'データ一覧(モニタリング指標)'!MV27</f>
        <v>221</v>
      </c>
      <c r="MW5" s="38">
        <f>'データ一覧(モニタリング指標)'!MW26+'データ一覧(モニタリング指標)'!MW27</f>
        <v>221</v>
      </c>
      <c r="MX5" s="38">
        <f>'データ一覧(モニタリング指標)'!MX26+'データ一覧(モニタリング指標)'!MX27</f>
        <v>221</v>
      </c>
      <c r="MY5" s="38">
        <f>'データ一覧(モニタリング指標)'!MY26+'データ一覧(モニタリング指標)'!MY27</f>
        <v>221</v>
      </c>
      <c r="MZ5" s="38">
        <f>'データ一覧(モニタリング指標)'!MZ26+'データ一覧(モニタリング指標)'!MZ27</f>
        <v>221</v>
      </c>
      <c r="NA5" s="38">
        <f>'データ一覧(モニタリング指標)'!NA26+'データ一覧(モニタリング指標)'!NA27</f>
        <v>221</v>
      </c>
      <c r="NB5" s="38">
        <f>'データ一覧(モニタリング指標)'!NB26+'データ一覧(モニタリング指標)'!NB27</f>
        <v>221</v>
      </c>
      <c r="NC5" s="38">
        <f>'データ一覧(モニタリング指標)'!NC26+'データ一覧(モニタリング指標)'!NC27</f>
        <v>221</v>
      </c>
      <c r="ND5" s="38">
        <f>'データ一覧(モニタリング指標)'!ND26+'データ一覧(モニタリング指標)'!ND27</f>
        <v>221</v>
      </c>
      <c r="NE5" s="38">
        <f>'データ一覧(モニタリング指標)'!NE26+'データ一覧(モニタリング指標)'!NE27</f>
        <v>221</v>
      </c>
      <c r="NF5" s="38">
        <f>'データ一覧(モニタリング指標)'!NF26+'データ一覧(モニタリング指標)'!NF27</f>
        <v>221</v>
      </c>
      <c r="NG5" s="38">
        <f>'データ一覧(モニタリング指標)'!NG26+'データ一覧(モニタリング指標)'!NG27</f>
        <v>221</v>
      </c>
      <c r="NH5" s="38">
        <f>'データ一覧(モニタリング指標)'!NH26+'データ一覧(モニタリング指標)'!NH27</f>
        <v>221</v>
      </c>
      <c r="NI5" s="38">
        <f>'データ一覧(モニタリング指標)'!NI26+'データ一覧(モニタリング指標)'!NI27</f>
        <v>221</v>
      </c>
      <c r="NJ5" s="38">
        <f>'データ一覧(モニタリング指標)'!NJ26+'データ一覧(モニタリング指標)'!NJ27</f>
        <v>221</v>
      </c>
      <c r="NK5" s="38">
        <f>'データ一覧(モニタリング指標)'!NK26+'データ一覧(モニタリング指標)'!NK27</f>
        <v>221</v>
      </c>
      <c r="NL5" s="38">
        <f>'データ一覧(モニタリング指標)'!NL26+'データ一覧(モニタリング指標)'!NL27</f>
        <v>221</v>
      </c>
      <c r="NM5" s="38">
        <f>'データ一覧(モニタリング指標)'!NM26+'データ一覧(モニタリング指標)'!NM27</f>
        <v>221</v>
      </c>
      <c r="NN5" s="38">
        <f>'データ一覧(モニタリング指標)'!NN26+'データ一覧(モニタリング指標)'!NN27</f>
        <v>221</v>
      </c>
      <c r="NO5" s="38">
        <f>'データ一覧(モニタリング指標)'!NO26+'データ一覧(モニタリング指標)'!NO27</f>
        <v>221</v>
      </c>
      <c r="NP5" s="38">
        <f>'データ一覧(モニタリング指標)'!NP26+'データ一覧(モニタリング指標)'!NP27</f>
        <v>221</v>
      </c>
      <c r="NQ5" s="38">
        <f>'データ一覧(モニタリング指標)'!NQ26+'データ一覧(モニタリング指標)'!NQ27</f>
        <v>222</v>
      </c>
      <c r="NR5" s="38">
        <f>'データ一覧(モニタリング指標)'!NR26+'データ一覧(モニタリング指標)'!NR27</f>
        <v>222</v>
      </c>
      <c r="NS5" s="38">
        <f>'データ一覧(モニタリング指標)'!NS26+'データ一覧(モニタリング指標)'!NS27</f>
        <v>224</v>
      </c>
      <c r="NT5" s="38">
        <f>'データ一覧(モニタリング指標)'!NT26+'データ一覧(モニタリング指標)'!NT27</f>
        <v>224</v>
      </c>
      <c r="NU5" s="38">
        <f>'データ一覧(モニタリング指標)'!NU26+'データ一覧(モニタリング指標)'!NU27</f>
        <v>224</v>
      </c>
      <c r="NV5" s="38">
        <f>'データ一覧(モニタリング指標)'!NV26+'データ一覧(モニタリング指標)'!NV27</f>
        <v>224</v>
      </c>
      <c r="NW5" s="38">
        <f>'データ一覧(モニタリング指標)'!NW26+'データ一覧(モニタリング指標)'!NW27</f>
        <v>224</v>
      </c>
      <c r="NX5" s="38">
        <f>'データ一覧(モニタリング指標)'!NX26+'データ一覧(モニタリング指標)'!NX27</f>
        <v>224</v>
      </c>
      <c r="NY5" s="38">
        <f>'データ一覧(モニタリング指標)'!NY26+'データ一覧(モニタリング指標)'!NY27</f>
        <v>224</v>
      </c>
      <c r="NZ5" s="38">
        <f>'データ一覧(モニタリング指標)'!NZ26+'データ一覧(モニタリング指標)'!NZ27</f>
        <v>224</v>
      </c>
      <c r="OA5" s="38">
        <f>'データ一覧(モニタリング指標)'!OA26+'データ一覧(モニタリング指標)'!OA27</f>
        <v>224</v>
      </c>
      <c r="OB5" s="38">
        <f>'データ一覧(モニタリング指標)'!OB26+'データ一覧(モニタリング指標)'!OB27</f>
        <v>224</v>
      </c>
      <c r="OC5" s="38">
        <f>'データ一覧(モニタリング指標)'!OC26+'データ一覧(モニタリング指標)'!OC27</f>
        <v>224</v>
      </c>
      <c r="OD5" s="38">
        <f>'データ一覧(モニタリング指標)'!OD26+'データ一覧(モニタリング指標)'!OD27</f>
        <v>224</v>
      </c>
      <c r="OE5" s="38">
        <f>'データ一覧(モニタリング指標)'!OE26+'データ一覧(モニタリング指標)'!OE27</f>
        <v>224</v>
      </c>
      <c r="OF5" s="38">
        <f>'データ一覧(モニタリング指標)'!OF26+'データ一覧(モニタリング指標)'!OF27</f>
        <v>224</v>
      </c>
      <c r="OG5" s="38">
        <f>'データ一覧(モニタリング指標)'!OG26+'データ一覧(モニタリング指標)'!OG27</f>
        <v>224</v>
      </c>
      <c r="OH5" s="38">
        <f>'データ一覧(モニタリング指標)'!OH26+'データ一覧(モニタリング指標)'!OH27</f>
        <v>224</v>
      </c>
      <c r="OI5" s="38">
        <f>'データ一覧(モニタリング指標)'!OI26+'データ一覧(モニタリング指標)'!OI27</f>
        <v>224</v>
      </c>
      <c r="OJ5" s="38">
        <f>'データ一覧(モニタリング指標)'!OJ26+'データ一覧(モニタリング指標)'!OJ27</f>
        <v>224</v>
      </c>
      <c r="OK5" s="38">
        <f>'データ一覧(モニタリング指標)'!OK26+'データ一覧(モニタリング指標)'!OK27</f>
        <v>224</v>
      </c>
      <c r="OL5" s="38">
        <f>'データ一覧(モニタリング指標)'!OL26+'データ一覧(モニタリング指標)'!OL27</f>
        <v>224</v>
      </c>
      <c r="OM5" s="38">
        <f>'データ一覧(モニタリング指標)'!OM26+'データ一覧(モニタリング指標)'!OM27</f>
        <v>224</v>
      </c>
      <c r="ON5" s="38">
        <f>'データ一覧(モニタリング指標)'!ON26+'データ一覧(モニタリング指標)'!ON27</f>
        <v>224</v>
      </c>
      <c r="OO5" s="38">
        <f>'データ一覧(モニタリング指標)'!OO26+'データ一覧(モニタリング指標)'!OO27</f>
        <v>224</v>
      </c>
      <c r="OP5" s="38">
        <f>'データ一覧(モニタリング指標)'!OP26+'データ一覧(モニタリング指標)'!OP27</f>
        <v>224</v>
      </c>
      <c r="OQ5" s="38">
        <f>'データ一覧(モニタリング指標)'!OQ26+'データ一覧(モニタリング指標)'!OQ27</f>
        <v>224</v>
      </c>
      <c r="OR5" s="38">
        <f>'データ一覧(モニタリング指標)'!OR26+'データ一覧(モニタリング指標)'!OR27</f>
        <v>224</v>
      </c>
      <c r="OS5" s="38">
        <f>'データ一覧(モニタリング指標)'!OS26+'データ一覧(モニタリング指標)'!OS27</f>
        <v>224</v>
      </c>
      <c r="OT5" s="38">
        <f>'データ一覧(モニタリング指標)'!OT26+'データ一覧(モニタリング指標)'!OT27</f>
        <v>227</v>
      </c>
      <c r="OU5" s="38">
        <f>'データ一覧(モニタリング指標)'!OU26+'データ一覧(モニタリング指標)'!OU27</f>
        <v>232</v>
      </c>
      <c r="OV5" s="38">
        <f>'データ一覧(モニタリング指標)'!OV26+'データ一覧(モニタリング指標)'!OV27</f>
        <v>241</v>
      </c>
      <c r="OW5" s="38">
        <f>'データ一覧(モニタリング指標)'!OW26+'データ一覧(モニタリング指標)'!OW27</f>
        <v>248</v>
      </c>
      <c r="OX5" s="38">
        <f>'データ一覧(モニタリング指標)'!OX26+'データ一覧(モニタリング指標)'!OX27</f>
        <v>248</v>
      </c>
      <c r="OY5" s="38">
        <f>'データ一覧(モニタリング指標)'!OY26+'データ一覧(モニタリング指標)'!OY27</f>
        <v>248</v>
      </c>
      <c r="OZ5" s="38">
        <f>'データ一覧(モニタリング指標)'!OZ26+'データ一覧(モニタリング指標)'!OZ27</f>
        <v>254</v>
      </c>
      <c r="PA5" s="38">
        <f>'データ一覧(モニタリング指標)'!PA26+'データ一覧(モニタリング指標)'!PA27</f>
        <v>259</v>
      </c>
      <c r="PB5" s="38">
        <f>'データ一覧(モニタリング指標)'!PB26+'データ一覧(モニタリング指標)'!PB27</f>
        <v>270</v>
      </c>
      <c r="PC5" s="38">
        <f>'データ一覧(モニタリング指標)'!PC26+'データ一覧(モニタリング指標)'!PC27</f>
        <v>272</v>
      </c>
      <c r="PD5" s="38">
        <f>'データ一覧(モニタリング指標)'!PD26+'データ一覧(モニタリング指標)'!PD27</f>
        <v>284</v>
      </c>
      <c r="PE5" s="38">
        <f>'データ一覧(モニタリング指標)'!PE26+'データ一覧(モニタリング指標)'!PE27</f>
        <v>287</v>
      </c>
      <c r="PF5" s="38">
        <f>'データ一覧(モニタリング指標)'!PF26+'データ一覧(モニタリング指標)'!PF27</f>
        <v>288</v>
      </c>
      <c r="PG5" s="38">
        <f>'データ一覧(モニタリング指標)'!PG26+'データ一覧(モニタリング指標)'!PG27</f>
        <v>313</v>
      </c>
      <c r="PH5" s="38">
        <f>'データ一覧(モニタリング指標)'!PH26+'データ一覧(モニタリング指標)'!PH27</f>
        <v>330</v>
      </c>
      <c r="PI5" s="38">
        <f>'データ一覧(モニタリング指標)'!PI26+'データ一覧(モニタリング指標)'!PI27</f>
        <v>337</v>
      </c>
      <c r="PJ5" s="38">
        <f>'データ一覧(モニタリング指標)'!PJ26+'データ一覧(モニタリング指標)'!PJ27</f>
        <v>337</v>
      </c>
      <c r="PK5" s="38">
        <f>'データ一覧(モニタリング指標)'!PK26+'データ一覧(モニタリング指標)'!PK27</f>
        <v>349</v>
      </c>
      <c r="PL5" s="38">
        <f>'データ一覧(モニタリング指標)'!PL26+'データ一覧(モニタリング指標)'!PL27</f>
        <v>359</v>
      </c>
      <c r="PM5" s="38">
        <f>'データ一覧(モニタリング指標)'!PM26+'データ一覧(モニタリング指標)'!PM27</f>
        <v>361</v>
      </c>
      <c r="PN5" s="38">
        <f>'データ一覧(モニタリング指標)'!PN26+'データ一覧(モニタリング指標)'!PN27</f>
        <v>361</v>
      </c>
      <c r="PO5" s="38">
        <f>'データ一覧(モニタリング指標)'!PO26+'データ一覧(モニタリング指標)'!PO27</f>
        <v>361</v>
      </c>
      <c r="PP5" s="38">
        <f>'データ一覧(モニタリング指標)'!PP26+'データ一覧(モニタリング指標)'!PP27</f>
        <v>361</v>
      </c>
      <c r="PQ5" s="38">
        <f>'データ一覧(モニタリング指標)'!PQ26+'データ一覧(モニタリング指標)'!PQ27</f>
        <v>364</v>
      </c>
      <c r="PR5" s="38">
        <f>'データ一覧(モニタリング指標)'!PR26+'データ一覧(モニタリング指標)'!PR27</f>
        <v>365</v>
      </c>
      <c r="PS5" s="38">
        <f>'データ一覧(モニタリング指標)'!PS26+'データ一覧(モニタリング指標)'!PS27</f>
        <v>365</v>
      </c>
      <c r="PT5" s="38">
        <f>'データ一覧(モニタリング指標)'!PT26+'データ一覧(モニタリング指標)'!PT27</f>
        <v>365</v>
      </c>
      <c r="PU5" s="38">
        <f>'データ一覧(モニタリング指標)'!PU26+'データ一覧(モニタリング指標)'!PU27</f>
        <v>364</v>
      </c>
      <c r="PV5" s="38">
        <f>'データ一覧(モニタリング指標)'!PV26+'データ一覧(モニタリング指標)'!PV27</f>
        <v>356</v>
      </c>
      <c r="PW5" s="38">
        <f>'データ一覧(モニタリング指標)'!PW26+'データ一覧(モニタリング指標)'!PW27</f>
        <v>354</v>
      </c>
      <c r="PX5" s="38">
        <f>'データ一覧(モニタリング指標)'!PX26+'データ一覧(モニタリング指標)'!PX27</f>
        <v>354</v>
      </c>
      <c r="PY5" s="38">
        <f>'データ一覧(モニタリング指標)'!PY26+'データ一覧(モニタリング指標)'!PY27</f>
        <v>352</v>
      </c>
      <c r="PZ5" s="38">
        <f>'データ一覧(モニタリング指標)'!PZ26+'データ一覧(モニタリング指標)'!PZ27</f>
        <v>352</v>
      </c>
      <c r="QA5" s="38">
        <f>'データ一覧(モニタリング指標)'!QA26+'データ一覧(モニタリング指標)'!QA27</f>
        <v>352</v>
      </c>
      <c r="QB5" s="38">
        <f>'データ一覧(モニタリング指標)'!QB26+'データ一覧(モニタリング指標)'!QB27</f>
        <v>352</v>
      </c>
      <c r="QC5" s="38">
        <f>'データ一覧(モニタリング指標)'!QC26+'データ一覧(モニタリング指標)'!QC27</f>
        <v>352</v>
      </c>
      <c r="QD5" s="38">
        <f>'データ一覧(モニタリング指標)'!QD26+'データ一覧(モニタリング指標)'!QD27</f>
        <v>352</v>
      </c>
      <c r="QE5" s="38">
        <f>'データ一覧(モニタリング指標)'!QE26+'データ一覧(モニタリング指標)'!QE27</f>
        <v>348</v>
      </c>
      <c r="QF5" s="38">
        <f>'データ一覧(モニタリング指標)'!QF26+'データ一覧(モニタリング指標)'!QF27</f>
        <v>348</v>
      </c>
      <c r="QG5" s="38">
        <f>'データ一覧(モニタリング指標)'!QG26+'データ一覧(モニタリング指標)'!QG27</f>
        <v>348</v>
      </c>
      <c r="QH5" s="38">
        <f>'データ一覧(モニタリング指標)'!QH26+'データ一覧(モニタリング指標)'!QH27</f>
        <v>348</v>
      </c>
      <c r="QI5" s="38">
        <f>'データ一覧(モニタリング指標)'!QI26+'データ一覧(モニタリング指標)'!QI27</f>
        <v>348</v>
      </c>
      <c r="QJ5" s="38">
        <f>'データ一覧(モニタリング指標)'!QJ26+'データ一覧(モニタリング指標)'!QJ27</f>
        <v>348</v>
      </c>
      <c r="QK5" s="38">
        <f>'データ一覧(モニタリング指標)'!QK26+'データ一覧(モニタリング指標)'!QK27</f>
        <v>348</v>
      </c>
      <c r="QL5" s="38">
        <f>'データ一覧(モニタリング指標)'!QL26+'データ一覧(モニタリング指標)'!QL27</f>
        <v>351</v>
      </c>
      <c r="QM5" s="38">
        <f>'データ一覧(モニタリング指標)'!QM26+'データ一覧(モニタリング指標)'!QM27</f>
        <v>351</v>
      </c>
      <c r="QN5" s="38">
        <f>'データ一覧(モニタリング指標)'!QN26+'データ一覧(モニタリング指標)'!QN27</f>
        <v>354</v>
      </c>
      <c r="QO5" s="38">
        <f>'データ一覧(モニタリング指標)'!QO26+'データ一覧(モニタリング指標)'!QO27</f>
        <v>354</v>
      </c>
      <c r="QP5" s="38">
        <f>'データ一覧(モニタリング指標)'!QP26+'データ一覧(モニタリング指標)'!QP27</f>
        <v>354</v>
      </c>
      <c r="QQ5" s="38">
        <f>'データ一覧(モニタリング指標)'!QQ26+'データ一覧(モニタリング指標)'!QQ27</f>
        <v>355</v>
      </c>
      <c r="QR5" s="38">
        <f>'データ一覧(モニタリング指標)'!QR26+'データ一覧(モニタリング指標)'!QR27</f>
        <v>356</v>
      </c>
      <c r="QS5" s="38">
        <f>'データ一覧(モニタリング指標)'!QS26+'データ一覧(モニタリング指標)'!QS27</f>
        <v>357</v>
      </c>
      <c r="QT5" s="38">
        <f>'データ一覧(モニタリング指標)'!QT26+'データ一覧(モニタリング指標)'!QT27</f>
        <v>357</v>
      </c>
      <c r="QU5" s="38">
        <f>'データ一覧(モニタリング指標)'!QU26+'データ一覧(モニタリング指標)'!QU27</f>
        <v>357</v>
      </c>
      <c r="QV5" s="38">
        <f>'データ一覧(モニタリング指標)'!QV26+'データ一覧(モニタリング指標)'!QV27</f>
        <v>357</v>
      </c>
      <c r="QW5" s="38">
        <f>'データ一覧(モニタリング指標)'!QW26+'データ一覧(モニタリング指標)'!QW27</f>
        <v>357</v>
      </c>
      <c r="QX5" s="38">
        <f>'データ一覧(モニタリング指標)'!QX26+'データ一覧(モニタリング指標)'!QX27</f>
        <v>357</v>
      </c>
      <c r="QY5" s="38">
        <f>'データ一覧(モニタリング指標)'!QY26+'データ一覧(モニタリング指標)'!QY27</f>
        <v>358</v>
      </c>
      <c r="QZ5" s="38">
        <f>'データ一覧(モニタリング指標)'!QZ26+'データ一覧(モニタリング指標)'!QZ27</f>
        <v>358</v>
      </c>
      <c r="RA5" s="38">
        <f>'データ一覧(モニタリング指標)'!RA26+'データ一覧(モニタリング指標)'!RA27</f>
        <v>359</v>
      </c>
      <c r="RB5" s="38">
        <f>'データ一覧(モニタリング指標)'!RB26+'データ一覧(モニタリング指標)'!RB27</f>
        <v>359</v>
      </c>
      <c r="RC5" s="38">
        <f>'データ一覧(モニタリング指標)'!RC26+'データ一覧(モニタリング指標)'!RC27</f>
        <v>359</v>
      </c>
      <c r="RD5" s="38">
        <f>'データ一覧(モニタリング指標)'!RD26+'データ一覧(モニタリング指標)'!RD27</f>
        <v>351</v>
      </c>
      <c r="RE5" s="38">
        <f>'データ一覧(モニタリング指標)'!RE26+'データ一覧(モニタリング指標)'!RE27</f>
        <v>352</v>
      </c>
      <c r="RF5" s="38">
        <f>'データ一覧(モニタリング指標)'!RF26+'データ一覧(モニタリング指標)'!RF27</f>
        <v>352</v>
      </c>
      <c r="RG5" s="38">
        <f>'データ一覧(モニタリング指標)'!RG26+'データ一覧(モニタリング指標)'!RG27</f>
        <v>352</v>
      </c>
      <c r="RH5" s="38">
        <f>'データ一覧(モニタリング指標)'!RH26+'データ一覧(モニタリング指標)'!RH27</f>
        <v>352</v>
      </c>
      <c r="RI5" s="38">
        <f>'データ一覧(モニタリング指標)'!RI26+'データ一覧(モニタリング指標)'!RI27</f>
        <v>360</v>
      </c>
      <c r="RJ5" s="38">
        <f>'データ一覧(モニタリング指標)'!RJ26+'データ一覧(モニタリング指標)'!RJ27</f>
        <v>360</v>
      </c>
      <c r="RK5" s="38">
        <f>'データ一覧(モニタリング指標)'!RK26+'データ一覧(モニタリング指標)'!RK27</f>
        <v>360</v>
      </c>
      <c r="RL5" s="38">
        <f>'データ一覧(モニタリング指標)'!RL26+'データ一覧(モニタリング指標)'!RL27</f>
        <v>360</v>
      </c>
      <c r="RM5" s="38">
        <f>'データ一覧(モニタリング指標)'!RM26+'データ一覧(モニタリング指標)'!RM27</f>
        <v>360</v>
      </c>
      <c r="RN5" s="38">
        <f>'データ一覧(モニタリング指標)'!RN26+'データ一覧(モニタリング指標)'!RN27</f>
        <v>360</v>
      </c>
      <c r="RO5" s="38">
        <f>'データ一覧(モニタリング指標)'!RO26+'データ一覧(モニタリング指標)'!RO27</f>
        <v>360</v>
      </c>
      <c r="RP5" s="38">
        <f>'データ一覧(モニタリング指標)'!RP26+'データ一覧(モニタリング指標)'!RP27</f>
        <v>360</v>
      </c>
      <c r="RQ5" s="38">
        <f>'データ一覧(モニタリング指標)'!RQ26+'データ一覧(モニタリング指標)'!RQ27</f>
        <v>360</v>
      </c>
      <c r="RR5" s="38">
        <f>'データ一覧(モニタリング指標)'!RR26+'データ一覧(モニタリング指標)'!RR27</f>
        <v>360</v>
      </c>
      <c r="RS5" s="38">
        <f>'データ一覧(モニタリング指標)'!RS26+'データ一覧(モニタリング指標)'!RS27</f>
        <v>360</v>
      </c>
      <c r="RT5" s="38">
        <f>'データ一覧(モニタリング指標)'!RT26+'データ一覧(モニタリング指標)'!RT27</f>
        <v>362</v>
      </c>
      <c r="RU5" s="38">
        <f>'データ一覧(モニタリング指標)'!RU26+'データ一覧(モニタリング指標)'!RU27</f>
        <v>370</v>
      </c>
      <c r="RV5" s="38">
        <f>'データ一覧(モニタリング指標)'!RV26+'データ一覧(モニタリング指標)'!RV27</f>
        <v>390</v>
      </c>
      <c r="RW5" s="38">
        <f>'データ一覧(モニタリング指標)'!RW26+'データ一覧(モニタリング指標)'!RW27</f>
        <v>390</v>
      </c>
      <c r="RX5" s="38">
        <f>'データ一覧(モニタリング指標)'!RX26+'データ一覧(モニタリング指標)'!RX27</f>
        <v>390</v>
      </c>
      <c r="RY5" s="38">
        <f>'データ一覧(モニタリング指標)'!RY26+'データ一覧(モニタリング指標)'!RY27</f>
        <v>390</v>
      </c>
      <c r="RZ5" s="38">
        <f>'データ一覧(モニタリング指標)'!RZ26+'データ一覧(モニタリング指標)'!RZ27</f>
        <v>390</v>
      </c>
      <c r="SA5" s="38">
        <f>'データ一覧(モニタリング指標)'!SA26+'データ一覧(モニタリング指標)'!SA27</f>
        <v>390</v>
      </c>
      <c r="SB5" s="38">
        <f>'データ一覧(モニタリング指標)'!SB26+'データ一覧(モニタリング指標)'!SB27</f>
        <v>390</v>
      </c>
      <c r="SC5" s="38">
        <f>'データ一覧(モニタリング指標)'!SC26+'データ一覧(モニタリング指標)'!SC27</f>
        <v>390</v>
      </c>
      <c r="SD5" s="38">
        <f>'データ一覧(モニタリング指標)'!SD26+'データ一覧(モニタリング指標)'!SD27</f>
        <v>390</v>
      </c>
      <c r="SE5" s="38">
        <f>'データ一覧(モニタリング指標)'!SE26+'データ一覧(モニタリング指標)'!SE27</f>
        <v>390</v>
      </c>
      <c r="SF5" s="38">
        <f>'データ一覧(モニタリング指標)'!SF26+'データ一覧(モニタリング指標)'!SF27</f>
        <v>390</v>
      </c>
      <c r="SG5" s="38">
        <f>'データ一覧(モニタリング指標)'!SG26+'データ一覧(モニタリング指標)'!SG27</f>
        <v>390</v>
      </c>
      <c r="SH5" s="38">
        <f>'データ一覧(モニタリング指標)'!SH26+'データ一覧(モニタリング指標)'!SH27</f>
        <v>390</v>
      </c>
      <c r="SI5" s="38">
        <f>'データ一覧(モニタリング指標)'!SI26+'データ一覧(モニタリング指標)'!SI27</f>
        <v>390</v>
      </c>
      <c r="SJ5" s="38">
        <f>'データ一覧(モニタリング指標)'!SJ26+'データ一覧(モニタリング指標)'!SJ27</f>
        <v>390</v>
      </c>
      <c r="SK5" s="38">
        <f>'データ一覧(モニタリング指標)'!SK26+'データ一覧(モニタリング指標)'!SK27</f>
        <v>390</v>
      </c>
      <c r="SL5" s="38">
        <f>'データ一覧(モニタリング指標)'!SL26+'データ一覧(モニタリング指標)'!SL27</f>
        <v>390</v>
      </c>
      <c r="SM5" s="38">
        <f>'データ一覧(モニタリング指標)'!SM26+'データ一覧(モニタリング指標)'!SM27</f>
        <v>390</v>
      </c>
      <c r="SN5" s="38">
        <f>'データ一覧(モニタリング指標)'!SN26+'データ一覧(モニタリング指標)'!SN27</f>
        <v>390</v>
      </c>
      <c r="SO5" s="38">
        <f>'データ一覧(モニタリング指標)'!SO26+'データ一覧(モニタリング指標)'!SO27</f>
        <v>584</v>
      </c>
      <c r="SP5" s="38">
        <f>'データ一覧(モニタリング指標)'!SP26+'データ一覧(モニタリング指標)'!SP27</f>
        <v>584</v>
      </c>
      <c r="SQ5" s="38">
        <f>'データ一覧(モニタリング指標)'!SQ26+'データ一覧(モニタリング指標)'!SQ27</f>
        <v>584</v>
      </c>
      <c r="SR5" s="38">
        <f>'データ一覧(モニタリング指標)'!SR26+'データ一覧(モニタリング指標)'!SR27</f>
        <v>584</v>
      </c>
      <c r="SS5" s="38">
        <f>'データ一覧(モニタリング指標)'!SS26+'データ一覧(モニタリング指標)'!SS27</f>
        <v>584</v>
      </c>
      <c r="ST5" s="38">
        <f>'データ一覧(モニタリング指標)'!ST26+'データ一覧(モニタリング指標)'!ST27</f>
        <v>584</v>
      </c>
      <c r="SU5" s="38">
        <f>'データ一覧(モニタリング指標)'!SU26+'データ一覧(モニタリング指標)'!SU27</f>
        <v>587</v>
      </c>
      <c r="SV5" s="38">
        <f>'データ一覧(モニタリング指標)'!SV26+'データ一覧(モニタリング指標)'!SV27</f>
        <v>587</v>
      </c>
      <c r="SW5" s="38">
        <f>'データ一覧(モニタリング指標)'!SW26+'データ一覧(モニタリング指標)'!SW27</f>
        <v>587</v>
      </c>
      <c r="SX5" s="38">
        <f>'データ一覧(モニタリング指標)'!SX26+'データ一覧(モニタリング指標)'!SX27</f>
        <v>587</v>
      </c>
      <c r="SY5" s="38">
        <f>'データ一覧(モニタリング指標)'!SY26+'データ一覧(モニタリング指標)'!SY27</f>
        <v>587</v>
      </c>
      <c r="SZ5" s="38">
        <f>'データ一覧(モニタリング指標)'!SZ26+'データ一覧(モニタリング指標)'!SZ27</f>
        <v>587</v>
      </c>
      <c r="TA5" s="38">
        <f>'データ一覧(モニタリング指標)'!TA26+'データ一覧(モニタリング指標)'!TA27</f>
        <v>587</v>
      </c>
      <c r="TB5" s="38">
        <f>'データ一覧(モニタリング指標)'!TB26+'データ一覧(モニタリング指標)'!TB27</f>
        <v>587</v>
      </c>
      <c r="TC5" s="38">
        <f>'データ一覧(モニタリング指標)'!TC26+'データ一覧(モニタリング指標)'!TC27</f>
        <v>587</v>
      </c>
      <c r="TD5" s="38">
        <f>'データ一覧(モニタリング指標)'!TD26+'データ一覧(モニタリング指標)'!TD27</f>
        <v>587</v>
      </c>
      <c r="TE5" s="38">
        <f>'データ一覧(モニタリング指標)'!TE26+'データ一覧(モニタリング指標)'!TE27</f>
        <v>587</v>
      </c>
      <c r="TF5" s="38">
        <f>'データ一覧(モニタリング指標)'!TF26+'データ一覧(モニタリング指標)'!TF27</f>
        <v>587</v>
      </c>
      <c r="TG5" s="38">
        <f>'データ一覧(モニタリング指標)'!TG26+'データ一覧(モニタリング指標)'!TG27</f>
        <v>587</v>
      </c>
      <c r="TH5" s="38">
        <f>'データ一覧(モニタリング指標)'!TH26+'データ一覧(モニタリング指標)'!TH27</f>
        <v>587</v>
      </c>
      <c r="TI5" s="38">
        <f>'データ一覧(モニタリング指標)'!TI26+'データ一覧(モニタリング指標)'!TI27</f>
        <v>587</v>
      </c>
      <c r="TJ5" s="38">
        <f>'データ一覧(モニタリング指標)'!TJ26+'データ一覧(モニタリング指標)'!TJ27</f>
        <v>587</v>
      </c>
      <c r="TK5" s="38">
        <f>'データ一覧(モニタリング指標)'!TK26+'データ一覧(モニタリング指標)'!TK27</f>
        <v>587</v>
      </c>
      <c r="TL5" s="38">
        <f>'データ一覧(モニタリング指標)'!TL26+'データ一覧(モニタリング指標)'!TL27</f>
        <v>587</v>
      </c>
      <c r="TM5" s="38">
        <f>'データ一覧(モニタリング指標)'!TM26+'データ一覧(モニタリング指標)'!TM27</f>
        <v>587</v>
      </c>
      <c r="TN5" s="38">
        <f>'データ一覧(モニタリング指標)'!TN26+'データ一覧(モニタリング指標)'!TN27</f>
        <v>587</v>
      </c>
      <c r="TO5" s="38">
        <f>'データ一覧(モニタリング指標)'!TO26+'データ一覧(モニタリング指標)'!TO27</f>
        <v>587</v>
      </c>
      <c r="TP5" s="38">
        <f>'データ一覧(モニタリング指標)'!TP26+'データ一覧(モニタリング指標)'!TP27</f>
        <v>587</v>
      </c>
      <c r="TQ5" s="38">
        <f>'データ一覧(モニタリング指標)'!TQ26+'データ一覧(モニタリング指標)'!TQ27</f>
        <v>587</v>
      </c>
      <c r="TR5" s="38">
        <f>'データ一覧(モニタリング指標)'!TR26+'データ一覧(モニタリング指標)'!TR27</f>
        <v>587</v>
      </c>
      <c r="TS5" s="38">
        <f>'データ一覧(モニタリング指標)'!TS26+'データ一覧(モニタリング指標)'!TS27</f>
        <v>587</v>
      </c>
      <c r="TT5" s="38">
        <f>'データ一覧(モニタリング指標)'!TT26+'データ一覧(モニタリング指標)'!TT27</f>
        <v>587</v>
      </c>
      <c r="TU5" s="38">
        <f>'データ一覧(モニタリング指標)'!TU26+'データ一覧(モニタリング指標)'!TU27</f>
        <v>587</v>
      </c>
      <c r="TV5" s="38">
        <f>'データ一覧(モニタリング指標)'!TV26+'データ一覧(モニタリング指標)'!TV27</f>
        <v>588</v>
      </c>
      <c r="TW5" s="38">
        <f>'データ一覧(モニタリング指標)'!TW26+'データ一覧(モニタリング指標)'!TW27</f>
        <v>588</v>
      </c>
      <c r="TX5" s="38">
        <f>'データ一覧(モニタリング指標)'!TX26+'データ一覧(モニタリング指標)'!TX27</f>
        <v>588</v>
      </c>
      <c r="TY5" s="38">
        <f>'データ一覧(モニタリング指標)'!TY26+'データ一覧(モニタリング指標)'!TY27</f>
        <v>588</v>
      </c>
      <c r="TZ5" s="38">
        <f>'データ一覧(モニタリング指標)'!TZ26+'データ一覧(モニタリング指標)'!TZ27</f>
        <v>588</v>
      </c>
      <c r="UA5" s="38">
        <f>'データ一覧(モニタリング指標)'!UA26+'データ一覧(モニタリング指標)'!UA27</f>
        <v>588</v>
      </c>
      <c r="UB5" s="38">
        <f>'データ一覧(モニタリング指標)'!UB26+'データ一覧(モニタリング指標)'!UB27</f>
        <v>588</v>
      </c>
      <c r="UC5" s="38">
        <f>'データ一覧(モニタリング指標)'!UC26+'データ一覧(モニタリング指標)'!UC27</f>
        <v>588</v>
      </c>
      <c r="UD5" s="38">
        <f>'データ一覧(モニタリング指標)'!UD26+'データ一覧(モニタリング指標)'!UD27</f>
        <v>588</v>
      </c>
      <c r="UE5" s="38">
        <f>'データ一覧(モニタリング指標)'!UE26+'データ一覧(モニタリング指標)'!UE27</f>
        <v>589</v>
      </c>
      <c r="UF5" s="38">
        <f>'データ一覧(モニタリング指標)'!UF26+'データ一覧(モニタリング指標)'!UF27</f>
        <v>589</v>
      </c>
      <c r="UG5" s="38">
        <f>'データ一覧(モニタリング指標)'!UG26+'データ一覧(モニタリング指標)'!UG27</f>
        <v>589</v>
      </c>
      <c r="UH5" s="38">
        <f>'データ一覧(モニタリング指標)'!UH26+'データ一覧(モニタリング指標)'!UH27</f>
        <v>589</v>
      </c>
      <c r="UI5" s="38">
        <f>'データ一覧(モニタリング指標)'!UI26+'データ一覧(モニタリング指標)'!UI27</f>
        <v>589</v>
      </c>
      <c r="UJ5" s="38">
        <f>'データ一覧(モニタリング指標)'!UJ26+'データ一覧(モニタリング指標)'!UJ27</f>
        <v>589</v>
      </c>
      <c r="UK5" s="38">
        <f>'データ一覧(モニタリング指標)'!UK26+'データ一覧(モニタリング指標)'!UK27</f>
        <v>589</v>
      </c>
      <c r="UL5" s="38">
        <f>'データ一覧(モニタリング指標)'!UL26+'データ一覧(モニタリング指標)'!UL27</f>
        <v>589</v>
      </c>
      <c r="UM5" s="38">
        <f>'データ一覧(モニタリング指標)'!UM26+'データ一覧(モニタリング指標)'!UM27</f>
        <v>605</v>
      </c>
      <c r="UN5" s="38">
        <f>'データ一覧(モニタリング指標)'!UN26+'データ一覧(モニタリング指標)'!UN27</f>
        <v>605</v>
      </c>
      <c r="UO5" s="38">
        <f>'データ一覧(モニタリング指標)'!UO26+'データ一覧(モニタリング指標)'!UO27</f>
        <v>605</v>
      </c>
      <c r="UP5" s="38">
        <f>'データ一覧(モニタリング指標)'!UP26+'データ一覧(モニタリング指標)'!UP27</f>
        <v>605</v>
      </c>
      <c r="UQ5" s="38">
        <f>'データ一覧(モニタリング指標)'!UQ26+'データ一覧(モニタリング指標)'!UQ27</f>
        <v>605</v>
      </c>
      <c r="UR5" s="38">
        <f>'データ一覧(モニタリング指標)'!UR26+'データ一覧(モニタリング指標)'!UR27</f>
        <v>605</v>
      </c>
      <c r="US5" s="38">
        <f>'データ一覧(モニタリング指標)'!US26+'データ一覧(モニタリング指標)'!US27</f>
        <v>605</v>
      </c>
      <c r="UT5" s="38">
        <f>'データ一覧(モニタリング指標)'!UT26+'データ一覧(モニタリング指標)'!UT27</f>
        <v>605</v>
      </c>
      <c r="UU5" s="38">
        <f>'データ一覧(モニタリング指標)'!UU26+'データ一覧(モニタリング指標)'!UU27</f>
        <v>605</v>
      </c>
      <c r="UV5" s="38">
        <f>'データ一覧(モニタリング指標)'!UV26+'データ一覧(モニタリング指標)'!UV27</f>
        <v>605</v>
      </c>
      <c r="UW5" s="38">
        <f>'データ一覧(モニタリング指標)'!UW26+'データ一覧(モニタリング指標)'!UW27</f>
        <v>605</v>
      </c>
      <c r="UX5" s="38">
        <f>'データ一覧(モニタリング指標)'!UX26+'データ一覧(モニタリング指標)'!UX27</f>
        <v>605</v>
      </c>
      <c r="UY5" s="38">
        <f>'データ一覧(モニタリング指標)'!UY26+'データ一覧(モニタリング指標)'!UY27</f>
        <v>605</v>
      </c>
      <c r="UZ5" s="38">
        <f>'データ一覧(モニタリング指標)'!UZ26+'データ一覧(モニタリング指標)'!UZ27</f>
        <v>605</v>
      </c>
      <c r="VA5" s="38">
        <f>'データ一覧(モニタリング指標)'!VA26+'データ一覧(モニタリング指標)'!VA27</f>
        <v>605</v>
      </c>
      <c r="VB5" s="38">
        <f>'データ一覧(モニタリング指標)'!VB26+'データ一覧(モニタリング指標)'!VB27</f>
        <v>605</v>
      </c>
      <c r="VC5" s="38">
        <f>'データ一覧(モニタリング指標)'!VC26+'データ一覧(モニタリング指標)'!VC27</f>
        <v>605</v>
      </c>
      <c r="VD5" s="38">
        <f>'データ一覧(モニタリング指標)'!VD26+'データ一覧(モニタリング指標)'!VD27</f>
        <v>605</v>
      </c>
      <c r="VE5" s="38">
        <f>'データ一覧(モニタリング指標)'!VE26+'データ一覧(モニタリング指標)'!VE27</f>
        <v>605</v>
      </c>
      <c r="VF5" s="38">
        <f>'データ一覧(モニタリング指標)'!VF26+'データ一覧(モニタリング指標)'!VF27</f>
        <v>605</v>
      </c>
      <c r="VG5" s="38">
        <f>'データ一覧(モニタリング指標)'!VG26+'データ一覧(モニタリング指標)'!VG27</f>
        <v>605</v>
      </c>
      <c r="VH5" s="38">
        <f>'データ一覧(モニタリング指標)'!VH26+'データ一覧(モニタリング指標)'!VH27</f>
        <v>605</v>
      </c>
      <c r="VI5" s="38">
        <f>'データ一覧(モニタリング指標)'!VI26+'データ一覧(モニタリング指標)'!VI27</f>
        <v>605</v>
      </c>
      <c r="VJ5" s="38">
        <f>'データ一覧(モニタリング指標)'!VJ26+'データ一覧(モニタリング指標)'!VJ27</f>
        <v>605</v>
      </c>
      <c r="VK5" s="38">
        <f>'データ一覧(モニタリング指標)'!VK26+'データ一覧(モニタリング指標)'!VK27</f>
        <v>605</v>
      </c>
      <c r="VL5" s="38">
        <f>'データ一覧(モニタリング指標)'!VL26+'データ一覧(モニタリング指標)'!VL27</f>
        <v>605</v>
      </c>
      <c r="VM5" s="38">
        <f>'データ一覧(モニタリング指標)'!VM26+'データ一覧(モニタリング指標)'!VM27</f>
        <v>605</v>
      </c>
      <c r="VN5" s="38">
        <f>'データ一覧(モニタリング指標)'!VN26+'データ一覧(モニタリング指標)'!VN27</f>
        <v>605</v>
      </c>
      <c r="VO5" s="38">
        <f>'データ一覧(モニタリング指標)'!VO26+'データ一覧(モニタリング指標)'!VO27</f>
        <v>605</v>
      </c>
      <c r="VP5" s="38">
        <f>'データ一覧(モニタリング指標)'!VP26+'データ一覧(モニタリング指標)'!VP27</f>
        <v>605</v>
      </c>
      <c r="VQ5" s="38">
        <f>'データ一覧(モニタリング指標)'!VQ26+'データ一覧(モニタリング指標)'!VQ27</f>
        <v>605</v>
      </c>
      <c r="VR5" s="38">
        <f>'データ一覧(モニタリング指標)'!VR26+'データ一覧(モニタリング指標)'!VR27</f>
        <v>605</v>
      </c>
      <c r="VS5" s="38">
        <f>'データ一覧(モニタリング指標)'!VS26+'データ一覧(モニタリング指標)'!VS27</f>
        <v>605</v>
      </c>
      <c r="VT5" s="38">
        <f>'データ一覧(モニタリング指標)'!VT26+'データ一覧(モニタリング指標)'!VT27</f>
        <v>605</v>
      </c>
      <c r="VU5" s="38">
        <f>'データ一覧(モニタリング指標)'!VU26+'データ一覧(モニタリング指標)'!VU27</f>
        <v>605</v>
      </c>
      <c r="VV5" s="38">
        <f>'データ一覧(モニタリング指標)'!VV26+'データ一覧(モニタリング指標)'!VV27</f>
        <v>605</v>
      </c>
      <c r="VW5" s="38">
        <f>'データ一覧(モニタリング指標)'!VW26+'データ一覧(モニタリング指標)'!VW27</f>
        <v>605</v>
      </c>
      <c r="VX5" s="38">
        <f>'データ一覧(モニタリング指標)'!VX26+'データ一覧(モニタリング指標)'!VX27</f>
        <v>605</v>
      </c>
      <c r="VY5" s="38">
        <f>'データ一覧(モニタリング指標)'!VY26+'データ一覧(モニタリング指標)'!VY27</f>
        <v>605</v>
      </c>
      <c r="VZ5" s="38">
        <f>'データ一覧(モニタリング指標)'!VZ26+'データ一覧(モニタリング指標)'!VZ27</f>
        <v>605</v>
      </c>
      <c r="WA5" s="38">
        <f>'データ一覧(モニタリング指標)'!WA26+'データ一覧(モニタリング指標)'!WA27</f>
        <v>605</v>
      </c>
      <c r="WB5" s="38">
        <f>'データ一覧(モニタリング指標)'!WB26+'データ一覧(モニタリング指標)'!WB27</f>
        <v>605</v>
      </c>
      <c r="WC5" s="38">
        <f>'データ一覧(モニタリング指標)'!WC26+'データ一覧(モニタリング指標)'!WC27</f>
        <v>605</v>
      </c>
      <c r="WD5" s="38">
        <f>'データ一覧(モニタリング指標)'!WD26+'データ一覧(モニタリング指標)'!WD27</f>
        <v>605</v>
      </c>
      <c r="WE5" s="38">
        <f>'データ一覧(モニタリング指標)'!WE26+'データ一覧(モニタリング指標)'!WE27</f>
        <v>605</v>
      </c>
      <c r="WF5" s="38">
        <f>'データ一覧(モニタリング指標)'!WF26+'データ一覧(モニタリング指標)'!WF27</f>
        <v>605</v>
      </c>
      <c r="WG5" s="38">
        <f>'データ一覧(モニタリング指標)'!WG26+'データ一覧(モニタリング指標)'!WG27</f>
        <v>605</v>
      </c>
      <c r="WH5" s="38">
        <f>'データ一覧(モニタリング指標)'!WH26+'データ一覧(モニタリング指標)'!WH27</f>
        <v>605</v>
      </c>
      <c r="WI5" s="38">
        <f>'データ一覧(モニタリング指標)'!WI26+'データ一覧(モニタリング指標)'!WI27</f>
        <v>605</v>
      </c>
      <c r="WJ5" s="38">
        <f>'データ一覧(モニタリング指標)'!WJ26+'データ一覧(モニタリング指標)'!WJ27</f>
        <v>605</v>
      </c>
      <c r="WK5" s="38">
        <f>'データ一覧(モニタリング指標)'!WK26+'データ一覧(モニタリング指標)'!WK27</f>
        <v>605</v>
      </c>
      <c r="WL5" s="38">
        <f>'データ一覧(モニタリング指標)'!WL26+'データ一覧(モニタリング指標)'!WL27</f>
        <v>605</v>
      </c>
      <c r="WM5" s="38">
        <f>'データ一覧(モニタリング指標)'!WM26+'データ一覧(モニタリング指標)'!WM27</f>
        <v>605</v>
      </c>
      <c r="WN5" s="38">
        <f>'データ一覧(モニタリング指標)'!WN26+'データ一覧(モニタリング指標)'!WN27</f>
        <v>605</v>
      </c>
      <c r="WO5" s="38">
        <f>'データ一覧(モニタリング指標)'!WO26+'データ一覧(モニタリング指標)'!WO27</f>
        <v>605</v>
      </c>
      <c r="WP5" s="38">
        <f>'データ一覧(モニタリング指標)'!WP26+'データ一覧(モニタリング指標)'!WP27</f>
        <v>605</v>
      </c>
      <c r="WQ5" s="38">
        <f>'データ一覧(モニタリング指標)'!WQ26+'データ一覧(モニタリング指標)'!WQ27</f>
        <v>605</v>
      </c>
      <c r="WR5" s="38">
        <f>'データ一覧(モニタリング指標)'!WR26+'データ一覧(モニタリング指標)'!WR27</f>
        <v>605</v>
      </c>
      <c r="WS5" s="38">
        <f>'データ一覧(モニタリング指標)'!WS26+'データ一覧(モニタリング指標)'!WS27</f>
        <v>605</v>
      </c>
      <c r="WT5" s="38">
        <f>'データ一覧(モニタリング指標)'!WT26+'データ一覧(モニタリング指標)'!WT27</f>
        <v>605</v>
      </c>
      <c r="WU5" s="38">
        <f>'データ一覧(モニタリング指標)'!WU26+'データ一覧(モニタリング指標)'!WU27</f>
        <v>605</v>
      </c>
      <c r="WV5" s="38">
        <f>'データ一覧(モニタリング指標)'!WV26+'データ一覧(モニタリング指標)'!WV27</f>
        <v>605</v>
      </c>
      <c r="WW5" s="38">
        <f>'データ一覧(モニタリング指標)'!WW26+'データ一覧(モニタリング指標)'!WW27</f>
        <v>605</v>
      </c>
      <c r="WX5" s="38">
        <f>'データ一覧(モニタリング指標)'!WX26+'データ一覧(モニタリング指標)'!WX27</f>
        <v>605</v>
      </c>
      <c r="WY5" s="38">
        <f>'データ一覧(モニタリング指標)'!WY26+'データ一覧(モニタリング指標)'!WY27</f>
        <v>605</v>
      </c>
      <c r="WZ5" s="38">
        <f>'データ一覧(モニタリング指標)'!WZ26+'データ一覧(モニタリング指標)'!WZ27</f>
        <v>605</v>
      </c>
      <c r="XA5" s="38">
        <f>'データ一覧(モニタリング指標)'!XA26+'データ一覧(モニタリング指標)'!XA27</f>
        <v>605</v>
      </c>
      <c r="XB5" s="38">
        <f>'データ一覧(モニタリング指標)'!XB26+'データ一覧(モニタリング指標)'!XB27</f>
        <v>606</v>
      </c>
      <c r="XC5" s="38">
        <f>'データ一覧(モニタリング指標)'!XC26+'データ一覧(モニタリング指標)'!XC27</f>
        <v>606</v>
      </c>
      <c r="XD5" s="38">
        <f>'データ一覧(モニタリング指標)'!XD26+'データ一覧(モニタリング指標)'!XD27</f>
        <v>606</v>
      </c>
      <c r="XE5" s="38">
        <f>'データ一覧(モニタリング指標)'!XE26+'データ一覧(モニタリング指標)'!XE27</f>
        <v>606</v>
      </c>
      <c r="XF5" s="38">
        <f>'データ一覧(モニタリング指標)'!XF26+'データ一覧(モニタリング指標)'!XF27</f>
        <v>606</v>
      </c>
      <c r="XG5" s="38">
        <f>'データ一覧(モニタリング指標)'!XG26+'データ一覧(モニタリング指標)'!XG27</f>
        <v>606</v>
      </c>
      <c r="XH5" s="38">
        <f>'データ一覧(モニタリング指標)'!XH26+'データ一覧(モニタリング指標)'!XH27</f>
        <v>606</v>
      </c>
      <c r="XI5" s="38">
        <f>'データ一覧(モニタリング指標)'!XI26+'データ一覧(モニタリング指標)'!XI27</f>
        <v>606</v>
      </c>
      <c r="XJ5" s="38">
        <f>'データ一覧(モニタリング指標)'!XJ26+'データ一覧(モニタリング指標)'!XJ27</f>
        <v>606</v>
      </c>
      <c r="XK5" s="38">
        <f>'データ一覧(モニタリング指標)'!XK26+'データ一覧(モニタリング指標)'!XK27</f>
        <v>606</v>
      </c>
      <c r="XL5" s="38">
        <f>'データ一覧(モニタリング指標)'!XL26+'データ一覧(モニタリング指標)'!XL27</f>
        <v>606</v>
      </c>
      <c r="XM5" s="38">
        <f>'データ一覧(モニタリング指標)'!XM26+'データ一覧(モニタリング指標)'!XM27</f>
        <v>606</v>
      </c>
      <c r="XN5" s="38">
        <f>'データ一覧(モニタリング指標)'!XN26+'データ一覧(モニタリング指標)'!XN27</f>
        <v>606</v>
      </c>
      <c r="XO5" s="38">
        <f>'データ一覧(モニタリング指標)'!XO26+'データ一覧(モニタリング指標)'!XO27</f>
        <v>606</v>
      </c>
      <c r="XP5" s="38">
        <f>'データ一覧(モニタリング指標)'!XP26+'データ一覧(モニタリング指標)'!XP27</f>
        <v>606</v>
      </c>
      <c r="XQ5" s="38">
        <f>'データ一覧(モニタリング指標)'!XQ26+'データ一覧(モニタリング指標)'!XQ27</f>
        <v>606</v>
      </c>
      <c r="XR5" s="38">
        <f>'データ一覧(モニタリング指標)'!XR26+'データ一覧(モニタリング指標)'!XR27</f>
        <v>606</v>
      </c>
      <c r="XS5" s="38">
        <f>'データ一覧(モニタリング指標)'!XS26+'データ一覧(モニタリング指標)'!XS27</f>
        <v>606</v>
      </c>
      <c r="XT5" s="38">
        <f>'データ一覧(モニタリング指標)'!XT26+'データ一覧(モニタリング指標)'!XT27</f>
        <v>606</v>
      </c>
      <c r="XU5" s="38">
        <f>'データ一覧(モニタリング指標)'!XU26+'データ一覧(モニタリング指標)'!XU27</f>
        <v>606</v>
      </c>
      <c r="XV5" s="38">
        <f>'データ一覧(モニタリング指標)'!XV26+'データ一覧(モニタリング指標)'!XV27</f>
        <v>606</v>
      </c>
      <c r="XW5" s="38">
        <f>'データ一覧(モニタリング指標)'!XW26+'データ一覧(モニタリング指標)'!XW27</f>
        <v>610</v>
      </c>
      <c r="XX5" s="38">
        <f>'データ一覧(モニタリング指標)'!XX26+'データ一覧(モニタリング指標)'!XX27</f>
        <v>610</v>
      </c>
      <c r="XY5" s="38">
        <f>'データ一覧(モニタリング指標)'!XY26+'データ一覧(モニタリング指標)'!XY27</f>
        <v>610</v>
      </c>
      <c r="XZ5" s="38">
        <f>'データ一覧(モニタリング指標)'!XZ26+'データ一覧(モニタリング指標)'!XZ27</f>
        <v>610</v>
      </c>
      <c r="YA5" s="38">
        <f>'データ一覧(モニタリング指標)'!YA26+'データ一覧(モニタリング指標)'!YA27</f>
        <v>610</v>
      </c>
      <c r="YB5" s="38">
        <f>'データ一覧(モニタリング指標)'!YB26+'データ一覧(モニタリング指標)'!YB27</f>
        <v>610</v>
      </c>
      <c r="YC5" s="38">
        <f>'データ一覧(モニタリング指標)'!YC26+'データ一覧(モニタリング指標)'!YC27</f>
        <v>610</v>
      </c>
      <c r="YD5" s="38">
        <f>'データ一覧(モニタリング指標)'!YD26+'データ一覧(モニタリング指標)'!YD27</f>
        <v>610</v>
      </c>
      <c r="YE5" s="38">
        <f>'データ一覧(モニタリング指標)'!YE26+'データ一覧(モニタリング指標)'!YE27</f>
        <v>610</v>
      </c>
      <c r="YF5" s="38">
        <f>'データ一覧(モニタリング指標)'!YF26+'データ一覧(モニタリング指標)'!YF27</f>
        <v>610</v>
      </c>
      <c r="YG5" s="38">
        <f>'データ一覧(モニタリング指標)'!YG26+'データ一覧(モニタリング指標)'!YG27</f>
        <v>610</v>
      </c>
      <c r="YH5" s="38">
        <f>'データ一覧(モニタリング指標)'!YH26+'データ一覧(モニタリング指標)'!YH27</f>
        <v>612</v>
      </c>
      <c r="YI5" s="38">
        <f>'データ一覧(モニタリング指標)'!YI26+'データ一覧(モニタリング指標)'!YI27</f>
        <v>612</v>
      </c>
      <c r="YJ5" s="38">
        <f>'データ一覧(モニタリング指標)'!YJ26+'データ一覧(モニタリング指標)'!YJ27</f>
        <v>612</v>
      </c>
      <c r="YK5" s="38">
        <f>'データ一覧(モニタリング指標)'!YK26+'データ一覧(モニタリング指標)'!YK27</f>
        <v>612</v>
      </c>
      <c r="YL5" s="38">
        <f>'データ一覧(モニタリング指標)'!YL26+'データ一覧(モニタリング指標)'!YL27</f>
        <v>612</v>
      </c>
      <c r="YM5" s="38">
        <f>'データ一覧(モニタリング指標)'!YM26+'データ一覧(モニタリング指標)'!YM27</f>
        <v>612</v>
      </c>
      <c r="YN5" s="38">
        <f>'データ一覧(モニタリング指標)'!YN26+'データ一覧(モニタリング指標)'!YN27</f>
        <v>612</v>
      </c>
      <c r="YO5" s="38">
        <f>'データ一覧(モニタリング指標)'!YO26+'データ一覧(モニタリング指標)'!YO27</f>
        <v>612</v>
      </c>
      <c r="YP5" s="38">
        <f>'データ一覧(モニタリング指標)'!YP26+'データ一覧(モニタリング指標)'!YP27</f>
        <v>612</v>
      </c>
      <c r="YQ5" s="38">
        <f>'データ一覧(モニタリング指標)'!YQ26+'データ一覧(モニタリング指標)'!YQ27</f>
        <v>612</v>
      </c>
      <c r="YR5" s="38">
        <f>'データ一覧(モニタリング指標)'!YR26+'データ一覧(モニタリング指標)'!YR27</f>
        <v>612</v>
      </c>
      <c r="YS5" s="38">
        <f>'データ一覧(モニタリング指標)'!YS26+'データ一覧(モニタリング指標)'!YS27</f>
        <v>612</v>
      </c>
      <c r="YT5" s="38">
        <f>'データ一覧(モニタリング指標)'!YT26+'データ一覧(モニタリング指標)'!YT27</f>
        <v>612</v>
      </c>
      <c r="YU5" s="38">
        <f>'データ一覧(モニタリング指標)'!YU26+'データ一覧(モニタリング指標)'!YU27</f>
        <v>612</v>
      </c>
      <c r="YV5" s="38">
        <f>'データ一覧(モニタリング指標)'!YV26+'データ一覧(モニタリング指標)'!YV27</f>
        <v>612</v>
      </c>
      <c r="YW5" s="38">
        <f>'データ一覧(モニタリング指標)'!YW26+'データ一覧(モニタリング指標)'!YW27</f>
        <v>612</v>
      </c>
      <c r="YX5" s="38">
        <f>'データ一覧(モニタリング指標)'!YX26+'データ一覧(モニタリング指標)'!YX27</f>
        <v>612</v>
      </c>
      <c r="YY5" s="38">
        <f>'データ一覧(モニタリング指標)'!YY26+'データ一覧(モニタリング指標)'!YY27</f>
        <v>612</v>
      </c>
      <c r="YZ5" s="38">
        <f>'データ一覧(モニタリング指標)'!YZ26+'データ一覧(モニタリング指標)'!YZ27</f>
        <v>612</v>
      </c>
      <c r="ZA5" s="38">
        <f>'データ一覧(モニタリング指標)'!ZA26+'データ一覧(モニタリング指標)'!ZA27</f>
        <v>612</v>
      </c>
      <c r="ZB5" s="38">
        <f>'データ一覧(モニタリング指標)'!ZB26+'データ一覧(モニタリング指標)'!ZB27</f>
        <v>612</v>
      </c>
      <c r="ZC5" s="38">
        <f>'データ一覧(モニタリング指標)'!ZC26+'データ一覧(モニタリング指標)'!ZC27</f>
        <v>612</v>
      </c>
      <c r="ZD5" s="38">
        <f>'データ一覧(モニタリング指標)'!ZD26+'データ一覧(モニタリング指標)'!ZD27</f>
        <v>612</v>
      </c>
      <c r="ZE5" s="38">
        <f>'データ一覧(モニタリング指標)'!ZE26+'データ一覧(モニタリング指標)'!ZE27</f>
        <v>612</v>
      </c>
      <c r="ZF5" s="38">
        <f>'データ一覧(モニタリング指標)'!ZF26+'データ一覧(モニタリング指標)'!ZF27</f>
        <v>612</v>
      </c>
      <c r="ZG5" s="38">
        <f>'データ一覧(モニタリング指標)'!ZG26+'データ一覧(モニタリング指標)'!ZG27</f>
        <v>612</v>
      </c>
      <c r="ZH5" s="38">
        <f>'データ一覧(モニタリング指標)'!ZH26+'データ一覧(モニタリング指標)'!ZH27</f>
        <v>612</v>
      </c>
      <c r="ZI5" s="38">
        <f>'データ一覧(モニタリング指標)'!ZI26+'データ一覧(モニタリング指標)'!ZI27</f>
        <v>612</v>
      </c>
      <c r="ZJ5" s="38">
        <f>'データ一覧(モニタリング指標)'!ZJ26+'データ一覧(モニタリング指標)'!ZJ27</f>
        <v>612</v>
      </c>
      <c r="ZK5" s="38">
        <f>'データ一覧(モニタリング指標)'!ZK26+'データ一覧(モニタリング指標)'!ZK27</f>
        <v>612</v>
      </c>
      <c r="ZL5" s="38">
        <f>'データ一覧(モニタリング指標)'!ZL26+'データ一覧(モニタリング指標)'!ZL27</f>
        <v>612</v>
      </c>
      <c r="ZM5" s="38">
        <f>'データ一覧(モニタリング指標)'!ZM26+'データ一覧(モニタリング指標)'!ZM27</f>
        <v>612</v>
      </c>
      <c r="ZN5" s="38">
        <f>'データ一覧(モニタリング指標)'!ZN26+'データ一覧(モニタリング指標)'!ZN27</f>
        <v>612</v>
      </c>
      <c r="ZO5" s="38">
        <f>'データ一覧(モニタリング指標)'!ZO26+'データ一覧(モニタリング指標)'!ZO27</f>
        <v>612</v>
      </c>
      <c r="ZP5" s="38">
        <f>'データ一覧(モニタリング指標)'!ZP26+'データ一覧(モニタリング指標)'!ZP27</f>
        <v>612</v>
      </c>
      <c r="ZQ5" s="38">
        <f>'データ一覧(モニタリング指標)'!ZQ26+'データ一覧(モニタリング指標)'!ZQ27</f>
        <v>612</v>
      </c>
      <c r="ZR5" s="38">
        <f>'データ一覧(モニタリング指標)'!ZR26+'データ一覧(モニタリング指標)'!ZR27</f>
        <v>612</v>
      </c>
      <c r="ZS5" s="38">
        <f>'データ一覧(モニタリング指標)'!ZS26+'データ一覧(モニタリング指標)'!ZS27</f>
        <v>612</v>
      </c>
      <c r="ZT5" s="38">
        <f>'データ一覧(モニタリング指標)'!ZT26+'データ一覧(モニタリング指標)'!ZT27</f>
        <v>612</v>
      </c>
      <c r="ZU5" s="38">
        <f>'データ一覧(モニタリング指標)'!ZU26+'データ一覧(モニタリング指標)'!ZU27</f>
        <v>612</v>
      </c>
      <c r="ZV5" s="38">
        <f>'データ一覧(モニタリング指標)'!ZV26+'データ一覧(モニタリング指標)'!ZV27</f>
        <v>612</v>
      </c>
      <c r="ZW5" s="38">
        <f>'データ一覧(モニタリング指標)'!ZW26+'データ一覧(モニタリング指標)'!ZW27</f>
        <v>612</v>
      </c>
      <c r="ZX5" s="38">
        <f>'データ一覧(モニタリング指標)'!ZX26+'データ一覧(モニタリング指標)'!ZX27</f>
        <v>612</v>
      </c>
      <c r="ZY5" s="38">
        <f>'データ一覧(モニタリング指標)'!ZY26+'データ一覧(モニタリング指標)'!ZY27</f>
        <v>612</v>
      </c>
      <c r="ZZ5" s="38">
        <f>'データ一覧(モニタリング指標)'!ZZ26+'データ一覧(モニタリング指標)'!ZZ27</f>
        <v>612</v>
      </c>
      <c r="AAA5" s="38">
        <f>'データ一覧(モニタリング指標)'!AAA26+'データ一覧(モニタリング指標)'!AAA27</f>
        <v>612</v>
      </c>
      <c r="AAB5" s="38">
        <f>'データ一覧(モニタリング指標)'!AAB26+'データ一覧(モニタリング指標)'!AAB27</f>
        <v>612</v>
      </c>
      <c r="AAC5" s="38">
        <f>'データ一覧(モニタリング指標)'!AAC26+'データ一覧(モニタリング指標)'!AAC27</f>
        <v>612</v>
      </c>
      <c r="AAD5" s="38">
        <f>'データ一覧(モニタリング指標)'!AAD26+'データ一覧(モニタリング指標)'!AAD27</f>
        <v>612</v>
      </c>
      <c r="AAE5" s="38">
        <f>'データ一覧(モニタリング指標)'!AAE26+'データ一覧(モニタリング指標)'!AAE27</f>
        <v>612</v>
      </c>
      <c r="AAF5" s="38">
        <f>'データ一覧(モニタリング指標)'!AAF26+'データ一覧(モニタリング指標)'!AAF27</f>
        <v>612</v>
      </c>
      <c r="AAG5" s="38">
        <f>'データ一覧(モニタリング指標)'!AAG26+'データ一覧(モニタリング指標)'!AAG27</f>
        <v>612</v>
      </c>
      <c r="AAH5" s="38">
        <f>'データ一覧(モニタリング指標)'!AAH26+'データ一覧(モニタリング指標)'!AAH27</f>
        <v>612</v>
      </c>
      <c r="AAI5" s="38">
        <f>'データ一覧(モニタリング指標)'!AAI26+'データ一覧(モニタリング指標)'!AAI27</f>
        <v>612</v>
      </c>
      <c r="AAJ5" s="38">
        <f>'データ一覧(モニタリング指標)'!AAJ26+'データ一覧(モニタリング指標)'!AAJ27</f>
        <v>612</v>
      </c>
      <c r="AAK5" s="38">
        <f>'データ一覧(モニタリング指標)'!AAK26+'データ一覧(モニタリング指標)'!AAK27</f>
        <v>612</v>
      </c>
      <c r="AAL5" s="38">
        <f>'データ一覧(モニタリング指標)'!AAL26+'データ一覧(モニタリング指標)'!AAL27</f>
        <v>612</v>
      </c>
      <c r="AAM5" s="38">
        <f>'データ一覧(モニタリング指標)'!AAM26+'データ一覧(モニタリング指標)'!AAM27</f>
        <v>612</v>
      </c>
      <c r="AAN5" s="38">
        <f>'データ一覧(モニタリング指標)'!AAN26+'データ一覧(モニタリング指標)'!AAN27</f>
        <v>612</v>
      </c>
      <c r="AAO5" s="38">
        <f>'データ一覧(モニタリング指標)'!AAO26+'データ一覧(モニタリング指標)'!AAO27</f>
        <v>612</v>
      </c>
      <c r="AAP5" s="38">
        <f>'データ一覧(モニタリング指標)'!AAP26+'データ一覧(モニタリング指標)'!AAP27</f>
        <v>612</v>
      </c>
      <c r="AAQ5" s="38">
        <f>'データ一覧(モニタリング指標)'!AAQ26+'データ一覧(モニタリング指標)'!AAQ27</f>
        <v>617</v>
      </c>
      <c r="AAR5" s="38">
        <f>'データ一覧(モニタリング指標)'!AAR26+'データ一覧(モニタリング指標)'!AAR27</f>
        <v>622</v>
      </c>
      <c r="AAS5" s="38">
        <f>'データ一覧(モニタリング指標)'!AAS26+'データ一覧(モニタリング指標)'!AAS27</f>
        <v>626</v>
      </c>
      <c r="AAT5" s="38">
        <f>'データ一覧(モニタリング指標)'!AAT26+'データ一覧(モニタリング指標)'!AAT27</f>
        <v>628</v>
      </c>
      <c r="AAU5" s="38">
        <f>'データ一覧(モニタリング指標)'!AAU26+'データ一覧(モニタリング指標)'!AAU27</f>
        <v>633</v>
      </c>
      <c r="AAV5" s="38">
        <f>'データ一覧(モニタリング指標)'!AAV26+'データ一覧(モニタリング指標)'!AAV27</f>
        <v>633</v>
      </c>
      <c r="AAW5" s="38">
        <f>'データ一覧(モニタリング指標)'!AAW26+'データ一覧(モニタリング指標)'!AAW27</f>
        <v>637</v>
      </c>
      <c r="AAX5" s="38">
        <f>'データ一覧(モニタリング指標)'!AAX26+'データ一覧(モニタリング指標)'!AAX27</f>
        <v>640</v>
      </c>
      <c r="AAY5" s="38">
        <f>'データ一覧(モニタリング指標)'!AAY26+'データ一覧(モニタリング指標)'!AAY27</f>
        <v>640</v>
      </c>
      <c r="AAZ5" s="38">
        <f>'データ一覧(モニタリング指標)'!AAZ26+'データ一覧(モニタリング指標)'!AAZ27</f>
        <v>637</v>
      </c>
      <c r="ABA5" s="38">
        <f>'データ一覧(モニタリング指標)'!ABA26+'データ一覧(モニタリング指標)'!ABA27</f>
        <v>630</v>
      </c>
      <c r="ABB5" s="38">
        <f>'データ一覧(モニタリング指標)'!ABB26+'データ一覧(モニタリング指標)'!ABB27</f>
        <v>630</v>
      </c>
      <c r="ABC5" s="38">
        <f>'データ一覧(モニタリング指標)'!ABC26+'データ一覧(モニタリング指標)'!ABC27</f>
        <v>630</v>
      </c>
      <c r="ABD5" s="38">
        <f>'データ一覧(モニタリング指標)'!ABD26+'データ一覧(モニタリング指標)'!ABD27</f>
        <v>633</v>
      </c>
      <c r="ABE5" s="38">
        <f>'データ一覧(モニタリング指標)'!ABE26+'データ一覧(モニタリング指標)'!ABE27</f>
        <v>633</v>
      </c>
      <c r="ABF5" s="38">
        <f>'データ一覧(モニタリング指標)'!ABF26+'データ一覧(モニタリング指標)'!ABF27</f>
        <v>629</v>
      </c>
      <c r="ABG5" s="38">
        <f>'データ一覧(モニタリング指標)'!ABG26+'データ一覧(モニタリング指標)'!ABG27</f>
        <v>632</v>
      </c>
      <c r="ABH5" s="38">
        <f>'データ一覧(モニタリング指標)'!ABH26+'データ一覧(モニタリング指標)'!ABH27</f>
        <v>632</v>
      </c>
      <c r="ABI5" s="38">
        <f>'データ一覧(モニタリング指標)'!ABI26+'データ一覧(モニタリング指標)'!ABI27</f>
        <v>632</v>
      </c>
      <c r="ABJ5" s="38">
        <f>'データ一覧(モニタリング指標)'!ABJ26+'データ一覧(モニタリング指標)'!ABJ27</f>
        <v>632</v>
      </c>
      <c r="ABK5" s="38">
        <f>'データ一覧(モニタリング指標)'!ABK26+'データ一覧(モニタリング指標)'!ABK27</f>
        <v>632</v>
      </c>
      <c r="ABL5" s="38">
        <f>'データ一覧(モニタリング指標)'!ABL26+'データ一覧(モニタリング指標)'!ABL27</f>
        <v>640</v>
      </c>
      <c r="ABM5" s="38">
        <f>'データ一覧(モニタリング指標)'!ABM26+'データ一覧(モニタリング指標)'!ABM27</f>
        <v>637</v>
      </c>
      <c r="ABN5" s="38">
        <f>'データ一覧(モニタリング指標)'!ABN26+'データ一覧(モニタリング指標)'!ABN27</f>
        <v>634</v>
      </c>
      <c r="ABO5" s="38">
        <f>'データ一覧(モニタリング指標)'!ABO26+'データ一覧(モニタリング指標)'!ABO27</f>
        <v>631</v>
      </c>
      <c r="ABP5" s="38">
        <f>'データ一覧(モニタリング指標)'!ABP26+'データ一覧(モニタリング指標)'!ABP27</f>
        <v>631</v>
      </c>
      <c r="ABQ5" s="38">
        <f>'データ一覧(モニタリング指標)'!ABQ26+'データ一覧(モニタリング指標)'!ABQ27</f>
        <v>627</v>
      </c>
      <c r="ABR5" s="38">
        <f>'データ一覧(モニタリング指標)'!ABR26+'データ一覧(モニタリング指標)'!ABR27</f>
        <v>623</v>
      </c>
      <c r="ABS5" s="38">
        <f>'データ一覧(モニタリング指標)'!ABS26+'データ一覧(モニタリング指標)'!ABS27</f>
        <v>622</v>
      </c>
      <c r="ABT5" s="38">
        <f>'データ一覧(モニタリング指標)'!ABT26+'データ一覧(モニタリング指標)'!ABT27</f>
        <v>621</v>
      </c>
      <c r="ABU5" s="38">
        <f>'データ一覧(モニタリング指標)'!ABU26+'データ一覧(モニタリング指標)'!ABU27</f>
        <v>620</v>
      </c>
      <c r="ABV5" s="38">
        <f>'データ一覧(モニタリング指標)'!ABV26+'データ一覧(モニタリング指標)'!ABV27</f>
        <v>620</v>
      </c>
      <c r="ABW5" s="38">
        <f>'データ一覧(モニタリング指標)'!ABW26+'データ一覧(モニタリング指標)'!ABW27</f>
        <v>620</v>
      </c>
      <c r="ABX5" s="38">
        <f>'データ一覧(モニタリング指標)'!ABX26+'データ一覧(モニタリング指標)'!ABX27</f>
        <v>620</v>
      </c>
      <c r="ABY5" s="38">
        <f>'データ一覧(モニタリング指標)'!ABY26+'データ一覧(モニタリング指標)'!ABY27</f>
        <v>619</v>
      </c>
      <c r="ABZ5" s="38">
        <f>'データ一覧(モニタリング指標)'!ABZ26+'データ一覧(モニタリング指標)'!ABZ27</f>
        <v>614</v>
      </c>
      <c r="ACA5" s="38">
        <f>'データ一覧(モニタリング指標)'!ACA26+'データ一覧(モニタリング指標)'!ACA27</f>
        <v>613</v>
      </c>
      <c r="ACB5" s="38">
        <f>'データ一覧(モニタリング指標)'!ACB26+'データ一覧(モニタリング指標)'!ACB27</f>
        <v>614</v>
      </c>
      <c r="ACC5" s="38">
        <f>'データ一覧(モニタリング指標)'!ACC26+'データ一覧(モニタリング指標)'!ACC27</f>
        <v>615</v>
      </c>
      <c r="ACD5" s="38">
        <f>'データ一覧(モニタリング指標)'!ACD26+'データ一覧(モニタリング指標)'!ACD27</f>
        <v>615</v>
      </c>
      <c r="ACE5" s="38">
        <f>'データ一覧(モニタリング指標)'!ACE26+'データ一覧(モニタリング指標)'!ACE27</f>
        <v>615</v>
      </c>
      <c r="ACF5" s="38">
        <f>'データ一覧(モニタリング指標)'!ACF26+'データ一覧(モニタリング指標)'!ACF27</f>
        <v>614</v>
      </c>
      <c r="ACG5" s="38">
        <f>'データ一覧(モニタリング指標)'!ACG26+'データ一覧(モニタリング指標)'!ACG27</f>
        <v>615</v>
      </c>
      <c r="ACH5" s="38">
        <f>'データ一覧(モニタリング指標)'!ACH26+'データ一覧(モニタリング指標)'!ACH27</f>
        <v>613</v>
      </c>
      <c r="ACI5" s="38">
        <f>'データ一覧(モニタリング指標)'!ACI26+'データ一覧(モニタリング指標)'!ACI27</f>
        <v>613</v>
      </c>
      <c r="ACJ5" s="38">
        <f>'データ一覧(モニタリング指標)'!ACJ26+'データ一覧(モニタリング指標)'!ACJ27</f>
        <v>612</v>
      </c>
      <c r="ACK5" s="38">
        <f>'データ一覧(モニタリング指標)'!ACK26+'データ一覧(モニタリング指標)'!ACK27</f>
        <v>612</v>
      </c>
      <c r="ACL5" s="38">
        <f>'データ一覧(モニタリング指標)'!ACL26+'データ一覧(モニタリング指標)'!ACL27</f>
        <v>612</v>
      </c>
      <c r="ACM5" s="38">
        <f>'データ一覧(モニタリング指標)'!ACM26+'データ一覧(モニタリング指標)'!ACM27</f>
        <v>612</v>
      </c>
      <c r="ACN5" s="38">
        <f>'データ一覧(モニタリング指標)'!ACN26+'データ一覧(モニタリング指標)'!ACN27</f>
        <v>612</v>
      </c>
      <c r="ACO5" s="38">
        <f>'データ一覧(モニタリング指標)'!ACO26+'データ一覧(モニタリング指標)'!ACO27</f>
        <v>612</v>
      </c>
      <c r="ACP5" s="38">
        <f>'データ一覧(モニタリング指標)'!ACP26+'データ一覧(モニタリング指標)'!ACP27</f>
        <v>612</v>
      </c>
      <c r="ACQ5" s="38">
        <f>'データ一覧(モニタリング指標)'!ACQ26+'データ一覧(モニタリング指標)'!ACQ27</f>
        <v>612</v>
      </c>
      <c r="ACR5" s="38">
        <f>'データ一覧(モニタリング指標)'!ACR26+'データ一覧(モニタリング指標)'!ACR27</f>
        <v>612</v>
      </c>
      <c r="ACS5" s="38">
        <f>'データ一覧(モニタリング指標)'!ACS26+'データ一覧(モニタリング指標)'!ACS27</f>
        <v>612</v>
      </c>
      <c r="ACT5" s="38">
        <f>'データ一覧(モニタリング指標)'!ACT26+'データ一覧(モニタリング指標)'!ACT27</f>
        <v>614</v>
      </c>
      <c r="ACU5" s="38">
        <f>'データ一覧(モニタリング指標)'!ACU26+'データ一覧(モニタリング指標)'!ACU27</f>
        <v>614</v>
      </c>
      <c r="ACV5" s="38">
        <f>'データ一覧(モニタリング指標)'!ACV26+'データ一覧(モニタリング指標)'!ACV27</f>
        <v>621</v>
      </c>
      <c r="ACW5" s="38">
        <f>'データ一覧(モニタリング指標)'!ACW26+'データ一覧(モニタリング指標)'!ACW27</f>
        <v>620</v>
      </c>
      <c r="ACX5" s="38">
        <f>'データ一覧(モニタリング指標)'!ACX26+'データ一覧(モニタリング指標)'!ACX27</f>
        <v>620</v>
      </c>
      <c r="ACY5" s="38">
        <f>'データ一覧(モニタリング指標)'!ACY26+'データ一覧(モニタリング指標)'!ACY27</f>
        <v>620</v>
      </c>
      <c r="ACZ5" s="38">
        <f>'データ一覧(モニタリング指標)'!ACZ26+'データ一覧(モニタリング指標)'!ACZ27</f>
        <v>620</v>
      </c>
      <c r="ADA5" s="38">
        <f>'データ一覧(モニタリング指標)'!ADA26+'データ一覧(モニタリング指標)'!ADA27</f>
        <v>619</v>
      </c>
      <c r="ADB5" s="38">
        <f>'データ一覧(モニタリング指標)'!ADB26+'データ一覧(モニタリング指標)'!ADB27</f>
        <v>620</v>
      </c>
      <c r="ADC5" s="38">
        <f>'データ一覧(モニタリング指標)'!ADC26+'データ一覧(モニタリング指標)'!ADC27</f>
        <v>620</v>
      </c>
      <c r="ADD5" s="38">
        <f>'データ一覧(モニタリング指標)'!ADD26+'データ一覧(モニタリング指標)'!ADD27</f>
        <v>620</v>
      </c>
      <c r="ADE5" s="38">
        <f>'データ一覧(モニタリング指標)'!ADE26+'データ一覧(モニタリング指標)'!ADE27</f>
        <v>620</v>
      </c>
      <c r="ADF5" s="38">
        <f>'データ一覧(モニタリング指標)'!ADF26+'データ一覧(モニタリング指標)'!ADF27</f>
        <v>620</v>
      </c>
      <c r="ADG5" s="38">
        <f>'データ一覧(モニタリング指標)'!ADG26+'データ一覧(モニタリング指標)'!ADG27</f>
        <v>620</v>
      </c>
      <c r="ADH5" s="38">
        <f>'データ一覧(モニタリング指標)'!ADH26+'データ一覧(モニタリング指標)'!ADH27</f>
        <v>620</v>
      </c>
      <c r="ADI5" s="38">
        <f>'データ一覧(モニタリング指標)'!ADI26+'データ一覧(モニタリング指標)'!ADI27</f>
        <v>619</v>
      </c>
      <c r="ADJ5" s="38">
        <f>'データ一覧(モニタリング指標)'!ADJ26+'データ一覧(モニタリング指標)'!ADJ27</f>
        <v>619</v>
      </c>
      <c r="ADK5" s="38">
        <f>'データ一覧(モニタリング指標)'!ADK26+'データ一覧(モニタリング指標)'!ADK27</f>
        <v>619</v>
      </c>
      <c r="ADL5" s="38">
        <f>'データ一覧(モニタリング指標)'!ADL26+'データ一覧(モニタリング指標)'!ADL27</f>
        <v>619</v>
      </c>
      <c r="ADM5" s="38">
        <f>'データ一覧(モニタリング指標)'!ADM26+'データ一覧(モニタリング指標)'!ADM27</f>
        <v>619</v>
      </c>
      <c r="ADN5" s="38">
        <f>'データ一覧(モニタリング指標)'!ADN26+'データ一覧(モニタリング指標)'!ADN27</f>
        <v>619</v>
      </c>
      <c r="ADO5" s="38">
        <f>'データ一覧(モニタリング指標)'!ADO26+'データ一覧(モニタリング指標)'!ADO27</f>
        <v>619</v>
      </c>
      <c r="ADP5" s="38">
        <f>'データ一覧(モニタリング指標)'!ADP26+'データ一覧(モニタリング指標)'!ADP27</f>
        <v>619</v>
      </c>
      <c r="ADQ5" s="38">
        <f>'データ一覧(モニタリング指標)'!ADQ26+'データ一覧(モニタリング指標)'!ADQ27</f>
        <v>619</v>
      </c>
      <c r="ADR5" s="38">
        <f>'データ一覧(モニタリング指標)'!ADR26+'データ一覧(モニタリング指標)'!ADR27</f>
        <v>619</v>
      </c>
      <c r="ADS5" s="38">
        <f>'データ一覧(モニタリング指標)'!ADS26+'データ一覧(モニタリング指標)'!ADS27</f>
        <v>619</v>
      </c>
      <c r="ADT5" s="38">
        <f>'データ一覧(モニタリング指標)'!ADT26+'データ一覧(モニタリング指標)'!ADT27</f>
        <v>619</v>
      </c>
      <c r="ADU5" s="38">
        <f>'データ一覧(モニタリング指標)'!ADU26+'データ一覧(モニタリング指標)'!ADU27</f>
        <v>619</v>
      </c>
      <c r="ADV5" s="38">
        <f>'データ一覧(モニタリング指標)'!ADV26+'データ一覧(モニタリング指標)'!ADV27</f>
        <v>619</v>
      </c>
      <c r="ADW5" s="38">
        <f>'データ一覧(モニタリング指標)'!ADW26+'データ一覧(モニタリング指標)'!ADW27</f>
        <v>622</v>
      </c>
      <c r="ADX5" s="38">
        <f>'データ一覧(モニタリング指標)'!ADX26+'データ一覧(モニタリング指標)'!ADX27</f>
        <v>622</v>
      </c>
      <c r="ADY5" s="38">
        <f>'データ一覧(モニタリング指標)'!ADY26+'データ一覧(モニタリング指標)'!ADY27</f>
        <v>622</v>
      </c>
      <c r="ADZ5" s="38">
        <f>'データ一覧(モニタリング指標)'!ADZ26+'データ一覧(モニタリング指標)'!ADZ27</f>
        <v>622</v>
      </c>
      <c r="AEA5" s="38">
        <f>'データ一覧(モニタリング指標)'!AEA26+'データ一覧(モニタリング指標)'!AEA27</f>
        <v>622</v>
      </c>
      <c r="AEB5" s="38">
        <f>'データ一覧(モニタリング指標)'!AEB26+'データ一覧(モニタリング指標)'!AEB27</f>
        <v>622</v>
      </c>
      <c r="AEC5" s="38">
        <f>'データ一覧(モニタリング指標)'!AEC26+'データ一覧(モニタリング指標)'!AEC27</f>
        <v>622</v>
      </c>
      <c r="AED5" s="38">
        <f>'データ一覧(モニタリング指標)'!AED26+'データ一覧(モニタリング指標)'!AED27</f>
        <v>622</v>
      </c>
      <c r="AEE5" s="38">
        <f>'データ一覧(モニタリング指標)'!AEE26+'データ一覧(モニタリング指標)'!AEE27</f>
        <v>622</v>
      </c>
      <c r="AEF5" s="38">
        <f>'データ一覧(モニタリング指標)'!AEF26+'データ一覧(モニタリング指標)'!AEF27</f>
        <v>622</v>
      </c>
      <c r="AEG5" s="38">
        <f>'データ一覧(モニタリング指標)'!AEG26+'データ一覧(モニタリング指標)'!AEG27</f>
        <v>622</v>
      </c>
      <c r="AEH5" s="38">
        <f>'データ一覧(モニタリング指標)'!AEH26+'データ一覧(モニタリング指標)'!AEH27</f>
        <v>622</v>
      </c>
      <c r="AEI5" s="38">
        <f>'データ一覧(モニタリング指標)'!AEI26+'データ一覧(モニタリング指標)'!AEI27</f>
        <v>622</v>
      </c>
      <c r="AEJ5" s="38">
        <f>'データ一覧(モニタリング指標)'!AEJ26+'データ一覧(モニタリング指標)'!AEJ27</f>
        <v>623</v>
      </c>
      <c r="AEK5" s="38">
        <f>'データ一覧(モニタリング指標)'!AEK26+'データ一覧(モニタリング指標)'!AEK27</f>
        <v>623</v>
      </c>
      <c r="AEL5" s="38">
        <f>'データ一覧(モニタリング指標)'!AEL26+'データ一覧(モニタリング指標)'!AEL27</f>
        <v>623</v>
      </c>
      <c r="AEM5" s="38">
        <f>'データ一覧(モニタリング指標)'!AEM26+'データ一覧(モニタリング指標)'!AEM27</f>
        <v>623</v>
      </c>
      <c r="AEN5" s="38">
        <f>'データ一覧(モニタリング指標)'!AEN26+'データ一覧(モニタリング指標)'!AEN27</f>
        <v>622</v>
      </c>
      <c r="AEO5" s="38">
        <f>'データ一覧(モニタリング指標)'!AEO26+'データ一覧(モニタリング指標)'!AEO27</f>
        <v>622</v>
      </c>
      <c r="AEP5" s="38">
        <f>'データ一覧(モニタリング指標)'!AEP26+'データ一覧(モニタリング指標)'!AEP27</f>
        <v>622</v>
      </c>
      <c r="AEQ5" s="38">
        <f>'データ一覧(モニタリング指標)'!AEQ26+'データ一覧(モニタリング指標)'!AEQ27</f>
        <v>622</v>
      </c>
      <c r="AER5" s="38">
        <f>'データ一覧(モニタリング指標)'!AER26+'データ一覧(モニタリング指標)'!AER27</f>
        <v>622</v>
      </c>
      <c r="AES5" s="38">
        <f>'データ一覧(モニタリング指標)'!AES26+'データ一覧(モニタリング指標)'!AES27</f>
        <v>622</v>
      </c>
      <c r="AET5" s="38">
        <f>'データ一覧(モニタリング指標)'!AET26+'データ一覧(モニタリング指標)'!AET27</f>
        <v>622</v>
      </c>
      <c r="AEU5" s="38">
        <f>'データ一覧(モニタリング指標)'!AEU26+'データ一覧(モニタリング指標)'!AEU27</f>
        <v>622</v>
      </c>
      <c r="AEV5" s="38">
        <f>'データ一覧(モニタリング指標)'!AEV26+'データ一覧(モニタリング指標)'!AEV27</f>
        <v>622</v>
      </c>
      <c r="AEW5" s="38">
        <f>'データ一覧(モニタリング指標)'!AEW26+'データ一覧(モニタリング指標)'!AEW27</f>
        <v>622</v>
      </c>
      <c r="AEX5" s="38">
        <f>'データ一覧(モニタリング指標)'!AEX26+'データ一覧(モニタリング指標)'!AEX27</f>
        <v>622</v>
      </c>
      <c r="AEY5" s="38">
        <f>'データ一覧(モニタリング指標)'!AEY26+'データ一覧(モニタリング指標)'!AEY27</f>
        <v>622</v>
      </c>
      <c r="AEZ5" s="38">
        <f>'データ一覧(モニタリング指標)'!AEZ26+'データ一覧(モニタリング指標)'!AEZ27</f>
        <v>622</v>
      </c>
      <c r="AFA5" s="38">
        <f>'データ一覧(モニタリング指標)'!AFA26+'データ一覧(モニタリング指標)'!AFA27</f>
        <v>622</v>
      </c>
      <c r="AFB5" s="38">
        <f>'データ一覧(モニタリング指標)'!AFB26+'データ一覧(モニタリング指標)'!AFB27</f>
        <v>622</v>
      </c>
      <c r="AFC5" s="38">
        <f>'データ一覧(モニタリング指標)'!AFC26+'データ一覧(モニタリング指標)'!AFC27</f>
        <v>622</v>
      </c>
      <c r="AFD5" s="38">
        <f>'データ一覧(モニタリング指標)'!AFD26+'データ一覧(モニタリング指標)'!AFD27</f>
        <v>621</v>
      </c>
      <c r="AFE5" s="38">
        <f>'データ一覧(モニタリング指標)'!AFE26+'データ一覧(モニタリング指標)'!AFE27</f>
        <v>621</v>
      </c>
      <c r="AFF5" s="38">
        <f>'データ一覧(モニタリング指標)'!AFF26+'データ一覧(モニタリング指標)'!AFF27</f>
        <v>617</v>
      </c>
      <c r="AFG5" s="38">
        <f>'データ一覧(モニタリング指標)'!AFG26+'データ一覧(モニタリング指標)'!AFG27</f>
        <v>617</v>
      </c>
      <c r="AFH5" s="38">
        <f>'データ一覧(モニタリング指標)'!AFH26+'データ一覧(モニタリング指標)'!AFH27</f>
        <v>617</v>
      </c>
      <c r="AFI5" s="38">
        <f>'データ一覧(モニタリング指標)'!AFI26+'データ一覧(モニタリング指標)'!AFI27</f>
        <v>617</v>
      </c>
      <c r="AFJ5" s="38">
        <f>'データ一覧(モニタリング指標)'!AFJ26+'データ一覧(モニタリング指標)'!AFJ27</f>
        <v>617</v>
      </c>
      <c r="AFK5" s="38">
        <f>'データ一覧(モニタリング指標)'!AFK26+'データ一覧(モニタリング指標)'!AFK27</f>
        <v>615</v>
      </c>
      <c r="AFL5" s="38">
        <f>'データ一覧(モニタリング指標)'!AFL26+'データ一覧(モニタリング指標)'!AFL27</f>
        <v>615</v>
      </c>
      <c r="AFM5" s="38">
        <f>'データ一覧(モニタリング指標)'!AFM26+'データ一覧(モニタリング指標)'!AFM27</f>
        <v>615</v>
      </c>
      <c r="AFN5" s="38">
        <f>'データ一覧(モニタリング指標)'!AFN26+'データ一覧(モニタリング指標)'!AFN27</f>
        <v>615</v>
      </c>
      <c r="AFO5" s="38">
        <f>'データ一覧(モニタリング指標)'!AFO26+'データ一覧(モニタリング指標)'!AFO27</f>
        <v>615</v>
      </c>
      <c r="AFP5" s="38">
        <f>'データ一覧(モニタリング指標)'!AFP26+'データ一覧(モニタリング指標)'!AFP27</f>
        <v>615</v>
      </c>
      <c r="AFQ5" s="38">
        <f>'データ一覧(モニタリング指標)'!AFQ26+'データ一覧(モニタリング指標)'!AFQ27</f>
        <v>615</v>
      </c>
      <c r="AFR5" s="38">
        <f>'データ一覧(モニタリング指標)'!AFR26+'データ一覧(モニタリング指標)'!AFR27</f>
        <v>615</v>
      </c>
      <c r="AFS5" s="38">
        <f>'データ一覧(モニタリング指標)'!AFS26+'データ一覧(モニタリング指標)'!AFS27</f>
        <v>615</v>
      </c>
      <c r="AFT5" s="38">
        <f>'データ一覧(モニタリング指標)'!AFT26+'データ一覧(モニタリング指標)'!AFT27</f>
        <v>615</v>
      </c>
      <c r="AFU5" s="38">
        <f>'データ一覧(モニタリング指標)'!AFU26+'データ一覧(モニタリング指標)'!AFU27</f>
        <v>606</v>
      </c>
      <c r="AFV5" s="38">
        <f>'データ一覧(モニタリング指標)'!AFV26+'データ一覧(モニタリング指標)'!AFV27</f>
        <v>611</v>
      </c>
      <c r="AFW5" s="38">
        <f>'データ一覧(モニタリング指標)'!AFW26+'データ一覧(モニタリング指標)'!AFW27</f>
        <v>611</v>
      </c>
      <c r="AFX5" s="38">
        <f>'データ一覧(モニタリング指標)'!AFX26+'データ一覧(モニタリング指標)'!AFX27</f>
        <v>611</v>
      </c>
      <c r="AFY5" s="38">
        <f>'データ一覧(モニタリング指標)'!AFY26+'データ一覧(モニタリング指標)'!AFY27</f>
        <v>611</v>
      </c>
      <c r="AFZ5" s="38">
        <f>'データ一覧(モニタリング指標)'!AFZ26+'データ一覧(モニタリング指標)'!AFZ27</f>
        <v>605</v>
      </c>
      <c r="AGA5" s="38">
        <f>'データ一覧(モニタリング指標)'!AGA26+'データ一覧(モニタリング指標)'!AGA27</f>
        <v>605</v>
      </c>
      <c r="AGB5" s="38">
        <f>'データ一覧(モニタリング指標)'!AGB26+'データ一覧(モニタリング指標)'!AGB27</f>
        <v>605</v>
      </c>
      <c r="AGC5" s="38">
        <f>'データ一覧(モニタリング指標)'!AGC26+'データ一覧(モニタリング指標)'!AGC27</f>
        <v>602</v>
      </c>
      <c r="AGD5" s="38">
        <f>'データ一覧(モニタリング指標)'!AGD26+'データ一覧(モニタリング指標)'!AGD27</f>
        <v>602</v>
      </c>
      <c r="AGE5" s="38">
        <f>'データ一覧(モニタリング指標)'!AGE26+'データ一覧(モニタリング指標)'!AGE27</f>
        <v>602</v>
      </c>
      <c r="AGF5" s="38">
        <f>'データ一覧(モニタリング指標)'!AGF26+'データ一覧(モニタリング指標)'!AGF27</f>
        <v>602</v>
      </c>
      <c r="AGG5" s="38">
        <f>'データ一覧(モニタリング指標)'!AGG26+'データ一覧(モニタリング指標)'!AGG27</f>
        <v>602</v>
      </c>
      <c r="AGH5" s="38">
        <f>'データ一覧(モニタリング指標)'!AGH26+'データ一覧(モニタリング指標)'!AGH27</f>
        <v>599</v>
      </c>
      <c r="AGI5" s="38">
        <f>'データ一覧(モニタリング指標)'!AGI26+'データ一覧(モニタリング指標)'!AGI27</f>
        <v>599</v>
      </c>
      <c r="AGJ5" s="38">
        <f>'データ一覧(モニタリング指標)'!AGJ26+'データ一覧(モニタリング指標)'!AGJ27</f>
        <v>599</v>
      </c>
      <c r="AGK5" s="38">
        <f>'データ一覧(モニタリング指標)'!AGK26+'データ一覧(モニタリング指標)'!AGK27</f>
        <v>599</v>
      </c>
      <c r="AGL5" s="38">
        <f>'データ一覧(モニタリング指標)'!AGL26+'データ一覧(モニタリング指標)'!AGL27</f>
        <v>599</v>
      </c>
      <c r="AGM5" s="38">
        <f>'データ一覧(モニタリング指標)'!AGM26+'データ一覧(モニタリング指標)'!AGM27</f>
        <v>599</v>
      </c>
      <c r="AGN5" s="38">
        <f>'データ一覧(モニタリング指標)'!AGN26+'データ一覧(モニタリング指標)'!AGN27</f>
        <v>599</v>
      </c>
      <c r="AGO5" s="38">
        <f>'データ一覧(モニタリング指標)'!AGO26+'データ一覧(モニタリング指標)'!AGO27</f>
        <v>600</v>
      </c>
      <c r="AGP5" s="38">
        <f>'データ一覧(モニタリング指標)'!AGP26+'データ一覧(モニタリング指標)'!AGP27</f>
        <v>595</v>
      </c>
      <c r="AGQ5" s="38">
        <f>'データ一覧(モニタリング指標)'!AGQ26+'データ一覧(モニタリング指標)'!AGQ27</f>
        <v>597</v>
      </c>
      <c r="AGR5" s="38">
        <f>'データ一覧(モニタリング指標)'!AGR26+'データ一覧(モニタリング指標)'!AGR27</f>
        <v>595</v>
      </c>
      <c r="AGS5" s="38">
        <f>'データ一覧(モニタリング指標)'!AGS26+'データ一覧(モニタリング指標)'!AGS27</f>
        <v>595</v>
      </c>
      <c r="AGT5" s="38">
        <f>'データ一覧(モニタリング指標)'!AGT26+'データ一覧(モニタリング指標)'!AGT27</f>
        <v>592</v>
      </c>
      <c r="AGU5" s="38">
        <f>'データ一覧(モニタリング指標)'!AGU26+'データ一覧(モニタリング指標)'!AGU27</f>
        <v>595</v>
      </c>
      <c r="AGV5" s="38">
        <f>'データ一覧(モニタリング指標)'!AGV26+'データ一覧(モニタリング指標)'!AGV27</f>
        <v>593</v>
      </c>
      <c r="AGW5" s="38">
        <f>'データ一覧(モニタリング指標)'!AGW26+'データ一覧(モニタリング指標)'!AGW27</f>
        <v>594</v>
      </c>
      <c r="AGX5" s="38">
        <f>'データ一覧(モニタリング指標)'!AGX26+'データ一覧(モニタリング指標)'!AGX27</f>
        <v>596</v>
      </c>
      <c r="AGY5" s="38">
        <f>'データ一覧(モニタリング指標)'!AGY26+'データ一覧(モニタリング指標)'!AGY27</f>
        <v>596</v>
      </c>
      <c r="AGZ5" s="38">
        <f>'データ一覧(モニタリング指標)'!AGZ26+'データ一覧(モニタリング指標)'!AGZ27</f>
        <v>596</v>
      </c>
      <c r="AHA5" s="38">
        <f>'データ一覧(モニタリング指標)'!AHA26+'データ一覧(モニタリング指標)'!AHA27</f>
        <v>596</v>
      </c>
      <c r="AHB5" s="38">
        <f>'データ一覧(モニタリング指標)'!AHB26+'データ一覧(モニタリング指標)'!AHB27</f>
        <v>598</v>
      </c>
      <c r="AHC5" s="38">
        <f>'データ一覧(モニタリング指標)'!AHC26+'データ一覧(モニタリング指標)'!AHC27</f>
        <v>598</v>
      </c>
      <c r="AHD5" s="38">
        <f>'データ一覧(モニタリング指標)'!AHD26+'データ一覧(モニタリング指標)'!AHD27</f>
        <v>595</v>
      </c>
      <c r="AHE5" s="38">
        <f>'データ一覧(モニタリング指標)'!AHE26+'データ一覧(モニタリング指標)'!AHE27</f>
        <v>599</v>
      </c>
      <c r="AHF5" s="38">
        <f>'データ一覧(モニタリング指標)'!AHF26+'データ一覧(モニタリング指標)'!AHF27</f>
        <v>598</v>
      </c>
      <c r="AHG5" s="38">
        <f>'データ一覧(モニタリング指標)'!AHG26+'データ一覧(モニタリング指標)'!AHG27</f>
        <v>598</v>
      </c>
      <c r="AHH5" s="38">
        <f>'データ一覧(モニタリング指標)'!AHH26+'データ一覧(モニタリング指標)'!AHH27</f>
        <v>598</v>
      </c>
      <c r="AHI5" s="38">
        <f>'データ一覧(モニタリング指標)'!AHI26+'データ一覧(モニタリング指標)'!AHI27</f>
        <v>598</v>
      </c>
      <c r="AHJ5" s="38">
        <f>'データ一覧(モニタリング指標)'!AHJ26+'データ一覧(モニタリング指標)'!AHJ27</f>
        <v>599</v>
      </c>
      <c r="AHK5" s="38">
        <f>'データ一覧(モニタリング指標)'!AHK26+'データ一覧(モニタリング指標)'!AHK27</f>
        <v>602</v>
      </c>
      <c r="AHL5" s="38">
        <f>'データ一覧(モニタリング指標)'!AHL26+'データ一覧(モニタリング指標)'!AHL27</f>
        <v>602</v>
      </c>
      <c r="AHM5" s="38">
        <f>'データ一覧(モニタリング指標)'!AHM26+'データ一覧(モニタリング指標)'!AHM27</f>
        <v>600</v>
      </c>
      <c r="AHN5" s="38">
        <f>'データ一覧(モニタリング指標)'!AHN26+'データ一覧(モニタリング指標)'!AHN27</f>
        <v>600</v>
      </c>
      <c r="AHO5" s="38">
        <f>'データ一覧(モニタリング指標)'!AHO26+'データ一覧(モニタリング指標)'!AHO27</f>
        <v>600</v>
      </c>
      <c r="AHP5" s="38">
        <f>'データ一覧(モニタリング指標)'!AHP26+'データ一覧(モニタリング指標)'!AHP27</f>
        <v>605</v>
      </c>
      <c r="AHQ5" s="38">
        <f>'データ一覧(モニタリング指標)'!AHQ26+'データ一覧(モニタリング指標)'!AHQ27</f>
        <v>600</v>
      </c>
      <c r="AHR5" s="38">
        <f>'データ一覧(モニタリング指標)'!AHR26+'データ一覧(モニタリング指標)'!AHR27</f>
        <v>605</v>
      </c>
      <c r="AHS5" s="38">
        <f>'データ一覧(モニタリング指標)'!AHS26+'データ一覧(モニタリング指標)'!AHS27</f>
        <v>604</v>
      </c>
      <c r="AHT5" s="38">
        <f>'データ一覧(モニタリング指標)'!AHT26+'データ一覧(モニタリング指標)'!AHT27</f>
        <v>606</v>
      </c>
      <c r="AHU5" s="38">
        <f>'データ一覧(モニタリング指標)'!AHU26+'データ一覧(モニタリング指標)'!AHU27</f>
        <v>606</v>
      </c>
      <c r="AHV5" s="38">
        <f>'データ一覧(モニタリング指標)'!AHV26+'データ一覧(モニタリング指標)'!AHV27</f>
        <v>606</v>
      </c>
      <c r="AHW5" s="38">
        <f>'データ一覧(モニタリング指標)'!AHW26+'データ一覧(モニタリング指標)'!AHW27</f>
        <v>598</v>
      </c>
      <c r="AHX5" s="38">
        <f>'データ一覧(モニタリング指標)'!AHX26+'データ一覧(モニタリング指標)'!AHX27</f>
        <v>599</v>
      </c>
      <c r="AHY5" s="38">
        <f>'データ一覧(モニタリング指標)'!AHY26+'データ一覧(モニタリング指標)'!AHY27</f>
        <v>601</v>
      </c>
      <c r="AHZ5" s="38">
        <f>'データ一覧(モニタリング指標)'!AHZ26+'データ一覧(モニタリング指標)'!AHZ27</f>
        <v>598</v>
      </c>
      <c r="AIA5" s="38">
        <f>'データ一覧(モニタリング指標)'!AIA26+'データ一覧(モニタリング指標)'!AIA27</f>
        <v>597</v>
      </c>
      <c r="AIB5" s="38">
        <f>'データ一覧(モニタリング指標)'!AIB26+'データ一覧(モニタリング指標)'!AIB27</f>
        <v>597</v>
      </c>
      <c r="AIC5" s="38">
        <f>'データ一覧(モニタリング指標)'!AIC26+'データ一覧(モニタリング指標)'!AIC27</f>
        <v>597</v>
      </c>
      <c r="AID5" s="38">
        <f>'データ一覧(モニタリング指標)'!AID26+'データ一覧(モニタリング指標)'!AID27</f>
        <v>595</v>
      </c>
      <c r="AIE5" s="38">
        <f>'データ一覧(モニタリング指標)'!AIE26+'データ一覧(モニタリング指標)'!AIE27</f>
        <v>596</v>
      </c>
      <c r="AIF5" s="38">
        <f>'データ一覧(モニタリング指標)'!AIF26+'データ一覧(モニタリング指標)'!AIF27</f>
        <v>596</v>
      </c>
      <c r="AIG5" s="38">
        <f>'データ一覧(モニタリング指標)'!AIG26+'データ一覧(モニタリング指標)'!AIG27</f>
        <v>593</v>
      </c>
      <c r="AIH5" s="38">
        <f>'データ一覧(モニタリング指標)'!AIH26+'データ一覧(モニタリング指標)'!AIH27</f>
        <v>593</v>
      </c>
      <c r="AII5" s="38">
        <f>'データ一覧(モニタリング指標)'!AII26+'データ一覧(モニタリング指標)'!AII27</f>
        <v>593</v>
      </c>
      <c r="AIJ5" s="38">
        <f>'データ一覧(モニタリング指標)'!AIJ26+'データ一覧(モニタリング指標)'!AIJ27</f>
        <v>593</v>
      </c>
      <c r="AIK5" s="38">
        <f>'データ一覧(モニタリング指標)'!AIK26+'データ一覧(モニタリング指標)'!AIK27</f>
        <v>594</v>
      </c>
      <c r="AIL5" s="38">
        <f>'データ一覧(モニタリング指標)'!AIL26+'データ一覧(モニタリング指標)'!AIL27</f>
        <v>593</v>
      </c>
      <c r="AIM5" s="38">
        <f>'データ一覧(モニタリング指標)'!AIM26+'データ一覧(モニタリング指標)'!AIM27</f>
        <v>593</v>
      </c>
      <c r="AIN5" s="38">
        <f>'データ一覧(モニタリング指標)'!AIN26+'データ一覧(モニタリング指標)'!AIN27</f>
        <v>593</v>
      </c>
      <c r="AIO5" s="38">
        <f>'データ一覧(モニタリング指標)'!AIO26+'データ一覧(モニタリング指標)'!AIO27</f>
        <v>593</v>
      </c>
      <c r="AIP5" s="38">
        <f>'データ一覧(モニタリング指標)'!AIP26+'データ一覧(モニタリング指標)'!AIP27</f>
        <v>593</v>
      </c>
      <c r="AIQ5" s="38">
        <f>'データ一覧(モニタリング指標)'!AIQ26+'データ一覧(モニタリング指標)'!AIQ27</f>
        <v>593</v>
      </c>
      <c r="AIR5" s="38">
        <f>'データ一覧(モニタリング指標)'!AIR26+'データ一覧(モニタリング指標)'!AIR27</f>
        <v>595</v>
      </c>
      <c r="AIS5" s="38">
        <f>'データ一覧(モニタリング指標)'!AIS26+'データ一覧(モニタリング指標)'!AIS27</f>
        <v>596</v>
      </c>
      <c r="AIT5" s="38">
        <f>'データ一覧(モニタリング指標)'!AIT26+'データ一覧(モニタリング指標)'!AIT27</f>
        <v>594</v>
      </c>
      <c r="AIU5" s="38">
        <f>'データ一覧(モニタリング指標)'!AIU26+'データ一覧(モニタリング指標)'!AIU27</f>
        <v>595</v>
      </c>
      <c r="AIV5" s="38">
        <f>'データ一覧(モニタリング指標)'!AIV26+'データ一覧(モニタリング指標)'!AIV27</f>
        <v>597</v>
      </c>
      <c r="AIW5" s="38">
        <f>'データ一覧(モニタリング指標)'!AIW26+'データ一覧(モニタリング指標)'!AIW27</f>
        <v>597</v>
      </c>
      <c r="AIX5" s="38">
        <f>'データ一覧(モニタリング指標)'!AIX26+'データ一覧(モニタリング指標)'!AIX27</f>
        <v>597</v>
      </c>
      <c r="AIY5" s="38">
        <f>'データ一覧(モニタリング指標)'!AIY26+'データ一覧(モニタリング指標)'!AIY27</f>
        <v>597</v>
      </c>
      <c r="AIZ5" s="38">
        <f>'データ一覧(モニタリング指標)'!AIZ26+'データ一覧(モニタリング指標)'!AIZ27</f>
        <v>597</v>
      </c>
      <c r="AJA5" s="38">
        <f>'データ一覧(モニタリング指標)'!AJA26+'データ一覧(モニタリング指標)'!AJA27</f>
        <v>594</v>
      </c>
      <c r="AJB5" s="38">
        <f>'データ一覧(モニタリング指標)'!AJB26+'データ一覧(モニタリング指標)'!AJB27</f>
        <v>594</v>
      </c>
      <c r="AJC5" s="38">
        <f>'データ一覧(モニタリング指標)'!AJC26+'データ一覧(モニタリング指標)'!AJC27</f>
        <v>594</v>
      </c>
      <c r="AJD5" s="38">
        <f>'データ一覧(モニタリング指標)'!AJD26+'データ一覧(モニタリング指標)'!AJD27</f>
        <v>594</v>
      </c>
      <c r="AJE5" s="38">
        <f>'データ一覧(モニタリング指標)'!AJE26+'データ一覧(モニタリング指標)'!AJE27</f>
        <v>594</v>
      </c>
      <c r="AJF5" s="38">
        <f>'データ一覧(モニタリング指標)'!AJF26+'データ一覧(モニタリング指標)'!AJF27</f>
        <v>593</v>
      </c>
      <c r="AJG5" s="38">
        <f>'データ一覧(モニタリング指標)'!AJG26+'データ一覧(モニタリング指標)'!AJG27</f>
        <v>594</v>
      </c>
      <c r="AJH5" s="38">
        <f>'データ一覧(モニタリング指標)'!AJH26+'データ一覧(モニタリング指標)'!AJH27</f>
        <v>595</v>
      </c>
      <c r="AJI5" s="38">
        <f>'データ一覧(モニタリング指標)'!AJI26+'データ一覧(モニタリング指標)'!AJI27</f>
        <v>595</v>
      </c>
      <c r="AJJ5" s="38">
        <f>'データ一覧(モニタリング指標)'!AJJ26+'データ一覧(モニタリング指標)'!AJJ27</f>
        <v>594</v>
      </c>
      <c r="AJK5" s="38">
        <f>'データ一覧(モニタリング指標)'!AJK26+'データ一覧(モニタリング指標)'!AJK27</f>
        <v>594</v>
      </c>
      <c r="AJL5" s="38">
        <f>'データ一覧(モニタリング指標)'!AJL26+'データ一覧(モニタリング指標)'!AJL27</f>
        <v>594</v>
      </c>
      <c r="AJM5" s="38">
        <f>'データ一覧(モニタリング指標)'!AJM26+'データ一覧(モニタリング指標)'!AJM27</f>
        <v>593</v>
      </c>
      <c r="AJN5" s="38">
        <f>'データ一覧(モニタリング指標)'!AJN26+'データ一覧(モニタリング指標)'!AJN27</f>
        <v>593</v>
      </c>
      <c r="AJO5" s="38">
        <f>'データ一覧(モニタリング指標)'!AJO26+'データ一覧(モニタリング指標)'!AJO27</f>
        <v>593</v>
      </c>
      <c r="AJP5" s="38">
        <f>'データ一覧(モニタリング指標)'!AJP26+'データ一覧(モニタリング指標)'!AJP27</f>
        <v>593</v>
      </c>
      <c r="AJQ5" s="38">
        <f>'データ一覧(モニタリング指標)'!AJQ26+'データ一覧(モニタリング指標)'!AJQ27</f>
        <v>593</v>
      </c>
      <c r="AJR5" s="38">
        <f>'データ一覧(モニタリング指標)'!AJR26+'データ一覧(モニタリング指標)'!AJR27</f>
        <v>593</v>
      </c>
      <c r="AJS5" s="38">
        <f>'データ一覧(モニタリング指標)'!AJS26+'データ一覧(モニタリング指標)'!AJS27</f>
        <v>593</v>
      </c>
      <c r="AJT5" s="38">
        <f>'データ一覧(モニタリング指標)'!AJT26+'データ一覧(モニタリング指標)'!AJT27</f>
        <v>593</v>
      </c>
      <c r="AJU5" s="38">
        <f>'データ一覧(モニタリング指標)'!AJU26+'データ一覧(モニタリング指標)'!AJU27</f>
        <v>593</v>
      </c>
      <c r="AJV5" s="38">
        <f>'データ一覧(モニタリング指標)'!AJV26+'データ一覧(モニタリング指標)'!AJV27</f>
        <v>593</v>
      </c>
      <c r="AJW5" s="38">
        <f>'データ一覧(モニタリング指標)'!AJW26+'データ一覧(モニタリング指標)'!AJW27</f>
        <v>593</v>
      </c>
      <c r="AJX5" s="38">
        <f>'データ一覧(モニタリング指標)'!AJX26+'データ一覧(モニタリング指標)'!AJX27</f>
        <v>593</v>
      </c>
      <c r="AJY5" s="38">
        <f>'データ一覧(モニタリング指標)'!AJY26+'データ一覧(モニタリング指標)'!AJY27</f>
        <v>593</v>
      </c>
      <c r="AJZ5" s="38">
        <f>'データ一覧(モニタリング指標)'!AJZ26+'データ一覧(モニタリング指標)'!AJZ27</f>
        <v>593</v>
      </c>
      <c r="AKA5" s="38">
        <f>'データ一覧(モニタリング指標)'!AKA26+'データ一覧(モニタリング指標)'!AKA27</f>
        <v>593</v>
      </c>
      <c r="AKB5" s="38">
        <f>'データ一覧(モニタリング指標)'!AKB26+'データ一覧(モニタリング指標)'!AKB27</f>
        <v>593</v>
      </c>
      <c r="AKC5" s="38">
        <f>'データ一覧(モニタリング指標)'!AKC26+'データ一覧(モニタリング指標)'!AKC27</f>
        <v>593</v>
      </c>
      <c r="AKD5" s="38">
        <f>'データ一覧(モニタリング指標)'!AKD26+'データ一覧(モニタリング指標)'!AKD27</f>
        <v>594</v>
      </c>
      <c r="AKE5" s="38">
        <f>'データ一覧(モニタリング指標)'!AKE26+'データ一覧(モニタリング指標)'!AKE27</f>
        <v>594</v>
      </c>
      <c r="AKF5" s="38">
        <f>'データ一覧(モニタリング指標)'!AKF26+'データ一覧(モニタリング指標)'!AKF27</f>
        <v>594</v>
      </c>
      <c r="AKG5" s="38">
        <f>'データ一覧(モニタリング指標)'!AKG26+'データ一覧(モニタリング指標)'!AKG27</f>
        <v>594</v>
      </c>
      <c r="AKH5" s="38">
        <f>'データ一覧(モニタリング指標)'!AKH26+'データ一覧(モニタリング指標)'!AKH27</f>
        <v>593</v>
      </c>
      <c r="AKI5" s="38">
        <f>'データ一覧(モニタリング指標)'!AKI26+'データ一覧(モニタリング指標)'!AKI27</f>
        <v>593</v>
      </c>
      <c r="AKJ5" s="38">
        <f>'データ一覧(モニタリング指標)'!AKJ26+'データ一覧(モニタリング指標)'!AKJ27</f>
        <v>594</v>
      </c>
      <c r="AKK5" s="38">
        <f>'データ一覧(モニタリング指標)'!AKK26+'データ一覧(モニタリング指標)'!AKK27</f>
        <v>593</v>
      </c>
      <c r="AKL5" s="38">
        <f>'データ一覧(モニタリング指標)'!AKL26+'データ一覧(モニタリング指標)'!AKL27</f>
        <v>594</v>
      </c>
      <c r="AKM5" s="38">
        <f>'データ一覧(モニタリング指標)'!AKM26+'データ一覧(モニタリング指標)'!AKM27</f>
        <v>594</v>
      </c>
      <c r="AKN5" s="38">
        <f>'データ一覧(モニタリング指標)'!AKN26+'データ一覧(モニタリング指標)'!AKN27</f>
        <v>594</v>
      </c>
      <c r="AKO5" s="38">
        <f>'データ一覧(モニタリング指標)'!AKO26+'データ一覧(モニタリング指標)'!AKO27</f>
        <v>593</v>
      </c>
      <c r="AKP5" s="38">
        <f>'データ一覧(モニタリング指標)'!AKP26+'データ一覧(モニタリング指標)'!AKP27</f>
        <v>594</v>
      </c>
      <c r="AKQ5" s="38">
        <f>'データ一覧(モニタリング指標)'!AKQ26+'データ一覧(モニタリング指標)'!AKQ27</f>
        <v>593</v>
      </c>
      <c r="AKR5" s="38">
        <f>'データ一覧(モニタリング指標)'!AKR26+'データ一覧(モニタリング指標)'!AKR27</f>
        <v>593</v>
      </c>
      <c r="AKS5" s="38">
        <f>'データ一覧(モニタリング指標)'!AKS26+'データ一覧(モニタリング指標)'!AKS27</f>
        <v>593</v>
      </c>
      <c r="AKT5" s="38">
        <f>'データ一覧(モニタリング指標)'!AKT26+'データ一覧(モニタリング指標)'!AKT27</f>
        <v>593</v>
      </c>
      <c r="AKU5" s="38">
        <f>'データ一覧(モニタリング指標)'!AKU26+'データ一覧(モニタリング指標)'!AKU27</f>
        <v>593</v>
      </c>
      <c r="AKV5" s="38">
        <f>'データ一覧(モニタリング指標)'!AKV26+'データ一覧(モニタリング指標)'!AKV27</f>
        <v>593</v>
      </c>
      <c r="AKW5" s="38">
        <f>'データ一覧(モニタリング指標)'!AKW26+'データ一覧(モニタリング指標)'!AKW27</f>
        <v>593</v>
      </c>
      <c r="AKX5" s="38">
        <f>'データ一覧(モニタリング指標)'!AKX26+'データ一覧(モニタリング指標)'!AKX27</f>
        <v>593</v>
      </c>
      <c r="AKY5" s="38">
        <f>'データ一覧(モニタリング指標)'!AKY26+'データ一覧(モニタリング指標)'!AKY27</f>
        <v>594</v>
      </c>
      <c r="AKZ5" s="38">
        <f>'データ一覧(モニタリング指標)'!AKZ26+'データ一覧(モニタリング指標)'!AKZ27</f>
        <v>594</v>
      </c>
      <c r="ALA5" s="38">
        <f>'データ一覧(モニタリング指標)'!ALA26+'データ一覧(モニタリング指標)'!ALA27</f>
        <v>594</v>
      </c>
      <c r="ALB5" s="38">
        <f>'データ一覧(モニタリング指標)'!ALB26+'データ一覧(モニタリング指標)'!ALB27</f>
        <v>594</v>
      </c>
      <c r="ALC5" s="38">
        <f>'データ一覧(モニタリング指標)'!ALC26+'データ一覧(モニタリング指標)'!ALC27</f>
        <v>597</v>
      </c>
      <c r="ALD5" s="38">
        <f>'データ一覧(モニタリング指標)'!ALD26+'データ一覧(モニタリング指標)'!ALD27</f>
        <v>593</v>
      </c>
      <c r="ALE5" s="38">
        <f>'データ一覧(モニタリング指標)'!ALE26+'データ一覧(モニタリング指標)'!ALE27</f>
        <v>594</v>
      </c>
      <c r="ALF5" s="38">
        <f>'データ一覧(モニタリング指標)'!ALF26+'データ一覧(モニタリング指標)'!ALF27</f>
        <v>595</v>
      </c>
      <c r="ALG5" s="38">
        <f>'データ一覧(モニタリング指標)'!ALG26+'データ一覧(モニタリング指標)'!ALG27</f>
        <v>595</v>
      </c>
      <c r="ALH5" s="38">
        <f>'データ一覧(モニタリング指標)'!ALH26+'データ一覧(モニタリング指標)'!ALH27</f>
        <v>595</v>
      </c>
      <c r="ALI5" s="38">
        <f>'データ一覧(モニタリング指標)'!ALI26+'データ一覧(モニタリング指標)'!ALI27</f>
        <v>595</v>
      </c>
      <c r="ALJ5" s="38">
        <f>'データ一覧(モニタリング指標)'!ALJ26+'データ一覧(モニタリング指標)'!ALJ27</f>
        <v>593</v>
      </c>
      <c r="ALK5" s="38">
        <f>'データ一覧(モニタリング指標)'!ALK26+'データ一覧(モニタリング指標)'!ALK27</f>
        <v>594</v>
      </c>
      <c r="ALL5" s="38">
        <f>'データ一覧(モニタリング指標)'!ALL26+'データ一覧(モニタリング指標)'!ALL27</f>
        <v>594</v>
      </c>
      <c r="ALM5" s="38">
        <f>'データ一覧(モニタリング指標)'!ALM26+'データ一覧(モニタリング指標)'!ALM27</f>
        <v>594</v>
      </c>
      <c r="ALN5" s="38">
        <f>'データ一覧(モニタリング指標)'!ALN26+'データ一覧(モニタリング指標)'!ALN27</f>
        <v>595</v>
      </c>
      <c r="ALO5" s="38">
        <f>'データ一覧(モニタリング指標)'!ALO26+'データ一覧(モニタリング指標)'!ALO27</f>
        <v>595</v>
      </c>
      <c r="ALP5" s="38">
        <f>'データ一覧(モニタリング指標)'!ALP26+'データ一覧(モニタリング指標)'!ALP27</f>
        <v>595</v>
      </c>
      <c r="ALQ5" s="38">
        <f>'データ一覧(モニタリング指標)'!ALQ26+'データ一覧(モニタリング指標)'!ALQ27</f>
        <v>595</v>
      </c>
      <c r="ALR5" s="38">
        <f>'データ一覧(モニタリング指標)'!ALR26+'データ一覧(モニタリング指標)'!ALR27</f>
        <v>595</v>
      </c>
      <c r="ALS5" s="38">
        <f>'データ一覧(モニタリング指標)'!ALS26+'データ一覧(モニタリング指標)'!ALS27</f>
        <v>593</v>
      </c>
      <c r="ALT5" s="38">
        <f>'データ一覧(モニタリング指標)'!ALT26+'データ一覧(モニタリング指標)'!ALT27</f>
        <v>594</v>
      </c>
      <c r="ALU5" s="38">
        <f>'データ一覧(モニタリング指標)'!ALU26+'データ一覧(モニタリング指標)'!ALU27</f>
        <v>593</v>
      </c>
      <c r="ALV5" s="38">
        <f>'データ一覧(モニタリング指標)'!ALV26+'データ一覧(モニタリング指標)'!ALV27</f>
        <v>593</v>
      </c>
      <c r="ALW5" s="38">
        <f>'データ一覧(モニタリング指標)'!ALW26+'データ一覧(モニタリング指標)'!ALW27</f>
        <v>593</v>
      </c>
      <c r="ALX5" s="38">
        <f>'データ一覧(モニタリング指標)'!ALX26+'データ一覧(モニタリング指標)'!ALX27</f>
        <v>594</v>
      </c>
      <c r="ALY5" s="38">
        <f>'データ一覧(モニタリング指標)'!ALY26+'データ一覧(モニタリング指標)'!ALY27</f>
        <v>595</v>
      </c>
      <c r="ALZ5" s="38">
        <f>'データ一覧(モニタリング指標)'!ALZ26+'データ一覧(モニタリング指標)'!ALZ27</f>
        <v>590</v>
      </c>
      <c r="AMA5" s="38">
        <f>'データ一覧(モニタリング指標)'!AMA26+'データ一覧(モニタリング指標)'!AMA27</f>
        <v>594</v>
      </c>
      <c r="AMB5" s="38">
        <f>'データ一覧(モニタリング指標)'!AMB26+'データ一覧(モニタリング指標)'!AMB27</f>
        <v>590</v>
      </c>
      <c r="AMC5" s="38">
        <f>'データ一覧(モニタリング指標)'!AMC26+'データ一覧(モニタリング指標)'!AMC27</f>
        <v>590</v>
      </c>
      <c r="AMD5" s="38">
        <f>'データ一覧(モニタリング指標)'!AMD26+'データ一覧(モニタリング指標)'!AMD27</f>
        <v>590</v>
      </c>
      <c r="AME5" s="38">
        <f>'データ一覧(モニタリング指標)'!AME26+'データ一覧(モニタリング指標)'!AME27</f>
        <v>590</v>
      </c>
      <c r="AMF5" s="38">
        <f>'データ一覧(モニタリング指標)'!AMF26+'データ一覧(モニタリング指標)'!AMF27</f>
        <v>592</v>
      </c>
      <c r="AMG5" s="38">
        <f>'データ一覧(モニタリング指標)'!AMG26+'データ一覧(モニタリング指標)'!AMG27</f>
        <v>592</v>
      </c>
      <c r="AMH5" s="38">
        <f>'データ一覧(モニタリング指標)'!AMH26+'データ一覧(モニタリング指標)'!AMH27</f>
        <v>592</v>
      </c>
      <c r="AMI5" s="38">
        <f>'データ一覧(モニタリング指標)'!AMI26+'データ一覧(モニタリング指標)'!AMI27</f>
        <v>594</v>
      </c>
      <c r="AMJ5" s="38">
        <f>'データ一覧(モニタリング指標)'!AMJ26+'データ一覧(モニタリング指標)'!AMJ27</f>
        <v>594</v>
      </c>
      <c r="AMK5" s="38">
        <f>'データ一覧(モニタリング指標)'!AMK26+'データ一覧(モニタリング指標)'!AMK27</f>
        <v>594</v>
      </c>
      <c r="AML5" s="38">
        <f>'データ一覧(モニタリング指標)'!AML26+'データ一覧(モニタリング指標)'!AML27</f>
        <v>594</v>
      </c>
      <c r="AMM5" s="38">
        <f>'データ一覧(モニタリング指標)'!AMM26+'データ一覧(モニタリング指標)'!AMM27</f>
        <v>592</v>
      </c>
      <c r="AMN5" s="38">
        <f>'データ一覧(モニタリング指標)'!AMN26+'データ一覧(モニタリング指標)'!AMN27</f>
        <v>597</v>
      </c>
      <c r="AMO5" s="38">
        <f>'データ一覧(モニタリング指標)'!AMO26+'データ一覧(モニタリング指標)'!AMO27</f>
        <v>595</v>
      </c>
      <c r="AMP5" s="38">
        <f>'データ一覧(モニタリング指標)'!AMP26+'データ一覧(モニタリング指標)'!AMP27</f>
        <v>600</v>
      </c>
      <c r="AMQ5" s="38">
        <f>'データ一覧(モニタリング指標)'!AMQ26+'データ一覧(モニタリング指標)'!AMQ27</f>
        <v>600</v>
      </c>
      <c r="AMR5" s="38">
        <f>'データ一覧(モニタリング指標)'!AMR26+'データ一覧(モニタリング指標)'!AMR27</f>
        <v>600</v>
      </c>
      <c r="AMS5" s="38">
        <f>'データ一覧(モニタリング指標)'!AMS26+'データ一覧(モニタリング指標)'!AMS27</f>
        <v>607</v>
      </c>
      <c r="AMT5" s="38">
        <f>'データ一覧(モニタリング指標)'!AMT26+'データ一覧(モニタリング指標)'!AMT27</f>
        <v>603</v>
      </c>
      <c r="AMU5" s="38">
        <f>'データ一覧(モニタリング指標)'!AMU26+'データ一覧(モニタリング指標)'!AMU27</f>
        <v>603</v>
      </c>
      <c r="AMV5" s="38">
        <f>'データ一覧(モニタリング指標)'!AMV26+'データ一覧(モニタリング指標)'!AMV27</f>
        <v>603</v>
      </c>
      <c r="AMW5" s="38">
        <f>'データ一覧(モニタリング指標)'!AMW26+'データ一覧(モニタリング指標)'!AMW27</f>
        <v>603</v>
      </c>
      <c r="AMX5" s="38">
        <f>'データ一覧(モニタリング指標)'!AMX26+'データ一覧(モニタリング指標)'!AMX27</f>
        <v>601</v>
      </c>
      <c r="AMY5" s="38">
        <f>'データ一覧(モニタリング指標)'!AMY26+'データ一覧(モニタリング指標)'!AMY27</f>
        <v>601</v>
      </c>
      <c r="AMZ5" s="38">
        <f>'データ一覧(モニタリング指標)'!AMZ26+'データ一覧(モニタリング指標)'!AMZ27</f>
        <v>601</v>
      </c>
      <c r="ANA5" s="38">
        <f>'データ一覧(モニタリング指標)'!ANA26+'データ一覧(モニタリング指標)'!ANA27</f>
        <v>601</v>
      </c>
      <c r="ANB5" s="38">
        <f>'データ一覧(モニタリング指標)'!ANB26+'データ一覧(モニタリング指標)'!ANB27</f>
        <v>603</v>
      </c>
      <c r="ANC5" s="38">
        <f>'データ一覧(モニタリング指標)'!ANC26+'データ一覧(モニタリング指標)'!ANC27</f>
        <v>604</v>
      </c>
      <c r="AND5" s="38">
        <f>'データ一覧(モニタリング指標)'!AND26+'データ一覧(モニタリング指標)'!AND27</f>
        <v>599</v>
      </c>
      <c r="ANE5" s="38">
        <f>'データ一覧(モニタリング指標)'!ANE26+'データ一覧(モニタリング指標)'!ANE27</f>
        <v>599</v>
      </c>
      <c r="ANF5" s="38">
        <f>'データ一覧(モニタリング指標)'!ANF26+'データ一覧(モニタリング指標)'!ANF27</f>
        <v>599</v>
      </c>
      <c r="ANG5" s="38">
        <f>'データ一覧(モニタリング指標)'!ANG26+'データ一覧(モニタリング指標)'!ANG27</f>
        <v>599</v>
      </c>
      <c r="ANH5" s="38">
        <f>'データ一覧(モニタリング指標)'!ANH26+'データ一覧(モニタリング指標)'!ANH27</f>
        <v>604</v>
      </c>
      <c r="ANI5" s="38">
        <f>'データ一覧(モニタリング指標)'!ANI26+'データ一覧(モニタリング指標)'!ANI27</f>
        <v>605</v>
      </c>
      <c r="ANJ5" s="38">
        <f>'データ一覧(モニタリング指標)'!ANJ26+'データ一覧(モニタリング指標)'!ANJ27</f>
        <v>600</v>
      </c>
      <c r="ANK5" s="38">
        <f>'データ一覧(モニタリング指標)'!ANK26+'データ一覧(モニタリング指標)'!ANK27</f>
        <v>595</v>
      </c>
      <c r="ANL5" s="38">
        <f>'データ一覧(モニタリング指標)'!ANL26+'データ一覧(モニタリング指標)'!ANL27</f>
        <v>595</v>
      </c>
      <c r="ANM5" s="38">
        <f>'データ一覧(モニタリング指標)'!ANM26+'データ一覧(モニタリング指標)'!ANM27</f>
        <v>595</v>
      </c>
      <c r="ANN5" s="38">
        <f>'データ一覧(モニタリング指標)'!ANN26+'データ一覧(モニタリング指標)'!ANN27</f>
        <v>603</v>
      </c>
      <c r="ANO5" s="38">
        <f>'データ一覧(モニタリング指標)'!ANO26+'データ一覧(モニタリング指標)'!ANO27</f>
        <v>596</v>
      </c>
      <c r="ANP5" s="38">
        <f>'データ一覧(モニタリング指標)'!ANP26+'データ一覧(モニタリング指標)'!ANP27</f>
        <v>597</v>
      </c>
      <c r="ANQ5" s="38">
        <f>'データ一覧(モニタリング指標)'!ANQ26+'データ一覧(モニタリング指標)'!ANQ27</f>
        <v>593</v>
      </c>
      <c r="ANR5" s="38">
        <f>'データ一覧(モニタリング指標)'!ANR26+'データ一覧(モニタリング指標)'!ANR27</f>
        <v>592</v>
      </c>
      <c r="ANS5" s="38">
        <f>'データ一覧(モニタリング指標)'!ANS26+'データ一覧(モニタリング指標)'!ANS27</f>
        <v>592</v>
      </c>
      <c r="ANT5" s="38">
        <f>'データ一覧(モニタリング指標)'!ANT26+'データ一覧(モニタリング指標)'!ANT27</f>
        <v>592</v>
      </c>
      <c r="ANU5" s="38">
        <f>'データ一覧(モニタリング指標)'!ANU26+'データ一覧(モニタリング指標)'!ANU27</f>
        <v>594</v>
      </c>
      <c r="ANV5" s="38">
        <f>'データ一覧(モニタリング指標)'!ANV26+'データ一覧(モニタリング指標)'!ANV27</f>
        <v>594</v>
      </c>
      <c r="ANW5" s="38">
        <f>'データ一覧(モニタリング指標)'!ANW26+'データ一覧(モニタリング指標)'!ANW27</f>
        <v>592</v>
      </c>
      <c r="ANX5" s="38">
        <f>'データ一覧(モニタリング指標)'!ANX26+'データ一覧(モニタリング指標)'!ANX27</f>
        <v>593</v>
      </c>
      <c r="ANY5" s="38">
        <f>'データ一覧(モニタリング指標)'!ANY26+'データ一覧(モニタリング指標)'!ANY27</f>
        <v>594</v>
      </c>
      <c r="ANZ5" s="38">
        <f>'データ一覧(モニタリング指標)'!ANZ26+'データ一覧(モニタリング指標)'!ANZ27</f>
        <v>594</v>
      </c>
      <c r="AOA5" s="38">
        <f>'データ一覧(モニタリング指標)'!AOA26+'データ一覧(モニタリング指標)'!AOA27</f>
        <v>594</v>
      </c>
      <c r="AOB5" s="38">
        <f>'データ一覧(モニタリング指標)'!AOB26+'データ一覧(モニタリング指標)'!AOB27</f>
        <v>593</v>
      </c>
      <c r="AOC5" s="38">
        <f>'データ一覧(モニタリング指標)'!AOC26+'データ一覧(モニタリング指標)'!AOC27</f>
        <v>594</v>
      </c>
      <c r="AOD5" s="38">
        <f>'データ一覧(モニタリング指標)'!AOD26+'データ一覧(モニタリング指標)'!AOD27</f>
        <v>592</v>
      </c>
      <c r="AOE5" s="38">
        <f>'データ一覧(モニタリング指標)'!AOE26+'データ一覧(モニタリング指標)'!AOE27</f>
        <v>590</v>
      </c>
      <c r="AOF5" s="38">
        <f>'データ一覧(モニタリング指標)'!AOF26+'データ一覧(モニタリング指標)'!AOF27</f>
        <v>592</v>
      </c>
      <c r="AOG5" s="38">
        <f>'データ一覧(モニタリング指標)'!AOG26+'データ一覧(モニタリング指標)'!AOG27</f>
        <v>592</v>
      </c>
      <c r="AOH5" s="38">
        <f>'データ一覧(モニタリング指標)'!AOH26+'データ一覧(モニタリング指標)'!AOH27</f>
        <v>592</v>
      </c>
      <c r="AOI5" s="38">
        <f>'データ一覧(モニタリング指標)'!AOI26+'データ一覧(モニタリング指標)'!AOI27</f>
        <v>589</v>
      </c>
      <c r="AOJ5" s="38">
        <f>'データ一覧(モニタリング指標)'!AOJ26+'データ一覧(モニタリング指標)'!AOJ27</f>
        <v>589</v>
      </c>
      <c r="AOK5" s="38">
        <f>'データ一覧(モニタリング指標)'!AOK26+'データ一覧(モニタリング指標)'!AOK27</f>
        <v>588</v>
      </c>
      <c r="AOL5" s="38">
        <f>'データ一覧(モニタリング指標)'!AOL26+'データ一覧(モニタリング指標)'!AOL27</f>
        <v>589</v>
      </c>
      <c r="AOM5" s="38">
        <f>'データ一覧(モニタリング指標)'!AOM26+'データ一覧(モニタリング指標)'!AOM27</f>
        <v>588</v>
      </c>
      <c r="AON5" s="38">
        <f>'データ一覧(モニタリング指標)'!AON26+'データ一覧(モニタリング指標)'!AON27</f>
        <v>588</v>
      </c>
      <c r="AOO5" s="38">
        <f>'データ一覧(モニタリング指標)'!AOO26+'データ一覧(モニタリング指標)'!AOO27</f>
        <v>588</v>
      </c>
      <c r="AOP5" s="38">
        <f>'データ一覧(モニタリング指標)'!AOP26+'データ一覧(モニタリング指標)'!AOP27</f>
        <v>588</v>
      </c>
      <c r="AOQ5" s="38">
        <f>'データ一覧(モニタリング指標)'!AOQ26+'データ一覧(モニタリング指標)'!AOQ27</f>
        <v>588</v>
      </c>
      <c r="AOR5" s="38">
        <f>'データ一覧(モニタリング指標)'!AOR26+'データ一覧(モニタリング指標)'!AOR27</f>
        <v>588</v>
      </c>
      <c r="AOS5" s="38">
        <f>'データ一覧(モニタリング指標)'!AOS26+'データ一覧(モニタリング指標)'!AOS27</f>
        <v>586</v>
      </c>
      <c r="AOT5" s="38">
        <f>'データ一覧(モニタリング指標)'!AOT26+'データ一覧(モニタリング指標)'!AOT27</f>
        <v>587</v>
      </c>
      <c r="AOU5" s="38">
        <f>'データ一覧(モニタリング指標)'!AOU26+'データ一覧(モニタリング指標)'!AOU27</f>
        <v>587</v>
      </c>
      <c r="AOV5" s="38">
        <f>'データ一覧(モニタリング指標)'!AOV26+'データ一覧(モニタリング指標)'!AOV27</f>
        <v>587</v>
      </c>
      <c r="AOW5" s="38">
        <f>'データ一覧(モニタリング指標)'!AOW26+'データ一覧(モニタリング指標)'!AOW27</f>
        <v>587</v>
      </c>
      <c r="AOX5" s="38">
        <f>'データ一覧(モニタリング指標)'!AOX26+'データ一覧(モニタリング指標)'!AOX27</f>
        <v>587</v>
      </c>
      <c r="AOY5" s="38">
        <f>'データ一覧(モニタリング指標)'!AOY26+'データ一覧(モニタリング指標)'!AOY27</f>
        <v>588</v>
      </c>
      <c r="AOZ5" s="38">
        <f>'データ一覧(モニタリング指標)'!AOZ26+'データ一覧(モニタリング指標)'!AOZ27</f>
        <v>588</v>
      </c>
      <c r="APA5" s="38">
        <f>'データ一覧(モニタリング指標)'!APA26+'データ一覧(モニタリング指標)'!APA27</f>
        <v>589</v>
      </c>
      <c r="APB5" s="38">
        <f>'データ一覧(モニタリング指標)'!APB26+'データ一覧(モニタリング指標)'!APB27</f>
        <v>589</v>
      </c>
      <c r="APC5" s="38">
        <f>'データ一覧(モニタリング指標)'!APC26+'データ一覧(モニタリング指標)'!APC27</f>
        <v>589</v>
      </c>
      <c r="APD5" s="38">
        <f>'データ一覧(モニタリング指標)'!APD26+'データ一覧(モニタリング指標)'!APD27</f>
        <v>588</v>
      </c>
      <c r="APE5" s="38">
        <f>'データ一覧(モニタリング指標)'!APE26+'データ一覧(モニタリング指標)'!APE27</f>
        <v>587</v>
      </c>
      <c r="APF5" s="38">
        <f>'データ一覧(モニタリング指標)'!APF26+'データ一覧(モニタリング指標)'!APF27</f>
        <v>587</v>
      </c>
      <c r="APG5" s="38">
        <f>'データ一覧(モニタリング指標)'!APG26+'データ一覧(モニタリング指標)'!APG27</f>
        <v>587</v>
      </c>
      <c r="APH5" s="38">
        <f>'データ一覧(モニタリング指標)'!APH26+'データ一覧(モニタリング指標)'!APH27</f>
        <v>587</v>
      </c>
      <c r="API5" s="38">
        <f>'データ一覧(モニタリング指標)'!API26+'データ一覧(モニタリング指標)'!API27</f>
        <v>587</v>
      </c>
      <c r="APJ5" s="38">
        <f>'データ一覧(モニタリング指標)'!APJ26+'データ一覧(モニタリング指標)'!APJ27</f>
        <v>587</v>
      </c>
      <c r="APK5" s="38">
        <f>'データ一覧(モニタリング指標)'!APK26+'データ一覧(モニタリング指標)'!APK27</f>
        <v>587</v>
      </c>
      <c r="APL5" s="38">
        <f>'データ一覧(モニタリング指標)'!APL26+'データ一覧(モニタリング指標)'!APL27</f>
        <v>586</v>
      </c>
      <c r="APM5" s="38">
        <f>'データ一覧(モニタリング指標)'!APM26+'データ一覧(モニタリング指標)'!APM27</f>
        <v>587</v>
      </c>
      <c r="APN5" s="38">
        <f>'データ一覧(モニタリング指標)'!APN26+'データ一覧(モニタリング指標)'!APN27</f>
        <v>587</v>
      </c>
      <c r="APO5" s="38">
        <f>'データ一覧(モニタリング指標)'!APO26+'データ一覧(モニタリング指標)'!APO27</f>
        <v>586</v>
      </c>
      <c r="APP5" s="38">
        <f>'データ一覧(モニタリング指標)'!APP26+'データ一覧(モニタリング指標)'!APP27</f>
        <v>586</v>
      </c>
      <c r="APQ5" s="38">
        <f>'データ一覧(モニタリング指標)'!APQ26+'データ一覧(モニタリング指標)'!APQ27</f>
        <v>586</v>
      </c>
      <c r="APR5" s="38">
        <f>'データ一覧(モニタリング指標)'!APR26+'データ一覧(モニタリング指標)'!APR27</f>
        <v>586</v>
      </c>
      <c r="APS5" s="38">
        <f>'データ一覧(モニタリング指標)'!APS26+'データ一覧(モニタリング指標)'!APS27</f>
        <v>586</v>
      </c>
      <c r="APT5" s="38">
        <f>'データ一覧(モニタリング指標)'!APT26+'データ一覧(モニタリング指標)'!APT27</f>
        <v>586</v>
      </c>
      <c r="APU5" s="38">
        <f>'データ一覧(モニタリング指標)'!APU26+'データ一覧(モニタリング指標)'!APU27</f>
        <v>586</v>
      </c>
      <c r="APV5" s="38">
        <f>'データ一覧(モニタリング指標)'!APV26+'データ一覧(モニタリング指標)'!APV27</f>
        <v>586</v>
      </c>
      <c r="APW5" s="38">
        <f>'データ一覧(モニタリング指標)'!APW26+'データ一覧(モニタリング指標)'!APW27</f>
        <v>586</v>
      </c>
      <c r="APX5" s="38">
        <f>'データ一覧(モニタリング指標)'!APX26+'データ一覧(モニタリング指標)'!APX27</f>
        <v>586</v>
      </c>
      <c r="APY5" s="38">
        <f>'データ一覧(モニタリング指標)'!APY26+'データ一覧(モニタリング指標)'!APY27</f>
        <v>586</v>
      </c>
      <c r="APZ5" s="38">
        <f>'データ一覧(モニタリング指標)'!APZ26+'データ一覧(モニタリング指標)'!APZ27</f>
        <v>586</v>
      </c>
      <c r="AQA5" s="38">
        <f>'データ一覧(モニタリング指標)'!AQA26+'データ一覧(モニタリング指標)'!AQA27</f>
        <v>586</v>
      </c>
      <c r="AQB5" s="38">
        <f>'データ一覧(モニタリング指標)'!AQB26+'データ一覧(モニタリング指標)'!AQB27</f>
        <v>586</v>
      </c>
      <c r="AQC5" s="38">
        <f>'データ一覧(モニタリング指標)'!AQC26+'データ一覧(モニタリング指標)'!AQC27</f>
        <v>586</v>
      </c>
      <c r="AQD5" s="38">
        <f>'データ一覧(モニタリング指標)'!AQD26+'データ一覧(モニタリング指標)'!AQD27</f>
        <v>586</v>
      </c>
      <c r="AQE5" s="38">
        <f>'データ一覧(モニタリング指標)'!AQE26+'データ一覧(モニタリング指標)'!AQE27</f>
        <v>586</v>
      </c>
      <c r="AQF5" s="38">
        <f>'データ一覧(モニタリング指標)'!AQF26+'データ一覧(モニタリング指標)'!AQF27</f>
        <v>586</v>
      </c>
      <c r="AQG5" s="38">
        <f>'データ一覧(モニタリング指標)'!AQG26+'データ一覧(モニタリング指標)'!AQG27</f>
        <v>586</v>
      </c>
      <c r="AQH5" s="38">
        <f>'データ一覧(モニタリング指標)'!AQH26+'データ一覧(モニタリング指標)'!AQH27</f>
        <v>586</v>
      </c>
      <c r="AQI5" s="38">
        <f>'データ一覧(モニタリング指標)'!AQI26+'データ一覧(モニタリング指標)'!AQI27</f>
        <v>586</v>
      </c>
      <c r="AQJ5" s="38">
        <f>'データ一覧(モニタリング指標)'!AQJ26+'データ一覧(モニタリング指標)'!AQJ27</f>
        <v>556</v>
      </c>
      <c r="AQK5" s="38">
        <f>'データ一覧(モニタリング指標)'!AQK26+'データ一覧(モニタリング指標)'!AQK27</f>
        <v>556</v>
      </c>
      <c r="AQL5" s="38">
        <f>'データ一覧(モニタリング指標)'!AQL26+'データ一覧(モニタリング指標)'!AQL27</f>
        <v>556</v>
      </c>
      <c r="AQM5" s="38">
        <f>'データ一覧(モニタリング指標)'!AQM26+'データ一覧(モニタリング指標)'!AQM27</f>
        <v>556</v>
      </c>
      <c r="AQN5" s="38">
        <f>'データ一覧(モニタリング指標)'!AQN26+'データ一覧(モニタリング指標)'!AQN27</f>
        <v>556</v>
      </c>
      <c r="AQO5" s="38">
        <f>'データ一覧(モニタリング指標)'!AQO26+'データ一覧(モニタリング指標)'!AQO27</f>
        <v>556</v>
      </c>
      <c r="AQP5" s="38">
        <f>'データ一覧(モニタリング指標)'!AQP26+'データ一覧(モニタリング指標)'!AQP27</f>
        <v>556</v>
      </c>
      <c r="AQQ5" s="38">
        <f>'データ一覧(モニタリング指標)'!AQQ26+'データ一覧(モニタリング指標)'!AQQ27</f>
        <v>556</v>
      </c>
      <c r="AQR5" s="38">
        <f>'データ一覧(モニタリング指標)'!AQR26+'データ一覧(モニタリング指標)'!AQR27</f>
        <v>556</v>
      </c>
      <c r="AQS5" s="38">
        <f>'データ一覧(モニタリング指標)'!AQS26+'データ一覧(モニタリング指標)'!AQS27</f>
        <v>556</v>
      </c>
      <c r="AQT5" s="38">
        <f>'データ一覧(モニタリング指標)'!AQT26+'データ一覧(モニタリング指標)'!AQT27</f>
        <v>556</v>
      </c>
      <c r="AQU5" s="38">
        <f>'データ一覧(モニタリング指標)'!AQU26+'データ一覧(モニタリング指標)'!AQU27</f>
        <v>556</v>
      </c>
      <c r="AQV5" s="38">
        <f>'データ一覧(モニタリング指標)'!AQV26+'データ一覧(モニタリング指標)'!AQV27</f>
        <v>556</v>
      </c>
      <c r="AQW5" s="38">
        <f>'データ一覧(モニタリング指標)'!AQW26+'データ一覧(モニタリング指標)'!AQW27</f>
        <v>556</v>
      </c>
      <c r="AQX5" s="38">
        <f>'データ一覧(モニタリング指標)'!AQX26+'データ一覧(モニタリング指標)'!AQX27</f>
        <v>556</v>
      </c>
      <c r="AQY5" s="38">
        <f>'データ一覧(モニタリング指標)'!AQY26+'データ一覧(モニタリング指標)'!AQY27</f>
        <v>556</v>
      </c>
      <c r="AQZ5" s="38">
        <f>'データ一覧(モニタリング指標)'!AQZ26+'データ一覧(モニタリング指標)'!AQZ27</f>
        <v>556</v>
      </c>
      <c r="ARA5" s="38">
        <f>'データ一覧(モニタリング指標)'!ARA26+'データ一覧(モニタリング指標)'!ARA27</f>
        <v>556</v>
      </c>
      <c r="ARB5" s="38">
        <f>'データ一覧(モニタリング指標)'!ARB26+'データ一覧(モニタリング指標)'!ARB27</f>
        <v>556</v>
      </c>
      <c r="ARC5" s="38">
        <f>'データ一覧(モニタリング指標)'!ARC26+'データ一覧(モニタリング指標)'!ARC27</f>
        <v>556</v>
      </c>
      <c r="ARD5" s="38">
        <f>'データ一覧(モニタリング指標)'!ARD26+'データ一覧(モニタリング指標)'!ARD27</f>
        <v>556</v>
      </c>
      <c r="ARE5" s="38">
        <f>'データ一覧(モニタリング指標)'!ARE26+'データ一覧(モニタリング指標)'!ARE27</f>
        <v>556</v>
      </c>
      <c r="ARF5" s="38">
        <f>'データ一覧(モニタリング指標)'!ARF26+'データ一覧(モニタリング指標)'!ARF27</f>
        <v>556</v>
      </c>
      <c r="ARG5" s="38">
        <f>'データ一覧(モニタリング指標)'!ARG26+'データ一覧(モニタリング指標)'!ARG27</f>
        <v>556</v>
      </c>
      <c r="ARH5" s="38">
        <f>'データ一覧(モニタリング指標)'!ARH26+'データ一覧(モニタリング指標)'!ARH27</f>
        <v>556</v>
      </c>
      <c r="ARI5" s="38">
        <f>'データ一覧(モニタリング指標)'!ARI26+'データ一覧(モニタリング指標)'!ARI27</f>
        <v>556</v>
      </c>
      <c r="ARJ5" s="38">
        <f>'データ一覧(モニタリング指標)'!ARJ26+'データ一覧(モニタリング指標)'!ARJ27</f>
        <v>556</v>
      </c>
      <c r="ARK5" s="38">
        <f>'データ一覧(モニタリング指標)'!ARK26+'データ一覧(モニタリング指標)'!ARK27</f>
        <v>556</v>
      </c>
      <c r="ARL5" s="38">
        <f>'データ一覧(モニタリング指標)'!ARL26+'データ一覧(モニタリング指標)'!ARL27</f>
        <v>556</v>
      </c>
      <c r="ARM5" s="38">
        <f>'データ一覧(モニタリング指標)'!ARM26+'データ一覧(モニタリング指標)'!ARM27</f>
        <v>556</v>
      </c>
      <c r="ARN5" s="38">
        <f>'データ一覧(モニタリング指標)'!ARN26+'データ一覧(モニタリング指標)'!ARN27</f>
        <v>556</v>
      </c>
      <c r="ARO5" s="38">
        <f>'データ一覧(モニタリング指標)'!ARO26+'データ一覧(モニタリング指標)'!ARO27</f>
        <v>556</v>
      </c>
      <c r="ARP5" s="38">
        <f>'データ一覧(モニタリング指標)'!ARP26+'データ一覧(モニタリング指標)'!ARP27</f>
        <v>556</v>
      </c>
      <c r="ARQ5" s="38">
        <f>'データ一覧(モニタリング指標)'!ARQ26+'データ一覧(モニタリング指標)'!ARQ27</f>
        <v>556</v>
      </c>
      <c r="ARR5" s="38">
        <f>'データ一覧(モニタリング指標)'!ARR26+'データ一覧(モニタリング指標)'!ARR27</f>
        <v>556</v>
      </c>
      <c r="ARS5" s="38">
        <f>'データ一覧(モニタリング指標)'!ARS26+'データ一覧(モニタリング指標)'!ARS27</f>
        <v>555</v>
      </c>
      <c r="ART5" s="38">
        <f>'データ一覧(モニタリング指標)'!ART26+'データ一覧(モニタリング指標)'!ART27</f>
        <v>555</v>
      </c>
      <c r="ARU5" s="38">
        <f>'データ一覧(モニタリング指標)'!ARU26+'データ一覧(モニタリング指標)'!ARU27</f>
        <v>555</v>
      </c>
    </row>
    <row r="6" spans="1:1165" s="41" customFormat="1" ht="18" customHeight="1">
      <c r="A6" s="133" t="s">
        <v>42</v>
      </c>
      <c r="B6" s="13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31"/>
      <c r="CU6" s="131"/>
      <c r="CV6" s="131"/>
      <c r="CW6" s="131"/>
      <c r="CX6" s="131"/>
      <c r="CY6" s="131"/>
      <c r="CZ6" s="131"/>
      <c r="DA6" s="131"/>
      <c r="DB6" s="131"/>
      <c r="DC6" s="131"/>
      <c r="DD6" s="131"/>
      <c r="DE6" s="131"/>
      <c r="DF6" s="131"/>
      <c r="DG6" s="131"/>
      <c r="DH6" s="131"/>
      <c r="DI6" s="131"/>
      <c r="DJ6" s="131"/>
      <c r="DK6" s="131"/>
      <c r="DL6" s="131"/>
      <c r="DM6" s="131"/>
      <c r="DN6" s="131"/>
      <c r="DO6" s="131"/>
      <c r="DP6" s="131"/>
      <c r="DQ6" s="131"/>
      <c r="DR6" s="131"/>
      <c r="DS6" s="131"/>
      <c r="DT6" s="131"/>
      <c r="DU6" s="131"/>
      <c r="DV6" s="131"/>
      <c r="DW6" s="131"/>
      <c r="DX6" s="131"/>
      <c r="DY6" s="131"/>
      <c r="DZ6" s="131"/>
      <c r="EA6" s="131"/>
      <c r="EB6" s="131"/>
      <c r="EC6" s="131"/>
      <c r="ED6" s="131"/>
      <c r="EE6" s="131"/>
      <c r="EF6" s="131"/>
      <c r="EG6" s="131"/>
      <c r="EH6" s="131"/>
      <c r="EI6" s="131"/>
      <c r="EJ6" s="131"/>
      <c r="EK6" s="131"/>
      <c r="EL6" s="131"/>
      <c r="EM6" s="131"/>
      <c r="EN6" s="131"/>
      <c r="EO6" s="131"/>
      <c r="EP6" s="131"/>
      <c r="EQ6" s="131"/>
      <c r="ER6" s="131"/>
      <c r="ES6" s="131"/>
      <c r="ET6" s="131"/>
      <c r="EU6" s="131"/>
      <c r="EV6" s="131"/>
      <c r="EW6" s="131"/>
      <c r="EX6" s="131"/>
      <c r="EY6" s="131"/>
      <c r="EZ6" s="131"/>
      <c r="FA6" s="131"/>
      <c r="FB6" s="131"/>
      <c r="FC6" s="131"/>
      <c r="FD6" s="131"/>
      <c r="FE6" s="131"/>
      <c r="FF6" s="131"/>
      <c r="FG6" s="131"/>
      <c r="FH6" s="131"/>
      <c r="FI6" s="131"/>
      <c r="FJ6" s="131"/>
      <c r="FK6" s="131"/>
      <c r="FL6" s="131"/>
      <c r="FM6" s="131"/>
      <c r="FN6" s="131"/>
      <c r="FO6" s="131"/>
      <c r="FP6" s="131"/>
      <c r="FQ6" s="131"/>
      <c r="FR6" s="131"/>
      <c r="FS6" s="131"/>
      <c r="FT6" s="131"/>
      <c r="FU6" s="131"/>
      <c r="FV6" s="131"/>
      <c r="FW6" s="131"/>
      <c r="FX6" s="131"/>
      <c r="FY6" s="131"/>
      <c r="FZ6" s="131"/>
      <c r="GA6" s="131"/>
      <c r="GB6" s="131"/>
      <c r="GC6" s="131"/>
      <c r="GD6" s="131"/>
      <c r="GE6" s="131"/>
      <c r="GF6" s="131"/>
      <c r="GG6" s="131"/>
      <c r="GH6" s="131"/>
      <c r="GI6" s="131"/>
      <c r="GJ6" s="131"/>
      <c r="GK6" s="131"/>
      <c r="GL6" s="131"/>
      <c r="GM6" s="131"/>
      <c r="GN6" s="131"/>
      <c r="GO6" s="131"/>
      <c r="GP6" s="131"/>
      <c r="GQ6" s="131"/>
      <c r="GR6" s="131"/>
      <c r="GS6" s="131"/>
      <c r="GT6" s="131"/>
      <c r="GU6" s="131"/>
      <c r="GV6" s="131"/>
      <c r="GW6" s="131"/>
      <c r="GX6" s="131"/>
      <c r="GY6" s="131"/>
      <c r="GZ6" s="131"/>
      <c r="HA6" s="131"/>
      <c r="HB6" s="131"/>
      <c r="HC6" s="131"/>
      <c r="HD6" s="131"/>
      <c r="HE6" s="131"/>
      <c r="HF6" s="131"/>
      <c r="HG6" s="131"/>
      <c r="HH6" s="131"/>
      <c r="HI6" s="131"/>
      <c r="HJ6" s="131"/>
      <c r="HK6" s="131"/>
      <c r="HL6" s="131"/>
      <c r="HM6" s="131"/>
      <c r="HN6" s="131"/>
      <c r="HO6" s="131"/>
      <c r="HP6" s="131"/>
      <c r="HQ6" s="131"/>
      <c r="HR6" s="131"/>
      <c r="HS6" s="131"/>
      <c r="HT6" s="131"/>
      <c r="HU6" s="131"/>
      <c r="HV6" s="131"/>
      <c r="HW6" s="131"/>
      <c r="HX6" s="131"/>
      <c r="HY6" s="131"/>
      <c r="HZ6" s="131"/>
      <c r="IA6" s="131"/>
      <c r="IB6" s="131"/>
      <c r="IC6" s="131"/>
      <c r="ID6" s="131"/>
      <c r="IE6" s="131"/>
      <c r="IF6" s="131"/>
      <c r="IG6" s="131"/>
      <c r="IH6" s="131"/>
      <c r="II6" s="131"/>
      <c r="IJ6" s="131"/>
      <c r="IK6" s="131"/>
      <c r="IL6" s="131"/>
      <c r="IM6" s="131"/>
      <c r="IN6" s="131"/>
      <c r="IO6" s="131"/>
      <c r="IP6" s="131"/>
      <c r="IQ6" s="131"/>
      <c r="IR6" s="131"/>
      <c r="IS6" s="131"/>
      <c r="IT6" s="131"/>
      <c r="IU6" s="131"/>
      <c r="IV6" s="131"/>
      <c r="IW6" s="131"/>
      <c r="IX6" s="131"/>
      <c r="IY6" s="131"/>
      <c r="IZ6" s="131"/>
      <c r="JA6" s="131"/>
      <c r="JB6" s="131"/>
      <c r="JC6" s="131"/>
      <c r="JD6" s="131"/>
      <c r="JE6" s="131"/>
      <c r="JF6" s="131"/>
      <c r="JG6" s="131"/>
      <c r="JH6" s="131"/>
      <c r="JI6" s="131"/>
      <c r="JJ6" s="131"/>
      <c r="JK6" s="4">
        <f t="shared" ref="JK6:LI6" si="0">JK7/JK8</f>
        <v>0.84920634920634919</v>
      </c>
      <c r="JL6" s="4">
        <f t="shared" si="0"/>
        <v>0.85039370078740162</v>
      </c>
      <c r="JM6" s="4">
        <f t="shared" si="0"/>
        <v>0.78102189781021902</v>
      </c>
      <c r="JN6" s="4">
        <f t="shared" si="0"/>
        <v>0.78102189781021902</v>
      </c>
      <c r="JO6" s="4">
        <f t="shared" si="0"/>
        <v>0.8029197080291971</v>
      </c>
      <c r="JP6" s="4">
        <f t="shared" si="0"/>
        <v>0.86713286713286708</v>
      </c>
      <c r="JQ6" s="4">
        <f t="shared" si="0"/>
        <v>0.77639751552795033</v>
      </c>
      <c r="JR6" s="4">
        <f t="shared" si="0"/>
        <v>0.81366459627329191</v>
      </c>
      <c r="JS6" s="4">
        <f t="shared" si="0"/>
        <v>0.82926829268292679</v>
      </c>
      <c r="JT6" s="4">
        <f t="shared" si="0"/>
        <v>0.84756097560975607</v>
      </c>
      <c r="JU6" s="4">
        <f t="shared" si="0"/>
        <v>0.80487804878048785</v>
      </c>
      <c r="JV6" s="4">
        <f t="shared" si="0"/>
        <v>0.8597560975609756</v>
      </c>
      <c r="JW6" s="4">
        <f t="shared" si="0"/>
        <v>0.81034482758620685</v>
      </c>
      <c r="JX6" s="4">
        <f t="shared" si="0"/>
        <v>0.82954545454545459</v>
      </c>
      <c r="JY6" s="4">
        <f t="shared" si="0"/>
        <v>0.82122905027932958</v>
      </c>
      <c r="JZ6" s="4">
        <f t="shared" si="0"/>
        <v>0.82417582417582413</v>
      </c>
      <c r="KA6" s="4">
        <f t="shared" si="0"/>
        <v>0.82446808510638303</v>
      </c>
      <c r="KB6" s="4">
        <f t="shared" si="0"/>
        <v>0.80851063829787229</v>
      </c>
      <c r="KC6" s="4">
        <f t="shared" si="0"/>
        <v>0.84042553191489366</v>
      </c>
      <c r="KD6" s="4">
        <f t="shared" si="0"/>
        <v>0.81675392670157065</v>
      </c>
      <c r="KE6" s="4">
        <f t="shared" si="0"/>
        <v>0.80612244897959184</v>
      </c>
      <c r="KF6" s="4">
        <f t="shared" si="0"/>
        <v>0.79292929292929293</v>
      </c>
      <c r="KG6" s="4">
        <f t="shared" si="0"/>
        <v>0.77339901477832518</v>
      </c>
      <c r="KH6" s="4">
        <f t="shared" si="0"/>
        <v>0.76847290640394084</v>
      </c>
      <c r="KI6" s="4">
        <f t="shared" si="0"/>
        <v>0.77832512315270941</v>
      </c>
      <c r="KJ6" s="4">
        <f t="shared" si="0"/>
        <v>0.77832512315270941</v>
      </c>
      <c r="KK6" s="4">
        <f t="shared" si="0"/>
        <v>0.80487804878048785</v>
      </c>
      <c r="KL6" s="4">
        <f t="shared" si="0"/>
        <v>0.78431372549019607</v>
      </c>
      <c r="KM6" s="4">
        <f t="shared" si="0"/>
        <v>0.78640776699029125</v>
      </c>
      <c r="KN6" s="4">
        <f t="shared" si="0"/>
        <v>0.77403846153846156</v>
      </c>
      <c r="KO6" s="4">
        <f t="shared" si="0"/>
        <v>0.77884615384615385</v>
      </c>
      <c r="KP6" s="4">
        <f t="shared" si="0"/>
        <v>0.77403846153846156</v>
      </c>
      <c r="KQ6" s="4">
        <f t="shared" si="0"/>
        <v>0.77403846153846156</v>
      </c>
      <c r="KR6" s="4">
        <f t="shared" si="0"/>
        <v>0.75961538461538458</v>
      </c>
      <c r="KS6" s="4">
        <f t="shared" si="0"/>
        <v>0.72815533980582525</v>
      </c>
      <c r="KT6" s="4">
        <f t="shared" si="0"/>
        <v>0.77184466019417475</v>
      </c>
      <c r="KU6" s="4">
        <f t="shared" si="0"/>
        <v>0.79611650485436891</v>
      </c>
      <c r="KV6" s="4">
        <f t="shared" si="0"/>
        <v>0.80097087378640774</v>
      </c>
      <c r="KW6" s="4">
        <f t="shared" si="0"/>
        <v>0.80097087378640774</v>
      </c>
      <c r="KX6" s="4">
        <f t="shared" si="0"/>
        <v>0.82038834951456308</v>
      </c>
      <c r="KY6" s="4">
        <f t="shared" si="0"/>
        <v>0.82211538461538458</v>
      </c>
      <c r="KZ6" s="4">
        <f t="shared" si="0"/>
        <v>0.77403846153846156</v>
      </c>
      <c r="LA6" s="4">
        <f t="shared" si="0"/>
        <v>0.79425837320574166</v>
      </c>
      <c r="LB6" s="4">
        <f t="shared" si="0"/>
        <v>0.80382775119617222</v>
      </c>
      <c r="LC6" s="4">
        <f t="shared" si="0"/>
        <v>0.8</v>
      </c>
      <c r="LD6" s="4">
        <f t="shared" si="0"/>
        <v>0.8</v>
      </c>
      <c r="LE6" s="4">
        <f t="shared" si="0"/>
        <v>0.81428571428571428</v>
      </c>
      <c r="LF6" s="4">
        <f t="shared" si="0"/>
        <v>0.80476190476190479</v>
      </c>
      <c r="LG6" s="4">
        <f t="shared" si="0"/>
        <v>0.81428571428571428</v>
      </c>
      <c r="LH6" s="4">
        <f t="shared" si="0"/>
        <v>0.79262672811059909</v>
      </c>
      <c r="LI6" s="4">
        <f t="shared" si="0"/>
        <v>0.80645161290322576</v>
      </c>
      <c r="LJ6" s="4">
        <f t="shared" ref="LJ6:NU6" si="1">LJ7/LJ8</f>
        <v>0.86175115207373276</v>
      </c>
      <c r="LK6" s="4">
        <f t="shared" si="1"/>
        <v>0.86448598130841126</v>
      </c>
      <c r="LL6" s="4">
        <f t="shared" si="1"/>
        <v>0.86915887850467288</v>
      </c>
      <c r="LM6" s="4">
        <f t="shared" si="1"/>
        <v>0.86175115207373276</v>
      </c>
      <c r="LN6" s="4">
        <f t="shared" si="1"/>
        <v>0.82488479262672809</v>
      </c>
      <c r="LO6" s="4">
        <f t="shared" si="1"/>
        <v>0.83333333333333337</v>
      </c>
      <c r="LP6" s="4">
        <f t="shared" si="1"/>
        <v>0.78378378378378377</v>
      </c>
      <c r="LQ6" s="4">
        <f t="shared" si="1"/>
        <v>0.76576576576576572</v>
      </c>
      <c r="LR6" s="4">
        <f t="shared" si="1"/>
        <v>0.78733031674208143</v>
      </c>
      <c r="LS6" s="4">
        <f t="shared" si="1"/>
        <v>0.79185520361990946</v>
      </c>
      <c r="LT6" s="4">
        <f t="shared" si="1"/>
        <v>0.80995475113122173</v>
      </c>
      <c r="LU6" s="4">
        <f t="shared" si="1"/>
        <v>0.83257918552036203</v>
      </c>
      <c r="LV6" s="4">
        <f t="shared" si="1"/>
        <v>0.81614349775784756</v>
      </c>
      <c r="LW6" s="4">
        <f t="shared" si="1"/>
        <v>0.81165919282511212</v>
      </c>
      <c r="LX6" s="4">
        <f t="shared" si="1"/>
        <v>0.78026905829596416</v>
      </c>
      <c r="LY6" s="4">
        <f t="shared" si="1"/>
        <v>0.80269058295964124</v>
      </c>
      <c r="LZ6" s="4">
        <f t="shared" si="1"/>
        <v>0.82959641255605376</v>
      </c>
      <c r="MA6" s="4">
        <f t="shared" si="1"/>
        <v>0.83255813953488367</v>
      </c>
      <c r="MB6" s="4">
        <f t="shared" si="1"/>
        <v>0.8</v>
      </c>
      <c r="MC6" s="4">
        <f t="shared" si="1"/>
        <v>0.77209302325581397</v>
      </c>
      <c r="MD6" s="4">
        <f t="shared" si="1"/>
        <v>0.77209302325581397</v>
      </c>
      <c r="ME6" s="4">
        <f t="shared" si="1"/>
        <v>0.72093023255813948</v>
      </c>
      <c r="MF6" s="4">
        <f t="shared" si="1"/>
        <v>0.68372093023255809</v>
      </c>
      <c r="MG6" s="4">
        <f t="shared" si="1"/>
        <v>0.69302325581395352</v>
      </c>
      <c r="MH6" s="4">
        <f t="shared" si="1"/>
        <v>0.68918918918918914</v>
      </c>
      <c r="MI6" s="4">
        <f t="shared" si="1"/>
        <v>0.65765765765765771</v>
      </c>
      <c r="MJ6" s="4">
        <f t="shared" si="1"/>
        <v>0.65</v>
      </c>
      <c r="MK6" s="4">
        <f t="shared" si="1"/>
        <v>0.64090909090909087</v>
      </c>
      <c r="ML6" s="4">
        <f t="shared" si="1"/>
        <v>0.65454545454545454</v>
      </c>
      <c r="MM6" s="4">
        <f t="shared" si="1"/>
        <v>0.62272727272727268</v>
      </c>
      <c r="MN6" s="4">
        <f t="shared" si="1"/>
        <v>0.63636363636363635</v>
      </c>
      <c r="MO6" s="4">
        <f t="shared" si="1"/>
        <v>0.6454545454545455</v>
      </c>
      <c r="MP6" s="4">
        <f t="shared" si="1"/>
        <v>0.5964125560538116</v>
      </c>
      <c r="MQ6" s="4">
        <f t="shared" si="1"/>
        <v>0.52017937219730936</v>
      </c>
      <c r="MR6" s="4">
        <f t="shared" si="1"/>
        <v>0.49549549549549549</v>
      </c>
      <c r="MS6" s="4">
        <f t="shared" si="1"/>
        <v>0.49537037037037035</v>
      </c>
      <c r="MT6" s="4">
        <f t="shared" si="1"/>
        <v>0.4861111111111111</v>
      </c>
      <c r="MU6" s="4">
        <f t="shared" si="1"/>
        <v>0.49537037037037035</v>
      </c>
      <c r="MV6" s="4">
        <f t="shared" si="1"/>
        <v>0.48341232227488151</v>
      </c>
      <c r="MW6" s="4">
        <f t="shared" si="1"/>
        <v>0.47393364928909953</v>
      </c>
      <c r="MX6" s="4">
        <f t="shared" si="1"/>
        <v>0.46445497630331756</v>
      </c>
      <c r="MY6" s="4">
        <f t="shared" si="1"/>
        <v>0.45023696682464454</v>
      </c>
      <c r="MZ6" s="4">
        <f t="shared" si="1"/>
        <v>0.42790697674418604</v>
      </c>
      <c r="NA6" s="4">
        <f t="shared" si="1"/>
        <v>0.43902439024390244</v>
      </c>
      <c r="NB6" s="4">
        <f t="shared" si="1"/>
        <v>0.43902439024390244</v>
      </c>
      <c r="NC6" s="4">
        <f t="shared" si="1"/>
        <v>0.45077720207253885</v>
      </c>
      <c r="ND6" s="4">
        <f t="shared" si="1"/>
        <v>0.44385026737967914</v>
      </c>
      <c r="NE6" s="4">
        <f t="shared" si="1"/>
        <v>0.44324324324324327</v>
      </c>
      <c r="NF6" s="4">
        <f t="shared" si="1"/>
        <v>0.42702702702702705</v>
      </c>
      <c r="NG6" s="4">
        <f t="shared" si="1"/>
        <v>0.40540540540540543</v>
      </c>
      <c r="NH6" s="4">
        <f t="shared" si="1"/>
        <v>0.40540540540540543</v>
      </c>
      <c r="NI6" s="4">
        <f t="shared" si="1"/>
        <v>0.41621621621621624</v>
      </c>
      <c r="NJ6" s="4">
        <f t="shared" si="1"/>
        <v>0.41807909604519772</v>
      </c>
      <c r="NK6" s="4">
        <f t="shared" si="1"/>
        <v>0.38418079096045199</v>
      </c>
      <c r="NL6" s="4">
        <f t="shared" si="1"/>
        <v>0.34254143646408841</v>
      </c>
      <c r="NM6" s="4">
        <f t="shared" si="1"/>
        <v>0.33149171270718231</v>
      </c>
      <c r="NN6" s="4">
        <f t="shared" si="1"/>
        <v>0.32620320855614976</v>
      </c>
      <c r="NO6" s="4">
        <f t="shared" si="1"/>
        <v>0.32085561497326204</v>
      </c>
      <c r="NP6" s="4">
        <f t="shared" si="1"/>
        <v>0.32085561497326204</v>
      </c>
      <c r="NQ6" s="4">
        <f t="shared" si="1"/>
        <v>0.32786885245901637</v>
      </c>
      <c r="NR6" s="4">
        <f t="shared" si="1"/>
        <v>0.33701657458563539</v>
      </c>
      <c r="NS6" s="4">
        <f t="shared" si="1"/>
        <v>0.2983425414364641</v>
      </c>
      <c r="NT6" s="4">
        <f t="shared" si="1"/>
        <v>0.2983425414364641</v>
      </c>
      <c r="NU6" s="4">
        <f t="shared" si="1"/>
        <v>0.30939226519337015</v>
      </c>
      <c r="NV6" s="4">
        <f t="shared" ref="NV6:QG6" si="2">NV7/NV8</f>
        <v>0.30386740331491713</v>
      </c>
      <c r="NW6" s="4">
        <f t="shared" si="2"/>
        <v>0.32596685082872928</v>
      </c>
      <c r="NX6" s="4">
        <f t="shared" si="2"/>
        <v>0.35465116279069769</v>
      </c>
      <c r="NY6" s="4">
        <f t="shared" si="2"/>
        <v>0.34302325581395349</v>
      </c>
      <c r="NZ6" s="4">
        <f t="shared" si="2"/>
        <v>0.35465116279069769</v>
      </c>
      <c r="OA6" s="4">
        <f t="shared" si="2"/>
        <v>0.35465116279069769</v>
      </c>
      <c r="OB6" s="4">
        <f t="shared" si="2"/>
        <v>0.36627906976744184</v>
      </c>
      <c r="OC6" s="4">
        <f t="shared" si="2"/>
        <v>0.40697674418604651</v>
      </c>
      <c r="OD6" s="4">
        <f t="shared" si="2"/>
        <v>0.41279069767441862</v>
      </c>
      <c r="OE6" s="4">
        <f t="shared" si="2"/>
        <v>0.50303030303030305</v>
      </c>
      <c r="OF6" s="4">
        <f t="shared" si="2"/>
        <v>0.54545454545454541</v>
      </c>
      <c r="OG6" s="4">
        <f t="shared" si="2"/>
        <v>0.55757575757575761</v>
      </c>
      <c r="OH6" s="4">
        <f t="shared" si="2"/>
        <v>0.61538461538461542</v>
      </c>
      <c r="OI6" s="4">
        <f t="shared" si="2"/>
        <v>0.69135802469135799</v>
      </c>
      <c r="OJ6" s="4">
        <f t="shared" si="2"/>
        <v>0.76543209876543206</v>
      </c>
      <c r="OK6" s="4">
        <f t="shared" si="2"/>
        <v>0.83333333333333337</v>
      </c>
      <c r="OL6" s="4">
        <f t="shared" si="2"/>
        <v>0.8411764705882353</v>
      </c>
      <c r="OM6" s="4">
        <f t="shared" si="2"/>
        <v>0.84393063583815031</v>
      </c>
      <c r="ON6" s="4">
        <f t="shared" si="2"/>
        <v>0.89080459770114939</v>
      </c>
      <c r="OO6" s="4">
        <f t="shared" si="2"/>
        <v>0.81094527363184077</v>
      </c>
      <c r="OP6" s="4">
        <f t="shared" si="2"/>
        <v>0.81042654028436023</v>
      </c>
      <c r="OQ6" s="4">
        <f t="shared" si="2"/>
        <v>0.86255924170616116</v>
      </c>
      <c r="OR6" s="4">
        <f t="shared" si="2"/>
        <v>0.91707317073170735</v>
      </c>
      <c r="OS6" s="4">
        <f t="shared" si="2"/>
        <v>0.9269406392694064</v>
      </c>
      <c r="OT6" s="4">
        <f t="shared" si="2"/>
        <v>0.93832599118942728</v>
      </c>
      <c r="OU6" s="4">
        <f t="shared" si="2"/>
        <v>0.94396551724137934</v>
      </c>
      <c r="OV6" s="4">
        <f t="shared" si="2"/>
        <v>0.93775933609958506</v>
      </c>
      <c r="OW6" s="4">
        <f t="shared" si="2"/>
        <v>0.92338709677419351</v>
      </c>
      <c r="OX6" s="4">
        <f t="shared" si="2"/>
        <v>0.95161290322580649</v>
      </c>
      <c r="OY6" s="4">
        <f t="shared" si="2"/>
        <v>0.9838709677419355</v>
      </c>
      <c r="OZ6" s="4">
        <f t="shared" si="2"/>
        <v>0.97637795275590555</v>
      </c>
      <c r="PA6" s="4">
        <f t="shared" si="2"/>
        <v>0.99227799227799229</v>
      </c>
      <c r="PB6" s="4">
        <f t="shared" si="2"/>
        <v>0.96666666666666667</v>
      </c>
      <c r="PC6" s="4">
        <f t="shared" si="2"/>
        <v>0.99632352941176472</v>
      </c>
      <c r="PD6" s="4">
        <f t="shared" si="2"/>
        <v>0.971830985915493</v>
      </c>
      <c r="PE6" s="4">
        <f t="shared" si="2"/>
        <v>0.98257839721254359</v>
      </c>
      <c r="PF6" s="4">
        <f t="shared" si="2"/>
        <v>0.98611111111111116</v>
      </c>
      <c r="PG6" s="4">
        <f t="shared" si="2"/>
        <v>0.96485623003194887</v>
      </c>
      <c r="PH6" s="4">
        <f t="shared" si="2"/>
        <v>0.92727272727272725</v>
      </c>
      <c r="PI6" s="4">
        <f t="shared" si="2"/>
        <v>0.93768545994065278</v>
      </c>
      <c r="PJ6" s="4">
        <f t="shared" si="2"/>
        <v>0.98219584569732943</v>
      </c>
      <c r="PK6" s="4">
        <f t="shared" si="2"/>
        <v>0.98280802292263614</v>
      </c>
      <c r="PL6" s="4">
        <f t="shared" si="2"/>
        <v>0.98328690807799446</v>
      </c>
      <c r="PM6" s="4">
        <f t="shared" si="2"/>
        <v>0.98614958448753465</v>
      </c>
      <c r="PN6" s="4">
        <f t="shared" si="2"/>
        <v>0.99722991689750695</v>
      </c>
      <c r="PO6" s="4">
        <f t="shared" si="2"/>
        <v>0.9889196675900277</v>
      </c>
      <c r="PP6" s="4">
        <f t="shared" si="2"/>
        <v>1.0304709141274238</v>
      </c>
      <c r="PQ6" s="4">
        <f t="shared" si="2"/>
        <v>1.0164835164835164</v>
      </c>
      <c r="PR6" s="4">
        <f t="shared" si="2"/>
        <v>0.9780821917808219</v>
      </c>
      <c r="PS6" s="4">
        <f t="shared" si="2"/>
        <v>0.9671232876712329</v>
      </c>
      <c r="PT6" s="4">
        <f t="shared" si="2"/>
        <v>0.95890410958904104</v>
      </c>
      <c r="PU6" s="4">
        <f t="shared" si="2"/>
        <v>0.9642857142857143</v>
      </c>
      <c r="PV6" s="4">
        <f t="shared" si="2"/>
        <v>0.9971910112359551</v>
      </c>
      <c r="PW6" s="4">
        <f t="shared" si="2"/>
        <v>0.97457627118644063</v>
      </c>
      <c r="PX6" s="4">
        <f t="shared" si="2"/>
        <v>0.9463276836158192</v>
      </c>
      <c r="PY6" s="4">
        <f t="shared" si="2"/>
        <v>0.93465909090909094</v>
      </c>
      <c r="PZ6" s="4">
        <f t="shared" si="2"/>
        <v>0.95454545454545459</v>
      </c>
      <c r="QA6" s="4">
        <f t="shared" si="2"/>
        <v>0.92897727272727271</v>
      </c>
      <c r="QB6" s="4">
        <f t="shared" si="2"/>
        <v>0.93181818181818177</v>
      </c>
      <c r="QC6" s="4">
        <f t="shared" si="2"/>
        <v>0.92045454545454541</v>
      </c>
      <c r="QD6" s="4">
        <f t="shared" si="2"/>
        <v>0.95170454545454541</v>
      </c>
      <c r="QE6" s="4">
        <f t="shared" si="2"/>
        <v>0.95977011494252873</v>
      </c>
      <c r="QF6" s="4">
        <f t="shared" si="2"/>
        <v>0.90804597701149425</v>
      </c>
      <c r="QG6" s="4">
        <f t="shared" si="2"/>
        <v>0.90517241379310343</v>
      </c>
      <c r="QH6" s="4">
        <f t="shared" ref="QH6:SS6" si="3">QH7/QH8</f>
        <v>0.88505747126436785</v>
      </c>
      <c r="QI6" s="4">
        <f t="shared" si="3"/>
        <v>0.83045977011494254</v>
      </c>
      <c r="QJ6" s="4">
        <f t="shared" si="3"/>
        <v>0.82183908045977017</v>
      </c>
      <c r="QK6" s="4">
        <f t="shared" si="3"/>
        <v>0.77011494252873558</v>
      </c>
      <c r="QL6" s="4">
        <f t="shared" si="3"/>
        <v>0.72649572649572647</v>
      </c>
      <c r="QM6" s="4">
        <f t="shared" si="3"/>
        <v>0.72079772079772075</v>
      </c>
      <c r="QN6" s="4">
        <f t="shared" si="3"/>
        <v>0.70338983050847459</v>
      </c>
      <c r="QO6" s="4">
        <f t="shared" si="3"/>
        <v>0.71751412429378536</v>
      </c>
      <c r="QP6" s="4">
        <f t="shared" si="3"/>
        <v>0.70903954802259883</v>
      </c>
      <c r="QQ6" s="4">
        <f t="shared" si="3"/>
        <v>0.62816901408450709</v>
      </c>
      <c r="QR6" s="4">
        <f t="shared" si="3"/>
        <v>0.598314606741573</v>
      </c>
      <c r="QS6" s="4">
        <f t="shared" si="3"/>
        <v>0.55462184873949583</v>
      </c>
      <c r="QT6" s="4">
        <f t="shared" si="3"/>
        <v>0.54341736694677867</v>
      </c>
      <c r="QU6" s="4">
        <f t="shared" si="3"/>
        <v>0.52941176470588236</v>
      </c>
      <c r="QV6" s="4">
        <f t="shared" si="3"/>
        <v>0.53501400560224088</v>
      </c>
      <c r="QW6" s="4">
        <f t="shared" si="3"/>
        <v>0.52941176470588236</v>
      </c>
      <c r="QX6" s="4">
        <f t="shared" si="3"/>
        <v>0.52100840336134457</v>
      </c>
      <c r="QY6" s="4">
        <f t="shared" si="3"/>
        <v>0.5</v>
      </c>
      <c r="QZ6" s="4">
        <f t="shared" si="3"/>
        <v>0.43296089385474862</v>
      </c>
      <c r="RA6" s="4">
        <f t="shared" si="3"/>
        <v>0.41504178272980502</v>
      </c>
      <c r="RB6" s="4">
        <f t="shared" si="3"/>
        <v>0.39832869080779942</v>
      </c>
      <c r="RC6" s="4">
        <f t="shared" si="3"/>
        <v>0.3955431754874652</v>
      </c>
      <c r="RD6" s="4">
        <f t="shared" si="3"/>
        <v>0.39306358381502893</v>
      </c>
      <c r="RE6" s="4">
        <f t="shared" si="3"/>
        <v>0.39701492537313432</v>
      </c>
      <c r="RF6" s="4">
        <f t="shared" si="3"/>
        <v>0.37014925373134328</v>
      </c>
      <c r="RG6" s="4">
        <f t="shared" si="3"/>
        <v>0.35820895522388058</v>
      </c>
      <c r="RH6" s="4">
        <f t="shared" si="3"/>
        <v>0.32335329341317365</v>
      </c>
      <c r="RI6" s="4">
        <f t="shared" si="3"/>
        <v>0.32035928143712578</v>
      </c>
      <c r="RJ6" s="4">
        <f t="shared" si="3"/>
        <v>0.32934131736526945</v>
      </c>
      <c r="RK6" s="4">
        <f t="shared" si="3"/>
        <v>0.34161490683229812</v>
      </c>
      <c r="RL6" s="4">
        <f t="shared" si="3"/>
        <v>0.34915254237288135</v>
      </c>
      <c r="RM6" s="4">
        <f t="shared" si="3"/>
        <v>0.34532374100719426</v>
      </c>
      <c r="RN6" s="4">
        <f t="shared" si="3"/>
        <v>0.30575539568345322</v>
      </c>
      <c r="RO6" s="4">
        <f t="shared" si="3"/>
        <v>0.28985507246376813</v>
      </c>
      <c r="RP6" s="4">
        <f t="shared" si="3"/>
        <v>0.28727272727272729</v>
      </c>
      <c r="RQ6" s="4">
        <f t="shared" si="3"/>
        <v>0.28727272727272729</v>
      </c>
      <c r="RR6" s="4">
        <f t="shared" si="3"/>
        <v>0.27941176470588236</v>
      </c>
      <c r="RS6" s="4">
        <f t="shared" si="3"/>
        <v>0.21908127208480566</v>
      </c>
      <c r="RT6" s="4">
        <f t="shared" si="3"/>
        <v>0.20205479452054795</v>
      </c>
      <c r="RU6" s="4">
        <f t="shared" si="3"/>
        <v>0.19655172413793104</v>
      </c>
      <c r="RV6" s="4">
        <f t="shared" si="3"/>
        <v>0.19310344827586207</v>
      </c>
      <c r="RW6" s="4">
        <f t="shared" si="3"/>
        <v>0.19655172413793104</v>
      </c>
      <c r="RX6" s="4">
        <f t="shared" si="3"/>
        <v>0.2103448275862069</v>
      </c>
      <c r="RY6" s="4">
        <f t="shared" si="3"/>
        <v>0.20547945205479451</v>
      </c>
      <c r="RZ6" s="4">
        <f t="shared" si="3"/>
        <v>0.21724137931034482</v>
      </c>
      <c r="SA6" s="4">
        <f t="shared" si="3"/>
        <v>0.20557491289198607</v>
      </c>
      <c r="SB6" s="4">
        <f t="shared" si="3"/>
        <v>0.18815331010452963</v>
      </c>
      <c r="SC6" s="4">
        <f t="shared" si="3"/>
        <v>0.17586206896551723</v>
      </c>
      <c r="SD6" s="4">
        <f t="shared" si="3"/>
        <v>0.17586206896551723</v>
      </c>
      <c r="SE6" s="4">
        <f t="shared" si="3"/>
        <v>0.17241379310344829</v>
      </c>
      <c r="SF6" s="4">
        <f t="shared" si="3"/>
        <v>0.16095890410958905</v>
      </c>
      <c r="SG6" s="4">
        <f t="shared" si="3"/>
        <v>0.15068493150684931</v>
      </c>
      <c r="SH6" s="4">
        <f t="shared" si="3"/>
        <v>0.15254237288135594</v>
      </c>
      <c r="SI6" s="4">
        <f t="shared" si="3"/>
        <v>0.1476510067114094</v>
      </c>
      <c r="SJ6" s="4">
        <f t="shared" si="3"/>
        <v>0.1465798045602606</v>
      </c>
      <c r="SK6" s="4">
        <f t="shared" si="3"/>
        <v>0.14332247557003258</v>
      </c>
      <c r="SL6" s="4">
        <f t="shared" si="3"/>
        <v>0.14983713355048861</v>
      </c>
      <c r="SM6" s="4">
        <f t="shared" si="3"/>
        <v>0.14935064935064934</v>
      </c>
      <c r="SN6" s="4">
        <f t="shared" si="3"/>
        <v>0.13636363636363635</v>
      </c>
      <c r="SO6" s="4">
        <f t="shared" si="3"/>
        <v>0.1461038961038961</v>
      </c>
      <c r="SP6" s="4">
        <f t="shared" si="3"/>
        <v>0.14516129032258066</v>
      </c>
      <c r="SQ6" s="4">
        <f t="shared" si="3"/>
        <v>0.15806451612903225</v>
      </c>
      <c r="SR6" s="4">
        <f t="shared" si="3"/>
        <v>0.17419354838709677</v>
      </c>
      <c r="SS6" s="4">
        <f t="shared" si="3"/>
        <v>0.18387096774193548</v>
      </c>
      <c r="ST6" s="4">
        <f t="shared" ref="ST6:VE6" si="4">ST7/ST8</f>
        <v>0.20833333333333334</v>
      </c>
      <c r="SU6" s="4">
        <f t="shared" si="4"/>
        <v>0.19871794871794871</v>
      </c>
      <c r="SV6" s="4">
        <f t="shared" si="4"/>
        <v>0.21474358974358973</v>
      </c>
      <c r="SW6" s="4">
        <f t="shared" si="4"/>
        <v>0.2347266881028939</v>
      </c>
      <c r="SX6" s="4">
        <f t="shared" si="4"/>
        <v>0.24358974358974358</v>
      </c>
      <c r="SY6" s="4">
        <f t="shared" si="4"/>
        <v>0.24281150159744408</v>
      </c>
      <c r="SZ6" s="4">
        <f t="shared" si="4"/>
        <v>0.25</v>
      </c>
      <c r="TA6" s="4">
        <f t="shared" si="4"/>
        <v>0.23376623376623376</v>
      </c>
      <c r="TB6" s="4">
        <f t="shared" si="4"/>
        <v>0.24025974025974026</v>
      </c>
      <c r="TC6" s="4">
        <f t="shared" si="4"/>
        <v>0.27302631578947367</v>
      </c>
      <c r="TD6" s="4">
        <f t="shared" si="4"/>
        <v>0.30967741935483872</v>
      </c>
      <c r="TE6" s="4">
        <f t="shared" si="4"/>
        <v>0.32686084142394822</v>
      </c>
      <c r="TF6" s="4">
        <f t="shared" si="4"/>
        <v>0.32573289902280128</v>
      </c>
      <c r="TG6" s="4">
        <f t="shared" si="4"/>
        <v>0.3517915309446254</v>
      </c>
      <c r="TH6" s="4">
        <f t="shared" si="4"/>
        <v>0.36482084690553745</v>
      </c>
      <c r="TI6" s="4">
        <f t="shared" si="4"/>
        <v>0.38782051282051283</v>
      </c>
      <c r="TJ6" s="4">
        <f t="shared" si="4"/>
        <v>0.42539682539682538</v>
      </c>
      <c r="TK6" s="4">
        <f t="shared" si="4"/>
        <v>0.40694006309148267</v>
      </c>
      <c r="TL6" s="4">
        <f t="shared" si="4"/>
        <v>0.42586750788643535</v>
      </c>
      <c r="TM6" s="4">
        <f t="shared" si="4"/>
        <v>0.43396226415094341</v>
      </c>
      <c r="TN6" s="4">
        <f t="shared" si="4"/>
        <v>0.46855345911949686</v>
      </c>
      <c r="TO6" s="4">
        <f t="shared" si="4"/>
        <v>0.46913580246913578</v>
      </c>
      <c r="TP6" s="4">
        <f t="shared" si="4"/>
        <v>0.48307692307692307</v>
      </c>
      <c r="TQ6" s="4">
        <f t="shared" si="4"/>
        <v>0.48615384615384616</v>
      </c>
      <c r="TR6" s="4">
        <f t="shared" si="4"/>
        <v>0.50151057401812693</v>
      </c>
      <c r="TS6" s="4">
        <f t="shared" si="4"/>
        <v>0.51796407185628746</v>
      </c>
      <c r="TT6" s="4">
        <f t="shared" si="4"/>
        <v>0.52710843373493976</v>
      </c>
      <c r="TU6" s="4">
        <f t="shared" si="4"/>
        <v>0.55421686746987953</v>
      </c>
      <c r="TV6" s="4">
        <f t="shared" si="4"/>
        <v>0.55325443786982254</v>
      </c>
      <c r="TW6" s="4">
        <f t="shared" si="4"/>
        <v>0.57017543859649122</v>
      </c>
      <c r="TX6" s="4">
        <f t="shared" si="4"/>
        <v>0.5357142857142857</v>
      </c>
      <c r="TY6" s="4">
        <f t="shared" si="4"/>
        <v>0.55342465753424652</v>
      </c>
      <c r="TZ6" s="4">
        <f t="shared" si="4"/>
        <v>0.53580901856763929</v>
      </c>
      <c r="UA6" s="4">
        <f t="shared" si="4"/>
        <v>0.55702917771883287</v>
      </c>
      <c r="UB6" s="4">
        <f t="shared" si="4"/>
        <v>0.5755968169761273</v>
      </c>
      <c r="UC6" s="4">
        <f t="shared" si="4"/>
        <v>0.56919060052219317</v>
      </c>
      <c r="UD6" s="4">
        <f t="shared" si="4"/>
        <v>0.56396866840731075</v>
      </c>
      <c r="UE6" s="4">
        <f t="shared" si="4"/>
        <v>0.58673469387755106</v>
      </c>
      <c r="UF6" s="4">
        <f t="shared" si="4"/>
        <v>0.6142131979695431</v>
      </c>
      <c r="UG6" s="4">
        <f t="shared" si="4"/>
        <v>0.64141414141414144</v>
      </c>
      <c r="UH6" s="4">
        <f t="shared" si="4"/>
        <v>0.65151515151515149</v>
      </c>
      <c r="UI6" s="4">
        <f t="shared" si="4"/>
        <v>0.66919191919191923</v>
      </c>
      <c r="UJ6" s="4">
        <f t="shared" si="4"/>
        <v>0.64676616915422891</v>
      </c>
      <c r="UK6" s="4">
        <f t="shared" si="4"/>
        <v>0.67412935323383083</v>
      </c>
      <c r="UL6" s="4">
        <f t="shared" si="4"/>
        <v>0.67718446601941751</v>
      </c>
      <c r="UM6" s="4">
        <f t="shared" si="4"/>
        <v>0.68095238095238098</v>
      </c>
      <c r="UN6" s="4">
        <f t="shared" si="4"/>
        <v>0.66033254156769594</v>
      </c>
      <c r="UO6" s="4">
        <f t="shared" si="4"/>
        <v>0.65795724465558192</v>
      </c>
      <c r="UP6" s="4">
        <f t="shared" si="4"/>
        <v>0.6437054631828979</v>
      </c>
      <c r="UQ6" s="4">
        <f t="shared" si="4"/>
        <v>0.62707838479809974</v>
      </c>
      <c r="UR6" s="4">
        <f t="shared" si="4"/>
        <v>0.61097852028639621</v>
      </c>
      <c r="US6" s="4">
        <f t="shared" si="4"/>
        <v>0.56801909307875897</v>
      </c>
      <c r="UT6" s="4">
        <f t="shared" si="4"/>
        <v>0.51494252873563218</v>
      </c>
      <c r="UU6" s="4">
        <f t="shared" si="4"/>
        <v>0.50229357798165142</v>
      </c>
      <c r="UV6" s="4">
        <f t="shared" si="4"/>
        <v>0.49315068493150682</v>
      </c>
      <c r="UW6" s="4">
        <f t="shared" si="4"/>
        <v>0.4726027397260274</v>
      </c>
      <c r="UX6" s="4">
        <f t="shared" si="4"/>
        <v>0.4634703196347032</v>
      </c>
      <c r="UY6" s="4">
        <f t="shared" si="4"/>
        <v>0.43507972665148065</v>
      </c>
      <c r="UZ6" s="4">
        <f t="shared" si="4"/>
        <v>0.39407744874715261</v>
      </c>
      <c r="VA6" s="4">
        <f t="shared" si="4"/>
        <v>0.39407744874715261</v>
      </c>
      <c r="VB6" s="4">
        <f t="shared" si="4"/>
        <v>0.38268792710706151</v>
      </c>
      <c r="VC6" s="4">
        <f t="shared" si="4"/>
        <v>0.38496583143507973</v>
      </c>
      <c r="VD6" s="4">
        <f t="shared" si="4"/>
        <v>0.38496583143507973</v>
      </c>
      <c r="VE6" s="4">
        <f t="shared" si="4"/>
        <v>0.34851936218678814</v>
      </c>
      <c r="VF6" s="4">
        <f t="shared" ref="VF6:XQ6" si="5">VF7/VF8</f>
        <v>0.33634311512415349</v>
      </c>
      <c r="VG6" s="4">
        <f t="shared" si="5"/>
        <v>0.30699774266365687</v>
      </c>
      <c r="VH6" s="4">
        <f t="shared" si="5"/>
        <v>0.28442437923250563</v>
      </c>
      <c r="VI6" s="4">
        <f t="shared" si="5"/>
        <v>0.30026109660574413</v>
      </c>
      <c r="VJ6" s="4">
        <f t="shared" si="5"/>
        <v>0.30423280423280424</v>
      </c>
      <c r="VK6" s="4">
        <f t="shared" si="5"/>
        <v>0.30158730158730157</v>
      </c>
      <c r="VL6" s="4">
        <f t="shared" si="5"/>
        <v>0.2884097035040431</v>
      </c>
      <c r="VM6" s="4">
        <f t="shared" si="5"/>
        <v>0.26301369863013696</v>
      </c>
      <c r="VN6" s="4">
        <f t="shared" si="5"/>
        <v>0.25207756232686979</v>
      </c>
      <c r="VO6" s="4">
        <f t="shared" si="5"/>
        <v>0.24022346368715083</v>
      </c>
      <c r="VP6" s="4">
        <f t="shared" si="5"/>
        <v>0.22346368715083798</v>
      </c>
      <c r="VQ6" s="4">
        <f t="shared" si="5"/>
        <v>0.22222222222222221</v>
      </c>
      <c r="VR6" s="4">
        <f t="shared" si="5"/>
        <v>0.22222222222222221</v>
      </c>
      <c r="VS6" s="4">
        <f t="shared" si="5"/>
        <v>0.21676300578034682</v>
      </c>
      <c r="VT6" s="4">
        <f t="shared" si="5"/>
        <v>0.21301775147928995</v>
      </c>
      <c r="VU6" s="4">
        <f t="shared" si="5"/>
        <v>0.19814241486068113</v>
      </c>
      <c r="VV6" s="4">
        <f t="shared" si="5"/>
        <v>0.19122257053291536</v>
      </c>
      <c r="VW6" s="4">
        <f t="shared" si="5"/>
        <v>0.18296529968454259</v>
      </c>
      <c r="VX6" s="4">
        <f t="shared" si="5"/>
        <v>0.16878980891719744</v>
      </c>
      <c r="VY6" s="4">
        <f t="shared" si="5"/>
        <v>0.16878980891719744</v>
      </c>
      <c r="VZ6" s="4">
        <f t="shared" si="5"/>
        <v>0.15635179153094461</v>
      </c>
      <c r="WA6" s="4">
        <f t="shared" si="5"/>
        <v>0.14754098360655737</v>
      </c>
      <c r="WB6" s="4">
        <f t="shared" si="5"/>
        <v>0.13289036544850499</v>
      </c>
      <c r="WC6" s="4">
        <f t="shared" si="5"/>
        <v>0.12292358803986711</v>
      </c>
      <c r="WD6" s="4">
        <f t="shared" si="5"/>
        <v>0.11627906976744186</v>
      </c>
      <c r="WE6" s="4">
        <f t="shared" si="5"/>
        <v>0.10631229235880399</v>
      </c>
      <c r="WF6" s="4">
        <f t="shared" si="5"/>
        <v>0.10299003322259136</v>
      </c>
      <c r="WG6" s="4">
        <f t="shared" si="5"/>
        <v>9.7972972972972971E-2</v>
      </c>
      <c r="WH6" s="4">
        <f t="shared" si="5"/>
        <v>8.1081081081081086E-2</v>
      </c>
      <c r="WI6" s="4">
        <f t="shared" si="5"/>
        <v>7.8767123287671229E-2</v>
      </c>
      <c r="WJ6" s="4">
        <f t="shared" si="5"/>
        <v>8.0139372822299645E-2</v>
      </c>
      <c r="WK6" s="4">
        <f t="shared" si="5"/>
        <v>7.1969696969696975E-2</v>
      </c>
      <c r="WL6" s="4">
        <f t="shared" si="5"/>
        <v>7.1969696969696975E-2</v>
      </c>
      <c r="WM6" s="4">
        <f t="shared" si="5"/>
        <v>7.1969696969696975E-2</v>
      </c>
      <c r="WN6" s="4">
        <f t="shared" si="5"/>
        <v>6.6115702479338845E-2</v>
      </c>
      <c r="WO6" s="4">
        <f t="shared" si="5"/>
        <v>6.3025210084033612E-2</v>
      </c>
      <c r="WP6" s="4">
        <f t="shared" si="5"/>
        <v>6.3559322033898302E-2</v>
      </c>
      <c r="WQ6" s="4">
        <f t="shared" si="5"/>
        <v>6.0606060606060608E-2</v>
      </c>
      <c r="WR6" s="4">
        <f t="shared" si="5"/>
        <v>6.1135371179039298E-2</v>
      </c>
      <c r="WS6" s="4">
        <f t="shared" si="5"/>
        <v>6.5502183406113537E-2</v>
      </c>
      <c r="WT6" s="4">
        <f t="shared" si="5"/>
        <v>6.5502183406113537E-2</v>
      </c>
      <c r="WU6" s="4">
        <f t="shared" si="5"/>
        <v>6.726457399103139E-2</v>
      </c>
      <c r="WV6" s="4">
        <f t="shared" si="5"/>
        <v>6.3063063063063057E-2</v>
      </c>
      <c r="WW6" s="4">
        <f t="shared" si="5"/>
        <v>6.1320754716981132E-2</v>
      </c>
      <c r="WX6" s="4">
        <f t="shared" si="5"/>
        <v>5.6338028169014086E-2</v>
      </c>
      <c r="WY6" s="4">
        <f t="shared" si="5"/>
        <v>5.1643192488262914E-2</v>
      </c>
      <c r="WZ6" s="4">
        <f t="shared" si="5"/>
        <v>5.7142857142857141E-2</v>
      </c>
      <c r="XA6" s="4">
        <f t="shared" si="5"/>
        <v>5.7142857142857141E-2</v>
      </c>
      <c r="XB6" s="4">
        <f t="shared" si="5"/>
        <v>4.5248868778280542E-2</v>
      </c>
      <c r="XC6" s="4">
        <f t="shared" si="5"/>
        <v>4.072398190045249E-2</v>
      </c>
      <c r="XD6" s="4">
        <f t="shared" si="5"/>
        <v>4.072398190045249E-2</v>
      </c>
      <c r="XE6" s="4">
        <f t="shared" si="5"/>
        <v>4.5248868778280542E-2</v>
      </c>
      <c r="XF6" s="4">
        <f t="shared" si="5"/>
        <v>4.5248868778280542E-2</v>
      </c>
      <c r="XG6" s="4">
        <f t="shared" si="5"/>
        <v>4.072398190045249E-2</v>
      </c>
      <c r="XH6" s="4">
        <f t="shared" si="5"/>
        <v>4.072398190045249E-2</v>
      </c>
      <c r="XI6" s="4">
        <f t="shared" si="5"/>
        <v>4.072398190045249E-2</v>
      </c>
      <c r="XJ6" s="4">
        <f t="shared" si="5"/>
        <v>3.6199095022624438E-2</v>
      </c>
      <c r="XK6" s="4">
        <f t="shared" si="5"/>
        <v>3.6199095022624438E-2</v>
      </c>
      <c r="XL6" s="4">
        <f t="shared" si="5"/>
        <v>3.1674208144796379E-2</v>
      </c>
      <c r="XM6" s="4">
        <f t="shared" si="5"/>
        <v>9.0497737556561094E-3</v>
      </c>
      <c r="XN6" s="4">
        <f t="shared" si="5"/>
        <v>9.0497737556561094E-3</v>
      </c>
      <c r="XO6" s="4">
        <f t="shared" si="5"/>
        <v>9.0497737556561094E-3</v>
      </c>
      <c r="XP6" s="4">
        <f t="shared" si="5"/>
        <v>4.5248868778280547E-3</v>
      </c>
      <c r="XQ6" s="4">
        <f t="shared" si="5"/>
        <v>4.5248868778280547E-3</v>
      </c>
      <c r="XR6" s="4">
        <f t="shared" ref="XR6:AAC6" si="6">XR7/XR8</f>
        <v>4.5871559633027525E-3</v>
      </c>
      <c r="XS6" s="4">
        <f t="shared" si="6"/>
        <v>4.5871559633027525E-3</v>
      </c>
      <c r="XT6" s="4">
        <f t="shared" si="6"/>
        <v>4.5871559633027525E-3</v>
      </c>
      <c r="XU6" s="4">
        <f t="shared" si="6"/>
        <v>4.5871559633027525E-3</v>
      </c>
      <c r="XV6" s="4">
        <f t="shared" si="6"/>
        <v>4.5871559633027525E-3</v>
      </c>
      <c r="XW6" s="4">
        <f t="shared" si="6"/>
        <v>4.5871559633027525E-3</v>
      </c>
      <c r="XX6" s="4">
        <f t="shared" si="6"/>
        <v>4.5871559633027525E-3</v>
      </c>
      <c r="XY6" s="4">
        <f t="shared" si="6"/>
        <v>4.5871559633027525E-3</v>
      </c>
      <c r="XZ6" s="4">
        <f t="shared" si="6"/>
        <v>4.5871559633027525E-3</v>
      </c>
      <c r="YA6" s="4">
        <f t="shared" si="6"/>
        <v>4.608294930875576E-3</v>
      </c>
      <c r="YB6" s="4">
        <f t="shared" si="6"/>
        <v>4.608294930875576E-3</v>
      </c>
      <c r="YC6" s="4">
        <f t="shared" si="6"/>
        <v>4.608294930875576E-3</v>
      </c>
      <c r="YD6" s="4">
        <f t="shared" si="6"/>
        <v>4.608294930875576E-3</v>
      </c>
      <c r="YE6" s="4">
        <f t="shared" si="6"/>
        <v>4.608294930875576E-3</v>
      </c>
      <c r="YF6" s="4">
        <f t="shared" si="6"/>
        <v>4.5454545454545452E-3</v>
      </c>
      <c r="YG6" s="4">
        <f t="shared" si="6"/>
        <v>4.5454545454545452E-3</v>
      </c>
      <c r="YH6" s="4">
        <f t="shared" si="6"/>
        <v>4.5454545454545452E-3</v>
      </c>
      <c r="YI6" s="4">
        <f t="shared" si="6"/>
        <v>4.5454545454545452E-3</v>
      </c>
      <c r="YJ6" s="4">
        <f t="shared" si="6"/>
        <v>4.5454545454545452E-3</v>
      </c>
      <c r="YK6" s="4">
        <f t="shared" si="6"/>
        <v>9.0909090909090905E-3</v>
      </c>
      <c r="YL6" s="4">
        <f t="shared" si="6"/>
        <v>9.1324200913242004E-3</v>
      </c>
      <c r="YM6" s="4">
        <f t="shared" si="6"/>
        <v>9.1324200913242004E-3</v>
      </c>
      <c r="YN6" s="4">
        <f t="shared" si="6"/>
        <v>9.1324200913242004E-3</v>
      </c>
      <c r="YO6" s="4">
        <f t="shared" si="6"/>
        <v>9.1324200913242004E-3</v>
      </c>
      <c r="YP6" s="4">
        <f t="shared" si="6"/>
        <v>9.1324200913242004E-3</v>
      </c>
      <c r="YQ6" s="4">
        <f t="shared" si="6"/>
        <v>9.1324200913242004E-3</v>
      </c>
      <c r="YR6" s="4">
        <f t="shared" si="6"/>
        <v>9.1324200913242004E-3</v>
      </c>
      <c r="YS6" s="4">
        <f t="shared" si="6"/>
        <v>9.1324200913242004E-3</v>
      </c>
      <c r="YT6" s="4">
        <f t="shared" si="6"/>
        <v>9.1324200913242004E-3</v>
      </c>
      <c r="YU6" s="4">
        <f t="shared" si="6"/>
        <v>9.1324200913242004E-3</v>
      </c>
      <c r="YV6" s="4">
        <f t="shared" si="6"/>
        <v>9.1324200913242004E-3</v>
      </c>
      <c r="YW6" s="4">
        <f t="shared" si="6"/>
        <v>9.9009900990099011E-3</v>
      </c>
      <c r="YX6" s="4">
        <f t="shared" si="6"/>
        <v>9.9009900990099011E-3</v>
      </c>
      <c r="YY6" s="4">
        <f t="shared" si="6"/>
        <v>9.9009900990099011E-3</v>
      </c>
      <c r="YZ6" s="4">
        <f t="shared" si="6"/>
        <v>0.01</v>
      </c>
      <c r="ZA6" s="4">
        <f t="shared" si="6"/>
        <v>0.01</v>
      </c>
      <c r="ZB6" s="4">
        <f t="shared" si="6"/>
        <v>5.0000000000000001E-3</v>
      </c>
      <c r="ZC6" s="4">
        <f t="shared" si="6"/>
        <v>4.9751243781094526E-3</v>
      </c>
      <c r="ZD6" s="4">
        <f t="shared" si="6"/>
        <v>9.9502487562189053E-3</v>
      </c>
      <c r="ZE6" s="4">
        <f t="shared" si="6"/>
        <v>9.9502487562189053E-3</v>
      </c>
      <c r="ZF6" s="4">
        <f t="shared" si="6"/>
        <v>9.9502487562189053E-3</v>
      </c>
      <c r="ZG6" s="4">
        <f t="shared" si="6"/>
        <v>2.4509803921568627E-2</v>
      </c>
      <c r="ZH6" s="4">
        <f t="shared" si="6"/>
        <v>2.9268292682926831E-2</v>
      </c>
      <c r="ZI6" s="4">
        <f t="shared" si="6"/>
        <v>2.8571428571428571E-2</v>
      </c>
      <c r="ZJ6" s="4">
        <f t="shared" si="6"/>
        <v>3.3333333333333333E-2</v>
      </c>
      <c r="ZK6" s="4">
        <f t="shared" si="6"/>
        <v>4.3269230769230768E-2</v>
      </c>
      <c r="ZL6" s="4">
        <f t="shared" si="6"/>
        <v>4.3269230769230768E-2</v>
      </c>
      <c r="ZM6" s="4">
        <f t="shared" si="6"/>
        <v>5.2631578947368418E-2</v>
      </c>
      <c r="ZN6" s="4">
        <f t="shared" si="6"/>
        <v>6.6985645933014357E-2</v>
      </c>
      <c r="ZO6" s="4">
        <f t="shared" si="6"/>
        <v>6.1611374407582936E-2</v>
      </c>
      <c r="ZP6" s="4">
        <f t="shared" si="6"/>
        <v>7.9439252336448593E-2</v>
      </c>
      <c r="ZQ6" s="4">
        <f t="shared" si="6"/>
        <v>9.2165898617511524E-2</v>
      </c>
      <c r="ZR6" s="4">
        <f t="shared" si="6"/>
        <v>0.10434782608695652</v>
      </c>
      <c r="ZS6" s="4">
        <f t="shared" si="6"/>
        <v>0.1</v>
      </c>
      <c r="ZT6" s="4">
        <f t="shared" si="6"/>
        <v>0.11914893617021277</v>
      </c>
      <c r="ZU6" s="4">
        <f t="shared" si="6"/>
        <v>0.15611814345991562</v>
      </c>
      <c r="ZV6" s="4">
        <f t="shared" si="6"/>
        <v>0.18257261410788381</v>
      </c>
      <c r="ZW6" s="4">
        <f t="shared" si="6"/>
        <v>0.184</v>
      </c>
      <c r="ZX6" s="4">
        <f t="shared" si="6"/>
        <v>0.19183673469387755</v>
      </c>
      <c r="ZY6" s="4">
        <f t="shared" si="6"/>
        <v>0.18951612903225806</v>
      </c>
      <c r="ZZ6" s="4">
        <f t="shared" si="6"/>
        <v>0.20161290322580644</v>
      </c>
      <c r="AAA6" s="4">
        <f t="shared" si="6"/>
        <v>0.22900763358778625</v>
      </c>
      <c r="AAB6" s="4">
        <f t="shared" si="6"/>
        <v>0.25714285714285712</v>
      </c>
      <c r="AAC6" s="4">
        <f t="shared" si="6"/>
        <v>0.26551724137931032</v>
      </c>
      <c r="AAD6" s="4">
        <f t="shared" ref="AAD6:ACO6" si="7">AAD7/AAD8</f>
        <v>0.3</v>
      </c>
      <c r="AAE6" s="4">
        <f t="shared" si="7"/>
        <v>0.35690235690235689</v>
      </c>
      <c r="AAF6" s="4">
        <f t="shared" si="7"/>
        <v>0.37209302325581395</v>
      </c>
      <c r="AAG6" s="4">
        <f t="shared" si="7"/>
        <v>0.40066225165562913</v>
      </c>
      <c r="AAH6" s="4">
        <f t="shared" si="7"/>
        <v>0.45333333333333331</v>
      </c>
      <c r="AAI6" s="4">
        <f t="shared" si="7"/>
        <v>0.47727272727272729</v>
      </c>
      <c r="AAJ6" s="4">
        <f t="shared" si="7"/>
        <v>0.52243589743589747</v>
      </c>
      <c r="AAK6" s="4">
        <f t="shared" si="7"/>
        <v>0.57187500000000002</v>
      </c>
      <c r="AAL6" s="4">
        <f t="shared" si="7"/>
        <v>0.54437869822485208</v>
      </c>
      <c r="AAM6" s="4">
        <f t="shared" si="7"/>
        <v>0.57100591715976334</v>
      </c>
      <c r="AAN6" s="4">
        <f t="shared" si="7"/>
        <v>0.5650887573964497</v>
      </c>
      <c r="AAO6" s="4">
        <f t="shared" si="7"/>
        <v>0.56388888888888888</v>
      </c>
      <c r="AAP6" s="4">
        <f t="shared" si="7"/>
        <v>0.55191256830601088</v>
      </c>
      <c r="AAQ6" s="4">
        <f t="shared" si="7"/>
        <v>0.60160427807486627</v>
      </c>
      <c r="AAR6" s="4">
        <f t="shared" si="7"/>
        <v>0.65963060686015829</v>
      </c>
      <c r="AAS6" s="4">
        <f t="shared" si="7"/>
        <v>0.64524421593830339</v>
      </c>
      <c r="AAT6" s="4">
        <f t="shared" si="7"/>
        <v>0.64631043256997456</v>
      </c>
      <c r="AAU6" s="4">
        <f t="shared" si="7"/>
        <v>0.67085427135678388</v>
      </c>
      <c r="AAV6" s="4">
        <f t="shared" si="7"/>
        <v>0.69172932330827064</v>
      </c>
      <c r="AAW6" s="4">
        <f t="shared" si="7"/>
        <v>0.60591133004926112</v>
      </c>
      <c r="AAX6" s="4">
        <f t="shared" si="7"/>
        <v>0.58536585365853655</v>
      </c>
      <c r="AAY6" s="4">
        <f t="shared" si="7"/>
        <v>0.62195121951219512</v>
      </c>
      <c r="AAZ6" s="4">
        <f t="shared" si="7"/>
        <v>0.5794621026894865</v>
      </c>
      <c r="ABA6" s="4">
        <f t="shared" si="7"/>
        <v>0.58208955223880599</v>
      </c>
      <c r="ABB6" s="4">
        <f t="shared" si="7"/>
        <v>0.58457711442786064</v>
      </c>
      <c r="ABC6" s="4">
        <f t="shared" si="7"/>
        <v>0.58374384236453203</v>
      </c>
      <c r="ABD6" s="4">
        <f t="shared" si="7"/>
        <v>0.57907542579075422</v>
      </c>
      <c r="ABE6" s="4">
        <f t="shared" si="7"/>
        <v>0.529126213592233</v>
      </c>
      <c r="ABF6" s="4">
        <f t="shared" si="7"/>
        <v>0.5220588235294118</v>
      </c>
      <c r="ABG6" s="4">
        <f t="shared" si="7"/>
        <v>0.48786407766990292</v>
      </c>
      <c r="ABH6" s="4">
        <f t="shared" si="7"/>
        <v>0.470873786407767</v>
      </c>
      <c r="ABI6" s="4">
        <f t="shared" si="7"/>
        <v>0.45873786407766992</v>
      </c>
      <c r="ABJ6" s="4">
        <f t="shared" si="7"/>
        <v>0.46731234866828086</v>
      </c>
      <c r="ABK6" s="4">
        <f t="shared" si="7"/>
        <v>0.4721549636803874</v>
      </c>
      <c r="ABL6" s="4">
        <f t="shared" si="7"/>
        <v>0.45130641330166271</v>
      </c>
      <c r="ABM6" s="4">
        <f t="shared" si="7"/>
        <v>0.45278450363196127</v>
      </c>
      <c r="ABN6" s="4">
        <f t="shared" si="7"/>
        <v>0.43309002433090027</v>
      </c>
      <c r="ABO6" s="4">
        <f t="shared" si="7"/>
        <v>0.42401960784313725</v>
      </c>
      <c r="ABP6" s="4">
        <f t="shared" si="7"/>
        <v>0.42156862745098039</v>
      </c>
      <c r="ABQ6" s="4">
        <f t="shared" si="7"/>
        <v>0.41584158415841582</v>
      </c>
      <c r="ABR6" s="4">
        <f t="shared" si="7"/>
        <v>0.39750000000000002</v>
      </c>
      <c r="ABS6" s="4">
        <f t="shared" si="7"/>
        <v>0.35338345864661652</v>
      </c>
      <c r="ABT6" s="4">
        <f t="shared" si="7"/>
        <v>0.31909547738693467</v>
      </c>
      <c r="ABU6" s="4">
        <f t="shared" si="7"/>
        <v>0.32487309644670048</v>
      </c>
      <c r="ABV6" s="4">
        <f t="shared" si="7"/>
        <v>0.31218274111675126</v>
      </c>
      <c r="ABW6" s="4">
        <f t="shared" si="7"/>
        <v>0.30964467005076141</v>
      </c>
      <c r="ABX6" s="4">
        <f t="shared" si="7"/>
        <v>0.30964467005076141</v>
      </c>
      <c r="ABY6" s="4">
        <f t="shared" si="7"/>
        <v>0.29770992366412213</v>
      </c>
      <c r="ABZ6" s="4">
        <f t="shared" si="7"/>
        <v>0.27131782945736432</v>
      </c>
      <c r="ACA6" s="4">
        <f t="shared" si="7"/>
        <v>0.25129533678756477</v>
      </c>
      <c r="ACB6" s="4">
        <f t="shared" si="7"/>
        <v>0.24289405684754523</v>
      </c>
      <c r="ACC6" s="4">
        <f t="shared" si="7"/>
        <v>0.2345360824742268</v>
      </c>
      <c r="ACD6" s="4">
        <f t="shared" si="7"/>
        <v>0.2345360824742268</v>
      </c>
      <c r="ACE6" s="4">
        <f t="shared" si="7"/>
        <v>0.21134020618556701</v>
      </c>
      <c r="ACF6" s="4">
        <f t="shared" si="7"/>
        <v>0.20618556701030927</v>
      </c>
      <c r="ACG6" s="4">
        <f t="shared" si="7"/>
        <v>0.19083969465648856</v>
      </c>
      <c r="ACH6" s="4">
        <f t="shared" si="7"/>
        <v>0.1867007672634271</v>
      </c>
      <c r="ACI6" s="4">
        <f t="shared" si="7"/>
        <v>0.17647058823529413</v>
      </c>
      <c r="ACJ6" s="4">
        <f t="shared" si="7"/>
        <v>0.17402597402597403</v>
      </c>
      <c r="ACK6" s="4">
        <f t="shared" si="7"/>
        <v>0.16883116883116883</v>
      </c>
      <c r="ACL6" s="4">
        <f t="shared" si="7"/>
        <v>0.16363636363636364</v>
      </c>
      <c r="ACM6" s="4">
        <f t="shared" si="7"/>
        <v>0.16103896103896104</v>
      </c>
      <c r="ACN6" s="4">
        <f t="shared" si="7"/>
        <v>0.14025974025974025</v>
      </c>
      <c r="ACO6" s="4">
        <f t="shared" si="7"/>
        <v>0.13246753246753246</v>
      </c>
      <c r="ACP6" s="4">
        <f t="shared" ref="ACP6:AFA6" si="8">ACP7/ACP8</f>
        <v>0.13246753246753246</v>
      </c>
      <c r="ACQ6" s="4">
        <f t="shared" si="8"/>
        <v>0.12727272727272726</v>
      </c>
      <c r="ACR6" s="4">
        <f t="shared" si="8"/>
        <v>0.12727272727272726</v>
      </c>
      <c r="ACS6" s="4">
        <f t="shared" si="8"/>
        <v>0.12467532467532468</v>
      </c>
      <c r="ACT6" s="4">
        <f t="shared" si="8"/>
        <v>0.12371134020618557</v>
      </c>
      <c r="ACU6" s="4">
        <f t="shared" si="8"/>
        <v>0.11597938144329897</v>
      </c>
      <c r="ACV6" s="4">
        <f t="shared" si="8"/>
        <v>0.1134020618556701</v>
      </c>
      <c r="ACW6" s="4">
        <f t="shared" si="8"/>
        <v>0.10354223433242507</v>
      </c>
      <c r="ACX6" s="4">
        <f t="shared" si="8"/>
        <v>0.1008174386920981</v>
      </c>
      <c r="ACY6" s="4">
        <f t="shared" si="8"/>
        <v>0.10354223433242507</v>
      </c>
      <c r="ACZ6" s="4">
        <f t="shared" si="8"/>
        <v>0.10354223433242507</v>
      </c>
      <c r="ADA6" s="4">
        <f t="shared" si="8"/>
        <v>9.8360655737704916E-2</v>
      </c>
      <c r="ADB6" s="4">
        <f t="shared" si="8"/>
        <v>0.1008174386920981</v>
      </c>
      <c r="ADC6" s="4">
        <f t="shared" si="8"/>
        <v>8.7193460490463212E-2</v>
      </c>
      <c r="ADD6" s="4">
        <f t="shared" si="8"/>
        <v>8.1743869209809264E-2</v>
      </c>
      <c r="ADE6" s="4">
        <f t="shared" si="8"/>
        <v>7.901907356948229E-2</v>
      </c>
      <c r="ADF6" s="4">
        <f t="shared" si="8"/>
        <v>8.1743869209809264E-2</v>
      </c>
      <c r="ADG6" s="4">
        <f t="shared" si="8"/>
        <v>8.7193460490463212E-2</v>
      </c>
      <c r="ADH6" s="4">
        <f t="shared" si="8"/>
        <v>7.3569482288828342E-2</v>
      </c>
      <c r="ADI6" s="4">
        <f t="shared" si="8"/>
        <v>7.6712328767123292E-2</v>
      </c>
      <c r="ADJ6" s="4">
        <f t="shared" si="8"/>
        <v>6.8493150684931503E-2</v>
      </c>
      <c r="ADK6" s="4">
        <f t="shared" si="8"/>
        <v>6.575342465753424E-2</v>
      </c>
      <c r="ADL6" s="4">
        <f t="shared" si="8"/>
        <v>6.8493150684931503E-2</v>
      </c>
      <c r="ADM6" s="4">
        <f t="shared" si="8"/>
        <v>6.8493150684931503E-2</v>
      </c>
      <c r="ADN6" s="4">
        <f t="shared" si="8"/>
        <v>6.575342465753424E-2</v>
      </c>
      <c r="ADO6" s="4">
        <f t="shared" si="8"/>
        <v>6.575342465753424E-2</v>
      </c>
      <c r="ADP6" s="4">
        <f t="shared" si="8"/>
        <v>6.3013698630136991E-2</v>
      </c>
      <c r="ADQ6" s="4">
        <f t="shared" si="8"/>
        <v>6.0273972602739728E-2</v>
      </c>
      <c r="ADR6" s="4">
        <f t="shared" si="8"/>
        <v>6.0273972602739728E-2</v>
      </c>
      <c r="ADS6" s="4">
        <f t="shared" si="8"/>
        <v>6.1111111111111109E-2</v>
      </c>
      <c r="ADT6" s="4">
        <f t="shared" si="8"/>
        <v>6.3888888888888884E-2</v>
      </c>
      <c r="ADU6" s="4">
        <f t="shared" si="8"/>
        <v>5.8333333333333334E-2</v>
      </c>
      <c r="ADV6" s="4">
        <f t="shared" si="8"/>
        <v>5.5401662049861494E-2</v>
      </c>
      <c r="ADW6" s="4">
        <f t="shared" si="8"/>
        <v>5.8011049723756904E-2</v>
      </c>
      <c r="ADX6" s="4">
        <f t="shared" si="8"/>
        <v>5.8988764044943819E-2</v>
      </c>
      <c r="ADY6" s="4">
        <f t="shared" si="8"/>
        <v>5.6179775280898875E-2</v>
      </c>
      <c r="ADZ6" s="4">
        <f t="shared" si="8"/>
        <v>5.6179775280898875E-2</v>
      </c>
      <c r="AEA6" s="4">
        <f t="shared" si="8"/>
        <v>5.6179775280898875E-2</v>
      </c>
      <c r="AEB6" s="4">
        <f t="shared" si="8"/>
        <v>6.0869565217391307E-2</v>
      </c>
      <c r="AEC6" s="4">
        <f t="shared" si="8"/>
        <v>6.0790273556231005E-2</v>
      </c>
      <c r="AED6" s="4">
        <f t="shared" si="8"/>
        <v>6.4724919093851127E-2</v>
      </c>
      <c r="AEE6" s="4">
        <f t="shared" si="8"/>
        <v>6.1889250814332247E-2</v>
      </c>
      <c r="AEF6" s="4">
        <f t="shared" si="8"/>
        <v>6.6445182724252497E-2</v>
      </c>
      <c r="AEG6" s="4">
        <f t="shared" si="8"/>
        <v>6.354515050167224E-2</v>
      </c>
      <c r="AEH6" s="4">
        <f t="shared" si="8"/>
        <v>6.354515050167224E-2</v>
      </c>
      <c r="AEI6" s="4">
        <f t="shared" si="8"/>
        <v>7.4324324324324328E-2</v>
      </c>
      <c r="AEJ6" s="4">
        <f t="shared" si="8"/>
        <v>6.8027210884353748E-2</v>
      </c>
      <c r="AEK6" s="4">
        <f t="shared" si="8"/>
        <v>6.1433447098976107E-2</v>
      </c>
      <c r="AEL6" s="4">
        <f t="shared" si="8"/>
        <v>5.8823529411764705E-2</v>
      </c>
      <c r="AEM6" s="4">
        <f t="shared" si="8"/>
        <v>5.536332179930796E-2</v>
      </c>
      <c r="AEN6" s="4">
        <f t="shared" si="8"/>
        <v>5.5555555555555552E-2</v>
      </c>
      <c r="AEO6" s="4">
        <f t="shared" si="8"/>
        <v>6.25E-2</v>
      </c>
      <c r="AEP6" s="4">
        <f t="shared" si="8"/>
        <v>6.968641114982578E-2</v>
      </c>
      <c r="AEQ6" s="4">
        <f t="shared" si="8"/>
        <v>6.968641114982578E-2</v>
      </c>
      <c r="AER6" s="4">
        <f t="shared" si="8"/>
        <v>6.9444444444444448E-2</v>
      </c>
      <c r="AES6" s="4">
        <f t="shared" si="8"/>
        <v>6.25E-2</v>
      </c>
      <c r="AET6" s="4">
        <f t="shared" si="8"/>
        <v>5.5555555555555552E-2</v>
      </c>
      <c r="AEU6" s="4">
        <f t="shared" si="8"/>
        <v>5.5555555555555552E-2</v>
      </c>
      <c r="AEV6" s="4">
        <f t="shared" si="8"/>
        <v>5.5555555555555552E-2</v>
      </c>
      <c r="AEW6" s="4">
        <f t="shared" si="8"/>
        <v>5.2083333333333336E-2</v>
      </c>
      <c r="AEX6" s="4">
        <f t="shared" si="8"/>
        <v>5.2264808362369339E-2</v>
      </c>
      <c r="AEY6" s="4">
        <f t="shared" si="8"/>
        <v>4.878048780487805E-2</v>
      </c>
      <c r="AEZ6" s="4">
        <f t="shared" si="8"/>
        <v>5.2264808362369339E-2</v>
      </c>
      <c r="AFA6" s="4">
        <f t="shared" si="8"/>
        <v>4.5296167247386762E-2</v>
      </c>
      <c r="AFB6" s="4">
        <f t="shared" ref="AFB6:AFM6" si="9">AFB7/AFB8</f>
        <v>4.1811846689895474E-2</v>
      </c>
      <c r="AFC6" s="4">
        <f t="shared" si="9"/>
        <v>4.1811846689895474E-2</v>
      </c>
      <c r="AFD6" s="4">
        <f t="shared" si="9"/>
        <v>4.1811846689895474E-2</v>
      </c>
      <c r="AFE6" s="4">
        <f t="shared" si="9"/>
        <v>3.1358885017421602E-2</v>
      </c>
      <c r="AFF6" s="4">
        <f t="shared" si="9"/>
        <v>2.7874564459930314E-2</v>
      </c>
      <c r="AFG6" s="4">
        <f t="shared" si="9"/>
        <v>2.4475524475524476E-2</v>
      </c>
      <c r="AFH6" s="4">
        <f t="shared" si="9"/>
        <v>2.4475524475524476E-2</v>
      </c>
      <c r="AFI6" s="4">
        <f t="shared" si="9"/>
        <v>2.8268551236749116E-2</v>
      </c>
      <c r="AFJ6" s="4">
        <f t="shared" si="9"/>
        <v>2.8268551236749116E-2</v>
      </c>
      <c r="AFK6" s="4">
        <f t="shared" si="9"/>
        <v>2.5547445255474453E-2</v>
      </c>
      <c r="AFL6" s="4">
        <f t="shared" si="9"/>
        <v>2.6615969581749048E-2</v>
      </c>
      <c r="AFM6" s="4">
        <f t="shared" si="9"/>
        <v>2.7237354085603113E-2</v>
      </c>
      <c r="AFN6" s="4">
        <f t="shared" ref="AFN6:AFS6" si="10">AFN7/AFN8</f>
        <v>2.34375E-2</v>
      </c>
      <c r="AFO6" s="4">
        <f t="shared" si="10"/>
        <v>2.8806584362139918E-2</v>
      </c>
      <c r="AFP6" s="4">
        <f t="shared" si="10"/>
        <v>2.8806584362139918E-2</v>
      </c>
      <c r="AFQ6" s="4">
        <f t="shared" si="10"/>
        <v>2.8806584362139918E-2</v>
      </c>
      <c r="AFR6" s="4">
        <f t="shared" si="10"/>
        <v>2.553191489361702E-2</v>
      </c>
      <c r="AFS6" s="4">
        <f t="shared" si="10"/>
        <v>2.6086956521739129E-2</v>
      </c>
      <c r="AFT6" s="4">
        <f t="shared" ref="AFT6:AFU6" si="11">AFT7/AFT8</f>
        <v>2.6086956521739129E-2</v>
      </c>
      <c r="AFU6" s="4">
        <f t="shared" si="11"/>
        <v>2.1739130434782608E-2</v>
      </c>
      <c r="AFV6" s="4">
        <f t="shared" ref="AFV6:AFW6" si="12">AFV7/AFV8</f>
        <v>1.3636363636363636E-2</v>
      </c>
      <c r="AFW6" s="4">
        <f t="shared" si="12"/>
        <v>1.3636363636363636E-2</v>
      </c>
      <c r="AFX6" s="4">
        <f t="shared" ref="AFX6:AFY6" si="13">AFX7/AFX8</f>
        <v>1.3636363636363636E-2</v>
      </c>
      <c r="AFY6" s="4">
        <f t="shared" si="13"/>
        <v>1.3698630136986301E-2</v>
      </c>
      <c r="AFZ6" s="4">
        <f t="shared" ref="AFZ6:AGA6" si="14">AFZ7/AFZ8</f>
        <v>2.2727272727272728E-2</v>
      </c>
      <c r="AGA6" s="4">
        <f t="shared" si="14"/>
        <v>1.8264840182648401E-2</v>
      </c>
      <c r="AGB6" s="4">
        <f t="shared" ref="AGB6:AGC6" si="15">AGB7/AGB8</f>
        <v>2.2831050228310501E-2</v>
      </c>
      <c r="AGC6" s="4">
        <f t="shared" si="15"/>
        <v>3.669724770642202E-2</v>
      </c>
      <c r="AGD6" s="4">
        <f t="shared" ref="AGD6:AGE6" si="16">AGD7/AGD8</f>
        <v>3.669724770642202E-2</v>
      </c>
      <c r="AGE6" s="4">
        <f t="shared" si="16"/>
        <v>3.2110091743119268E-2</v>
      </c>
      <c r="AGF6" s="4">
        <f t="shared" ref="AGF6:AGG6" si="17">AGF7/AGF8</f>
        <v>2.2935779816513763E-2</v>
      </c>
      <c r="AGG6" s="4">
        <f t="shared" si="17"/>
        <v>3.2110091743119268E-2</v>
      </c>
      <c r="AGH6" s="4">
        <f t="shared" ref="AGH6:AGI6" si="18">AGH7/AGH8</f>
        <v>3.2110091743119268E-2</v>
      </c>
      <c r="AGI6" s="4">
        <f t="shared" si="18"/>
        <v>2.7272727272727271E-2</v>
      </c>
      <c r="AGJ6" s="4">
        <f t="shared" ref="AGJ6:AGK6" si="19">AGJ7/AGJ8</f>
        <v>4.1095890410958902E-2</v>
      </c>
      <c r="AGK6" s="4">
        <f t="shared" si="19"/>
        <v>4.8888888888888891E-2</v>
      </c>
      <c r="AGL6" s="4">
        <f t="shared" ref="AGL6:AGM6" si="20">AGL7/AGL8</f>
        <v>5.3333333333333337E-2</v>
      </c>
      <c r="AGM6" s="4">
        <f t="shared" si="20"/>
        <v>5.3333333333333337E-2</v>
      </c>
      <c r="AGN6" s="4">
        <f t="shared" ref="AGN6:AGO6" si="21">AGN7/AGN8</f>
        <v>8.4070796460176997E-2</v>
      </c>
      <c r="AGO6" s="4">
        <f t="shared" si="21"/>
        <v>0.10087719298245613</v>
      </c>
      <c r="AGP6" s="4">
        <f t="shared" ref="AGP6:AGQ6" si="22">AGP7/AGP8</f>
        <v>0.10526315789473684</v>
      </c>
      <c r="AGQ6" s="4">
        <f t="shared" si="22"/>
        <v>9.9137931034482762E-2</v>
      </c>
      <c r="AGR6" s="4">
        <f t="shared" ref="AGR6:AGS6" si="23">AGR7/AGR8</f>
        <v>0.1206896551724138</v>
      </c>
      <c r="AGS6" s="4">
        <f t="shared" si="23"/>
        <v>0.1206896551724138</v>
      </c>
      <c r="AGT6" s="4">
        <f t="shared" ref="AGT6:AGU6" si="24">AGT7/AGT8</f>
        <v>0.13419913419913421</v>
      </c>
      <c r="AGU6" s="4">
        <f t="shared" si="24"/>
        <v>0.16738197424892703</v>
      </c>
      <c r="AGV6" s="4">
        <f t="shared" ref="AGV6:AGW6" si="25">AGV7/AGV8</f>
        <v>0.16734693877551021</v>
      </c>
      <c r="AGW6" s="4">
        <f t="shared" si="25"/>
        <v>0.18473895582329317</v>
      </c>
      <c r="AGX6" s="4">
        <f t="shared" ref="AGX6:AGY6" si="26">AGX7/AGX8</f>
        <v>0.18560606060606061</v>
      </c>
      <c r="AGY6" s="4">
        <f t="shared" si="26"/>
        <v>0.19318181818181818</v>
      </c>
      <c r="AGZ6" s="4">
        <f t="shared" ref="AGZ6:AHA6" si="27">AGZ7/AGZ8</f>
        <v>0.18560606060606061</v>
      </c>
      <c r="AHA6" s="4">
        <f t="shared" si="27"/>
        <v>0.18243243243243243</v>
      </c>
      <c r="AHB6" s="4">
        <f t="shared" ref="AHB6:AHC6" si="28">AHB7/AHB8</f>
        <v>0.19205298013245034</v>
      </c>
      <c r="AHC6" s="4">
        <f t="shared" si="28"/>
        <v>0.1941747572815534</v>
      </c>
      <c r="AHD6" s="4">
        <f t="shared" ref="AHD6:AHE6" si="29">AHD7/AHD8</f>
        <v>0.2</v>
      </c>
      <c r="AHE6" s="4">
        <f t="shared" si="29"/>
        <v>0.22570532915360503</v>
      </c>
      <c r="AHF6" s="4">
        <f t="shared" ref="AHF6:AHG6" si="30">AHF7/AHF8</f>
        <v>0.22327044025157233</v>
      </c>
      <c r="AHG6" s="4">
        <f t="shared" si="30"/>
        <v>0.21698113207547171</v>
      </c>
      <c r="AHH6" s="4">
        <f t="shared" ref="AHH6:AHI6" si="31">AHH7/AHH8</f>
        <v>0.21495327102803738</v>
      </c>
      <c r="AHI6" s="4">
        <f t="shared" si="31"/>
        <v>0.22570532915360503</v>
      </c>
      <c r="AHJ6" s="4">
        <f t="shared" ref="AHJ6:AHK6" si="32">AHJ7/AHJ8</f>
        <v>0.21562500000000001</v>
      </c>
      <c r="AHK6" s="4">
        <f t="shared" si="32"/>
        <v>0.2043343653250774</v>
      </c>
      <c r="AHL6" s="4">
        <f t="shared" ref="AHL6:AHM6" si="33">AHL7/AHL8</f>
        <v>0.21362229102167182</v>
      </c>
      <c r="AHM6" s="4">
        <f t="shared" si="33"/>
        <v>0.18553459119496854</v>
      </c>
      <c r="AHN6" s="4">
        <f t="shared" ref="AHN6:AHO6" si="34">AHN7/AHN8</f>
        <v>0.18553459119496854</v>
      </c>
      <c r="AHO6" s="4">
        <f t="shared" si="34"/>
        <v>0.2</v>
      </c>
      <c r="AHP6" s="4">
        <f t="shared" ref="AHP6:AHQ6" si="35">AHP7/AHP8</f>
        <v>0.22188449848024316</v>
      </c>
      <c r="AHQ6" s="4">
        <f t="shared" si="35"/>
        <v>0.23006134969325154</v>
      </c>
      <c r="AHR6" s="4">
        <f t="shared" ref="AHR6:AHS6" si="36">AHR7/AHR8</f>
        <v>0.25075528700906347</v>
      </c>
      <c r="AHS6" s="4">
        <f t="shared" si="36"/>
        <v>0.26139817629179329</v>
      </c>
      <c r="AHT6" s="4">
        <f t="shared" ref="AHT6:AHU6" si="37">AHT7/AHT8</f>
        <v>0.27190332326283989</v>
      </c>
      <c r="AHU6" s="4">
        <f t="shared" si="37"/>
        <v>0.26283987915407853</v>
      </c>
      <c r="AHV6" s="4">
        <f t="shared" ref="AHV6:AHW6" si="38">AHV7/AHV8</f>
        <v>0.27794561933534745</v>
      </c>
      <c r="AHW6" s="4">
        <f t="shared" si="38"/>
        <v>0.28703703703703703</v>
      </c>
      <c r="AHX6" s="4">
        <f t="shared" ref="AHX6:AHY6" si="39">AHX7/AHX8</f>
        <v>0.28307692307692306</v>
      </c>
      <c r="AHY6" s="4">
        <f t="shared" si="39"/>
        <v>0.28048780487804881</v>
      </c>
      <c r="AHZ6" s="4">
        <f t="shared" ref="AHZ6:AIA6" si="40">AHZ7/AHZ8</f>
        <v>0.28440366972477066</v>
      </c>
      <c r="AIA6" s="4">
        <f t="shared" si="40"/>
        <v>0.26911314984709478</v>
      </c>
      <c r="AIB6" s="4">
        <f t="shared" ref="AIB6:AIC6" si="41">AIB7/AIB8</f>
        <v>0.26605504587155965</v>
      </c>
      <c r="AIC6" s="4">
        <f t="shared" si="41"/>
        <v>0.24770642201834864</v>
      </c>
      <c r="AID6" s="4">
        <f t="shared" ref="AID6:AIE6" si="42">AID7/AID8</f>
        <v>0.25230769230769229</v>
      </c>
      <c r="AIE6" s="4">
        <f t="shared" si="42"/>
        <v>0.24539877300613497</v>
      </c>
      <c r="AIF6" s="4">
        <f t="shared" ref="AIF6:AIG6" si="43">AIF7/AIF8</f>
        <v>0.22699386503067484</v>
      </c>
      <c r="AIG6" s="4">
        <f t="shared" si="43"/>
        <v>0.20123839009287925</v>
      </c>
      <c r="AIH6" s="4">
        <f t="shared" ref="AIH6:AII6" si="44">AIH7/AIH8</f>
        <v>0.19195046439628483</v>
      </c>
      <c r="AII6" s="4">
        <f t="shared" si="44"/>
        <v>0.19195046439628483</v>
      </c>
      <c r="AIJ6" s="4">
        <f t="shared" ref="AIJ6:AIK6" si="45">AIJ7/AIJ8</f>
        <v>0.19504643962848298</v>
      </c>
      <c r="AIK6" s="4">
        <f t="shared" si="45"/>
        <v>0.16358024691358025</v>
      </c>
      <c r="AIL6" s="4">
        <f t="shared" ref="AIL6:AIM6" si="46">AIL7/AIL8</f>
        <v>0.17337461300309598</v>
      </c>
      <c r="AIM6" s="4">
        <f t="shared" si="46"/>
        <v>0.16199376947040497</v>
      </c>
      <c r="AIN6" s="4">
        <f t="shared" ref="AIN6:AIO6" si="47">AIN7/AIN8</f>
        <v>0.17133956386292834</v>
      </c>
      <c r="AIO6" s="4">
        <f t="shared" si="47"/>
        <v>0.17080745341614906</v>
      </c>
      <c r="AIP6" s="4">
        <f t="shared" ref="AIP6:AIQ6" si="48">AIP7/AIP8</f>
        <v>0.17080745341614906</v>
      </c>
      <c r="AIQ6" s="4">
        <f t="shared" si="48"/>
        <v>0.18633540372670807</v>
      </c>
      <c r="AIR6" s="4">
        <f t="shared" ref="AIR6:AIS6" si="49">AIR7/AIR8</f>
        <v>0.15432098765432098</v>
      </c>
      <c r="AIS6" s="4">
        <f t="shared" si="49"/>
        <v>0.16300940438871472</v>
      </c>
      <c r="AIT6" s="4">
        <f t="shared" ref="AIT6:AIU6" si="50">AIT7/AIT8</f>
        <v>0.12618296529968454</v>
      </c>
      <c r="AIU6" s="4">
        <f t="shared" si="50"/>
        <v>0.12459016393442623</v>
      </c>
      <c r="AIV6" s="4">
        <f t="shared" ref="AIV6:AIW6" si="51">AIV7/AIV8</f>
        <v>0.13576158940397351</v>
      </c>
      <c r="AIW6" s="4">
        <f t="shared" si="51"/>
        <v>0.13576158940397351</v>
      </c>
      <c r="AIX6" s="4">
        <f t="shared" ref="AIX6:AIY6" si="52">AIX7/AIX8</f>
        <v>0.13576158940397351</v>
      </c>
      <c r="AIY6" s="4">
        <f t="shared" si="52"/>
        <v>0.125</v>
      </c>
      <c r="AIZ6" s="4">
        <f t="shared" ref="AIZ6:AJA6" si="53">AIZ7/AIZ8</f>
        <v>0.12627986348122866</v>
      </c>
      <c r="AJA6" s="4">
        <f t="shared" si="53"/>
        <v>0.1206896551724138</v>
      </c>
      <c r="AJB6" s="4">
        <f t="shared" ref="AJB6:AJC6" si="54">AJB7/AJB8</f>
        <v>0.11846689895470383</v>
      </c>
      <c r="AJC6" s="4">
        <f t="shared" si="54"/>
        <v>0.11498257839721254</v>
      </c>
      <c r="AJD6" s="4">
        <f t="shared" ref="AJD6:AJE6" si="55">AJD7/AJD8</f>
        <v>0.11846689895470383</v>
      </c>
      <c r="AJE6" s="4">
        <f t="shared" si="55"/>
        <v>0.11578947368421053</v>
      </c>
      <c r="AJF6" s="4">
        <f t="shared" ref="AJF6:AJG6" si="56">AJF7/AJF8</f>
        <v>0.10563380281690141</v>
      </c>
      <c r="AJG6" s="4">
        <f t="shared" si="56"/>
        <v>8.9285714285714288E-2</v>
      </c>
      <c r="AJH6" s="4">
        <f t="shared" ref="AJH6:AJI6" si="57">AJH7/AJH8</f>
        <v>8.5409252669039148E-2</v>
      </c>
      <c r="AJI6" s="4">
        <f t="shared" si="57"/>
        <v>8.5409252669039148E-2</v>
      </c>
      <c r="AJJ6" s="4">
        <f t="shared" ref="AJJ6:AJK6" si="58">AJJ7/AJJ8</f>
        <v>0.10505836575875487</v>
      </c>
      <c r="AJK6" s="4">
        <f t="shared" si="58"/>
        <v>0.10505836575875487</v>
      </c>
      <c r="AJL6" s="4">
        <f t="shared" ref="AJL6:AJM6" si="59">AJL7/AJL8</f>
        <v>0.11814345991561181</v>
      </c>
      <c r="AJM6" s="4">
        <f t="shared" si="59"/>
        <v>0.10572687224669604</v>
      </c>
      <c r="AJN6" s="4">
        <f t="shared" ref="AJN6:AJO6" si="60">AJN7/AJN8</f>
        <v>0.11363636363636363</v>
      </c>
      <c r="AJO6" s="4">
        <f t="shared" si="60"/>
        <v>0.10909090909090909</v>
      </c>
      <c r="AJP6" s="4">
        <f t="shared" ref="AJP6:AJQ6" si="61">AJP7/AJP8</f>
        <v>0.10909090909090909</v>
      </c>
      <c r="AJQ6" s="4">
        <f t="shared" si="61"/>
        <v>9.3457943925233641E-2</v>
      </c>
      <c r="AJR6" s="4">
        <f t="shared" ref="AJR6:AJS6" si="62">AJR7/AJR8</f>
        <v>9.3457943925233641E-2</v>
      </c>
      <c r="AJS6" s="4">
        <f t="shared" si="62"/>
        <v>9.3457943925233641E-2</v>
      </c>
      <c r="AJT6" s="4">
        <f t="shared" ref="AJT6:AJU6" si="63">AJT7/AJT8</f>
        <v>9.3457943925233641E-2</v>
      </c>
      <c r="AJU6" s="4">
        <f t="shared" si="63"/>
        <v>7.9812206572769953E-2</v>
      </c>
      <c r="AJV6" s="4">
        <f t="shared" ref="AJV6:AJW6" si="64">AJV7/AJV8</f>
        <v>7.6923076923076927E-2</v>
      </c>
      <c r="AJW6" s="4">
        <f t="shared" si="64"/>
        <v>8.2051282051282051E-2</v>
      </c>
      <c r="AJX6" s="4">
        <f t="shared" ref="AJX6:AJY6" si="65">AJX7/AJX8</f>
        <v>9.3264248704663211E-2</v>
      </c>
      <c r="AJY6" s="4">
        <f t="shared" si="65"/>
        <v>9.3264248704663211E-2</v>
      </c>
      <c r="AJZ6" s="4">
        <f t="shared" ref="AJZ6:AKA6" si="66">AJZ7/AJZ8</f>
        <v>9.5238095238095233E-2</v>
      </c>
      <c r="AKA6" s="4">
        <f t="shared" si="66"/>
        <v>8.9947089947089942E-2</v>
      </c>
      <c r="AKB6" s="4">
        <f t="shared" ref="AKB6:AKC6" si="67">AKB7/AKB8</f>
        <v>8.9947089947089942E-2</v>
      </c>
      <c r="AKC6" s="4">
        <f t="shared" si="67"/>
        <v>8.5561497326203204E-2</v>
      </c>
      <c r="AKD6" s="4">
        <f t="shared" ref="AKD6:AKE6" si="68">AKD7/AKD8</f>
        <v>0.10106382978723404</v>
      </c>
      <c r="AKE6" s="4">
        <f t="shared" si="68"/>
        <v>0.10106382978723404</v>
      </c>
      <c r="AKF6" s="4">
        <f t="shared" ref="AKF6:AKG6" si="69">AKF7/AKF8</f>
        <v>0.10106382978723404</v>
      </c>
      <c r="AKG6" s="4">
        <f t="shared" si="69"/>
        <v>0.10326086956521739</v>
      </c>
      <c r="AKH6" s="4">
        <f t="shared" ref="AKH6:AKI6" si="70">AKH7/AKH8</f>
        <v>8.1967213114754092E-2</v>
      </c>
      <c r="AKI6" s="4">
        <f t="shared" si="70"/>
        <v>6.5573770491803282E-2</v>
      </c>
      <c r="AKJ6" s="4">
        <f t="shared" ref="AKJ6:AKK6" si="71">AKJ7/AKJ8</f>
        <v>6.5217391304347824E-2</v>
      </c>
      <c r="AKK6" s="4">
        <f t="shared" si="71"/>
        <v>5.4945054945054944E-2</v>
      </c>
      <c r="AKL6" s="4">
        <f t="shared" ref="AKL6:AKM6" si="72">AKL7/AKL8</f>
        <v>6.5573770491803282E-2</v>
      </c>
      <c r="AKM6" s="4">
        <f t="shared" si="72"/>
        <v>6.5573770491803282E-2</v>
      </c>
      <c r="AKN6" s="4">
        <f t="shared" ref="AKN6:AKO6" si="73">AKN7/AKN8</f>
        <v>6.5573770491803282E-2</v>
      </c>
      <c r="AKO6" s="4">
        <f t="shared" si="73"/>
        <v>8.2417582417582416E-2</v>
      </c>
      <c r="AKP6" s="4">
        <f t="shared" ref="AKP6:AKQ6" si="74">AKP7/AKP8</f>
        <v>9.3406593406593408E-2</v>
      </c>
      <c r="AKQ6" s="4">
        <f t="shared" si="74"/>
        <v>0.12154696132596685</v>
      </c>
      <c r="AKR6" s="4">
        <f t="shared" ref="AKR6:AKS6" si="75">AKR7/AKR8</f>
        <v>0.12154696132596685</v>
      </c>
      <c r="AKS6" s="4">
        <f t="shared" si="75"/>
        <v>0.12154696132596685</v>
      </c>
      <c r="AKT6" s="4">
        <f t="shared" ref="AKT6:AKU6" si="76">AKT7/AKT8</f>
        <v>0.12154696132596685</v>
      </c>
      <c r="AKU6" s="4">
        <f t="shared" si="76"/>
        <v>0.12021857923497267</v>
      </c>
      <c r="AKV6" s="4">
        <f t="shared" ref="AKV6" si="77">AKV7/AKV8</f>
        <v>0.11475409836065574</v>
      </c>
      <c r="AKW6" s="4">
        <f t="shared" ref="AKW6:AKX6" si="78">AKW7/AKW8</f>
        <v>0.12021857923497267</v>
      </c>
      <c r="AKX6" s="4">
        <f t="shared" si="78"/>
        <v>0.12021857923497267</v>
      </c>
      <c r="AKY6" s="4">
        <f t="shared" ref="AKY6:AKZ6" si="79">AKY7/AKY8</f>
        <v>0.125</v>
      </c>
      <c r="AKZ6" s="4">
        <f t="shared" si="79"/>
        <v>0.13043478260869565</v>
      </c>
      <c r="ALA6" s="4">
        <f t="shared" ref="ALA6:ALB6" si="80">ALA7/ALA8</f>
        <v>0.13043478260869565</v>
      </c>
      <c r="ALB6" s="4">
        <f t="shared" si="80"/>
        <v>0.13043478260869565</v>
      </c>
      <c r="ALC6" s="4">
        <f t="shared" ref="ALC6:ALD6" si="81">ALC7/ALC8</f>
        <v>0.1276595744680851</v>
      </c>
      <c r="ALD6" s="4">
        <f t="shared" si="81"/>
        <v>0.1358695652173913</v>
      </c>
      <c r="ALE6" s="4">
        <f t="shared" ref="ALE6:ALF6" si="82">ALE7/ALE8</f>
        <v>0.15135135135135136</v>
      </c>
      <c r="ALF6" s="4">
        <f t="shared" si="82"/>
        <v>0.14516129032258066</v>
      </c>
      <c r="ALG6" s="4">
        <f t="shared" ref="ALG6:ALH6" si="83">ALG7/ALG8</f>
        <v>0.15591397849462366</v>
      </c>
      <c r="ALH6" s="4">
        <f t="shared" si="83"/>
        <v>0.14516129032258066</v>
      </c>
      <c r="ALI6" s="4">
        <f t="shared" ref="ALI6:ALJ6" si="84">ALI7/ALI8</f>
        <v>0.14516129032258066</v>
      </c>
      <c r="ALJ6" s="4">
        <f t="shared" si="84"/>
        <v>0.14130434782608695</v>
      </c>
      <c r="ALK6" s="4">
        <f t="shared" ref="ALK6:ALL6" si="85">ALK7/ALK8</f>
        <v>0.11351351351351352</v>
      </c>
      <c r="ALL6" s="4">
        <f t="shared" si="85"/>
        <v>0.11351351351351352</v>
      </c>
      <c r="ALM6" s="4">
        <f t="shared" ref="ALM6:ALN6" si="86">ALM7/ALM8</f>
        <v>0.11891891891891893</v>
      </c>
      <c r="ALN6" s="4">
        <f t="shared" si="86"/>
        <v>0.11827956989247312</v>
      </c>
      <c r="ALO6" s="4">
        <f t="shared" ref="ALO6:ALP6" si="87">ALO7/ALO8</f>
        <v>0.11827956989247312</v>
      </c>
      <c r="ALP6" s="4">
        <f t="shared" si="87"/>
        <v>0.12903225806451613</v>
      </c>
      <c r="ALQ6" s="4">
        <f t="shared" ref="ALQ6:ALR6" si="88">ALQ7/ALQ8</f>
        <v>0.17204301075268819</v>
      </c>
      <c r="ALR6" s="4">
        <f t="shared" si="88"/>
        <v>0.16666666666666666</v>
      </c>
      <c r="ALS6" s="4">
        <f t="shared" ref="ALS6:ALT6" si="89">ALS7/ALS8</f>
        <v>0.15217391304347827</v>
      </c>
      <c r="ALT6" s="4">
        <f t="shared" si="89"/>
        <v>0.15675675675675677</v>
      </c>
      <c r="ALU6" s="4">
        <f t="shared" ref="ALU6:ALV6" si="90">ALU7/ALU8</f>
        <v>0.17934782608695651</v>
      </c>
      <c r="ALV6" s="4">
        <f t="shared" si="90"/>
        <v>0.17934782608695651</v>
      </c>
      <c r="ALW6" s="4">
        <f t="shared" ref="ALW6:ALX6" si="91">ALW7/ALW8</f>
        <v>0.17934782608695651</v>
      </c>
      <c r="ALX6" s="4">
        <f t="shared" si="91"/>
        <v>0.1891891891891892</v>
      </c>
      <c r="ALY6" s="4">
        <f t="shared" ref="ALY6:ALZ6" si="92">ALY7/ALY8</f>
        <v>0.20967741935483872</v>
      </c>
      <c r="ALZ6" s="4">
        <f t="shared" si="92"/>
        <v>0.21621621621621623</v>
      </c>
      <c r="AMA6" s="4">
        <f t="shared" ref="AMA6:AMB6" si="93">AMA7/AMA8</f>
        <v>0.193717277486911</v>
      </c>
      <c r="AMB6" s="4">
        <f t="shared" si="93"/>
        <v>0.19251336898395721</v>
      </c>
      <c r="AMC6" s="4">
        <f t="shared" ref="AMC6:AMD6" si="94">AMC7/AMC8</f>
        <v>0.19786096256684493</v>
      </c>
      <c r="AMD6" s="4">
        <f t="shared" si="94"/>
        <v>0.19786096256684493</v>
      </c>
      <c r="AME6" s="4">
        <f t="shared" ref="AME6:AMF6" si="95">AME7/AME8</f>
        <v>0.22459893048128343</v>
      </c>
      <c r="AMF6" s="4">
        <f t="shared" si="95"/>
        <v>0.21989528795811519</v>
      </c>
      <c r="AMG6" s="4">
        <f t="shared" ref="AMG6:AMH6" si="96">AMG7/AMG8</f>
        <v>0.2356020942408377</v>
      </c>
      <c r="AMH6" s="4">
        <f t="shared" si="96"/>
        <v>0.24083769633507854</v>
      </c>
      <c r="AMI6" s="4">
        <f t="shared" ref="AMI6:AMJ6" si="97">AMI7/AMI8</f>
        <v>0.22959183673469388</v>
      </c>
      <c r="AMJ6" s="4">
        <f t="shared" si="97"/>
        <v>0.22959183673469388</v>
      </c>
      <c r="AMK6" s="4">
        <f t="shared" ref="AMK6:AML6" si="98">AMK7/AMK8</f>
        <v>0.23115577889447236</v>
      </c>
      <c r="AML6" s="4">
        <f t="shared" si="98"/>
        <v>0.25628140703517588</v>
      </c>
      <c r="AMM6" s="4">
        <f t="shared" ref="AMM6:AMN6" si="99">AMM7/AMM8</f>
        <v>0.24873096446700507</v>
      </c>
      <c r="AMN6" s="4">
        <f t="shared" si="99"/>
        <v>0.26237623762376239</v>
      </c>
      <c r="AMO6" s="4">
        <f t="shared" ref="AMO6:AMP6" si="100">AMO7/AMO8</f>
        <v>0.26</v>
      </c>
      <c r="AMP6" s="4">
        <f t="shared" si="100"/>
        <v>0.27488151658767773</v>
      </c>
      <c r="AMQ6" s="4">
        <f t="shared" ref="AMQ6:AMR6" si="101">AMQ7/AMQ8</f>
        <v>0.27014218009478674</v>
      </c>
      <c r="AMR6" s="4">
        <f t="shared" si="101"/>
        <v>0.23966942148760331</v>
      </c>
      <c r="AMS6" s="4">
        <f t="shared" ref="AMS6:AMT6" si="102">AMS7/AMS8</f>
        <v>0.21132075471698114</v>
      </c>
      <c r="AMT6" s="4">
        <f t="shared" si="102"/>
        <v>0.22137404580152673</v>
      </c>
      <c r="AMU6" s="4">
        <f t="shared" ref="AMU6:AMV6" si="103">AMU7/AMU8</f>
        <v>0.24150943396226415</v>
      </c>
      <c r="AMV6" s="4">
        <f t="shared" si="103"/>
        <v>0.23791821561338289</v>
      </c>
      <c r="AMW6" s="4">
        <f t="shared" ref="AMW6:AMX6" si="104">AMW7/AMW8</f>
        <v>0.23791821561338289</v>
      </c>
      <c r="AMX6" s="4">
        <f t="shared" si="104"/>
        <v>0.24535315985130113</v>
      </c>
      <c r="AMY6" s="4">
        <f t="shared" ref="AMY6:AMZ6" si="105">AMY7/AMY8</f>
        <v>0.24907063197026022</v>
      </c>
      <c r="AMZ6" s="4">
        <f t="shared" si="105"/>
        <v>0.24907063197026022</v>
      </c>
      <c r="ANA6" s="4">
        <f t="shared" ref="ANA6:ANB6" si="106">ANA7/ANA8</f>
        <v>0.24535315985130113</v>
      </c>
      <c r="ANB6" s="4">
        <f t="shared" si="106"/>
        <v>0.26937269372693728</v>
      </c>
      <c r="ANC6" s="4">
        <f t="shared" ref="ANC6:AND6" si="107">ANC7/ANC8</f>
        <v>0.25735294117647056</v>
      </c>
      <c r="AND6" s="4">
        <f t="shared" si="107"/>
        <v>0.26335877862595419</v>
      </c>
      <c r="ANE6" s="4">
        <f t="shared" ref="ANE6:ANF6" si="108">ANE7/ANE8</f>
        <v>0.26717557251908397</v>
      </c>
      <c r="ANF6" s="4">
        <f t="shared" si="108"/>
        <v>0.27099236641221375</v>
      </c>
      <c r="ANG6" s="4">
        <f t="shared" ref="ANG6:ANH6" si="109">ANG7/ANG8</f>
        <v>0.26717557251908397</v>
      </c>
      <c r="ANH6" s="4">
        <f t="shared" si="109"/>
        <v>0.3146067415730337</v>
      </c>
      <c r="ANI6" s="4">
        <f t="shared" ref="ANI6:ANJ6" si="110">ANI7/ANI8</f>
        <v>0.32835820895522388</v>
      </c>
      <c r="ANJ6" s="4">
        <f t="shared" si="110"/>
        <v>0.32575757575757575</v>
      </c>
      <c r="ANK6" s="4">
        <f t="shared" ref="ANK6:ANL6" si="111">ANK7/ANK8</f>
        <v>0.3281853281853282</v>
      </c>
      <c r="ANL6" s="4">
        <f t="shared" si="111"/>
        <v>0.33720930232558138</v>
      </c>
      <c r="ANM6" s="4">
        <f t="shared" ref="ANM6:ANN6" si="112">ANM7/ANM8</f>
        <v>0.34108527131782945</v>
      </c>
      <c r="ANN6" s="4">
        <f t="shared" si="112"/>
        <v>0.33458646616541354</v>
      </c>
      <c r="ANO6" s="4">
        <f t="shared" ref="ANO6:ANP6" si="113">ANO7/ANO8</f>
        <v>0.34865900383141762</v>
      </c>
      <c r="ANP6" s="4">
        <f t="shared" si="113"/>
        <v>0.34351145038167941</v>
      </c>
      <c r="ANQ6" s="4">
        <f t="shared" ref="ANQ6:ANR6" si="114">ANQ7/ANQ8</f>
        <v>0.34883720930232559</v>
      </c>
      <c r="ANR6" s="4">
        <f t="shared" si="114"/>
        <v>0.32295719844357978</v>
      </c>
      <c r="ANS6" s="4">
        <f t="shared" ref="ANS6:ANT6" si="115">ANS7/ANS8</f>
        <v>0.32295719844357978</v>
      </c>
      <c r="ANT6" s="4">
        <f t="shared" si="115"/>
        <v>0.32295719844357978</v>
      </c>
      <c r="ANU6" s="4">
        <f t="shared" ref="ANU6:ANV6" si="116">ANU7/ANU8</f>
        <v>0.35135135135135137</v>
      </c>
      <c r="ANV6" s="4">
        <f t="shared" si="116"/>
        <v>0.33204633204633205</v>
      </c>
      <c r="ANW6" s="4">
        <f t="shared" ref="ANW6:ANX6" si="117">ANW7/ANW8</f>
        <v>0.32684824902723736</v>
      </c>
      <c r="ANX6" s="4">
        <f t="shared" si="117"/>
        <v>0.31782945736434109</v>
      </c>
      <c r="ANY6" s="4">
        <f t="shared" ref="ANY6:ANZ6" si="118">ANY7/ANY8</f>
        <v>0.32046332046332049</v>
      </c>
      <c r="ANZ6" s="4">
        <f t="shared" si="118"/>
        <v>0.32432432432432434</v>
      </c>
      <c r="AOA6" s="4">
        <f t="shared" ref="AOA6:AOB6" si="119">AOA7/AOA8</f>
        <v>0.32432432432432434</v>
      </c>
      <c r="AOB6" s="4">
        <f t="shared" si="119"/>
        <v>0.31782945736434109</v>
      </c>
      <c r="AOC6" s="4">
        <f t="shared" ref="AOC6:AOD6" si="120">AOC7/AOC8</f>
        <v>0.29457364341085274</v>
      </c>
      <c r="AOD6" s="4">
        <f t="shared" si="120"/>
        <v>0.30901287553648071</v>
      </c>
      <c r="AOE6" s="4">
        <f t="shared" ref="AOE6:AOF6" si="121">AOE7/AOE8</f>
        <v>0.29333333333333333</v>
      </c>
      <c r="AOF6" s="4">
        <f t="shared" si="121"/>
        <v>0.27312775330396477</v>
      </c>
      <c r="AOG6" s="4">
        <f t="shared" ref="AOG6:AOH6" si="122">AOG7/AOG8</f>
        <v>0.2687224669603524</v>
      </c>
      <c r="AOH6" s="4">
        <f t="shared" si="122"/>
        <v>0.2687224669603524</v>
      </c>
      <c r="AOI6" s="4">
        <f t="shared" ref="AOI6:AOJ6" si="123">AOI7/AOI8</f>
        <v>0.28310502283105021</v>
      </c>
      <c r="AOJ6" s="4">
        <f t="shared" si="123"/>
        <v>0.2558139534883721</v>
      </c>
      <c r="AOK6" s="4">
        <f t="shared" ref="AOK6:AOL6" si="124">AOK7/AOK8</f>
        <v>0.24766355140186916</v>
      </c>
      <c r="AOL6" s="4">
        <f t="shared" si="124"/>
        <v>0.22790697674418606</v>
      </c>
      <c r="AOM6" s="4">
        <f t="shared" ref="AOM6:AON6" si="125">AOM7/AOM8</f>
        <v>0.21495327102803738</v>
      </c>
      <c r="AON6" s="4">
        <f t="shared" si="125"/>
        <v>0.21495327102803738</v>
      </c>
      <c r="AOO6" s="4">
        <f t="shared" ref="AOO6:AOP6" si="126">AOO7/AOO8</f>
        <v>0.21495327102803738</v>
      </c>
      <c r="AOP6" s="4">
        <f t="shared" si="126"/>
        <v>0.20560747663551401</v>
      </c>
      <c r="AOQ6" s="4">
        <f t="shared" ref="AOQ6:AOR6" si="127">AOQ7/AOQ8</f>
        <v>0.20283018867924529</v>
      </c>
      <c r="AOR6" s="4">
        <f t="shared" si="127"/>
        <v>0.18867924528301888</v>
      </c>
      <c r="AOS6" s="4">
        <f t="shared" ref="AOS6:AOT6" si="128">AOS7/AOS8</f>
        <v>0.17142857142857143</v>
      </c>
      <c r="AOT6" s="4">
        <f t="shared" si="128"/>
        <v>0.18009478672985782</v>
      </c>
      <c r="AOU6" s="4">
        <f t="shared" ref="AOU6:AOV6" si="129">AOU7/AOU8</f>
        <v>0.18009478672985782</v>
      </c>
      <c r="AOV6" s="4">
        <f t="shared" si="129"/>
        <v>0.18095238095238095</v>
      </c>
      <c r="AOW6" s="4">
        <f t="shared" ref="AOW6:AOX6" si="130">AOW7/AOW8</f>
        <v>0.15714285714285714</v>
      </c>
      <c r="AOX6" s="4">
        <f t="shared" si="130"/>
        <v>0.1380952380952381</v>
      </c>
      <c r="AOY6" s="4">
        <f t="shared" ref="AOY6:AOZ6" si="131">AOY7/AOY8</f>
        <v>0.13270142180094788</v>
      </c>
      <c r="AOZ6" s="4">
        <f t="shared" si="131"/>
        <v>0.13270142180094788</v>
      </c>
      <c r="APA6" s="4">
        <f t="shared" ref="APA6:APB6" si="132">APA7/APA8</f>
        <v>0.13207547169811321</v>
      </c>
      <c r="APB6" s="4">
        <f t="shared" si="132"/>
        <v>0.13207547169811321</v>
      </c>
      <c r="APC6" s="4">
        <f t="shared" ref="APC6:APD6" si="133">APC7/APC8</f>
        <v>0.13207547169811321</v>
      </c>
      <c r="APD6" s="4">
        <f t="shared" si="133"/>
        <v>0.12796208530805686</v>
      </c>
      <c r="APE6" s="4">
        <f t="shared" ref="APE6:APF6" si="134">APE7/APE8</f>
        <v>0.12953367875647667</v>
      </c>
      <c r="APF6" s="4">
        <f t="shared" si="134"/>
        <v>0.12435233160621761</v>
      </c>
      <c r="APG6" s="4">
        <f t="shared" ref="APG6:APH6" si="135">APG7/APG8</f>
        <v>0.11398963730569948</v>
      </c>
      <c r="APH6" s="4">
        <f t="shared" si="135"/>
        <v>0.11917098445595854</v>
      </c>
      <c r="API6" s="4">
        <f t="shared" ref="API6:APJ6" si="136">API7/API8</f>
        <v>0.11917098445595854</v>
      </c>
      <c r="APJ6" s="4">
        <f t="shared" si="136"/>
        <v>0.11917098445595854</v>
      </c>
      <c r="APK6" s="4">
        <f t="shared" ref="APK6:APL6" si="137">APK7/APK8</f>
        <v>9.8445595854922283E-2</v>
      </c>
      <c r="APL6" s="4">
        <f t="shared" si="137"/>
        <v>9.375E-2</v>
      </c>
      <c r="APM6" s="4">
        <f t="shared" ref="APM6:APN6" si="138">APM7/APM8</f>
        <v>7.7720207253886009E-2</v>
      </c>
      <c r="APN6" s="4">
        <f t="shared" si="138"/>
        <v>6.2176165803108807E-2</v>
      </c>
      <c r="APO6" s="4">
        <f t="shared" ref="APO6:APP6" si="139">APO7/APO8</f>
        <v>6.7708333333333329E-2</v>
      </c>
      <c r="APP6" s="4">
        <f t="shared" si="139"/>
        <v>6.7708333333333329E-2</v>
      </c>
      <c r="APQ6" s="4">
        <f t="shared" ref="APQ6:APR6" si="140">APQ7/APQ8</f>
        <v>6.7708333333333329E-2</v>
      </c>
      <c r="APR6" s="4">
        <f t="shared" si="140"/>
        <v>7.2916666666666671E-2</v>
      </c>
      <c r="APS6" s="4">
        <f t="shared" ref="APS6:APT6" si="141">APS7/APS8</f>
        <v>8.3769633507853408E-2</v>
      </c>
      <c r="APT6" s="4">
        <f t="shared" si="141"/>
        <v>7.3298429319371722E-2</v>
      </c>
      <c r="APU6" s="4">
        <f t="shared" ref="APU6:APV6" si="142">APU7/APU8</f>
        <v>7.8534031413612565E-2</v>
      </c>
      <c r="APV6" s="4">
        <f t="shared" si="142"/>
        <v>7.8534031413612565E-2</v>
      </c>
      <c r="APW6" s="4">
        <f t="shared" ref="APW6:APX6" si="143">APW7/APW8</f>
        <v>7.3298429319371722E-2</v>
      </c>
      <c r="APX6" s="4">
        <f t="shared" si="143"/>
        <v>7.3298429319371722E-2</v>
      </c>
      <c r="APY6" s="4">
        <f t="shared" ref="APY6:APZ6" si="144">APY7/APY8</f>
        <v>6.2827225130890049E-2</v>
      </c>
      <c r="APZ6" s="4">
        <f t="shared" si="144"/>
        <v>6.2827225130890049E-2</v>
      </c>
      <c r="AQA6" s="4">
        <f t="shared" ref="AQA6:AQB6" si="145">AQA7/AQA8</f>
        <v>5.7591623036649213E-2</v>
      </c>
      <c r="AQB6" s="4">
        <f t="shared" si="145"/>
        <v>4.1884816753926704E-2</v>
      </c>
      <c r="AQC6" s="4">
        <f t="shared" ref="AQC6:AQD6" si="146">AQC7/AQC8</f>
        <v>3.4090909090909088E-2</v>
      </c>
      <c r="AQD6" s="4">
        <f t="shared" si="146"/>
        <v>3.4090909090909088E-2</v>
      </c>
      <c r="AQE6" s="4">
        <f t="shared" ref="AQE6:AQF6" si="147">AQE7/AQE8</f>
        <v>3.4090909090909088E-2</v>
      </c>
      <c r="AQF6" s="4">
        <f t="shared" si="147"/>
        <v>3.4090909090909088E-2</v>
      </c>
      <c r="AQG6" s="4">
        <f t="shared" ref="AQG6:AQH6" si="148">AQG7/AQG8</f>
        <v>3.4090909090909088E-2</v>
      </c>
      <c r="AQH6" s="4">
        <f t="shared" si="148"/>
        <v>2.8409090909090908E-2</v>
      </c>
      <c r="AQI6" s="4">
        <f t="shared" ref="AQI6:AQJ6" si="149">AQI7/AQI8</f>
        <v>3.4090909090909088E-2</v>
      </c>
      <c r="AQJ6" s="4">
        <f t="shared" si="149"/>
        <v>2.8409090909090908E-2</v>
      </c>
      <c r="AQK6" s="4">
        <f t="shared" ref="AQK6:AQL6" si="150">AQK7/AQK8</f>
        <v>2.8409090909090908E-2</v>
      </c>
      <c r="AQL6" s="4">
        <f t="shared" si="150"/>
        <v>2.8409090909090908E-2</v>
      </c>
      <c r="AQM6" s="4">
        <f t="shared" ref="AQM6:AQN6" si="151">AQM7/AQM8</f>
        <v>3.9772727272727272E-2</v>
      </c>
      <c r="AQN6" s="4">
        <f t="shared" si="151"/>
        <v>3.9772727272727272E-2</v>
      </c>
      <c r="AQO6" s="4">
        <f t="shared" ref="AQO6:AQP6" si="152">AQO7/AQO8</f>
        <v>3.4090909090909088E-2</v>
      </c>
      <c r="AQP6" s="4">
        <f t="shared" si="152"/>
        <v>3.4090909090909088E-2</v>
      </c>
      <c r="AQQ6" s="4">
        <f t="shared" ref="AQQ6:AQR6" si="153">AQQ7/AQQ8</f>
        <v>4.5454545454545456E-2</v>
      </c>
      <c r="AQR6" s="4">
        <f t="shared" si="153"/>
        <v>4.5454545454545456E-2</v>
      </c>
      <c r="AQS6" s="4">
        <f t="shared" ref="AQS6:AQT6" si="154">AQS7/AQS8</f>
        <v>4.5454545454545456E-2</v>
      </c>
      <c r="AQT6" s="4">
        <f t="shared" si="154"/>
        <v>4.5454545454545456E-2</v>
      </c>
      <c r="AQU6" s="4">
        <f t="shared" ref="AQU6:AQV6" si="155">AQU7/AQU8</f>
        <v>4.5454545454545456E-2</v>
      </c>
      <c r="AQV6" s="4">
        <f t="shared" si="155"/>
        <v>4.5454545454545456E-2</v>
      </c>
      <c r="AQW6" s="4">
        <f t="shared" ref="AQW6:AQY6" si="156">AQW7/AQW8</f>
        <v>3.9772727272727272E-2</v>
      </c>
      <c r="AQX6" s="4">
        <f t="shared" si="156"/>
        <v>3.9772727272727272E-2</v>
      </c>
      <c r="AQY6" s="4">
        <f t="shared" si="156"/>
        <v>3.9772727272727272E-2</v>
      </c>
      <c r="AQZ6" s="4">
        <f t="shared" ref="AQZ6:ARA6" si="157">AQZ7/AQZ8</f>
        <v>3.9772727272727272E-2</v>
      </c>
      <c r="ARA6" s="4">
        <f t="shared" si="157"/>
        <v>4.5454545454545456E-2</v>
      </c>
      <c r="ARB6" s="4">
        <f t="shared" ref="ARB6:ARC6" si="158">ARB7/ARB8</f>
        <v>3.9772727272727272E-2</v>
      </c>
      <c r="ARC6" s="4">
        <f t="shared" si="158"/>
        <v>3.9772727272727272E-2</v>
      </c>
      <c r="ARD6" s="4">
        <f t="shared" ref="ARD6:ARE6" si="159">ARD7/ARD8</f>
        <v>3.9772727272727272E-2</v>
      </c>
      <c r="ARE6" s="4">
        <f t="shared" si="159"/>
        <v>3.9772727272727272E-2</v>
      </c>
      <c r="ARF6" s="4">
        <f t="shared" ref="ARF6:ARG6" si="160">ARF7/ARF8</f>
        <v>3.9772727272727272E-2</v>
      </c>
      <c r="ARG6" s="4">
        <f t="shared" si="160"/>
        <v>4.5454545454545456E-2</v>
      </c>
      <c r="ARH6" s="4">
        <f t="shared" ref="ARH6:ARI6" si="161">ARH7/ARH8</f>
        <v>3.9772727272727272E-2</v>
      </c>
      <c r="ARI6" s="4">
        <f t="shared" si="161"/>
        <v>3.4090909090909088E-2</v>
      </c>
      <c r="ARJ6" s="4">
        <f t="shared" ref="ARJ6:ARK6" si="162">ARJ7/ARJ8</f>
        <v>2.8409090909090908E-2</v>
      </c>
      <c r="ARK6" s="4">
        <f t="shared" si="162"/>
        <v>2.8409090909090908E-2</v>
      </c>
      <c r="ARL6" s="4">
        <f t="shared" ref="ARL6:ARM6" si="163">ARL7/ARL8</f>
        <v>2.8409090909090908E-2</v>
      </c>
      <c r="ARM6" s="4">
        <f t="shared" si="163"/>
        <v>2.8409090909090908E-2</v>
      </c>
      <c r="ARN6" s="4">
        <f t="shared" ref="ARN6:ARO6" si="164">ARN7/ARN8</f>
        <v>2.8409090909090908E-2</v>
      </c>
      <c r="ARO6" s="4">
        <f t="shared" si="164"/>
        <v>3.9772727272727272E-2</v>
      </c>
      <c r="ARP6" s="4">
        <f t="shared" ref="ARP6:ARQ6" si="165">ARP7/ARP8</f>
        <v>3.9772727272727272E-2</v>
      </c>
      <c r="ARQ6" s="4">
        <f t="shared" si="165"/>
        <v>3.9772727272727272E-2</v>
      </c>
      <c r="ARR6" s="4">
        <f t="shared" ref="ARR6:ARS6" si="166">ARR7/ARR8</f>
        <v>3.9772727272727272E-2</v>
      </c>
      <c r="ARS6" s="4">
        <f t="shared" si="166"/>
        <v>3.9772727272727272E-2</v>
      </c>
      <c r="ART6" s="4">
        <f t="shared" ref="ART6:ARU6" si="167">ART7/ART8</f>
        <v>3.9772727272727272E-2</v>
      </c>
      <c r="ARU6" s="4">
        <f t="shared" si="167"/>
        <v>3.9772727272727272E-2</v>
      </c>
    </row>
    <row r="7" spans="1:1165" s="41" customFormat="1" ht="18" customHeight="1">
      <c r="A7" s="39" t="s">
        <v>49</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5">
        <f>'データ一覧(モニタリング指標)'!JK28</f>
        <v>107</v>
      </c>
      <c r="JL7" s="5">
        <f>'データ一覧(モニタリング指標)'!JL28</f>
        <v>108</v>
      </c>
      <c r="JM7" s="5">
        <f>'データ一覧(モニタリング指標)'!JM28</f>
        <v>107</v>
      </c>
      <c r="JN7" s="5">
        <f>'データ一覧(モニタリング指標)'!JN28</f>
        <v>107</v>
      </c>
      <c r="JO7" s="5">
        <f>'データ一覧(モニタリング指標)'!JO28</f>
        <v>110</v>
      </c>
      <c r="JP7" s="5">
        <f>'データ一覧(モニタリング指標)'!JP28</f>
        <v>124</v>
      </c>
      <c r="JQ7" s="5">
        <f>'データ一覧(モニタリング指標)'!JQ28</f>
        <v>125</v>
      </c>
      <c r="JR7" s="5">
        <f>'データ一覧(モニタリング指標)'!JR28</f>
        <v>131</v>
      </c>
      <c r="JS7" s="5">
        <f>'データ一覧(モニタリング指標)'!JS28</f>
        <v>136</v>
      </c>
      <c r="JT7" s="5">
        <f>'データ一覧(モニタリング指標)'!JT28</f>
        <v>139</v>
      </c>
      <c r="JU7" s="5">
        <f>'データ一覧(モニタリング指標)'!JU28</f>
        <v>132</v>
      </c>
      <c r="JV7" s="5">
        <f>'データ一覧(モニタリング指標)'!JV28</f>
        <v>141</v>
      </c>
      <c r="JW7" s="5">
        <f>'データ一覧(モニタリング指標)'!JW28</f>
        <v>141</v>
      </c>
      <c r="JX7" s="5">
        <f>'データ一覧(モニタリング指標)'!JX28</f>
        <v>146</v>
      </c>
      <c r="JY7" s="5">
        <f>'データ一覧(モニタリング指標)'!JY28</f>
        <v>147</v>
      </c>
      <c r="JZ7" s="5">
        <f>'データ一覧(モニタリング指標)'!JZ28</f>
        <v>150</v>
      </c>
      <c r="KA7" s="5">
        <f>'データ一覧(モニタリング指標)'!KA28</f>
        <v>155</v>
      </c>
      <c r="KB7" s="5">
        <f>'データ一覧(モニタリング指標)'!KB28</f>
        <v>152</v>
      </c>
      <c r="KC7" s="5">
        <f>'データ一覧(モニタリング指標)'!KC28</f>
        <v>158</v>
      </c>
      <c r="KD7" s="5">
        <f>'データ一覧(モニタリング指標)'!KD28</f>
        <v>156</v>
      </c>
      <c r="KE7" s="5">
        <f>'データ一覧(モニタリング指標)'!KE28</f>
        <v>158</v>
      </c>
      <c r="KF7" s="5">
        <f>'データ一覧(モニタリング指標)'!KF28</f>
        <v>157</v>
      </c>
      <c r="KG7" s="5">
        <f>'データ一覧(モニタリング指標)'!KG28</f>
        <v>157</v>
      </c>
      <c r="KH7" s="5">
        <f>'データ一覧(モニタリング指標)'!KH28</f>
        <v>156</v>
      </c>
      <c r="KI7" s="5">
        <f>'データ一覧(モニタリング指標)'!KI28</f>
        <v>158</v>
      </c>
      <c r="KJ7" s="5">
        <f>'データ一覧(モニタリング指標)'!KJ28</f>
        <v>158</v>
      </c>
      <c r="KK7" s="5">
        <f>'データ一覧(モニタリング指標)'!KK28</f>
        <v>165</v>
      </c>
      <c r="KL7" s="5">
        <f>'データ一覧(モニタリング指標)'!KL28</f>
        <v>160</v>
      </c>
      <c r="KM7" s="5">
        <f>'データ一覧(モニタリング指標)'!KM28</f>
        <v>162</v>
      </c>
      <c r="KN7" s="5">
        <f>'データ一覧(モニタリング指標)'!KN28</f>
        <v>161</v>
      </c>
      <c r="KO7" s="5">
        <f>'データ一覧(モニタリング指標)'!KO28</f>
        <v>162</v>
      </c>
      <c r="KP7" s="5">
        <f>'データ一覧(モニタリング指標)'!KP28</f>
        <v>161</v>
      </c>
      <c r="KQ7" s="5">
        <f>'データ一覧(モニタリング指標)'!KQ28</f>
        <v>161</v>
      </c>
      <c r="KR7" s="5">
        <f>'データ一覧(モニタリング指標)'!KR28</f>
        <v>158</v>
      </c>
      <c r="KS7" s="5">
        <f>'データ一覧(モニタリング指標)'!KS28</f>
        <v>150</v>
      </c>
      <c r="KT7" s="5">
        <f>'データ一覧(モニタリング指標)'!KT28</f>
        <v>159</v>
      </c>
      <c r="KU7" s="5">
        <f>'データ一覧(モニタリング指標)'!KU28</f>
        <v>164</v>
      </c>
      <c r="KV7" s="5">
        <f>'データ一覧(モニタリング指標)'!KV28</f>
        <v>165</v>
      </c>
      <c r="KW7" s="5">
        <f>'データ一覧(モニタリング指標)'!KW28</f>
        <v>165</v>
      </c>
      <c r="KX7" s="5">
        <f>'データ一覧(モニタリング指標)'!KX28</f>
        <v>169</v>
      </c>
      <c r="KY7" s="5">
        <f>'データ一覧(モニタリング指標)'!KY28</f>
        <v>171</v>
      </c>
      <c r="KZ7" s="5">
        <f>'データ一覧(モニタリング指標)'!KZ28</f>
        <v>161</v>
      </c>
      <c r="LA7" s="5">
        <f>'データ一覧(モニタリング指標)'!LA28</f>
        <v>166</v>
      </c>
      <c r="LB7" s="5">
        <f>'データ一覧(モニタリング指標)'!LB28</f>
        <v>168</v>
      </c>
      <c r="LC7" s="5">
        <f>'データ一覧(モニタリング指標)'!LC28</f>
        <v>168</v>
      </c>
      <c r="LD7" s="5">
        <f>'データ一覧(モニタリング指標)'!LD28</f>
        <v>168</v>
      </c>
      <c r="LE7" s="5">
        <f>'データ一覧(モニタリング指標)'!LE28</f>
        <v>171</v>
      </c>
      <c r="LF7" s="5">
        <f>'データ一覧(モニタリング指標)'!LF28</f>
        <v>169</v>
      </c>
      <c r="LG7" s="5">
        <f>'データ一覧(モニタリング指標)'!LG28</f>
        <v>171</v>
      </c>
      <c r="LH7" s="5">
        <f>'データ一覧(モニタリング指標)'!LH28</f>
        <v>172</v>
      </c>
      <c r="LI7" s="5">
        <f>'データ一覧(モニタリング指標)'!LI28</f>
        <v>175</v>
      </c>
      <c r="LJ7" s="5">
        <f>'データ一覧(モニタリング指標)'!LJ28</f>
        <v>187</v>
      </c>
      <c r="LK7" s="5">
        <f>'データ一覧(モニタリング指標)'!LK28</f>
        <v>185</v>
      </c>
      <c r="LL7" s="5">
        <f>'データ一覧(モニタリング指標)'!LL28</f>
        <v>186</v>
      </c>
      <c r="LM7" s="5">
        <f>'データ一覧(モニタリング指標)'!LM28</f>
        <v>187</v>
      </c>
      <c r="LN7" s="5">
        <f>'データ一覧(モニタリング指標)'!LN28</f>
        <v>179</v>
      </c>
      <c r="LO7" s="5">
        <f>'データ一覧(モニタリング指標)'!LO28</f>
        <v>185</v>
      </c>
      <c r="LP7" s="5">
        <f>'データ一覧(モニタリング指標)'!LP28</f>
        <v>174</v>
      </c>
      <c r="LQ7" s="5">
        <f>'データ一覧(モニタリング指標)'!LQ28</f>
        <v>170</v>
      </c>
      <c r="LR7" s="5">
        <f>'データ一覧(モニタリング指標)'!LR28</f>
        <v>174</v>
      </c>
      <c r="LS7" s="5">
        <f>'データ一覧(モニタリング指標)'!LS28</f>
        <v>175</v>
      </c>
      <c r="LT7" s="5">
        <f>'データ一覧(モニタリング指標)'!LT28</f>
        <v>179</v>
      </c>
      <c r="LU7" s="5">
        <f>'データ一覧(モニタリング指標)'!LU28</f>
        <v>184</v>
      </c>
      <c r="LV7" s="5">
        <f>'データ一覧(モニタリング指標)'!LV28</f>
        <v>182</v>
      </c>
      <c r="LW7" s="5">
        <f>'データ一覧(モニタリング指標)'!LW28</f>
        <v>181</v>
      </c>
      <c r="LX7" s="5">
        <f>'データ一覧(モニタリング指標)'!LX28</f>
        <v>174</v>
      </c>
      <c r="LY7" s="5">
        <f>'データ一覧(モニタリング指標)'!LY28</f>
        <v>179</v>
      </c>
      <c r="LZ7" s="5">
        <f>'データ一覧(モニタリング指標)'!LZ28</f>
        <v>185</v>
      </c>
      <c r="MA7" s="5">
        <f>'データ一覧(モニタリング指標)'!MA28</f>
        <v>179</v>
      </c>
      <c r="MB7" s="5">
        <f>'データ一覧(モニタリング指標)'!MB28</f>
        <v>172</v>
      </c>
      <c r="MC7" s="5">
        <f>'データ一覧(モニタリング指標)'!MC28</f>
        <v>166</v>
      </c>
      <c r="MD7" s="5">
        <f>'データ一覧(モニタリング指標)'!MD28</f>
        <v>166</v>
      </c>
      <c r="ME7" s="5">
        <f>'データ一覧(モニタリング指標)'!ME28</f>
        <v>155</v>
      </c>
      <c r="MF7" s="5">
        <f>'データ一覧(モニタリング指標)'!MF28</f>
        <v>147</v>
      </c>
      <c r="MG7" s="5">
        <f>'データ一覧(モニタリング指標)'!MG28</f>
        <v>149</v>
      </c>
      <c r="MH7" s="5">
        <f>'データ一覧(モニタリング指標)'!MH28</f>
        <v>153</v>
      </c>
      <c r="MI7" s="5">
        <f>'データ一覧(モニタリング指標)'!MI28</f>
        <v>146</v>
      </c>
      <c r="MJ7" s="5">
        <f>'データ一覧(モニタリング指標)'!MJ28</f>
        <v>143</v>
      </c>
      <c r="MK7" s="5">
        <f>'データ一覧(モニタリング指標)'!MK28</f>
        <v>141</v>
      </c>
      <c r="ML7" s="5">
        <f>'データ一覧(モニタリング指標)'!ML28</f>
        <v>144</v>
      </c>
      <c r="MM7" s="5">
        <f>'データ一覧(モニタリング指標)'!MM28</f>
        <v>137</v>
      </c>
      <c r="MN7" s="5">
        <f>'データ一覧(モニタリング指標)'!MN28</f>
        <v>140</v>
      </c>
      <c r="MO7" s="5">
        <f>'データ一覧(モニタリング指標)'!MO28</f>
        <v>142</v>
      </c>
      <c r="MP7" s="5">
        <f>'データ一覧(モニタリング指標)'!MP28</f>
        <v>133</v>
      </c>
      <c r="MQ7" s="5">
        <f>'データ一覧(モニタリング指標)'!MQ28</f>
        <v>116</v>
      </c>
      <c r="MR7" s="5">
        <f>'データ一覧(モニタリング指標)'!MR28</f>
        <v>110</v>
      </c>
      <c r="MS7" s="5">
        <f>'データ一覧(モニタリング指標)'!MS28</f>
        <v>107</v>
      </c>
      <c r="MT7" s="5">
        <f>'データ一覧(モニタリング指標)'!MT28</f>
        <v>105</v>
      </c>
      <c r="MU7" s="5">
        <f>'データ一覧(モニタリング指標)'!MU28</f>
        <v>107</v>
      </c>
      <c r="MV7" s="5">
        <f>'データ一覧(モニタリング指標)'!MV28</f>
        <v>102</v>
      </c>
      <c r="MW7" s="5">
        <f>'データ一覧(モニタリング指標)'!MW28</f>
        <v>100</v>
      </c>
      <c r="MX7" s="5">
        <f>'データ一覧(モニタリング指標)'!MX28</f>
        <v>98</v>
      </c>
      <c r="MY7" s="5">
        <f>'データ一覧(モニタリング指標)'!MY28</f>
        <v>95</v>
      </c>
      <c r="MZ7" s="5">
        <f>'データ一覧(モニタリング指標)'!MZ28</f>
        <v>92</v>
      </c>
      <c r="NA7" s="5">
        <f>'データ一覧(モニタリング指標)'!NA28</f>
        <v>90</v>
      </c>
      <c r="NB7" s="5">
        <f>'データ一覧(モニタリング指標)'!NB28</f>
        <v>90</v>
      </c>
      <c r="NC7" s="5">
        <f>'データ一覧(モニタリング指標)'!NC28</f>
        <v>87</v>
      </c>
      <c r="ND7" s="5">
        <f>'データ一覧(モニタリング指標)'!ND28</f>
        <v>83</v>
      </c>
      <c r="NE7" s="5">
        <f>'データ一覧(モニタリング指標)'!NE28</f>
        <v>82</v>
      </c>
      <c r="NF7" s="5">
        <f>'データ一覧(モニタリング指標)'!NF28</f>
        <v>79</v>
      </c>
      <c r="NG7" s="5">
        <f>'データ一覧(モニタリング指標)'!NG28</f>
        <v>75</v>
      </c>
      <c r="NH7" s="5">
        <f>'データ一覧(モニタリング指標)'!NH28</f>
        <v>75</v>
      </c>
      <c r="NI7" s="5">
        <f>'データ一覧(モニタリング指標)'!NI28</f>
        <v>77</v>
      </c>
      <c r="NJ7" s="5">
        <f>'データ一覧(モニタリング指標)'!NJ28</f>
        <v>74</v>
      </c>
      <c r="NK7" s="5">
        <f>'データ一覧(モニタリング指標)'!NK28</f>
        <v>68</v>
      </c>
      <c r="NL7" s="5">
        <f>'データ一覧(モニタリング指標)'!NL28</f>
        <v>62</v>
      </c>
      <c r="NM7" s="5">
        <f>'データ一覧(モニタリング指標)'!NM28</f>
        <v>60</v>
      </c>
      <c r="NN7" s="5">
        <f>'データ一覧(モニタリング指標)'!NN28</f>
        <v>61</v>
      </c>
      <c r="NO7" s="5">
        <f>'データ一覧(モニタリング指標)'!NO28</f>
        <v>60</v>
      </c>
      <c r="NP7" s="5">
        <f>'データ一覧(モニタリング指標)'!NP28</f>
        <v>60</v>
      </c>
      <c r="NQ7" s="5">
        <f>'データ一覧(モニタリング指標)'!NQ28</f>
        <v>60</v>
      </c>
      <c r="NR7" s="5">
        <f>'データ一覧(モニタリング指標)'!NR28</f>
        <v>61</v>
      </c>
      <c r="NS7" s="5">
        <f>'データ一覧(モニタリング指標)'!NS28</f>
        <v>54</v>
      </c>
      <c r="NT7" s="5">
        <f>'データ一覧(モニタリング指標)'!NT28</f>
        <v>54</v>
      </c>
      <c r="NU7" s="5">
        <f>'データ一覧(モニタリング指標)'!NU28</f>
        <v>56</v>
      </c>
      <c r="NV7" s="5">
        <f>'データ一覧(モニタリング指標)'!NV28</f>
        <v>55</v>
      </c>
      <c r="NW7" s="5">
        <f>'データ一覧(モニタリング指標)'!NW28</f>
        <v>59</v>
      </c>
      <c r="NX7" s="5">
        <f>'データ一覧(モニタリング指標)'!NX28</f>
        <v>61</v>
      </c>
      <c r="NY7" s="5">
        <f>'データ一覧(モニタリング指標)'!NY28</f>
        <v>59</v>
      </c>
      <c r="NZ7" s="5">
        <f>'データ一覧(モニタリング指標)'!NZ28</f>
        <v>61</v>
      </c>
      <c r="OA7" s="5">
        <f>'データ一覧(モニタリング指標)'!OA28</f>
        <v>61</v>
      </c>
      <c r="OB7" s="5">
        <f>'データ一覧(モニタリング指標)'!OB28</f>
        <v>63</v>
      </c>
      <c r="OC7" s="5">
        <f>'データ一覧(モニタリング指標)'!OC28</f>
        <v>70</v>
      </c>
      <c r="OD7" s="5">
        <f>'データ一覧(モニタリング指標)'!OD28</f>
        <v>71</v>
      </c>
      <c r="OE7" s="5">
        <f>'データ一覧(モニタリング指標)'!OE28</f>
        <v>83</v>
      </c>
      <c r="OF7" s="5">
        <f>'データ一覧(モニタリング指標)'!OF28</f>
        <v>90</v>
      </c>
      <c r="OG7" s="5">
        <f>'データ一覧(モニタリング指標)'!OG28</f>
        <v>92</v>
      </c>
      <c r="OH7" s="5">
        <f>'データ一覧(モニタリング指標)'!OH28</f>
        <v>96</v>
      </c>
      <c r="OI7" s="5">
        <f>'データ一覧(モニタリング指標)'!OI28</f>
        <v>112</v>
      </c>
      <c r="OJ7" s="5">
        <f>'データ一覧(モニタリング指標)'!OJ28</f>
        <v>124</v>
      </c>
      <c r="OK7" s="5">
        <f>'データ一覧(モニタリング指標)'!OK28</f>
        <v>135</v>
      </c>
      <c r="OL7" s="5">
        <f>'データ一覧(モニタリング指標)'!OL28</f>
        <v>143</v>
      </c>
      <c r="OM7" s="5">
        <f>'データ一覧(モニタリング指標)'!OM28</f>
        <v>146</v>
      </c>
      <c r="ON7" s="5">
        <f>'データ一覧(モニタリング指標)'!ON28</f>
        <v>155</v>
      </c>
      <c r="OO7" s="5">
        <f>'データ一覧(モニタリング指標)'!OO28</f>
        <v>163</v>
      </c>
      <c r="OP7" s="5">
        <f>'データ一覧(モニタリング指標)'!OP28</f>
        <v>171</v>
      </c>
      <c r="OQ7" s="5">
        <f>'データ一覧(モニタリング指標)'!OQ28</f>
        <v>182</v>
      </c>
      <c r="OR7" s="5">
        <f>'データ一覧(モニタリング指標)'!OR28</f>
        <v>188</v>
      </c>
      <c r="OS7" s="5">
        <f>'データ一覧(モニタリング指標)'!OS28</f>
        <v>203</v>
      </c>
      <c r="OT7" s="5">
        <f>'データ一覧(モニタリング指標)'!OT28</f>
        <v>213</v>
      </c>
      <c r="OU7" s="5">
        <f>'データ一覧(モニタリング指標)'!OU28</f>
        <v>219</v>
      </c>
      <c r="OV7" s="5">
        <f>'データ一覧(モニタリング指標)'!OV28</f>
        <v>226</v>
      </c>
      <c r="OW7" s="5">
        <f>'データ一覧(モニタリング指標)'!OW28</f>
        <v>229</v>
      </c>
      <c r="OX7" s="5">
        <f>'データ一覧(モニタリング指標)'!OX28</f>
        <v>236</v>
      </c>
      <c r="OY7" s="5">
        <f>'データ一覧(モニタリング指標)'!OY28</f>
        <v>244</v>
      </c>
      <c r="OZ7" s="5">
        <f>'データ一覧(モニタリング指標)'!OZ28</f>
        <v>248</v>
      </c>
      <c r="PA7" s="5">
        <f>'データ一覧(モニタリング指標)'!PA28</f>
        <v>257</v>
      </c>
      <c r="PB7" s="5">
        <f>'データ一覧(モニタリング指標)'!PB28</f>
        <v>261</v>
      </c>
      <c r="PC7" s="5">
        <f>'データ一覧(モニタリング指標)'!PC28</f>
        <v>271</v>
      </c>
      <c r="PD7" s="5">
        <f>'データ一覧(モニタリング指標)'!PD28</f>
        <v>276</v>
      </c>
      <c r="PE7" s="5">
        <f>'データ一覧(モニタリング指標)'!PE28</f>
        <v>282</v>
      </c>
      <c r="PF7" s="5">
        <f>'データ一覧(モニタリング指標)'!PF28</f>
        <v>284</v>
      </c>
      <c r="PG7" s="5">
        <f>'データ一覧(モニタリング指標)'!PG28</f>
        <v>302</v>
      </c>
      <c r="PH7" s="5">
        <f>'データ一覧(モニタリング指標)'!PH28</f>
        <v>306</v>
      </c>
      <c r="PI7" s="5">
        <f>'データ一覧(モニタリング指標)'!PI28</f>
        <v>316</v>
      </c>
      <c r="PJ7" s="5">
        <f>'データ一覧(モニタリング指標)'!PJ28</f>
        <v>331</v>
      </c>
      <c r="PK7" s="5">
        <f>'データ一覧(モニタリング指標)'!PK28</f>
        <v>343</v>
      </c>
      <c r="PL7" s="5">
        <f>'データ一覧(モニタリング指標)'!PL28</f>
        <v>353</v>
      </c>
      <c r="PM7" s="5">
        <f>'データ一覧(モニタリング指標)'!PM28</f>
        <v>356</v>
      </c>
      <c r="PN7" s="5">
        <f>'データ一覧(モニタリング指標)'!PN28</f>
        <v>360</v>
      </c>
      <c r="PO7" s="5">
        <f>'データ一覧(モニタリング指標)'!PO28</f>
        <v>357</v>
      </c>
      <c r="PP7" s="5">
        <f>'データ一覧(モニタリング指標)'!PP28</f>
        <v>372</v>
      </c>
      <c r="PQ7" s="5">
        <f>'データ一覧(モニタリング指標)'!PQ28</f>
        <v>370</v>
      </c>
      <c r="PR7" s="5">
        <f>'データ一覧(モニタリング指標)'!PR28</f>
        <v>357</v>
      </c>
      <c r="PS7" s="5">
        <f>'データ一覧(モニタリング指標)'!PS28</f>
        <v>353</v>
      </c>
      <c r="PT7" s="5">
        <f>'データ一覧(モニタリング指標)'!PT28</f>
        <v>350</v>
      </c>
      <c r="PU7" s="5">
        <f>'データ一覧(モニタリング指標)'!PU28</f>
        <v>351</v>
      </c>
      <c r="PV7" s="5">
        <f>'データ一覧(モニタリング指標)'!PV28</f>
        <v>355</v>
      </c>
      <c r="PW7" s="5">
        <f>'データ一覧(モニタリング指標)'!PW28</f>
        <v>345</v>
      </c>
      <c r="PX7" s="5">
        <f>'データ一覧(モニタリング指標)'!PX28</f>
        <v>335</v>
      </c>
      <c r="PY7" s="5">
        <f>'データ一覧(モニタリング指標)'!PY28</f>
        <v>329</v>
      </c>
      <c r="PZ7" s="5">
        <f>'データ一覧(モニタリング指標)'!PZ28</f>
        <v>336</v>
      </c>
      <c r="QA7" s="5">
        <f>'データ一覧(モニタリング指標)'!QA28</f>
        <v>327</v>
      </c>
      <c r="QB7" s="5">
        <f>'データ一覧(モニタリング指標)'!QB28</f>
        <v>328</v>
      </c>
      <c r="QC7" s="5">
        <f>'データ一覧(モニタリング指標)'!QC28</f>
        <v>324</v>
      </c>
      <c r="QD7" s="5">
        <f>'データ一覧(モニタリング指標)'!QD28</f>
        <v>335</v>
      </c>
      <c r="QE7" s="5">
        <f>'データ一覧(モニタリング指標)'!QE28</f>
        <v>334</v>
      </c>
      <c r="QF7" s="5">
        <f>'データ一覧(モニタリング指標)'!QF28</f>
        <v>316</v>
      </c>
      <c r="QG7" s="5">
        <f>'データ一覧(モニタリング指標)'!QG28</f>
        <v>315</v>
      </c>
      <c r="QH7" s="5">
        <f>'データ一覧(モニタリング指標)'!QH28</f>
        <v>308</v>
      </c>
      <c r="QI7" s="5">
        <f>'データ一覧(モニタリング指標)'!QI28</f>
        <v>289</v>
      </c>
      <c r="QJ7" s="5">
        <f>'データ一覧(モニタリング指標)'!QJ28</f>
        <v>286</v>
      </c>
      <c r="QK7" s="5">
        <f>'データ一覧(モニタリング指標)'!QK28</f>
        <v>268</v>
      </c>
      <c r="QL7" s="5">
        <f>'データ一覧(モニタリング指標)'!QL28</f>
        <v>255</v>
      </c>
      <c r="QM7" s="5">
        <f>'データ一覧(モニタリング指標)'!QM28</f>
        <v>253</v>
      </c>
      <c r="QN7" s="5">
        <f>'データ一覧(モニタリング指標)'!QN28</f>
        <v>249</v>
      </c>
      <c r="QO7" s="5">
        <f>'データ一覧(モニタリング指標)'!QO28</f>
        <v>254</v>
      </c>
      <c r="QP7" s="5">
        <f>'データ一覧(モニタリング指標)'!QP28</f>
        <v>251</v>
      </c>
      <c r="QQ7" s="5">
        <f>'データ一覧(モニタリング指標)'!QQ28</f>
        <v>223</v>
      </c>
      <c r="QR7" s="5">
        <f>'データ一覧(モニタリング指標)'!QR28</f>
        <v>213</v>
      </c>
      <c r="QS7" s="5">
        <f>'データ一覧(モニタリング指標)'!QS28</f>
        <v>198</v>
      </c>
      <c r="QT7" s="5">
        <f>'データ一覧(モニタリング指標)'!QT28</f>
        <v>194</v>
      </c>
      <c r="QU7" s="5">
        <f>'データ一覧(モニタリング指標)'!QU28</f>
        <v>189</v>
      </c>
      <c r="QV7" s="5">
        <f>'データ一覧(モニタリング指標)'!QV28</f>
        <v>191</v>
      </c>
      <c r="QW7" s="5">
        <f>'データ一覧(モニタリング指標)'!QW28</f>
        <v>189</v>
      </c>
      <c r="QX7" s="5">
        <f>'データ一覧(モニタリング指標)'!QX28</f>
        <v>186</v>
      </c>
      <c r="QY7" s="5">
        <f>'データ一覧(モニタリング指標)'!QY28</f>
        <v>179</v>
      </c>
      <c r="QZ7" s="5">
        <f>'データ一覧(モニタリング指標)'!QZ28</f>
        <v>155</v>
      </c>
      <c r="RA7" s="5">
        <f>'データ一覧(モニタリング指標)'!RA28</f>
        <v>149</v>
      </c>
      <c r="RB7" s="5">
        <f>'データ一覧(モニタリング指標)'!RB28</f>
        <v>143</v>
      </c>
      <c r="RC7" s="5">
        <f>'データ一覧(モニタリング指標)'!RC28</f>
        <v>142</v>
      </c>
      <c r="RD7" s="5">
        <f>'データ一覧(モニタリング指標)'!RD28</f>
        <v>136</v>
      </c>
      <c r="RE7" s="5">
        <f>'データ一覧(モニタリング指標)'!RE28</f>
        <v>133</v>
      </c>
      <c r="RF7" s="5">
        <f>'データ一覧(モニタリング指標)'!RF28</f>
        <v>124</v>
      </c>
      <c r="RG7" s="5">
        <f>'データ一覧(モニタリング指標)'!RG28</f>
        <v>120</v>
      </c>
      <c r="RH7" s="5">
        <f>'データ一覧(モニタリング指標)'!RH28</f>
        <v>108</v>
      </c>
      <c r="RI7" s="5">
        <f>'データ一覧(モニタリング指標)'!RI28</f>
        <v>107</v>
      </c>
      <c r="RJ7" s="5">
        <f>'データ一覧(モニタリング指標)'!RJ28</f>
        <v>110</v>
      </c>
      <c r="RK7" s="5">
        <f>'データ一覧(モニタリング指標)'!RK28</f>
        <v>110</v>
      </c>
      <c r="RL7" s="5">
        <f>'データ一覧(モニタリング指標)'!RL28</f>
        <v>103</v>
      </c>
      <c r="RM7" s="5">
        <f>'データ一覧(モニタリング指標)'!RM28</f>
        <v>96</v>
      </c>
      <c r="RN7" s="5">
        <f>'データ一覧(モニタリング指標)'!RN28</f>
        <v>85</v>
      </c>
      <c r="RO7" s="5">
        <f>'データ一覧(モニタリング指標)'!RO28</f>
        <v>80</v>
      </c>
      <c r="RP7" s="5">
        <f>'データ一覧(モニタリング指標)'!RP28</f>
        <v>79</v>
      </c>
      <c r="RQ7" s="5">
        <f>'データ一覧(モニタリング指標)'!RQ28</f>
        <v>79</v>
      </c>
      <c r="RR7" s="5">
        <f>'データ一覧(モニタリング指標)'!RR28</f>
        <v>76</v>
      </c>
      <c r="RS7" s="5">
        <f>'データ一覧(モニタリング指標)'!RS28</f>
        <v>62</v>
      </c>
      <c r="RT7" s="5">
        <f>'データ一覧(モニタリング指標)'!RT28</f>
        <v>59</v>
      </c>
      <c r="RU7" s="5">
        <f>'データ一覧(モニタリング指標)'!RU28</f>
        <v>57</v>
      </c>
      <c r="RV7" s="5">
        <f>'データ一覧(モニタリング指標)'!RV28</f>
        <v>56</v>
      </c>
      <c r="RW7" s="5">
        <f>'データ一覧(モニタリング指標)'!RW28</f>
        <v>57</v>
      </c>
      <c r="RX7" s="5">
        <f>'データ一覧(モニタリング指標)'!RX28</f>
        <v>61</v>
      </c>
      <c r="RY7" s="5">
        <f>'データ一覧(モニタリング指標)'!RY28</f>
        <v>60</v>
      </c>
      <c r="RZ7" s="5">
        <f>'データ一覧(モニタリング指標)'!RZ28</f>
        <v>63</v>
      </c>
      <c r="SA7" s="5">
        <f>'データ一覧(モニタリング指標)'!SA28</f>
        <v>59</v>
      </c>
      <c r="SB7" s="5">
        <f>'データ一覧(モニタリング指標)'!SB28</f>
        <v>54</v>
      </c>
      <c r="SC7" s="5">
        <f>'データ一覧(モニタリング指標)'!SC28</f>
        <v>51</v>
      </c>
      <c r="SD7" s="5">
        <f>'データ一覧(モニタリング指標)'!SD28</f>
        <v>51</v>
      </c>
      <c r="SE7" s="5">
        <f>'データ一覧(モニタリング指標)'!SE28</f>
        <v>50</v>
      </c>
      <c r="SF7" s="5">
        <f>'データ一覧(モニタリング指標)'!SF28</f>
        <v>47</v>
      </c>
      <c r="SG7" s="5">
        <f>'データ一覧(モニタリング指標)'!SG28</f>
        <v>44</v>
      </c>
      <c r="SH7" s="5">
        <f>'データ一覧(モニタリング指標)'!SH28</f>
        <v>45</v>
      </c>
      <c r="SI7" s="5">
        <f>'データ一覧(モニタリング指標)'!SI28</f>
        <v>44</v>
      </c>
      <c r="SJ7" s="5">
        <f>'データ一覧(モニタリング指標)'!SJ28</f>
        <v>45</v>
      </c>
      <c r="SK7" s="5">
        <f>'データ一覧(モニタリング指標)'!SK28</f>
        <v>44</v>
      </c>
      <c r="SL7" s="5">
        <f>'データ一覧(モニタリング指標)'!SL28</f>
        <v>46</v>
      </c>
      <c r="SM7" s="5">
        <f>'データ一覧(モニタリング指標)'!SM28</f>
        <v>46</v>
      </c>
      <c r="SN7" s="5">
        <f>'データ一覧(モニタリング指標)'!SN28</f>
        <v>42</v>
      </c>
      <c r="SO7" s="5">
        <f>'データ一覧(モニタリング指標)'!SO28</f>
        <v>45</v>
      </c>
      <c r="SP7" s="5">
        <f>'データ一覧(モニタリング指標)'!SP28</f>
        <v>45</v>
      </c>
      <c r="SQ7" s="5">
        <f>'データ一覧(モニタリング指標)'!SQ28</f>
        <v>49</v>
      </c>
      <c r="SR7" s="5">
        <f>'データ一覧(モニタリング指標)'!SR28</f>
        <v>54</v>
      </c>
      <c r="SS7" s="5">
        <f>'データ一覧(モニタリング指標)'!SS28</f>
        <v>57</v>
      </c>
      <c r="ST7" s="5">
        <f>'データ一覧(モニタリング指標)'!ST28</f>
        <v>65</v>
      </c>
      <c r="SU7" s="5">
        <f>'データ一覧(モニタリング指標)'!SU28</f>
        <v>62</v>
      </c>
      <c r="SV7" s="5">
        <f>'データ一覧(モニタリング指標)'!SV28</f>
        <v>67</v>
      </c>
      <c r="SW7" s="5">
        <f>'データ一覧(モニタリング指標)'!SW28</f>
        <v>73</v>
      </c>
      <c r="SX7" s="5">
        <f>'データ一覧(モニタリング指標)'!SX28</f>
        <v>76</v>
      </c>
      <c r="SY7" s="5">
        <f>'データ一覧(モニタリング指標)'!SY28</f>
        <v>76</v>
      </c>
      <c r="SZ7" s="5">
        <f>'データ一覧(モニタリング指標)'!SZ28</f>
        <v>77</v>
      </c>
      <c r="TA7" s="5">
        <f>'データ一覧(モニタリング指標)'!TA28</f>
        <v>72</v>
      </c>
      <c r="TB7" s="5">
        <f>'データ一覧(モニタリング指標)'!TB28</f>
        <v>74</v>
      </c>
      <c r="TC7" s="5">
        <f>'データ一覧(モニタリング指標)'!TC28</f>
        <v>83</v>
      </c>
      <c r="TD7" s="5">
        <f>'データ一覧(モニタリング指標)'!TD28</f>
        <v>96</v>
      </c>
      <c r="TE7" s="5">
        <f>'データ一覧(モニタリング指標)'!TE28</f>
        <v>101</v>
      </c>
      <c r="TF7" s="5">
        <f>'データ一覧(モニタリング指標)'!TF28</f>
        <v>100</v>
      </c>
      <c r="TG7" s="5">
        <f>'データ一覧(モニタリング指標)'!TG28</f>
        <v>108</v>
      </c>
      <c r="TH7" s="5">
        <f>'データ一覧(モニタリング指標)'!TH28</f>
        <v>112</v>
      </c>
      <c r="TI7" s="5">
        <f>'データ一覧(モニタリング指標)'!TI28</f>
        <v>121</v>
      </c>
      <c r="TJ7" s="5">
        <f>'データ一覧(モニタリング指標)'!TJ28</f>
        <v>134</v>
      </c>
      <c r="TK7" s="5">
        <f>'データ一覧(モニタリング指標)'!TK28</f>
        <v>129</v>
      </c>
      <c r="TL7" s="5">
        <f>'データ一覧(モニタリング指標)'!TL28</f>
        <v>135</v>
      </c>
      <c r="TM7" s="5">
        <f>'データ一覧(モニタリング指標)'!TM28</f>
        <v>138</v>
      </c>
      <c r="TN7" s="5">
        <f>'データ一覧(モニタリング指標)'!TN28</f>
        <v>149</v>
      </c>
      <c r="TO7" s="5">
        <f>'データ一覧(モニタリング指標)'!TO28</f>
        <v>152</v>
      </c>
      <c r="TP7" s="5">
        <f>'データ一覧(モニタリング指標)'!TP28</f>
        <v>157</v>
      </c>
      <c r="TQ7" s="5">
        <f>'データ一覧(モニタリング指標)'!TQ28</f>
        <v>158</v>
      </c>
      <c r="TR7" s="5">
        <f>'データ一覧(モニタリング指標)'!TR28</f>
        <v>166</v>
      </c>
      <c r="TS7" s="5">
        <f>'データ一覧(モニタリング指標)'!TS28</f>
        <v>173</v>
      </c>
      <c r="TT7" s="5">
        <f>'データ一覧(モニタリング指標)'!TT28</f>
        <v>175</v>
      </c>
      <c r="TU7" s="5">
        <f>'データ一覧(モニタリング指標)'!TU28</f>
        <v>184</v>
      </c>
      <c r="TV7" s="5">
        <f>'データ一覧(モニタリング指標)'!TV28</f>
        <v>187</v>
      </c>
      <c r="TW7" s="5">
        <f>'データ一覧(モニタリング指標)'!TW28</f>
        <v>195</v>
      </c>
      <c r="TX7" s="5">
        <f>'データ一覧(モニタリング指標)'!TX28</f>
        <v>195</v>
      </c>
      <c r="TY7" s="5">
        <f>'データ一覧(モニタリング指標)'!TY28</f>
        <v>202</v>
      </c>
      <c r="TZ7" s="5">
        <f>'データ一覧(モニタリング指標)'!TZ28</f>
        <v>202</v>
      </c>
      <c r="UA7" s="5">
        <f>'データ一覧(モニタリング指標)'!UA28</f>
        <v>210</v>
      </c>
      <c r="UB7" s="5">
        <f>'データ一覧(モニタリング指標)'!UB28</f>
        <v>217</v>
      </c>
      <c r="UC7" s="5">
        <f>'データ一覧(モニタリング指標)'!UC28</f>
        <v>218</v>
      </c>
      <c r="UD7" s="5">
        <f>'データ一覧(モニタリング指標)'!UD28</f>
        <v>216</v>
      </c>
      <c r="UE7" s="5">
        <f>'データ一覧(モニタリング指標)'!UE28</f>
        <v>230</v>
      </c>
      <c r="UF7" s="5">
        <f>'データ一覧(モニタリング指標)'!UF28</f>
        <v>242</v>
      </c>
      <c r="UG7" s="5">
        <f>'データ一覧(モニタリング指標)'!UG28</f>
        <v>254</v>
      </c>
      <c r="UH7" s="5">
        <f>'データ一覧(モニタリング指標)'!UH28</f>
        <v>258</v>
      </c>
      <c r="UI7" s="5">
        <f>'データ一覧(モニタリング指標)'!UI28</f>
        <v>265</v>
      </c>
      <c r="UJ7" s="5">
        <f>'データ一覧(モニタリング指標)'!UJ28</f>
        <v>260</v>
      </c>
      <c r="UK7" s="5">
        <f>'データ一覧(モニタリング指標)'!UK28</f>
        <v>271</v>
      </c>
      <c r="UL7" s="5">
        <f>'データ一覧(モニタリング指標)'!UL28</f>
        <v>279</v>
      </c>
      <c r="UM7" s="5">
        <f>'データ一覧(モニタリング指標)'!UM28</f>
        <v>286</v>
      </c>
      <c r="UN7" s="5">
        <f>'データ一覧(モニタリング指標)'!UN28</f>
        <v>278</v>
      </c>
      <c r="UO7" s="5">
        <f>'データ一覧(モニタリング指標)'!UO28</f>
        <v>277</v>
      </c>
      <c r="UP7" s="5">
        <f>'データ一覧(モニタリング指標)'!UP28</f>
        <v>271</v>
      </c>
      <c r="UQ7" s="5">
        <f>'データ一覧(モニタリング指標)'!UQ28</f>
        <v>264</v>
      </c>
      <c r="UR7" s="5">
        <f>'データ一覧(モニタリング指標)'!UR28</f>
        <v>256</v>
      </c>
      <c r="US7" s="5">
        <f>'データ一覧(モニタリング指標)'!US28</f>
        <v>238</v>
      </c>
      <c r="UT7" s="5">
        <f>'データ一覧(モニタリング指標)'!UT28</f>
        <v>224</v>
      </c>
      <c r="UU7" s="5">
        <f>'データ一覧(モニタリング指標)'!UU28</f>
        <v>219</v>
      </c>
      <c r="UV7" s="5">
        <f>'データ一覧(モニタリング指標)'!UV28</f>
        <v>216</v>
      </c>
      <c r="UW7" s="5">
        <f>'データ一覧(モニタリング指標)'!UW28</f>
        <v>207</v>
      </c>
      <c r="UX7" s="5">
        <f>'データ一覧(モニタリング指標)'!UX28</f>
        <v>203</v>
      </c>
      <c r="UY7" s="5">
        <f>'データ一覧(モニタリング指標)'!UY28</f>
        <v>191</v>
      </c>
      <c r="UZ7" s="5">
        <f>'データ一覧(モニタリング指標)'!UZ28</f>
        <v>173</v>
      </c>
      <c r="VA7" s="5">
        <f>'データ一覧(モニタリング指標)'!VA28</f>
        <v>173</v>
      </c>
      <c r="VB7" s="5">
        <f>'データ一覧(モニタリング指標)'!VB28</f>
        <v>168</v>
      </c>
      <c r="VC7" s="5">
        <f>'データ一覧(モニタリング指標)'!VC28</f>
        <v>169</v>
      </c>
      <c r="VD7" s="5">
        <f>'データ一覧(モニタリング指標)'!VD28</f>
        <v>169</v>
      </c>
      <c r="VE7" s="5">
        <f>'データ一覧(モニタリング指標)'!VE28</f>
        <v>153</v>
      </c>
      <c r="VF7" s="5">
        <f>'データ一覧(モニタリング指標)'!VF28</f>
        <v>149</v>
      </c>
      <c r="VG7" s="5">
        <f>'データ一覧(モニタリング指標)'!VG28</f>
        <v>136</v>
      </c>
      <c r="VH7" s="5">
        <f>'データ一覧(モニタリング指標)'!VH28</f>
        <v>126</v>
      </c>
      <c r="VI7" s="5">
        <f>'データ一覧(モニタリング指標)'!VI28</f>
        <v>115</v>
      </c>
      <c r="VJ7" s="5">
        <f>'データ一覧(モニタリング指標)'!VJ28</f>
        <v>115</v>
      </c>
      <c r="VK7" s="5">
        <f>'データ一覧(モニタリング指標)'!VK28</f>
        <v>114</v>
      </c>
      <c r="VL7" s="5">
        <f>'データ一覧(モニタリング指標)'!VL28</f>
        <v>107</v>
      </c>
      <c r="VM7" s="5">
        <f>'データ一覧(モニタリング指標)'!VM28</f>
        <v>96</v>
      </c>
      <c r="VN7" s="5">
        <f>'データ一覧(モニタリング指標)'!VN28</f>
        <v>91</v>
      </c>
      <c r="VO7" s="5">
        <f>'データ一覧(モニタリング指標)'!VO28</f>
        <v>86</v>
      </c>
      <c r="VP7" s="5">
        <f>'データ一覧(モニタリング指標)'!VP28</f>
        <v>80</v>
      </c>
      <c r="VQ7" s="5">
        <f>'データ一覧(モニタリング指標)'!VQ28</f>
        <v>78</v>
      </c>
      <c r="VR7" s="5">
        <f>'データ一覧(モニタリング指標)'!VR28</f>
        <v>78</v>
      </c>
      <c r="VS7" s="5">
        <f>'データ一覧(モニタリング指標)'!VS28</f>
        <v>75</v>
      </c>
      <c r="VT7" s="5">
        <f>'データ一覧(モニタリング指標)'!VT28</f>
        <v>72</v>
      </c>
      <c r="VU7" s="5">
        <f>'データ一覧(モニタリング指標)'!VU28</f>
        <v>64</v>
      </c>
      <c r="VV7" s="5">
        <f>'データ一覧(モニタリング指標)'!VV28</f>
        <v>61</v>
      </c>
      <c r="VW7" s="5">
        <f>'データ一覧(モニタリング指標)'!VW28</f>
        <v>58</v>
      </c>
      <c r="VX7" s="5">
        <f>'データ一覧(モニタリング指標)'!VX28</f>
        <v>53</v>
      </c>
      <c r="VY7" s="5">
        <f>'データ一覧(モニタリング指標)'!VY28</f>
        <v>53</v>
      </c>
      <c r="VZ7" s="5">
        <f>'データ一覧(モニタリング指標)'!VZ28</f>
        <v>48</v>
      </c>
      <c r="WA7" s="5">
        <f>'データ一覧(モニタリング指標)'!WA28</f>
        <v>45</v>
      </c>
      <c r="WB7" s="5">
        <f>'データ一覧(モニタリング指標)'!WB28</f>
        <v>40</v>
      </c>
      <c r="WC7" s="5">
        <f>'データ一覧(モニタリング指標)'!WC28</f>
        <v>37</v>
      </c>
      <c r="WD7" s="5">
        <f>'データ一覧(モニタリング指標)'!WD28</f>
        <v>35</v>
      </c>
      <c r="WE7" s="5">
        <f>'データ一覧(モニタリング指標)'!WE28</f>
        <v>32</v>
      </c>
      <c r="WF7" s="5">
        <f>'データ一覧(モニタリング指標)'!WF28</f>
        <v>31</v>
      </c>
      <c r="WG7" s="5">
        <f>'データ一覧(モニタリング指標)'!WG28</f>
        <v>29</v>
      </c>
      <c r="WH7" s="5">
        <f>'データ一覧(モニタリング指標)'!WH28</f>
        <v>24</v>
      </c>
      <c r="WI7" s="5">
        <f>'データ一覧(モニタリング指標)'!WI28</f>
        <v>23</v>
      </c>
      <c r="WJ7" s="5">
        <f>'データ一覧(モニタリング指標)'!WJ28</f>
        <v>23</v>
      </c>
      <c r="WK7" s="5">
        <f>'データ一覧(モニタリング指標)'!WK28</f>
        <v>19</v>
      </c>
      <c r="WL7" s="5">
        <f>'データ一覧(モニタリング指標)'!WL28</f>
        <v>19</v>
      </c>
      <c r="WM7" s="5">
        <f>'データ一覧(モニタリング指標)'!WM28</f>
        <v>19</v>
      </c>
      <c r="WN7" s="5">
        <f>'データ一覧(モニタリング指標)'!WN28</f>
        <v>16</v>
      </c>
      <c r="WO7" s="5">
        <f>'データ一覧(モニタリング指標)'!WO28</f>
        <v>15</v>
      </c>
      <c r="WP7" s="5">
        <f>'データ一覧(モニタリング指標)'!WP28</f>
        <v>15</v>
      </c>
      <c r="WQ7" s="5">
        <f>'データ一覧(モニタリング指標)'!WQ28</f>
        <v>14</v>
      </c>
      <c r="WR7" s="5">
        <f>'データ一覧(モニタリング指標)'!WR28</f>
        <v>14</v>
      </c>
      <c r="WS7" s="5">
        <f>'データ一覧(モニタリング指標)'!WS28</f>
        <v>15</v>
      </c>
      <c r="WT7" s="5">
        <f>'データ一覧(モニタリング指標)'!WT28</f>
        <v>15</v>
      </c>
      <c r="WU7" s="5">
        <f>'データ一覧(モニタリング指標)'!WU28</f>
        <v>15</v>
      </c>
      <c r="WV7" s="5">
        <f>'データ一覧(モニタリング指標)'!WV28</f>
        <v>14</v>
      </c>
      <c r="WW7" s="5">
        <f>'データ一覧(モニタリング指標)'!WW28</f>
        <v>13</v>
      </c>
      <c r="WX7" s="5">
        <f>'データ一覧(モニタリング指標)'!WX28</f>
        <v>12</v>
      </c>
      <c r="WY7" s="5">
        <f>'データ一覧(モニタリング指標)'!WY28</f>
        <v>11</v>
      </c>
      <c r="WZ7" s="5">
        <f>'データ一覧(モニタリング指標)'!WZ28</f>
        <v>12</v>
      </c>
      <c r="XA7" s="5">
        <f>'データ一覧(モニタリング指標)'!XA28</f>
        <v>12</v>
      </c>
      <c r="XB7" s="5">
        <f>'データ一覧(モニタリング指標)'!XB28</f>
        <v>10</v>
      </c>
      <c r="XC7" s="5">
        <f>'データ一覧(モニタリング指標)'!XC28</f>
        <v>9</v>
      </c>
      <c r="XD7" s="5">
        <f>'データ一覧(モニタリング指標)'!XD28</f>
        <v>9</v>
      </c>
      <c r="XE7" s="5">
        <f>'データ一覧(モニタリング指標)'!XE28</f>
        <v>10</v>
      </c>
      <c r="XF7" s="5">
        <f>'データ一覧(モニタリング指標)'!XF28</f>
        <v>10</v>
      </c>
      <c r="XG7" s="5">
        <f>'データ一覧(モニタリング指標)'!XG28</f>
        <v>9</v>
      </c>
      <c r="XH7" s="5">
        <f>'データ一覧(モニタリング指標)'!XH28</f>
        <v>9</v>
      </c>
      <c r="XI7" s="5">
        <f>'データ一覧(モニタリング指標)'!XI28</f>
        <v>9</v>
      </c>
      <c r="XJ7" s="5">
        <f>'データ一覧(モニタリング指標)'!XJ28</f>
        <v>8</v>
      </c>
      <c r="XK7" s="5">
        <f>'データ一覧(モニタリング指標)'!XK28</f>
        <v>8</v>
      </c>
      <c r="XL7" s="5">
        <f>'データ一覧(モニタリング指標)'!XL28</f>
        <v>7</v>
      </c>
      <c r="XM7" s="5">
        <f>'データ一覧(モニタリング指標)'!XM28</f>
        <v>2</v>
      </c>
      <c r="XN7" s="5">
        <f>'データ一覧(モニタリング指標)'!XN28</f>
        <v>2</v>
      </c>
      <c r="XO7" s="5">
        <f>'データ一覧(モニタリング指標)'!XO28</f>
        <v>2</v>
      </c>
      <c r="XP7" s="5">
        <f>'データ一覧(モニタリング指標)'!XP28</f>
        <v>1</v>
      </c>
      <c r="XQ7" s="5">
        <f>'データ一覧(モニタリング指標)'!XQ28</f>
        <v>1</v>
      </c>
      <c r="XR7" s="5">
        <f>'データ一覧(モニタリング指標)'!XR28</f>
        <v>1</v>
      </c>
      <c r="XS7" s="5">
        <f>'データ一覧(モニタリング指標)'!XS28</f>
        <v>1</v>
      </c>
      <c r="XT7" s="5">
        <f>'データ一覧(モニタリング指標)'!XT28</f>
        <v>1</v>
      </c>
      <c r="XU7" s="5">
        <f>'データ一覧(モニタリング指標)'!XU28</f>
        <v>1</v>
      </c>
      <c r="XV7" s="5">
        <f>'データ一覧(モニタリング指標)'!XV28</f>
        <v>1</v>
      </c>
      <c r="XW7" s="5">
        <f>'データ一覧(モニタリング指標)'!XW28</f>
        <v>1</v>
      </c>
      <c r="XX7" s="5">
        <f>'データ一覧(モニタリング指標)'!XX28</f>
        <v>1</v>
      </c>
      <c r="XY7" s="5">
        <f>'データ一覧(モニタリング指標)'!XY28</f>
        <v>1</v>
      </c>
      <c r="XZ7" s="5">
        <f>'データ一覧(モニタリング指標)'!XZ28</f>
        <v>1</v>
      </c>
      <c r="YA7" s="5">
        <f>'データ一覧(モニタリング指標)'!YA28</f>
        <v>1</v>
      </c>
      <c r="YB7" s="5">
        <f>'データ一覧(モニタリング指標)'!YB28</f>
        <v>1</v>
      </c>
      <c r="YC7" s="5">
        <f>'データ一覧(モニタリング指標)'!YC28</f>
        <v>1</v>
      </c>
      <c r="YD7" s="5">
        <f>'データ一覧(モニタリング指標)'!YD28</f>
        <v>1</v>
      </c>
      <c r="YE7" s="5">
        <f>'データ一覧(モニタリング指標)'!YE28</f>
        <v>1</v>
      </c>
      <c r="YF7" s="5">
        <f>'データ一覧(モニタリング指標)'!YF28</f>
        <v>1</v>
      </c>
      <c r="YG7" s="5">
        <f>'データ一覧(モニタリング指標)'!YG28</f>
        <v>1</v>
      </c>
      <c r="YH7" s="5">
        <f>'データ一覧(モニタリング指標)'!YH28</f>
        <v>1</v>
      </c>
      <c r="YI7" s="5">
        <f>'データ一覧(モニタリング指標)'!YI28</f>
        <v>1</v>
      </c>
      <c r="YJ7" s="5">
        <f>'データ一覧(モニタリング指標)'!YJ28</f>
        <v>1</v>
      </c>
      <c r="YK7" s="5">
        <f>'データ一覧(モニタリング指標)'!YK28</f>
        <v>2</v>
      </c>
      <c r="YL7" s="5">
        <f>'データ一覧(モニタリング指標)'!YL28</f>
        <v>2</v>
      </c>
      <c r="YM7" s="5">
        <f>'データ一覧(モニタリング指標)'!YM28</f>
        <v>2</v>
      </c>
      <c r="YN7" s="5">
        <f>'データ一覧(モニタリング指標)'!YN28</f>
        <v>2</v>
      </c>
      <c r="YO7" s="5">
        <f>'データ一覧(モニタリング指標)'!YO28</f>
        <v>2</v>
      </c>
      <c r="YP7" s="5">
        <f>'データ一覧(モニタリング指標)'!YP28</f>
        <v>2</v>
      </c>
      <c r="YQ7" s="5">
        <f>'データ一覧(モニタリング指標)'!YQ28</f>
        <v>2</v>
      </c>
      <c r="YR7" s="5">
        <f>'データ一覧(モニタリング指標)'!YR28</f>
        <v>2</v>
      </c>
      <c r="YS7" s="5">
        <f>'データ一覧(モニタリング指標)'!YS28</f>
        <v>2</v>
      </c>
      <c r="YT7" s="5">
        <f>'データ一覧(モニタリング指標)'!YT28</f>
        <v>2</v>
      </c>
      <c r="YU7" s="5">
        <f>'データ一覧(モニタリング指標)'!YU28</f>
        <v>2</v>
      </c>
      <c r="YV7" s="5">
        <f>'データ一覧(モニタリング指標)'!YV28</f>
        <v>2</v>
      </c>
      <c r="YW7" s="5">
        <f>'データ一覧(モニタリング指標)'!YW28</f>
        <v>2</v>
      </c>
      <c r="YX7" s="5">
        <f>'データ一覧(モニタリング指標)'!YX28</f>
        <v>2</v>
      </c>
      <c r="YY7" s="5">
        <f>'データ一覧(モニタリング指標)'!YY28</f>
        <v>2</v>
      </c>
      <c r="YZ7" s="5">
        <f>'データ一覧(モニタリング指標)'!YZ28</f>
        <v>2</v>
      </c>
      <c r="ZA7" s="5">
        <f>'データ一覧(モニタリング指標)'!ZA28</f>
        <v>2</v>
      </c>
      <c r="ZB7" s="5">
        <f>'データ一覧(モニタリング指標)'!ZB28</f>
        <v>1</v>
      </c>
      <c r="ZC7" s="5">
        <f>'データ一覧(モニタリング指標)'!ZC28</f>
        <v>1</v>
      </c>
      <c r="ZD7" s="5">
        <f>'データ一覧(モニタリング指標)'!ZD28</f>
        <v>2</v>
      </c>
      <c r="ZE7" s="5">
        <f>'データ一覧(モニタリング指標)'!ZE28</f>
        <v>2</v>
      </c>
      <c r="ZF7" s="5">
        <f>'データ一覧(モニタリング指標)'!ZF28</f>
        <v>2</v>
      </c>
      <c r="ZG7" s="5">
        <f>'データ一覧(モニタリング指標)'!ZG28</f>
        <v>5</v>
      </c>
      <c r="ZH7" s="5">
        <f>'データ一覧(モニタリング指標)'!ZH28</f>
        <v>6</v>
      </c>
      <c r="ZI7" s="5">
        <f>'データ一覧(モニタリング指標)'!ZI28</f>
        <v>6</v>
      </c>
      <c r="ZJ7" s="5">
        <f>'データ一覧(モニタリング指標)'!ZJ28</f>
        <v>7</v>
      </c>
      <c r="ZK7" s="5">
        <f>'データ一覧(モニタリング指標)'!ZK28</f>
        <v>9</v>
      </c>
      <c r="ZL7" s="5">
        <f>'データ一覧(モニタリング指標)'!ZL28</f>
        <v>9</v>
      </c>
      <c r="ZM7" s="5">
        <f>'データ一覧(モニタリング指標)'!ZM28</f>
        <v>11</v>
      </c>
      <c r="ZN7" s="5">
        <f>'データ一覧(モニタリング指標)'!ZN28</f>
        <v>14</v>
      </c>
      <c r="ZO7" s="5">
        <f>'データ一覧(モニタリング指標)'!ZO28</f>
        <v>13</v>
      </c>
      <c r="ZP7" s="5">
        <f>'データ一覧(モニタリング指標)'!ZP28</f>
        <v>17</v>
      </c>
      <c r="ZQ7" s="5">
        <f>'データ一覧(モニタリング指標)'!ZQ28</f>
        <v>20</v>
      </c>
      <c r="ZR7" s="5">
        <f>'データ一覧(モニタリング指標)'!ZR28</f>
        <v>24</v>
      </c>
      <c r="ZS7" s="5">
        <f>'データ一覧(モニタリング指標)'!ZS28</f>
        <v>23</v>
      </c>
      <c r="ZT7" s="5">
        <f>'データ一覧(モニタリング指標)'!ZT28</f>
        <v>28</v>
      </c>
      <c r="ZU7" s="5">
        <f>'データ一覧(モニタリング指標)'!ZU28</f>
        <v>37</v>
      </c>
      <c r="ZV7" s="5">
        <f>'データ一覧(モニタリング指標)'!ZV28</f>
        <v>44</v>
      </c>
      <c r="ZW7" s="5">
        <f>'データ一覧(モニタリング指標)'!ZW28</f>
        <v>46</v>
      </c>
      <c r="ZX7" s="5">
        <f>'データ一覧(モニタリング指標)'!ZX28</f>
        <v>47</v>
      </c>
      <c r="ZY7" s="5">
        <f>'データ一覧(モニタリング指標)'!ZY28</f>
        <v>47</v>
      </c>
      <c r="ZZ7" s="5">
        <f>'データ一覧(モニタリング指標)'!ZZ28</f>
        <v>50</v>
      </c>
      <c r="AAA7" s="5">
        <f>'データ一覧(モニタリング指標)'!AAA28</f>
        <v>60</v>
      </c>
      <c r="AAB7" s="5">
        <f>'データ一覧(モニタリング指標)'!AAB28</f>
        <v>72</v>
      </c>
      <c r="AAC7" s="5">
        <f>'データ一覧(モニタリング指標)'!AAC28</f>
        <v>77</v>
      </c>
      <c r="AAD7" s="5">
        <f>'データ一覧(モニタリング指標)'!AAD28</f>
        <v>87</v>
      </c>
      <c r="AAE7" s="5">
        <f>'データ一覧(モニタリング指標)'!AAE28</f>
        <v>106</v>
      </c>
      <c r="AAF7" s="5">
        <f>'データ一覧(モニタリング指標)'!AAF28</f>
        <v>112</v>
      </c>
      <c r="AAG7" s="5">
        <f>'データ一覧(モニタリング指標)'!AAG28</f>
        <v>121</v>
      </c>
      <c r="AAH7" s="5">
        <f>'データ一覧(モニタリング指標)'!AAH28</f>
        <v>136</v>
      </c>
      <c r="AAI7" s="5">
        <f>'データ一覧(モニタリング指標)'!AAI28</f>
        <v>147</v>
      </c>
      <c r="AAJ7" s="5">
        <f>'データ一覧(モニタリング指標)'!AAJ28</f>
        <v>163</v>
      </c>
      <c r="AAK7" s="5">
        <f>'データ一覧(モニタリング指標)'!AAK28</f>
        <v>183</v>
      </c>
      <c r="AAL7" s="5">
        <f>'データ一覧(モニタリング指標)'!AAL28</f>
        <v>184</v>
      </c>
      <c r="AAM7" s="5">
        <f>'データ一覧(モニタリング指標)'!AAM28</f>
        <v>193</v>
      </c>
      <c r="AAN7" s="5">
        <f>'データ一覧(モニタリング指標)'!AAN28</f>
        <v>191</v>
      </c>
      <c r="AAO7" s="5">
        <f>'データ一覧(モニタリング指標)'!AAO28</f>
        <v>203</v>
      </c>
      <c r="AAP7" s="5">
        <f>'データ一覧(モニタリング指標)'!AAP28</f>
        <v>202</v>
      </c>
      <c r="AAQ7" s="5">
        <f>'データ一覧(モニタリング指標)'!AAQ28</f>
        <v>225</v>
      </c>
      <c r="AAR7" s="5">
        <f>'データ一覧(モニタリング指標)'!AAR28</f>
        <v>250</v>
      </c>
      <c r="AAS7" s="5">
        <f>'データ一覧(モニタリング指標)'!AAS28</f>
        <v>251</v>
      </c>
      <c r="AAT7" s="5">
        <f>'データ一覧(モニタリング指標)'!AAT28</f>
        <v>254</v>
      </c>
      <c r="AAU7" s="5">
        <f>'データ一覧(モニタリング指標)'!AAU28</f>
        <v>267</v>
      </c>
      <c r="AAV7" s="5">
        <f>'データ一覧(モニタリング指標)'!AAV28</f>
        <v>276</v>
      </c>
      <c r="AAW7" s="5">
        <f>'データ一覧(モニタリング指標)'!AAW28</f>
        <v>246</v>
      </c>
      <c r="AAX7" s="5">
        <f>'データ一覧(モニタリング指標)'!AAX28</f>
        <v>240</v>
      </c>
      <c r="AAY7" s="5">
        <f>'データ一覧(モニタリング指標)'!AAY28</f>
        <v>255</v>
      </c>
      <c r="AAZ7" s="5">
        <f>'データ一覧(モニタリング指標)'!AAZ28</f>
        <v>237</v>
      </c>
      <c r="ABA7" s="5">
        <f>'データ一覧(モニタリング指標)'!ABA28</f>
        <v>234</v>
      </c>
      <c r="ABB7" s="5">
        <f>'データ一覧(モニタリング指標)'!ABB28</f>
        <v>235</v>
      </c>
      <c r="ABC7" s="5">
        <f>'データ一覧(モニタリング指標)'!ABC28</f>
        <v>237</v>
      </c>
      <c r="ABD7" s="5">
        <f>'データ一覧(モニタリング指標)'!ABD28</f>
        <v>238</v>
      </c>
      <c r="ABE7" s="5">
        <f>'データ一覧(モニタリング指標)'!ABE28</f>
        <v>218</v>
      </c>
      <c r="ABF7" s="5">
        <f>'データ一覧(モニタリング指標)'!ABF28</f>
        <v>213</v>
      </c>
      <c r="ABG7" s="5">
        <f>'データ一覧(モニタリング指標)'!ABG28</f>
        <v>201</v>
      </c>
      <c r="ABH7" s="5">
        <f>'データ一覧(モニタリング指標)'!ABH28</f>
        <v>194</v>
      </c>
      <c r="ABI7" s="5">
        <f>'データ一覧(モニタリング指標)'!ABI28</f>
        <v>189</v>
      </c>
      <c r="ABJ7" s="5">
        <f>'データ一覧(モニタリング指標)'!ABJ28</f>
        <v>193</v>
      </c>
      <c r="ABK7" s="5">
        <f>'データ一覧(モニタリング指標)'!ABK28</f>
        <v>195</v>
      </c>
      <c r="ABL7" s="5">
        <f>'データ一覧(モニタリング指標)'!ABL28</f>
        <v>190</v>
      </c>
      <c r="ABM7" s="5">
        <f>'データ一覧(モニタリング指標)'!ABM28</f>
        <v>187</v>
      </c>
      <c r="ABN7" s="5">
        <f>'データ一覧(モニタリング指標)'!ABN28</f>
        <v>178</v>
      </c>
      <c r="ABO7" s="5">
        <f>'データ一覧(モニタリング指標)'!ABO28</f>
        <v>173</v>
      </c>
      <c r="ABP7" s="5">
        <f>'データ一覧(モニタリング指標)'!ABP28</f>
        <v>172</v>
      </c>
      <c r="ABQ7" s="5">
        <f>'データ一覧(モニタリング指標)'!ABQ28</f>
        <v>168</v>
      </c>
      <c r="ABR7" s="5">
        <f>'データ一覧(モニタリング指標)'!ABR28</f>
        <v>159</v>
      </c>
      <c r="ABS7" s="5">
        <f>'データ一覧(モニタリング指標)'!ABS28</f>
        <v>141</v>
      </c>
      <c r="ABT7" s="5">
        <f>'データ一覧(モニタリング指標)'!ABT28</f>
        <v>127</v>
      </c>
      <c r="ABU7" s="5">
        <f>'データ一覧(モニタリング指標)'!ABU28</f>
        <v>128</v>
      </c>
      <c r="ABV7" s="5">
        <f>'データ一覧(モニタリング指標)'!ABV28</f>
        <v>123</v>
      </c>
      <c r="ABW7" s="5">
        <f>'データ一覧(モニタリング指標)'!ABW28</f>
        <v>122</v>
      </c>
      <c r="ABX7" s="5">
        <f>'データ一覧(モニタリング指標)'!ABX28</f>
        <v>122</v>
      </c>
      <c r="ABY7" s="5">
        <f>'データ一覧(モニタリング指標)'!ABY28</f>
        <v>117</v>
      </c>
      <c r="ABZ7" s="5">
        <f>'データ一覧(モニタリング指標)'!ABZ28</f>
        <v>105</v>
      </c>
      <c r="ACA7" s="5">
        <f>'データ一覧(モニタリング指標)'!ACA28</f>
        <v>97</v>
      </c>
      <c r="ACB7" s="5">
        <f>'データ一覧(モニタリング指標)'!ACB28</f>
        <v>94</v>
      </c>
      <c r="ACC7" s="5">
        <f>'データ一覧(モニタリング指標)'!ACC28</f>
        <v>91</v>
      </c>
      <c r="ACD7" s="5">
        <f>'データ一覧(モニタリング指標)'!ACD28</f>
        <v>91</v>
      </c>
      <c r="ACE7" s="5">
        <f>'データ一覧(モニタリング指標)'!ACE28</f>
        <v>82</v>
      </c>
      <c r="ACF7" s="5">
        <f>'データ一覧(モニタリング指標)'!ACF28</f>
        <v>80</v>
      </c>
      <c r="ACG7" s="5">
        <f>'データ一覧(モニタリング指標)'!ACG28</f>
        <v>75</v>
      </c>
      <c r="ACH7" s="5">
        <f>'データ一覧(モニタリング指標)'!ACH28</f>
        <v>73</v>
      </c>
      <c r="ACI7" s="5">
        <f>'データ一覧(モニタリング指標)'!ACI28</f>
        <v>69</v>
      </c>
      <c r="ACJ7" s="5">
        <f>'データ一覧(モニタリング指標)'!ACJ28</f>
        <v>67</v>
      </c>
      <c r="ACK7" s="5">
        <f>'データ一覧(モニタリング指標)'!ACK28</f>
        <v>65</v>
      </c>
      <c r="ACL7" s="5">
        <f>'データ一覧(モニタリング指標)'!ACL28</f>
        <v>63</v>
      </c>
      <c r="ACM7" s="5">
        <f>'データ一覧(モニタリング指標)'!ACM28</f>
        <v>62</v>
      </c>
      <c r="ACN7" s="5">
        <f>'データ一覧(モニタリング指標)'!ACN28</f>
        <v>54</v>
      </c>
      <c r="ACO7" s="5">
        <f>'データ一覧(モニタリング指標)'!ACO28</f>
        <v>51</v>
      </c>
      <c r="ACP7" s="5">
        <f>'データ一覧(モニタリング指標)'!ACP28</f>
        <v>51</v>
      </c>
      <c r="ACQ7" s="5">
        <f>'データ一覧(モニタリング指標)'!ACQ28</f>
        <v>49</v>
      </c>
      <c r="ACR7" s="5">
        <f>'データ一覧(モニタリング指標)'!ACR28</f>
        <v>49</v>
      </c>
      <c r="ACS7" s="5">
        <f>'データ一覧(モニタリング指標)'!ACS28</f>
        <v>48</v>
      </c>
      <c r="ACT7" s="5">
        <f>'データ一覧(モニタリング指標)'!ACT28</f>
        <v>48</v>
      </c>
      <c r="ACU7" s="5">
        <f>'データ一覧(モニタリング指標)'!ACU28</f>
        <v>45</v>
      </c>
      <c r="ACV7" s="5">
        <f>'データ一覧(モニタリング指標)'!ACV28</f>
        <v>44</v>
      </c>
      <c r="ACW7" s="5">
        <f>'データ一覧(モニタリング指標)'!ACW28</f>
        <v>38</v>
      </c>
      <c r="ACX7" s="5">
        <f>'データ一覧(モニタリング指標)'!ACX28</f>
        <v>37</v>
      </c>
      <c r="ACY7" s="5">
        <f>'データ一覧(モニタリング指標)'!ACY28</f>
        <v>38</v>
      </c>
      <c r="ACZ7" s="5">
        <f>'データ一覧(モニタリング指標)'!ACZ28</f>
        <v>38</v>
      </c>
      <c r="ADA7" s="5">
        <f>'データ一覧(モニタリング指標)'!ADA28</f>
        <v>36</v>
      </c>
      <c r="ADB7" s="5">
        <f>'データ一覧(モニタリング指標)'!ADB28</f>
        <v>37</v>
      </c>
      <c r="ADC7" s="5">
        <f>'データ一覧(モニタリング指標)'!ADC28</f>
        <v>32</v>
      </c>
      <c r="ADD7" s="5">
        <f>'データ一覧(モニタリング指標)'!ADD28</f>
        <v>30</v>
      </c>
      <c r="ADE7" s="5">
        <f>'データ一覧(モニタリング指標)'!ADE28</f>
        <v>29</v>
      </c>
      <c r="ADF7" s="5">
        <f>'データ一覧(モニタリング指標)'!ADF28</f>
        <v>30</v>
      </c>
      <c r="ADG7" s="5">
        <f>'データ一覧(モニタリング指標)'!ADG28</f>
        <v>32</v>
      </c>
      <c r="ADH7" s="5">
        <f>'データ一覧(モニタリング指標)'!ADH28</f>
        <v>27</v>
      </c>
      <c r="ADI7" s="5">
        <f>'データ一覧(モニタリング指標)'!ADI28</f>
        <v>28</v>
      </c>
      <c r="ADJ7" s="5">
        <f>'データ一覧(モニタリング指標)'!ADJ28</f>
        <v>25</v>
      </c>
      <c r="ADK7" s="5">
        <f>'データ一覧(モニタリング指標)'!ADK28</f>
        <v>24</v>
      </c>
      <c r="ADL7" s="5">
        <f>'データ一覧(モニタリング指標)'!ADL28</f>
        <v>25</v>
      </c>
      <c r="ADM7" s="5">
        <f>'データ一覧(モニタリング指標)'!ADM28</f>
        <v>25</v>
      </c>
      <c r="ADN7" s="5">
        <f>'データ一覧(モニタリング指標)'!ADN28</f>
        <v>24</v>
      </c>
      <c r="ADO7" s="5">
        <f>'データ一覧(モニタリング指標)'!ADO28</f>
        <v>24</v>
      </c>
      <c r="ADP7" s="5">
        <f>'データ一覧(モニタリング指標)'!ADP28</f>
        <v>23</v>
      </c>
      <c r="ADQ7" s="5">
        <f>'データ一覧(モニタリング指標)'!ADQ28</f>
        <v>22</v>
      </c>
      <c r="ADR7" s="5">
        <f>'データ一覧(モニタリング指標)'!ADR28</f>
        <v>22</v>
      </c>
      <c r="ADS7" s="5">
        <f>'データ一覧(モニタリング指標)'!ADS28</f>
        <v>22</v>
      </c>
      <c r="ADT7" s="5">
        <f>'データ一覧(モニタリング指標)'!ADT28</f>
        <v>23</v>
      </c>
      <c r="ADU7" s="5">
        <f>'データ一覧(モニタリング指標)'!ADU28</f>
        <v>21</v>
      </c>
      <c r="ADV7" s="5">
        <f>'データ一覧(モニタリング指標)'!ADV28</f>
        <v>20</v>
      </c>
      <c r="ADW7" s="5">
        <f>'データ一覧(モニタリング指標)'!ADW28</f>
        <v>21</v>
      </c>
      <c r="ADX7" s="5">
        <f>'データ一覧(モニタリング指標)'!ADX28</f>
        <v>21</v>
      </c>
      <c r="ADY7" s="5">
        <f>'データ一覧(モニタリング指標)'!ADY28</f>
        <v>20</v>
      </c>
      <c r="ADZ7" s="5">
        <f>'データ一覧(モニタリング指標)'!ADZ28</f>
        <v>20</v>
      </c>
      <c r="AEA7" s="5">
        <f>'データ一覧(モニタリング指標)'!AEA28</f>
        <v>20</v>
      </c>
      <c r="AEB7" s="5">
        <f>'データ一覧(モニタリング指標)'!AEB28</f>
        <v>21</v>
      </c>
      <c r="AEC7" s="5">
        <f>'データ一覧(モニタリング指標)'!AEC28</f>
        <v>20</v>
      </c>
      <c r="AED7" s="5">
        <f>'データ一覧(モニタリング指標)'!AED28</f>
        <v>20</v>
      </c>
      <c r="AEE7" s="5">
        <f>'データ一覧(モニタリング指標)'!AEE28</f>
        <v>19</v>
      </c>
      <c r="AEF7" s="5">
        <f>'データ一覧(モニタリング指標)'!AEF28</f>
        <v>20</v>
      </c>
      <c r="AEG7" s="5">
        <f>'データ一覧(モニタリング指標)'!AEG28</f>
        <v>19</v>
      </c>
      <c r="AEH7" s="5">
        <f>'データ一覧(モニタリング指標)'!AEH28</f>
        <v>19</v>
      </c>
      <c r="AEI7" s="5">
        <f>'データ一覧(モニタリング指標)'!AEI28</f>
        <v>22</v>
      </c>
      <c r="AEJ7" s="5">
        <f>'データ一覧(モニタリング指標)'!AEJ28</f>
        <v>20</v>
      </c>
      <c r="AEK7" s="5">
        <f>'データ一覧(モニタリング指標)'!AEK28</f>
        <v>18</v>
      </c>
      <c r="AEL7" s="5">
        <f>'データ一覧(モニタリング指標)'!AEL28</f>
        <v>17</v>
      </c>
      <c r="AEM7" s="5">
        <f>'データ一覧(モニタリング指標)'!AEM28</f>
        <v>16</v>
      </c>
      <c r="AEN7" s="5">
        <f>'データ一覧(モニタリング指標)'!AEN28</f>
        <v>16</v>
      </c>
      <c r="AEO7" s="5">
        <f>'データ一覧(モニタリング指標)'!AEO28</f>
        <v>18</v>
      </c>
      <c r="AEP7" s="5">
        <f>'データ一覧(モニタリング指標)'!AEP28</f>
        <v>20</v>
      </c>
      <c r="AEQ7" s="5">
        <f>'データ一覧(モニタリング指標)'!AEQ28</f>
        <v>20</v>
      </c>
      <c r="AER7" s="5">
        <f>'データ一覧(モニタリング指標)'!AER28</f>
        <v>20</v>
      </c>
      <c r="AES7" s="5">
        <f>'データ一覧(モニタリング指標)'!AES28</f>
        <v>18</v>
      </c>
      <c r="AET7" s="5">
        <f>'データ一覧(モニタリング指標)'!AET28</f>
        <v>16</v>
      </c>
      <c r="AEU7" s="5">
        <f>'データ一覧(モニタリング指標)'!AEU28</f>
        <v>16</v>
      </c>
      <c r="AEV7" s="5">
        <f>'データ一覧(モニタリング指標)'!AEV28</f>
        <v>16</v>
      </c>
      <c r="AEW7" s="5">
        <f>'データ一覧(モニタリング指標)'!AEW28</f>
        <v>15</v>
      </c>
      <c r="AEX7" s="5">
        <f>'データ一覧(モニタリング指標)'!AEX28</f>
        <v>15</v>
      </c>
      <c r="AEY7" s="5">
        <f>'データ一覧(モニタリング指標)'!AEY28</f>
        <v>14</v>
      </c>
      <c r="AEZ7" s="5">
        <f>'データ一覧(モニタリング指標)'!AEZ28</f>
        <v>15</v>
      </c>
      <c r="AFA7" s="5">
        <f>'データ一覧(モニタリング指標)'!AFA28</f>
        <v>13</v>
      </c>
      <c r="AFB7" s="5">
        <f>'データ一覧(モニタリング指標)'!AFB28</f>
        <v>12</v>
      </c>
      <c r="AFC7" s="5">
        <f>'データ一覧(モニタリング指標)'!AFC28</f>
        <v>12</v>
      </c>
      <c r="AFD7" s="5">
        <f>'データ一覧(モニタリング指標)'!AFD28</f>
        <v>12</v>
      </c>
      <c r="AFE7" s="5">
        <f>'データ一覧(モニタリング指標)'!AFE28</f>
        <v>9</v>
      </c>
      <c r="AFF7" s="5">
        <f>'データ一覧(モニタリング指標)'!AFF28</f>
        <v>8</v>
      </c>
      <c r="AFG7" s="5">
        <f>'データ一覧(モニタリング指標)'!AFG28</f>
        <v>7</v>
      </c>
      <c r="AFH7" s="5">
        <f>'データ一覧(モニタリング指標)'!AFH28</f>
        <v>7</v>
      </c>
      <c r="AFI7" s="5">
        <f>'データ一覧(モニタリング指標)'!AFI28</f>
        <v>8</v>
      </c>
      <c r="AFJ7" s="5">
        <f>'データ一覧(モニタリング指標)'!AFJ28</f>
        <v>8</v>
      </c>
      <c r="AFK7" s="5">
        <f>'データ一覧(モニタリング指標)'!AFK28</f>
        <v>7</v>
      </c>
      <c r="AFL7" s="5">
        <f>'データ一覧(モニタリング指標)'!AFL28</f>
        <v>7</v>
      </c>
      <c r="AFM7" s="5">
        <f>'データ一覧(モニタリング指標)'!AFM28</f>
        <v>7</v>
      </c>
      <c r="AFN7" s="5">
        <f>'データ一覧(モニタリング指標)'!AFN28</f>
        <v>6</v>
      </c>
      <c r="AFO7" s="5">
        <f>'データ一覧(モニタリング指標)'!AFO28</f>
        <v>7</v>
      </c>
      <c r="AFP7" s="5">
        <f>'データ一覧(モニタリング指標)'!AFP28</f>
        <v>7</v>
      </c>
      <c r="AFQ7" s="5">
        <f>'データ一覧(モニタリング指標)'!AFQ28</f>
        <v>7</v>
      </c>
      <c r="AFR7" s="5">
        <f>'データ一覧(モニタリング指標)'!AFR28</f>
        <v>6</v>
      </c>
      <c r="AFS7" s="5">
        <f>'データ一覧(モニタリング指標)'!AFS28</f>
        <v>6</v>
      </c>
      <c r="AFT7" s="5">
        <f>'データ一覧(モニタリング指標)'!AFT28</f>
        <v>6</v>
      </c>
      <c r="AFU7" s="5">
        <f>'データ一覧(モニタリング指標)'!AFU28</f>
        <v>5</v>
      </c>
      <c r="AFV7" s="5">
        <f>'データ一覧(モニタリング指標)'!AFV28</f>
        <v>3</v>
      </c>
      <c r="AFW7" s="5">
        <f>'データ一覧(モニタリング指標)'!AFW28</f>
        <v>3</v>
      </c>
      <c r="AFX7" s="5">
        <f>'データ一覧(モニタリング指標)'!AFX28</f>
        <v>3</v>
      </c>
      <c r="AFY7" s="5">
        <f>'データ一覧(モニタリング指標)'!AFY28</f>
        <v>3</v>
      </c>
      <c r="AFZ7" s="5">
        <f>'データ一覧(モニタリング指標)'!AFZ28</f>
        <v>5</v>
      </c>
      <c r="AGA7" s="5">
        <f>'データ一覧(モニタリング指標)'!AGA28</f>
        <v>4</v>
      </c>
      <c r="AGB7" s="5">
        <f>'データ一覧(モニタリング指標)'!AGB28</f>
        <v>5</v>
      </c>
      <c r="AGC7" s="5">
        <f>'データ一覧(モニタリング指標)'!AGC28</f>
        <v>8</v>
      </c>
      <c r="AGD7" s="5">
        <f>'データ一覧(モニタリング指標)'!AGD28</f>
        <v>8</v>
      </c>
      <c r="AGE7" s="5">
        <f>'データ一覧(モニタリング指標)'!AGE28</f>
        <v>7</v>
      </c>
      <c r="AGF7" s="5">
        <f>'データ一覧(モニタリング指標)'!AGF28</f>
        <v>5</v>
      </c>
      <c r="AGG7" s="5">
        <f>'データ一覧(モニタリング指標)'!AGG28</f>
        <v>7</v>
      </c>
      <c r="AGH7" s="5">
        <f>'データ一覧(モニタリング指標)'!AGH28</f>
        <v>7</v>
      </c>
      <c r="AGI7" s="5">
        <f>'データ一覧(モニタリング指標)'!AGI28</f>
        <v>6</v>
      </c>
      <c r="AGJ7" s="5">
        <f>'データ一覧(モニタリング指標)'!AGJ28</f>
        <v>9</v>
      </c>
      <c r="AGK7" s="5">
        <f>'データ一覧(モニタリング指標)'!AGK28</f>
        <v>11</v>
      </c>
      <c r="AGL7" s="5">
        <f>'データ一覧(モニタリング指標)'!AGL28</f>
        <v>12</v>
      </c>
      <c r="AGM7" s="5">
        <f>'データ一覧(モニタリング指標)'!AGM28</f>
        <v>12</v>
      </c>
      <c r="AGN7" s="5">
        <f>'データ一覧(モニタリング指標)'!AGN28</f>
        <v>19</v>
      </c>
      <c r="AGO7" s="5">
        <f>'データ一覧(モニタリング指標)'!AGO28</f>
        <v>23</v>
      </c>
      <c r="AGP7" s="5">
        <f>'データ一覧(モニタリング指標)'!AGP28</f>
        <v>24</v>
      </c>
      <c r="AGQ7" s="5">
        <f>'データ一覧(モニタリング指標)'!AGQ28</f>
        <v>23</v>
      </c>
      <c r="AGR7" s="5">
        <f>'データ一覧(モニタリング指標)'!AGR28</f>
        <v>28</v>
      </c>
      <c r="AGS7" s="5">
        <f>'データ一覧(モニタリング指標)'!AGS28</f>
        <v>28</v>
      </c>
      <c r="AGT7" s="5">
        <f>'データ一覧(モニタリング指標)'!AGT28</f>
        <v>31</v>
      </c>
      <c r="AGU7" s="5">
        <f>'データ一覧(モニタリング指標)'!AGU28</f>
        <v>39</v>
      </c>
      <c r="AGV7" s="5">
        <f>'データ一覧(モニタリング指標)'!AGV28</f>
        <v>41</v>
      </c>
      <c r="AGW7" s="5">
        <f>'データ一覧(モニタリング指標)'!AGW28</f>
        <v>46</v>
      </c>
      <c r="AGX7" s="5">
        <f>'データ一覧(モニタリング指標)'!AGX28</f>
        <v>49</v>
      </c>
      <c r="AGY7" s="5">
        <f>'データ一覧(モニタリング指標)'!AGY28</f>
        <v>51</v>
      </c>
      <c r="AGZ7" s="5">
        <f>'データ一覧(モニタリング指標)'!AGZ28</f>
        <v>49</v>
      </c>
      <c r="AHA7" s="5">
        <f>'データ一覧(モニタリング指標)'!AHA28</f>
        <v>54</v>
      </c>
      <c r="AHB7" s="5">
        <f>'データ一覧(モニタリング指標)'!AHB28</f>
        <v>58</v>
      </c>
      <c r="AHC7" s="5">
        <f>'データ一覧(モニタリング指標)'!AHC28</f>
        <v>60</v>
      </c>
      <c r="AHD7" s="5">
        <f>'データ一覧(モニタリング指標)'!AHD28</f>
        <v>63</v>
      </c>
      <c r="AHE7" s="5">
        <f>'データ一覧(モニタリング指標)'!AHE28</f>
        <v>72</v>
      </c>
      <c r="AHF7" s="5">
        <f>'データ一覧(モニタリング指標)'!AHF28</f>
        <v>71</v>
      </c>
      <c r="AHG7" s="5">
        <f>'データ一覧(モニタリング指標)'!AHG28</f>
        <v>69</v>
      </c>
      <c r="AHH7" s="5">
        <f>'データ一覧(モニタリング指標)'!AHH28</f>
        <v>69</v>
      </c>
      <c r="AHI7" s="5">
        <f>'データ一覧(モニタリング指標)'!AHI28</f>
        <v>72</v>
      </c>
      <c r="AHJ7" s="5">
        <f>'データ一覧(モニタリング指標)'!AHJ28</f>
        <v>69</v>
      </c>
      <c r="AHK7" s="5">
        <f>'データ一覧(モニタリング指標)'!AHK28</f>
        <v>66</v>
      </c>
      <c r="AHL7" s="5">
        <f>'データ一覧(モニタリング指標)'!AHL28</f>
        <v>69</v>
      </c>
      <c r="AHM7" s="5">
        <f>'データ一覧(モニタリング指標)'!AHM28</f>
        <v>59</v>
      </c>
      <c r="AHN7" s="5">
        <f>'データ一覧(モニタリング指標)'!AHN28</f>
        <v>59</v>
      </c>
      <c r="AHO7" s="5">
        <f>'データ一覧(モニタリング指標)'!AHO28</f>
        <v>64</v>
      </c>
      <c r="AHP7" s="5">
        <f>'データ一覧(モニタリング指標)'!AHP28</f>
        <v>73</v>
      </c>
      <c r="AHQ7" s="5">
        <f>'データ一覧(モニタリング指標)'!AHQ28</f>
        <v>75</v>
      </c>
      <c r="AHR7" s="5">
        <f>'データ一覧(モニタリング指標)'!AHR28</f>
        <v>83</v>
      </c>
      <c r="AHS7" s="5">
        <f>'データ一覧(モニタリング指標)'!AHS28</f>
        <v>86</v>
      </c>
      <c r="AHT7" s="5">
        <f>'データ一覧(モニタリング指標)'!AHT28</f>
        <v>90</v>
      </c>
      <c r="AHU7" s="5">
        <f>'データ一覧(モニタリング指標)'!AHU28</f>
        <v>87</v>
      </c>
      <c r="AHV7" s="5">
        <f>'データ一覧(モニタリング指標)'!AHV28</f>
        <v>92</v>
      </c>
      <c r="AHW7" s="5">
        <f>'データ一覧(モニタリング指標)'!AHW28</f>
        <v>93</v>
      </c>
      <c r="AHX7" s="5">
        <f>'データ一覧(モニタリング指標)'!AHX28</f>
        <v>92</v>
      </c>
      <c r="AHY7" s="5">
        <f>'データ一覧(モニタリング指標)'!AHY28</f>
        <v>92</v>
      </c>
      <c r="AHZ7" s="5">
        <f>'データ一覧(モニタリング指標)'!AHZ28</f>
        <v>93</v>
      </c>
      <c r="AIA7" s="5">
        <f>'データ一覧(モニタリング指標)'!AIA28</f>
        <v>88</v>
      </c>
      <c r="AIB7" s="5">
        <f>'データ一覧(モニタリング指標)'!AIB28</f>
        <v>87</v>
      </c>
      <c r="AIC7" s="5">
        <f>'データ一覧(モニタリング指標)'!AIC28</f>
        <v>81</v>
      </c>
      <c r="AID7" s="5">
        <f>'データ一覧(モニタリング指標)'!AID28</f>
        <v>82</v>
      </c>
      <c r="AIE7" s="5">
        <f>'データ一覧(モニタリング指標)'!AIE28</f>
        <v>80</v>
      </c>
      <c r="AIF7" s="5">
        <f>'データ一覧(モニタリング指標)'!AIF28</f>
        <v>74</v>
      </c>
      <c r="AIG7" s="5">
        <f>'データ一覧(モニタリング指標)'!AIG28</f>
        <v>65</v>
      </c>
      <c r="AIH7" s="5">
        <f>'データ一覧(モニタリング指標)'!AIH28</f>
        <v>62</v>
      </c>
      <c r="AII7" s="5">
        <f>'データ一覧(モニタリング指標)'!AII28</f>
        <v>62</v>
      </c>
      <c r="AIJ7" s="5">
        <f>'データ一覧(モニタリング指標)'!AIJ28</f>
        <v>63</v>
      </c>
      <c r="AIK7" s="5">
        <f>'データ一覧(モニタリング指標)'!AIK28</f>
        <v>53</v>
      </c>
      <c r="AIL7" s="5">
        <f>'データ一覧(モニタリング指標)'!AIL28</f>
        <v>56</v>
      </c>
      <c r="AIM7" s="5">
        <f>'データ一覧(モニタリング指標)'!AIM28</f>
        <v>52</v>
      </c>
      <c r="AIN7" s="5">
        <f>'データ一覧(モニタリング指標)'!AIN28</f>
        <v>55</v>
      </c>
      <c r="AIO7" s="5">
        <f>'データ一覧(モニタリング指標)'!AIO28</f>
        <v>55</v>
      </c>
      <c r="AIP7" s="5">
        <f>'データ一覧(モニタリング指標)'!AIP28</f>
        <v>55</v>
      </c>
      <c r="AIQ7" s="5">
        <f>'データ一覧(モニタリング指標)'!AIQ28</f>
        <v>60</v>
      </c>
      <c r="AIR7" s="5">
        <f>'データ一覧(モニタリング指標)'!AIR28</f>
        <v>50</v>
      </c>
      <c r="AIS7" s="5">
        <f>'データ一覧(モニタリング指標)'!AIS28</f>
        <v>52</v>
      </c>
      <c r="AIT7" s="5">
        <f>'データ一覧(モニタリング指標)'!AIT28</f>
        <v>40</v>
      </c>
      <c r="AIU7" s="5">
        <f>'データ一覧(モニタリング指標)'!AIU28</f>
        <v>38</v>
      </c>
      <c r="AIV7" s="5">
        <f>'データ一覧(モニタリング指標)'!AIV28</f>
        <v>41</v>
      </c>
      <c r="AIW7" s="5">
        <f>'データ一覧(モニタリング指標)'!AIW28</f>
        <v>41</v>
      </c>
      <c r="AIX7" s="5">
        <f>'データ一覧(モニタリング指標)'!AIX28</f>
        <v>41</v>
      </c>
      <c r="AIY7" s="5">
        <f>'データ一覧(モニタリング指標)'!AIY28</f>
        <v>37</v>
      </c>
      <c r="AIZ7" s="5">
        <f>'データ一覧(モニタリング指標)'!AIZ28</f>
        <v>37</v>
      </c>
      <c r="AJA7" s="5">
        <f>'データ一覧(モニタリング指標)'!AJA28</f>
        <v>35</v>
      </c>
      <c r="AJB7" s="5">
        <f>'データ一覧(モニタリング指標)'!AJB28</f>
        <v>34</v>
      </c>
      <c r="AJC7" s="5">
        <f>'データ一覧(モニタリング指標)'!AJC28</f>
        <v>33</v>
      </c>
      <c r="AJD7" s="5">
        <f>'データ一覧(モニタリング指標)'!AJD28</f>
        <v>34</v>
      </c>
      <c r="AJE7" s="5">
        <f>'データ一覧(モニタリング指標)'!AJE28</f>
        <v>33</v>
      </c>
      <c r="AJF7" s="5">
        <f>'データ一覧(モニタリング指標)'!AJF28</f>
        <v>30</v>
      </c>
      <c r="AJG7" s="5">
        <f>'データ一覧(モニタリング指標)'!AJG28</f>
        <v>25</v>
      </c>
      <c r="AJH7" s="5">
        <f>'データ一覧(モニタリング指標)'!AJH28</f>
        <v>24</v>
      </c>
      <c r="AJI7" s="5">
        <f>'データ一覧(モニタリング指標)'!AJI28</f>
        <v>24</v>
      </c>
      <c r="AJJ7" s="5">
        <f>'データ一覧(モニタリング指標)'!AJJ28</f>
        <v>27</v>
      </c>
      <c r="AJK7" s="5">
        <f>'データ一覧(モニタリング指標)'!AJK28</f>
        <v>27</v>
      </c>
      <c r="AJL7" s="5">
        <f>'データ一覧(モニタリング指標)'!AJL28</f>
        <v>28</v>
      </c>
      <c r="AJM7" s="5">
        <f>'データ一覧(モニタリング指標)'!AJM28</f>
        <v>24</v>
      </c>
      <c r="AJN7" s="5">
        <f>'データ一覧(モニタリング指標)'!AJN28</f>
        <v>25</v>
      </c>
      <c r="AJO7" s="5">
        <f>'データ一覧(モニタリング指標)'!AJO28</f>
        <v>24</v>
      </c>
      <c r="AJP7" s="5">
        <f>'データ一覧(モニタリング指標)'!AJP28</f>
        <v>24</v>
      </c>
      <c r="AJQ7" s="5">
        <f>'データ一覧(モニタリング指標)'!AJQ28</f>
        <v>20</v>
      </c>
      <c r="AJR7" s="5">
        <f>'データ一覧(モニタリング指標)'!AJR28</f>
        <v>20</v>
      </c>
      <c r="AJS7" s="5">
        <f>'データ一覧(モニタリング指標)'!AJS28</f>
        <v>20</v>
      </c>
      <c r="AJT7" s="5">
        <f>'データ一覧(モニタリング指標)'!AJT28</f>
        <v>20</v>
      </c>
      <c r="AJU7" s="5">
        <f>'データ一覧(モニタリング指標)'!AJU28</f>
        <v>17</v>
      </c>
      <c r="AJV7" s="5">
        <f>'データ一覧(モニタリング指標)'!AJV28</f>
        <v>15</v>
      </c>
      <c r="AJW7" s="5">
        <f>'データ一覧(モニタリング指標)'!AJW28</f>
        <v>16</v>
      </c>
      <c r="AJX7" s="5">
        <f>'データ一覧(モニタリング指標)'!AJX28</f>
        <v>18</v>
      </c>
      <c r="AJY7" s="5">
        <f>'データ一覧(モニタリング指標)'!AJY28</f>
        <v>18</v>
      </c>
      <c r="AJZ7" s="5">
        <f>'データ一覧(モニタリング指標)'!AJZ28</f>
        <v>18</v>
      </c>
      <c r="AKA7" s="5">
        <f>'データ一覧(モニタリング指標)'!AKA28</f>
        <v>17</v>
      </c>
      <c r="AKB7" s="5">
        <f>'データ一覧(モニタリング指標)'!AKB28</f>
        <v>17</v>
      </c>
      <c r="AKC7" s="5">
        <f>'データ一覧(モニタリング指標)'!AKC28</f>
        <v>16</v>
      </c>
      <c r="AKD7" s="5">
        <f>'データ一覧(モニタリング指標)'!AKD28</f>
        <v>19</v>
      </c>
      <c r="AKE7" s="5">
        <f>'データ一覧(モニタリング指標)'!AKE28</f>
        <v>19</v>
      </c>
      <c r="AKF7" s="5">
        <f>'データ一覧(モニタリング指標)'!AKF28</f>
        <v>19</v>
      </c>
      <c r="AKG7" s="5">
        <f>'データ一覧(モニタリング指標)'!AKG28</f>
        <v>19</v>
      </c>
      <c r="AKH7" s="5">
        <f>'データ一覧(モニタリング指標)'!AKH28</f>
        <v>15</v>
      </c>
      <c r="AKI7" s="5">
        <f>'データ一覧(モニタリング指標)'!AKI28</f>
        <v>12</v>
      </c>
      <c r="AKJ7" s="5">
        <f>'データ一覧(モニタリング指標)'!AKJ28</f>
        <v>12</v>
      </c>
      <c r="AKK7" s="5">
        <f>'データ一覧(モニタリング指標)'!AKK28</f>
        <v>10</v>
      </c>
      <c r="AKL7" s="5">
        <f>'データ一覧(モニタリング指標)'!AKL28</f>
        <v>12</v>
      </c>
      <c r="AKM7" s="5">
        <f>'データ一覧(モニタリング指標)'!AKM28</f>
        <v>12</v>
      </c>
      <c r="AKN7" s="5">
        <f>'データ一覧(モニタリング指標)'!AKN28</f>
        <v>12</v>
      </c>
      <c r="AKO7" s="5">
        <f>'データ一覧(モニタリング指標)'!AKO28</f>
        <v>15</v>
      </c>
      <c r="AKP7" s="5">
        <f>'データ一覧(モニタリング指標)'!AKP28</f>
        <v>17</v>
      </c>
      <c r="AKQ7" s="5">
        <f>'データ一覧(モニタリング指標)'!AKQ28</f>
        <v>22</v>
      </c>
      <c r="AKR7" s="5">
        <f>'データ一覧(モニタリング指標)'!AKR28</f>
        <v>22</v>
      </c>
      <c r="AKS7" s="5">
        <f>'データ一覧(モニタリング指標)'!AKS28</f>
        <v>22</v>
      </c>
      <c r="AKT7" s="5">
        <f>'データ一覧(モニタリング指標)'!AKT28</f>
        <v>22</v>
      </c>
      <c r="AKU7" s="5">
        <f>'データ一覧(モニタリング指標)'!AKU28</f>
        <v>22</v>
      </c>
      <c r="AKV7" s="5">
        <f>'データ一覧(モニタリング指標)'!AKV28</f>
        <v>21</v>
      </c>
      <c r="AKW7" s="5">
        <f>'データ一覧(モニタリング指標)'!AKW28</f>
        <v>22</v>
      </c>
      <c r="AKX7" s="5">
        <f>'データ一覧(モニタリング指標)'!AKX28</f>
        <v>22</v>
      </c>
      <c r="AKY7" s="5">
        <f>'データ一覧(モニタリング指標)'!AKY28</f>
        <v>23</v>
      </c>
      <c r="AKZ7" s="5">
        <f>'データ一覧(モニタリング指標)'!AKZ28</f>
        <v>24</v>
      </c>
      <c r="ALA7" s="5">
        <f>'データ一覧(モニタリング指標)'!ALA28</f>
        <v>24</v>
      </c>
      <c r="ALB7" s="5">
        <f>'データ一覧(モニタリング指標)'!ALB28</f>
        <v>24</v>
      </c>
      <c r="ALC7" s="5">
        <f>'データ一覧(モニタリング指標)'!ALC28</f>
        <v>24</v>
      </c>
      <c r="ALD7" s="5">
        <f>'データ一覧(モニタリング指標)'!ALD28</f>
        <v>25</v>
      </c>
      <c r="ALE7" s="5">
        <f>'データ一覧(モニタリング指標)'!ALE28</f>
        <v>28</v>
      </c>
      <c r="ALF7" s="5">
        <f>'データ一覧(モニタリング指標)'!ALF28</f>
        <v>27</v>
      </c>
      <c r="ALG7" s="5">
        <f>'データ一覧(モニタリング指標)'!ALG28</f>
        <v>29</v>
      </c>
      <c r="ALH7" s="5">
        <f>'データ一覧(モニタリング指標)'!ALH28</f>
        <v>27</v>
      </c>
      <c r="ALI7" s="5">
        <f>'データ一覧(モニタリング指標)'!ALI28</f>
        <v>27</v>
      </c>
      <c r="ALJ7" s="5">
        <f>'データ一覧(モニタリング指標)'!ALJ28</f>
        <v>26</v>
      </c>
      <c r="ALK7" s="5">
        <f>'データ一覧(モニタリング指標)'!ALK28</f>
        <v>21</v>
      </c>
      <c r="ALL7" s="5">
        <f>'データ一覧(モニタリング指標)'!ALL28</f>
        <v>21</v>
      </c>
      <c r="ALM7" s="5">
        <f>'データ一覧(モニタリング指標)'!ALM28</f>
        <v>22</v>
      </c>
      <c r="ALN7" s="5">
        <f>'データ一覧(モニタリング指標)'!ALN28</f>
        <v>22</v>
      </c>
      <c r="ALO7" s="5">
        <f>'データ一覧(モニタリング指標)'!ALO28</f>
        <v>22</v>
      </c>
      <c r="ALP7" s="5">
        <f>'データ一覧(モニタリング指標)'!ALP28</f>
        <v>24</v>
      </c>
      <c r="ALQ7" s="5">
        <f>'データ一覧(モニタリング指標)'!ALQ28</f>
        <v>32</v>
      </c>
      <c r="ALR7" s="5">
        <f>'データ一覧(モニタリング指標)'!ALR28</f>
        <v>31</v>
      </c>
      <c r="ALS7" s="5">
        <f>'データ一覧(モニタリング指標)'!ALS28</f>
        <v>28</v>
      </c>
      <c r="ALT7" s="5">
        <f>'データ一覧(モニタリング指標)'!ALT28</f>
        <v>29</v>
      </c>
      <c r="ALU7" s="5">
        <f>'データ一覧(モニタリング指標)'!ALU28</f>
        <v>33</v>
      </c>
      <c r="ALV7" s="5">
        <f>'データ一覧(モニタリング指標)'!ALV28</f>
        <v>33</v>
      </c>
      <c r="ALW7" s="5">
        <f>'データ一覧(モニタリング指標)'!ALW28</f>
        <v>33</v>
      </c>
      <c r="ALX7" s="5">
        <f>'データ一覧(モニタリング指標)'!ALX28</f>
        <v>35</v>
      </c>
      <c r="ALY7" s="5">
        <f>'データ一覧(モニタリング指標)'!ALY28</f>
        <v>39</v>
      </c>
      <c r="ALZ7" s="5">
        <f>'データ一覧(モニタリング指標)'!ALZ28</f>
        <v>40</v>
      </c>
      <c r="AMA7" s="5">
        <f>'データ一覧(モニタリング指標)'!AMA28</f>
        <v>37</v>
      </c>
      <c r="AMB7" s="5">
        <f>'データ一覧(モニタリング指標)'!AMB28</f>
        <v>36</v>
      </c>
      <c r="AMC7" s="5">
        <f>'データ一覧(モニタリング指標)'!AMC28</f>
        <v>37</v>
      </c>
      <c r="AMD7" s="5">
        <f>'データ一覧(モニタリング指標)'!AMD28</f>
        <v>37</v>
      </c>
      <c r="AME7" s="5">
        <f>'データ一覧(モニタリング指標)'!AME28</f>
        <v>42</v>
      </c>
      <c r="AMF7" s="5">
        <f>'データ一覧(モニタリング指標)'!AMF28</f>
        <v>42</v>
      </c>
      <c r="AMG7" s="5">
        <f>'データ一覧(モニタリング指標)'!AMG28</f>
        <v>45</v>
      </c>
      <c r="AMH7" s="5">
        <f>'データ一覧(モニタリング指標)'!AMH28</f>
        <v>46</v>
      </c>
      <c r="AMI7" s="5">
        <f>'データ一覧(モニタリング指標)'!AMI28</f>
        <v>45</v>
      </c>
      <c r="AMJ7" s="5">
        <f>'データ一覧(モニタリング指標)'!AMJ28</f>
        <v>45</v>
      </c>
      <c r="AMK7" s="5">
        <f>'データ一覧(モニタリング指標)'!AMK28</f>
        <v>46</v>
      </c>
      <c r="AML7" s="5">
        <f>'データ一覧(モニタリング指標)'!AML28</f>
        <v>51</v>
      </c>
      <c r="AMM7" s="5">
        <f>'データ一覧(モニタリング指標)'!AMM28</f>
        <v>49</v>
      </c>
      <c r="AMN7" s="5">
        <f>'データ一覧(モニタリング指標)'!AMN28</f>
        <v>53</v>
      </c>
      <c r="AMO7" s="5">
        <f>'データ一覧(モニタリング指標)'!AMO28</f>
        <v>52</v>
      </c>
      <c r="AMP7" s="5">
        <f>'データ一覧(モニタリング指標)'!AMP28</f>
        <v>58</v>
      </c>
      <c r="AMQ7" s="5">
        <f>'データ一覧(モニタリング指標)'!AMQ28</f>
        <v>57</v>
      </c>
      <c r="AMR7" s="5">
        <f>'データ一覧(モニタリング指標)'!AMR28</f>
        <v>58</v>
      </c>
      <c r="AMS7" s="5">
        <f>'データ一覧(モニタリング指標)'!AMS28</f>
        <v>56</v>
      </c>
      <c r="AMT7" s="5">
        <f>'データ一覧(モニタリング指標)'!AMT28</f>
        <v>58</v>
      </c>
      <c r="AMU7" s="5">
        <f>'データ一覧(モニタリング指標)'!AMU28</f>
        <v>64</v>
      </c>
      <c r="AMV7" s="5">
        <f>'データ一覧(モニタリング指標)'!AMV28</f>
        <v>64</v>
      </c>
      <c r="AMW7" s="5">
        <f>'データ一覧(モニタリング指標)'!AMW28</f>
        <v>64</v>
      </c>
      <c r="AMX7" s="5">
        <f>'データ一覧(モニタリング指標)'!AMX28</f>
        <v>66</v>
      </c>
      <c r="AMY7" s="5">
        <f>'データ一覧(モニタリング指標)'!AMY28</f>
        <v>67</v>
      </c>
      <c r="AMZ7" s="5">
        <f>'データ一覧(モニタリング指標)'!AMZ28</f>
        <v>67</v>
      </c>
      <c r="ANA7" s="5">
        <f>'データ一覧(モニタリング指標)'!ANA28</f>
        <v>66</v>
      </c>
      <c r="ANB7" s="5">
        <f>'データ一覧(モニタリング指標)'!ANB28</f>
        <v>73</v>
      </c>
      <c r="ANC7" s="5">
        <f>'データ一覧(モニタリング指標)'!ANC28</f>
        <v>70</v>
      </c>
      <c r="AND7" s="5">
        <f>'データ一覧(モニタリング指標)'!AND28</f>
        <v>69</v>
      </c>
      <c r="ANE7" s="5">
        <f>'データ一覧(モニタリング指標)'!ANE28</f>
        <v>70</v>
      </c>
      <c r="ANF7" s="5">
        <f>'データ一覧(モニタリング指標)'!ANF28</f>
        <v>71</v>
      </c>
      <c r="ANG7" s="5">
        <f>'データ一覧(モニタリング指標)'!ANG28</f>
        <v>70</v>
      </c>
      <c r="ANH7" s="5">
        <f>'データ一覧(モニタリング指標)'!ANH28</f>
        <v>84</v>
      </c>
      <c r="ANI7" s="5">
        <f>'データ一覧(モニタリング指標)'!ANI28</f>
        <v>88</v>
      </c>
      <c r="ANJ7" s="5">
        <f>'データ一覧(モニタリング指標)'!ANJ28</f>
        <v>86</v>
      </c>
      <c r="ANK7" s="5">
        <f>'データ一覧(モニタリング指標)'!ANK28</f>
        <v>85</v>
      </c>
      <c r="ANL7" s="5">
        <f>'データ一覧(モニタリング指標)'!ANL28</f>
        <v>87</v>
      </c>
      <c r="ANM7" s="5">
        <f>'データ一覧(モニタリング指標)'!ANM28</f>
        <v>88</v>
      </c>
      <c r="ANN7" s="5">
        <f>'データ一覧(モニタリング指標)'!ANN28</f>
        <v>89</v>
      </c>
      <c r="ANO7" s="5">
        <f>'データ一覧(モニタリング指標)'!ANO28</f>
        <v>91</v>
      </c>
      <c r="ANP7" s="5">
        <f>'データ一覧(モニタリング指標)'!ANP28</f>
        <v>90</v>
      </c>
      <c r="ANQ7" s="5">
        <f>'データ一覧(モニタリング指標)'!ANQ28</f>
        <v>90</v>
      </c>
      <c r="ANR7" s="5">
        <f>'データ一覧(モニタリング指標)'!ANR28</f>
        <v>83</v>
      </c>
      <c r="ANS7" s="5">
        <f>'データ一覧(モニタリング指標)'!ANS28</f>
        <v>83</v>
      </c>
      <c r="ANT7" s="5">
        <f>'データ一覧(モニタリング指標)'!ANT28</f>
        <v>83</v>
      </c>
      <c r="ANU7" s="5">
        <f>'データ一覧(モニタリング指標)'!ANU28</f>
        <v>91</v>
      </c>
      <c r="ANV7" s="5">
        <f>'データ一覧(モニタリング指標)'!ANV28</f>
        <v>86</v>
      </c>
      <c r="ANW7" s="5">
        <f>'データ一覧(モニタリング指標)'!ANW28</f>
        <v>84</v>
      </c>
      <c r="ANX7" s="5">
        <f>'データ一覧(モニタリング指標)'!ANX28</f>
        <v>82</v>
      </c>
      <c r="ANY7" s="5">
        <f>'データ一覧(モニタリング指標)'!ANY28</f>
        <v>83</v>
      </c>
      <c r="ANZ7" s="5">
        <f>'データ一覧(モニタリング指標)'!ANZ28</f>
        <v>84</v>
      </c>
      <c r="AOA7" s="5">
        <f>'データ一覧(モニタリング指標)'!AOA28</f>
        <v>84</v>
      </c>
      <c r="AOB7" s="5">
        <f>'データ一覧(モニタリング指標)'!AOB28</f>
        <v>82</v>
      </c>
      <c r="AOC7" s="5">
        <f>'データ一覧(モニタリング指標)'!AOC28</f>
        <v>76</v>
      </c>
      <c r="AOD7" s="5">
        <f>'データ一覧(モニタリング指標)'!AOD28</f>
        <v>72</v>
      </c>
      <c r="AOE7" s="5">
        <f>'データ一覧(モニタリング指標)'!AOE28</f>
        <v>66</v>
      </c>
      <c r="AOF7" s="5">
        <f>'データ一覧(モニタリング指標)'!AOF28</f>
        <v>62</v>
      </c>
      <c r="AOG7" s="5">
        <f>'データ一覧(モニタリング指標)'!AOG28</f>
        <v>61</v>
      </c>
      <c r="AOH7" s="5">
        <f>'データ一覧(モニタリング指標)'!AOH28</f>
        <v>61</v>
      </c>
      <c r="AOI7" s="5">
        <f>'データ一覧(モニタリング指標)'!AOI28</f>
        <v>62</v>
      </c>
      <c r="AOJ7" s="5">
        <f>'データ一覧(モニタリング指標)'!AOJ28</f>
        <v>55</v>
      </c>
      <c r="AOK7" s="5">
        <f>'データ一覧(モニタリング指標)'!AOK28</f>
        <v>53</v>
      </c>
      <c r="AOL7" s="5">
        <f>'データ一覧(モニタリング指標)'!AOL28</f>
        <v>49</v>
      </c>
      <c r="AOM7" s="5">
        <f>'データ一覧(モニタリング指標)'!AOM28</f>
        <v>46</v>
      </c>
      <c r="AON7" s="5">
        <f>'データ一覧(モニタリング指標)'!AON28</f>
        <v>46</v>
      </c>
      <c r="AOO7" s="5">
        <f>'データ一覧(モニタリング指標)'!AOO28</f>
        <v>46</v>
      </c>
      <c r="AOP7" s="5">
        <f>'データ一覧(モニタリング指標)'!AOP28</f>
        <v>44</v>
      </c>
      <c r="AOQ7" s="5">
        <f>'データ一覧(モニタリング指標)'!AOQ28</f>
        <v>43</v>
      </c>
      <c r="AOR7" s="5">
        <f>'データ一覧(モニタリング指標)'!AOR28</f>
        <v>40</v>
      </c>
      <c r="AOS7" s="5">
        <f>'データ一覧(モニタリング指標)'!AOS28</f>
        <v>36</v>
      </c>
      <c r="AOT7" s="5">
        <f>'データ一覧(モニタリング指標)'!AOT28</f>
        <v>38</v>
      </c>
      <c r="AOU7" s="5">
        <f>'データ一覧(モニタリング指標)'!AOU28</f>
        <v>38</v>
      </c>
      <c r="AOV7" s="5">
        <f>'データ一覧(モニタリング指標)'!AOV28</f>
        <v>38</v>
      </c>
      <c r="AOW7" s="5">
        <f>'データ一覧(モニタリング指標)'!AOW28</f>
        <v>33</v>
      </c>
      <c r="AOX7" s="5">
        <f>'データ一覧(モニタリング指標)'!AOX28</f>
        <v>29</v>
      </c>
      <c r="AOY7" s="5">
        <f>'データ一覧(モニタリング指標)'!AOY28</f>
        <v>28</v>
      </c>
      <c r="AOZ7" s="5">
        <f>'データ一覧(モニタリング指標)'!AOZ28</f>
        <v>28</v>
      </c>
      <c r="APA7" s="5">
        <f>'データ一覧(モニタリング指標)'!APA28</f>
        <v>28</v>
      </c>
      <c r="APB7" s="5">
        <f>'データ一覧(モニタリング指標)'!APB28</f>
        <v>28</v>
      </c>
      <c r="APC7" s="5">
        <f>'データ一覧(モニタリング指標)'!APC28</f>
        <v>28</v>
      </c>
      <c r="APD7" s="5">
        <f>'データ一覧(モニタリング指標)'!APD28</f>
        <v>27</v>
      </c>
      <c r="APE7" s="5">
        <f>'データ一覧(モニタリング指標)'!APE28</f>
        <v>25</v>
      </c>
      <c r="APF7" s="5">
        <f>'データ一覧(モニタリング指標)'!APF28</f>
        <v>24</v>
      </c>
      <c r="APG7" s="5">
        <f>'データ一覧(モニタリング指標)'!APG28</f>
        <v>22</v>
      </c>
      <c r="APH7" s="5">
        <f>'データ一覧(モニタリング指標)'!APH28</f>
        <v>23</v>
      </c>
      <c r="API7" s="5">
        <f>'データ一覧(モニタリング指標)'!API28</f>
        <v>23</v>
      </c>
      <c r="APJ7" s="5">
        <f>'データ一覧(モニタリング指標)'!APJ28</f>
        <v>23</v>
      </c>
      <c r="APK7" s="5">
        <f>'データ一覧(モニタリング指標)'!APK28</f>
        <v>19</v>
      </c>
      <c r="APL7" s="5">
        <f>'データ一覧(モニタリング指標)'!APL28</f>
        <v>18</v>
      </c>
      <c r="APM7" s="5">
        <f>'データ一覧(モニタリング指標)'!APM28</f>
        <v>15</v>
      </c>
      <c r="APN7" s="5">
        <f>'データ一覧(モニタリング指標)'!APN28</f>
        <v>12</v>
      </c>
      <c r="APO7" s="5">
        <f>'データ一覧(モニタリング指標)'!APO28</f>
        <v>13</v>
      </c>
      <c r="APP7" s="5">
        <f>'データ一覧(モニタリング指標)'!APP28</f>
        <v>13</v>
      </c>
      <c r="APQ7" s="5">
        <f>'データ一覧(モニタリング指標)'!APQ28</f>
        <v>13</v>
      </c>
      <c r="APR7" s="5">
        <f>'データ一覧(モニタリング指標)'!APR28</f>
        <v>14</v>
      </c>
      <c r="APS7" s="5">
        <f>'データ一覧(モニタリング指標)'!APS28</f>
        <v>16</v>
      </c>
      <c r="APT7" s="5">
        <f>'データ一覧(モニタリング指標)'!APT28</f>
        <v>14</v>
      </c>
      <c r="APU7" s="5">
        <f>'データ一覧(モニタリング指標)'!APU28</f>
        <v>15</v>
      </c>
      <c r="APV7" s="5">
        <f>'データ一覧(モニタリング指標)'!APV28</f>
        <v>15</v>
      </c>
      <c r="APW7" s="5">
        <f>'データ一覧(モニタリング指標)'!APW28</f>
        <v>14</v>
      </c>
      <c r="APX7" s="5">
        <f>'データ一覧(モニタリング指標)'!APX28</f>
        <v>14</v>
      </c>
      <c r="APY7" s="5">
        <f>'データ一覧(モニタリング指標)'!APY28</f>
        <v>12</v>
      </c>
      <c r="APZ7" s="5">
        <f>'データ一覧(モニタリング指標)'!APZ28</f>
        <v>12</v>
      </c>
      <c r="AQA7" s="5">
        <f>'データ一覧(モニタリング指標)'!AQA28</f>
        <v>11</v>
      </c>
      <c r="AQB7" s="5">
        <f>'データ一覧(モニタリング指標)'!AQB28</f>
        <v>8</v>
      </c>
      <c r="AQC7" s="5">
        <f>'データ一覧(モニタリング指標)'!AQC28</f>
        <v>6</v>
      </c>
      <c r="AQD7" s="5">
        <f>'データ一覧(モニタリング指標)'!AQD28</f>
        <v>6</v>
      </c>
      <c r="AQE7" s="5">
        <f>'データ一覧(モニタリング指標)'!AQE28</f>
        <v>6</v>
      </c>
      <c r="AQF7" s="5">
        <f>'データ一覧(モニタリング指標)'!AQF28</f>
        <v>6</v>
      </c>
      <c r="AQG7" s="5">
        <f>'データ一覧(モニタリング指標)'!AQG28</f>
        <v>6</v>
      </c>
      <c r="AQH7" s="5">
        <f>'データ一覧(モニタリング指標)'!AQH28</f>
        <v>5</v>
      </c>
      <c r="AQI7" s="5">
        <f>'データ一覧(モニタリング指標)'!AQI28</f>
        <v>6</v>
      </c>
      <c r="AQJ7" s="5">
        <f>'データ一覧(モニタリング指標)'!AQJ28</f>
        <v>5</v>
      </c>
      <c r="AQK7" s="5">
        <f>'データ一覧(モニタリング指標)'!AQK28</f>
        <v>5</v>
      </c>
      <c r="AQL7" s="5">
        <f>'データ一覧(モニタリング指標)'!AQL28</f>
        <v>5</v>
      </c>
      <c r="AQM7" s="5">
        <f>'データ一覧(モニタリング指標)'!AQM28</f>
        <v>7</v>
      </c>
      <c r="AQN7" s="5">
        <f>'データ一覧(モニタリング指標)'!AQN28</f>
        <v>7</v>
      </c>
      <c r="AQO7" s="5">
        <f>'データ一覧(モニタリング指標)'!AQO28</f>
        <v>6</v>
      </c>
      <c r="AQP7" s="5">
        <f>'データ一覧(モニタリング指標)'!AQP28</f>
        <v>6</v>
      </c>
      <c r="AQQ7" s="5">
        <f>'データ一覧(モニタリング指標)'!AQQ28</f>
        <v>8</v>
      </c>
      <c r="AQR7" s="5">
        <f>'データ一覧(モニタリング指標)'!AQR28</f>
        <v>8</v>
      </c>
      <c r="AQS7" s="5">
        <f>'データ一覧(モニタリング指標)'!AQS28</f>
        <v>8</v>
      </c>
      <c r="AQT7" s="5">
        <f>'データ一覧(モニタリング指標)'!AQT28</f>
        <v>8</v>
      </c>
      <c r="AQU7" s="5">
        <f>'データ一覧(モニタリング指標)'!AQU28</f>
        <v>8</v>
      </c>
      <c r="AQV7" s="5">
        <f>'データ一覧(モニタリング指標)'!AQV28</f>
        <v>8</v>
      </c>
      <c r="AQW7" s="5">
        <f>'データ一覧(モニタリング指標)'!AQW28</f>
        <v>7</v>
      </c>
      <c r="AQX7" s="5">
        <f>'データ一覧(モニタリング指標)'!AQX28</f>
        <v>7</v>
      </c>
      <c r="AQY7" s="5">
        <f>'データ一覧(モニタリング指標)'!AQY28</f>
        <v>7</v>
      </c>
      <c r="AQZ7" s="5">
        <f>'データ一覧(モニタリング指標)'!AQZ28</f>
        <v>7</v>
      </c>
      <c r="ARA7" s="5">
        <f>'データ一覧(モニタリング指標)'!ARA28</f>
        <v>8</v>
      </c>
      <c r="ARB7" s="5">
        <f>'データ一覧(モニタリング指標)'!ARB28</f>
        <v>7</v>
      </c>
      <c r="ARC7" s="5">
        <f>'データ一覧(モニタリング指標)'!ARC28</f>
        <v>7</v>
      </c>
      <c r="ARD7" s="5">
        <f>'データ一覧(モニタリング指標)'!ARD28</f>
        <v>7</v>
      </c>
      <c r="ARE7" s="5">
        <f>'データ一覧(モニタリング指標)'!ARE28</f>
        <v>7</v>
      </c>
      <c r="ARF7" s="5">
        <f>'データ一覧(モニタリング指標)'!ARF28</f>
        <v>7</v>
      </c>
      <c r="ARG7" s="5">
        <f>'データ一覧(モニタリング指標)'!ARG28</f>
        <v>8</v>
      </c>
      <c r="ARH7" s="5">
        <f>'データ一覧(モニタリング指標)'!ARH28</f>
        <v>7</v>
      </c>
      <c r="ARI7" s="5">
        <f>'データ一覧(モニタリング指標)'!ARI28</f>
        <v>6</v>
      </c>
      <c r="ARJ7" s="5">
        <f>'データ一覧(モニタリング指標)'!ARJ28</f>
        <v>5</v>
      </c>
      <c r="ARK7" s="5">
        <f>'データ一覧(モニタリング指標)'!ARK28</f>
        <v>5</v>
      </c>
      <c r="ARL7" s="5">
        <f>'データ一覧(モニタリング指標)'!ARL28</f>
        <v>5</v>
      </c>
      <c r="ARM7" s="5">
        <f>'データ一覧(モニタリング指標)'!ARM28</f>
        <v>5</v>
      </c>
      <c r="ARN7" s="5">
        <f>'データ一覧(モニタリング指標)'!ARN28</f>
        <v>5</v>
      </c>
      <c r="ARO7" s="5">
        <f>'データ一覧(モニタリング指標)'!ARO28</f>
        <v>7</v>
      </c>
      <c r="ARP7" s="5">
        <f>'データ一覧(モニタリング指標)'!ARP28</f>
        <v>7</v>
      </c>
      <c r="ARQ7" s="5">
        <f>'データ一覧(モニタリング指標)'!ARQ28</f>
        <v>7</v>
      </c>
      <c r="ARR7" s="5">
        <f>'データ一覧(モニタリング指標)'!ARR28</f>
        <v>7</v>
      </c>
      <c r="ARS7" s="5">
        <f>'データ一覧(モニタリング指標)'!ARS28</f>
        <v>7</v>
      </c>
      <c r="ART7" s="5">
        <f>'データ一覧(モニタリング指標)'!ART28</f>
        <v>7</v>
      </c>
      <c r="ARU7" s="5">
        <f>'データ一覧(モニタリング指標)'!ARU28</f>
        <v>7</v>
      </c>
    </row>
    <row r="8" spans="1:1165" s="41" customFormat="1" ht="18" customHeight="1">
      <c r="A8" s="39" t="s">
        <v>53</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5">
        <f>'データ一覧(モニタリング指標)'!JK36+'データ一覧(モニタリング指標)'!JK27</f>
        <v>126</v>
      </c>
      <c r="JL8" s="5">
        <f>'データ一覧(モニタリング指標)'!JL36+'データ一覧(モニタリング指標)'!JL27</f>
        <v>127</v>
      </c>
      <c r="JM8" s="5">
        <f>'データ一覧(モニタリング指標)'!JM36+'データ一覧(モニタリング指標)'!JM27</f>
        <v>137</v>
      </c>
      <c r="JN8" s="5">
        <f>'データ一覧(モニタリング指標)'!JN36+'データ一覧(モニタリング指標)'!JN27</f>
        <v>137</v>
      </c>
      <c r="JO8" s="5">
        <f>'データ一覧(モニタリング指標)'!JO36+'データ一覧(モニタリング指標)'!JO27</f>
        <v>137</v>
      </c>
      <c r="JP8" s="5">
        <f>'データ一覧(モニタリング指標)'!JP36+'データ一覧(モニタリング指標)'!JP27</f>
        <v>143</v>
      </c>
      <c r="JQ8" s="5">
        <f>'データ一覧(モニタリング指標)'!JQ36+'データ一覧(モニタリング指標)'!JQ27</f>
        <v>161</v>
      </c>
      <c r="JR8" s="5">
        <f>'データ一覧(モニタリング指標)'!JR36+'データ一覧(モニタリング指標)'!JR27</f>
        <v>161</v>
      </c>
      <c r="JS8" s="5">
        <f>'データ一覧(モニタリング指標)'!JS36+'データ一覧(モニタリング指標)'!JS27</f>
        <v>164</v>
      </c>
      <c r="JT8" s="5">
        <f>'データ一覧(モニタリング指標)'!JT36+'データ一覧(モニタリング指標)'!JT27</f>
        <v>164</v>
      </c>
      <c r="JU8" s="5">
        <f>'データ一覧(モニタリング指標)'!JU36+'データ一覧(モニタリング指標)'!JU27</f>
        <v>164</v>
      </c>
      <c r="JV8" s="5">
        <f>'データ一覧(モニタリング指標)'!JV36+'データ一覧(モニタリング指標)'!JV27</f>
        <v>164</v>
      </c>
      <c r="JW8" s="5">
        <f>'データ一覧(モニタリング指標)'!JW36+'データ一覧(モニタリング指標)'!JW27</f>
        <v>174</v>
      </c>
      <c r="JX8" s="5">
        <f>'データ一覧(モニタリング指標)'!JX36+'データ一覧(モニタリング指標)'!JX27</f>
        <v>176</v>
      </c>
      <c r="JY8" s="5">
        <f>'データ一覧(モニタリング指標)'!JY36+'データ一覧(モニタリング指標)'!JY27</f>
        <v>179</v>
      </c>
      <c r="JZ8" s="5">
        <f>'データ一覧(モニタリング指標)'!JZ36+'データ一覧(モニタリング指標)'!JZ27</f>
        <v>182</v>
      </c>
      <c r="KA8" s="5">
        <f>'データ一覧(モニタリング指標)'!KA36+'データ一覧(モニタリング指標)'!KA27</f>
        <v>188</v>
      </c>
      <c r="KB8" s="5">
        <f>'データ一覧(モニタリング指標)'!KB36+'データ一覧(モニタリング指標)'!KB27</f>
        <v>188</v>
      </c>
      <c r="KC8" s="5">
        <f>'データ一覧(モニタリング指標)'!KC36+'データ一覧(モニタリング指標)'!KC27</f>
        <v>188</v>
      </c>
      <c r="KD8" s="5">
        <f>'データ一覧(モニタリング指標)'!KD36+'データ一覧(モニタリング指標)'!KD27</f>
        <v>191</v>
      </c>
      <c r="KE8" s="5">
        <f>'データ一覧(モニタリング指標)'!KE36+'データ一覧(モニタリング指標)'!KE27</f>
        <v>196</v>
      </c>
      <c r="KF8" s="5">
        <f>'データ一覧(モニタリング指標)'!KF36+'データ一覧(モニタリング指標)'!KF27</f>
        <v>198</v>
      </c>
      <c r="KG8" s="5">
        <f>'データ一覧(モニタリング指標)'!KG36+'データ一覧(モニタリング指標)'!KG27</f>
        <v>203</v>
      </c>
      <c r="KH8" s="5">
        <f>'データ一覧(モニタリング指標)'!KH36+'データ一覧(モニタリング指標)'!KH27</f>
        <v>203</v>
      </c>
      <c r="KI8" s="5">
        <f>'データ一覧(モニタリング指標)'!KI36+'データ一覧(モニタリング指標)'!KI27</f>
        <v>203</v>
      </c>
      <c r="KJ8" s="5">
        <f>'データ一覧(モニタリング指標)'!KJ36+'データ一覧(モニタリング指標)'!KJ27</f>
        <v>203</v>
      </c>
      <c r="KK8" s="5">
        <f>'データ一覧(モニタリング指標)'!KK36+'データ一覧(モニタリング指標)'!KK27</f>
        <v>205</v>
      </c>
      <c r="KL8" s="5">
        <f>'データ一覧(モニタリング指標)'!KL36+'データ一覧(モニタリング指標)'!KL27</f>
        <v>204</v>
      </c>
      <c r="KM8" s="5">
        <f>'データ一覧(モニタリング指標)'!KM36+'データ一覧(モニタリング指標)'!KM27</f>
        <v>206</v>
      </c>
      <c r="KN8" s="5">
        <f>'データ一覧(モニタリング指標)'!KN36+'データ一覧(モニタリング指標)'!KN27</f>
        <v>208</v>
      </c>
      <c r="KO8" s="5">
        <f>'データ一覧(モニタリング指標)'!KO36+'データ一覧(モニタリング指標)'!KO27</f>
        <v>208</v>
      </c>
      <c r="KP8" s="5">
        <f>'データ一覧(モニタリング指標)'!KP36+'データ一覧(モニタリング指標)'!KP27</f>
        <v>208</v>
      </c>
      <c r="KQ8" s="5">
        <f>'データ一覧(モニタリング指標)'!KQ36+'データ一覧(モニタリング指標)'!KQ27</f>
        <v>208</v>
      </c>
      <c r="KR8" s="5">
        <f>'データ一覧(モニタリング指標)'!KR36+'データ一覧(モニタリング指標)'!KR27</f>
        <v>208</v>
      </c>
      <c r="KS8" s="5">
        <f>'データ一覧(モニタリング指標)'!KS36+'データ一覧(モニタリング指標)'!KS27</f>
        <v>206</v>
      </c>
      <c r="KT8" s="5">
        <f>'データ一覧(モニタリング指標)'!KT36+'データ一覧(モニタリング指標)'!KT27</f>
        <v>206</v>
      </c>
      <c r="KU8" s="5">
        <f>'データ一覧(モニタリング指標)'!KU36+'データ一覧(モニタリング指標)'!KU27</f>
        <v>206</v>
      </c>
      <c r="KV8" s="5">
        <f>'データ一覧(モニタリング指標)'!KV36+'データ一覧(モニタリング指標)'!KV27</f>
        <v>206</v>
      </c>
      <c r="KW8" s="5">
        <f>'データ一覧(モニタリング指標)'!KW36+'データ一覧(モニタリング指標)'!KW27</f>
        <v>206</v>
      </c>
      <c r="KX8" s="5">
        <f>'データ一覧(モニタリング指標)'!KX36+'データ一覧(モニタリング指標)'!KX27</f>
        <v>206</v>
      </c>
      <c r="KY8" s="5">
        <f>'データ一覧(モニタリング指標)'!KY36+'データ一覧(モニタリング指標)'!KY27</f>
        <v>208</v>
      </c>
      <c r="KZ8" s="5">
        <f>'データ一覧(モニタリング指標)'!KZ36+'データ一覧(モニタリング指標)'!KZ27</f>
        <v>208</v>
      </c>
      <c r="LA8" s="5">
        <f>'データ一覧(モニタリング指標)'!LA36+'データ一覧(モニタリング指標)'!LA27</f>
        <v>209</v>
      </c>
      <c r="LB8" s="5">
        <f>'データ一覧(モニタリング指標)'!LB36+'データ一覧(モニタリング指標)'!LB27</f>
        <v>209</v>
      </c>
      <c r="LC8" s="5">
        <f>'データ一覧(モニタリング指標)'!LC36+'データ一覧(モニタリング指標)'!LC27</f>
        <v>210</v>
      </c>
      <c r="LD8" s="5">
        <f>'データ一覧(モニタリング指標)'!LD36+'データ一覧(モニタリング指標)'!LD27</f>
        <v>210</v>
      </c>
      <c r="LE8" s="5">
        <f>'データ一覧(モニタリング指標)'!LE36+'データ一覧(モニタリング指標)'!LE27</f>
        <v>210</v>
      </c>
      <c r="LF8" s="5">
        <f>'データ一覧(モニタリング指標)'!LF36+'データ一覧(モニタリング指標)'!LF27</f>
        <v>210</v>
      </c>
      <c r="LG8" s="5">
        <f>'データ一覧(モニタリング指標)'!LG36+'データ一覧(モニタリング指標)'!LG27</f>
        <v>210</v>
      </c>
      <c r="LH8" s="5">
        <f>'データ一覧(モニタリング指標)'!LH36+'データ一覧(モニタリング指標)'!LH27</f>
        <v>217</v>
      </c>
      <c r="LI8" s="5">
        <f>'データ一覧(モニタリング指標)'!LI36+'データ一覧(モニタリング指標)'!LI27</f>
        <v>217</v>
      </c>
      <c r="LJ8" s="5">
        <f>'データ一覧(モニタリング指標)'!LJ36+'データ一覧(モニタリング指標)'!LJ27</f>
        <v>217</v>
      </c>
      <c r="LK8" s="5">
        <f>'データ一覧(モニタリング指標)'!LK36+'データ一覧(モニタリング指標)'!LK27</f>
        <v>214</v>
      </c>
      <c r="LL8" s="5">
        <f>'データ一覧(モニタリング指標)'!LL36+'データ一覧(モニタリング指標)'!LL27</f>
        <v>214</v>
      </c>
      <c r="LM8" s="5">
        <f>'データ一覧(モニタリング指標)'!LM36+'データ一覧(モニタリング指標)'!LM27</f>
        <v>217</v>
      </c>
      <c r="LN8" s="5">
        <f>'データ一覧(モニタリング指標)'!LN36+'データ一覧(モニタリング指標)'!LN27</f>
        <v>217</v>
      </c>
      <c r="LO8" s="5">
        <f>'データ一覧(モニタリング指標)'!LO36+'データ一覧(モニタリング指標)'!LO27</f>
        <v>222</v>
      </c>
      <c r="LP8" s="5">
        <f>'データ一覧(モニタリング指標)'!LP36+'データ一覧(モニタリング指標)'!LP27</f>
        <v>222</v>
      </c>
      <c r="LQ8" s="5">
        <f>'データ一覧(モニタリング指標)'!LQ36+'データ一覧(モニタリング指標)'!LQ27</f>
        <v>222</v>
      </c>
      <c r="LR8" s="5">
        <f>'データ一覧(モニタリング指標)'!LR36+'データ一覧(モニタリング指標)'!LR27</f>
        <v>221</v>
      </c>
      <c r="LS8" s="5">
        <f>'データ一覧(モニタリング指標)'!LS36+'データ一覧(モニタリング指標)'!LS27</f>
        <v>221</v>
      </c>
      <c r="LT8" s="5">
        <f>'データ一覧(モニタリング指標)'!LT36+'データ一覧(モニタリング指標)'!LT27</f>
        <v>221</v>
      </c>
      <c r="LU8" s="5">
        <f>'データ一覧(モニタリング指標)'!LU36+'データ一覧(モニタリング指標)'!LU27</f>
        <v>221</v>
      </c>
      <c r="LV8" s="5">
        <f>'データ一覧(モニタリング指標)'!LV36+'データ一覧(モニタリング指標)'!LV27</f>
        <v>223</v>
      </c>
      <c r="LW8" s="5">
        <f>'データ一覧(モニタリング指標)'!LW36+'データ一覧(モニタリング指標)'!LW27</f>
        <v>223</v>
      </c>
      <c r="LX8" s="5">
        <f>'データ一覧(モニタリング指標)'!LX36+'データ一覧(モニタリング指標)'!LX27</f>
        <v>223</v>
      </c>
      <c r="LY8" s="5">
        <f>'データ一覧(モニタリング指標)'!LY36+'データ一覧(モニタリング指標)'!LY27</f>
        <v>223</v>
      </c>
      <c r="LZ8" s="5">
        <f>'データ一覧(モニタリング指標)'!LZ36+'データ一覧(モニタリング指標)'!LZ27</f>
        <v>223</v>
      </c>
      <c r="MA8" s="5">
        <f>'データ一覧(モニタリング指標)'!MA36+'データ一覧(モニタリング指標)'!MA27</f>
        <v>215</v>
      </c>
      <c r="MB8" s="5">
        <f>'データ一覧(モニタリング指標)'!MB36+'データ一覧(モニタリング指標)'!MB27</f>
        <v>215</v>
      </c>
      <c r="MC8" s="5">
        <f>'データ一覧(モニタリング指標)'!MC36+'データ一覧(モニタリング指標)'!MC27</f>
        <v>215</v>
      </c>
      <c r="MD8" s="5">
        <f>'データ一覧(モニタリング指標)'!MD36+'データ一覧(モニタリング指標)'!MD27</f>
        <v>215</v>
      </c>
      <c r="ME8" s="5">
        <f>'データ一覧(モニタリング指標)'!ME36+'データ一覧(モニタリング指標)'!ME27</f>
        <v>215</v>
      </c>
      <c r="MF8" s="5">
        <f>'データ一覧(モニタリング指標)'!MF36+'データ一覧(モニタリング指標)'!MF27</f>
        <v>215</v>
      </c>
      <c r="MG8" s="5">
        <f>'データ一覧(モニタリング指標)'!MG36+'データ一覧(モニタリング指標)'!MG27</f>
        <v>215</v>
      </c>
      <c r="MH8" s="5">
        <f>'データ一覧(モニタリング指標)'!MH36+'データ一覧(モニタリング指標)'!MH27</f>
        <v>222</v>
      </c>
      <c r="MI8" s="5">
        <f>'データ一覧(モニタリング指標)'!MI36+'データ一覧(モニタリング指標)'!MI27</f>
        <v>222</v>
      </c>
      <c r="MJ8" s="5">
        <f>'データ一覧(モニタリング指標)'!MJ36+'データ一覧(モニタリング指標)'!MJ27</f>
        <v>220</v>
      </c>
      <c r="MK8" s="5">
        <f>'データ一覧(モニタリング指標)'!MK36+'データ一覧(モニタリング指標)'!MK27</f>
        <v>220</v>
      </c>
      <c r="ML8" s="5">
        <f>'データ一覧(モニタリング指標)'!ML36+'データ一覧(モニタリング指標)'!ML27</f>
        <v>220</v>
      </c>
      <c r="MM8" s="5">
        <f>'データ一覧(モニタリング指標)'!MM36+'データ一覧(モニタリング指標)'!MM27</f>
        <v>220</v>
      </c>
      <c r="MN8" s="5">
        <f>'データ一覧(モニタリング指標)'!MN36+'データ一覧(モニタリング指標)'!MN27</f>
        <v>220</v>
      </c>
      <c r="MO8" s="5">
        <f>'データ一覧(モニタリング指標)'!MO36+'データ一覧(モニタリング指標)'!MO27</f>
        <v>220</v>
      </c>
      <c r="MP8" s="5">
        <f>'データ一覧(モニタリング指標)'!MP36+'データ一覧(モニタリング指標)'!MP27</f>
        <v>223</v>
      </c>
      <c r="MQ8" s="5">
        <f>'データ一覧(モニタリング指標)'!MQ36+'データ一覧(モニタリング指標)'!MQ27</f>
        <v>223</v>
      </c>
      <c r="MR8" s="5">
        <f>'データ一覧(モニタリング指標)'!MR36+'データ一覧(モニタリング指標)'!MR27</f>
        <v>222</v>
      </c>
      <c r="MS8" s="5">
        <f>'データ一覧(モニタリング指標)'!MS36+'データ一覧(モニタリング指標)'!MS27</f>
        <v>216</v>
      </c>
      <c r="MT8" s="5">
        <f>'データ一覧(モニタリング指標)'!MT36+'データ一覧(モニタリング指標)'!MT27</f>
        <v>216</v>
      </c>
      <c r="MU8" s="5">
        <f>'データ一覧(モニタリング指標)'!MU36+'データ一覧(モニタリング指標)'!MU27</f>
        <v>216</v>
      </c>
      <c r="MV8" s="5">
        <f>'データ一覧(モニタリング指標)'!MV36+'データ一覧(モニタリング指標)'!MV27</f>
        <v>211</v>
      </c>
      <c r="MW8" s="5">
        <f>'データ一覧(モニタリング指標)'!MW36+'データ一覧(モニタリング指標)'!MW27</f>
        <v>211</v>
      </c>
      <c r="MX8" s="5">
        <f>'データ一覧(モニタリング指標)'!MX36+'データ一覧(モニタリング指標)'!MX27</f>
        <v>211</v>
      </c>
      <c r="MY8" s="5">
        <f>'データ一覧(モニタリング指標)'!MY36+'データ一覧(モニタリング指標)'!MY27</f>
        <v>211</v>
      </c>
      <c r="MZ8" s="5">
        <f>'データ一覧(モニタリング指標)'!MZ36+'データ一覧(モニタリング指標)'!MZ27</f>
        <v>215</v>
      </c>
      <c r="NA8" s="5">
        <f>'データ一覧(モニタリング指標)'!NA36+'データ一覧(モニタリング指標)'!NA27</f>
        <v>205</v>
      </c>
      <c r="NB8" s="5">
        <f>'データ一覧(モニタリング指標)'!NB36+'データ一覧(モニタリング指標)'!NB27</f>
        <v>205</v>
      </c>
      <c r="NC8" s="5">
        <f>'データ一覧(モニタリング指標)'!NC36+'データ一覧(モニタリング指標)'!NC27</f>
        <v>193</v>
      </c>
      <c r="ND8" s="5">
        <f>'データ一覧(モニタリング指標)'!ND36+'データ一覧(モニタリング指標)'!ND27</f>
        <v>187</v>
      </c>
      <c r="NE8" s="5">
        <f>'データ一覧(モニタリング指標)'!NE36+'データ一覧(モニタリング指標)'!NE27</f>
        <v>185</v>
      </c>
      <c r="NF8" s="5">
        <f>'データ一覧(モニタリング指標)'!NF36+'データ一覧(モニタリング指標)'!NF27</f>
        <v>185</v>
      </c>
      <c r="NG8" s="5">
        <f>'データ一覧(モニタリング指標)'!NG36+'データ一覧(モニタリング指標)'!NG27</f>
        <v>185</v>
      </c>
      <c r="NH8" s="5">
        <f>'データ一覧(モニタリング指標)'!NH36+'データ一覧(モニタリング指標)'!NH27</f>
        <v>185</v>
      </c>
      <c r="NI8" s="5">
        <f>'データ一覧(モニタリング指標)'!NI36+'データ一覧(モニタリング指標)'!NI27</f>
        <v>185</v>
      </c>
      <c r="NJ8" s="5">
        <f>'データ一覧(モニタリング指標)'!NJ36+'データ一覧(モニタリング指標)'!NJ27</f>
        <v>177</v>
      </c>
      <c r="NK8" s="5">
        <f>'データ一覧(モニタリング指標)'!NK36+'データ一覧(モニタリング指標)'!NK27</f>
        <v>177</v>
      </c>
      <c r="NL8" s="5">
        <f>'データ一覧(モニタリング指標)'!NL36+'データ一覧(モニタリング指標)'!NL27</f>
        <v>181</v>
      </c>
      <c r="NM8" s="5">
        <f>'データ一覧(モニタリング指標)'!NM36+'データ一覧(モニタリング指標)'!NM27</f>
        <v>181</v>
      </c>
      <c r="NN8" s="5">
        <f>'データ一覧(モニタリング指標)'!NN36+'データ一覧(モニタリング指標)'!NN27</f>
        <v>187</v>
      </c>
      <c r="NO8" s="5">
        <f>'データ一覧(モニタリング指標)'!NO36+'データ一覧(モニタリング指標)'!NO27</f>
        <v>187</v>
      </c>
      <c r="NP8" s="5">
        <f>'データ一覧(モニタリング指標)'!NP36+'データ一覧(モニタリング指標)'!NP27</f>
        <v>187</v>
      </c>
      <c r="NQ8" s="5">
        <f>'データ一覧(モニタリング指標)'!NQ36+'データ一覧(モニタリング指標)'!NQ27</f>
        <v>183</v>
      </c>
      <c r="NR8" s="5">
        <f>'データ一覧(モニタリング指標)'!NR36+'データ一覧(モニタリング指標)'!NR27</f>
        <v>181</v>
      </c>
      <c r="NS8" s="5">
        <f>'データ一覧(モニタリング指標)'!NS36+'データ一覧(モニタリング指標)'!NS27</f>
        <v>181</v>
      </c>
      <c r="NT8" s="5">
        <f>'データ一覧(モニタリング指標)'!NT36+'データ一覧(モニタリング指標)'!NT27</f>
        <v>181</v>
      </c>
      <c r="NU8" s="5">
        <f>'データ一覧(モニタリング指標)'!NU36+'データ一覧(モニタリング指標)'!NU27</f>
        <v>181</v>
      </c>
      <c r="NV8" s="5">
        <f>'データ一覧(モニタリング指標)'!NV36+'データ一覧(モニタリング指標)'!NV27</f>
        <v>181</v>
      </c>
      <c r="NW8" s="5">
        <f>'データ一覧(モニタリング指標)'!NW36+'データ一覧(モニタリング指標)'!NW27</f>
        <v>181</v>
      </c>
      <c r="NX8" s="5">
        <f>'データ一覧(モニタリング指標)'!NX36+'データ一覧(モニタリング指標)'!NX27</f>
        <v>172</v>
      </c>
      <c r="NY8" s="5">
        <f>'データ一覧(モニタリング指標)'!NY36+'データ一覧(モニタリング指標)'!NY27</f>
        <v>172</v>
      </c>
      <c r="NZ8" s="5">
        <f>'データ一覧(モニタリング指標)'!NZ36+'データ一覧(モニタリング指標)'!NZ27</f>
        <v>172</v>
      </c>
      <c r="OA8" s="5">
        <f>'データ一覧(モニタリング指標)'!OA36+'データ一覧(モニタリング指標)'!OA27</f>
        <v>172</v>
      </c>
      <c r="OB8" s="5">
        <f>'データ一覧(モニタリング指標)'!OB36+'データ一覧(モニタリング指標)'!OB27</f>
        <v>172</v>
      </c>
      <c r="OC8" s="5">
        <f>'データ一覧(モニタリング指標)'!OC36+'データ一覧(モニタリング指標)'!OC27</f>
        <v>172</v>
      </c>
      <c r="OD8" s="5">
        <f>'データ一覧(モニタリング指標)'!OD36+'データ一覧(モニタリング指標)'!OD27</f>
        <v>172</v>
      </c>
      <c r="OE8" s="5">
        <f>'データ一覧(モニタリング指標)'!OE36+'データ一覧(モニタリング指標)'!OE27</f>
        <v>165</v>
      </c>
      <c r="OF8" s="5">
        <f>'データ一覧(モニタリング指標)'!OF36+'データ一覧(モニタリング指標)'!OF27</f>
        <v>165</v>
      </c>
      <c r="OG8" s="5">
        <f>'データ一覧(モニタリング指標)'!OG36+'データ一覧(モニタリング指標)'!OG27</f>
        <v>165</v>
      </c>
      <c r="OH8" s="5">
        <f>'データ一覧(モニタリング指標)'!OH36+'データ一覧(モニタリング指標)'!OH27</f>
        <v>156</v>
      </c>
      <c r="OI8" s="5">
        <f>'データ一覧(モニタリング指標)'!OI36+'データ一覧(モニタリング指標)'!OI27</f>
        <v>162</v>
      </c>
      <c r="OJ8" s="5">
        <f>'データ一覧(モニタリング指標)'!OJ36+'データ一覧(モニタリング指標)'!OJ27</f>
        <v>162</v>
      </c>
      <c r="OK8" s="5">
        <f>'データ一覧(モニタリング指標)'!OK36+'データ一覧(モニタリング指標)'!OK27</f>
        <v>162</v>
      </c>
      <c r="OL8" s="5">
        <f>'データ一覧(モニタリング指標)'!OL36+'データ一覧(モニタリング指標)'!OL27</f>
        <v>170</v>
      </c>
      <c r="OM8" s="5">
        <f>'データ一覧(モニタリング指標)'!OM36+'データ一覧(モニタリング指標)'!OM27</f>
        <v>173</v>
      </c>
      <c r="ON8" s="5">
        <f>'データ一覧(モニタリング指標)'!ON36+'データ一覧(モニタリング指標)'!ON27</f>
        <v>174</v>
      </c>
      <c r="OO8" s="5">
        <f>'データ一覧(モニタリング指標)'!OO36+'データ一覧(モニタリング指標)'!OO27</f>
        <v>201</v>
      </c>
      <c r="OP8" s="5">
        <f>'データ一覧(モニタリング指標)'!OP36+'データ一覧(モニタリング指標)'!OP27</f>
        <v>211</v>
      </c>
      <c r="OQ8" s="5">
        <f>'データ一覧(モニタリング指標)'!OQ36+'データ一覧(モニタリング指標)'!OQ27</f>
        <v>211</v>
      </c>
      <c r="OR8" s="5">
        <f>'データ一覧(モニタリング指標)'!OR36+'データ一覧(モニタリング指標)'!OR27</f>
        <v>205</v>
      </c>
      <c r="OS8" s="5">
        <f>'データ一覧(モニタリング指標)'!OS36+'データ一覧(モニタリング指標)'!OS27</f>
        <v>219</v>
      </c>
      <c r="OT8" s="5">
        <f>'データ一覧(モニタリング指標)'!OT36+'データ一覧(モニタリング指標)'!OT27</f>
        <v>227</v>
      </c>
      <c r="OU8" s="5">
        <f>'データ一覧(モニタリング指標)'!OU36+'データ一覧(モニタリング指標)'!OU27</f>
        <v>232</v>
      </c>
      <c r="OV8" s="5">
        <f>'データ一覧(モニタリング指標)'!OV36+'データ一覧(モニタリング指標)'!OV27</f>
        <v>241</v>
      </c>
      <c r="OW8" s="5">
        <f>'データ一覧(モニタリング指標)'!OW36+'データ一覧(モニタリング指標)'!OW27</f>
        <v>248</v>
      </c>
      <c r="OX8" s="5">
        <f>'データ一覧(モニタリング指標)'!OX36+'データ一覧(モニタリング指標)'!OX27</f>
        <v>248</v>
      </c>
      <c r="OY8" s="5">
        <f>'データ一覧(モニタリング指標)'!OY36+'データ一覧(モニタリング指標)'!OY27</f>
        <v>248</v>
      </c>
      <c r="OZ8" s="5">
        <f>'データ一覧(モニタリング指標)'!OZ36+'データ一覧(モニタリング指標)'!OZ27</f>
        <v>254</v>
      </c>
      <c r="PA8" s="5">
        <f>'データ一覧(モニタリング指標)'!PA36+'データ一覧(モニタリング指標)'!PA27</f>
        <v>259</v>
      </c>
      <c r="PB8" s="5">
        <f>'データ一覧(モニタリング指標)'!PB36+'データ一覧(モニタリング指標)'!PB27</f>
        <v>270</v>
      </c>
      <c r="PC8" s="5">
        <f>'データ一覧(モニタリング指標)'!PC36+'データ一覧(モニタリング指標)'!PC27</f>
        <v>272</v>
      </c>
      <c r="PD8" s="5">
        <f>'データ一覧(モニタリング指標)'!PD36+'データ一覧(モニタリング指標)'!PD27</f>
        <v>284</v>
      </c>
      <c r="PE8" s="5">
        <f>'データ一覧(モニタリング指標)'!PE36+'データ一覧(モニタリング指標)'!PE27</f>
        <v>287</v>
      </c>
      <c r="PF8" s="5">
        <f>'データ一覧(モニタリング指標)'!PF36+'データ一覧(モニタリング指標)'!PF27</f>
        <v>288</v>
      </c>
      <c r="PG8" s="5">
        <f>'データ一覧(モニタリング指標)'!PG36+'データ一覧(モニタリング指標)'!PG27</f>
        <v>313</v>
      </c>
      <c r="PH8" s="5">
        <f>'データ一覧(モニタリング指標)'!PH36+'データ一覧(モニタリング指標)'!PH27</f>
        <v>330</v>
      </c>
      <c r="PI8" s="5">
        <f>'データ一覧(モニタリング指標)'!PI36+'データ一覧(モニタリング指標)'!PI27</f>
        <v>337</v>
      </c>
      <c r="PJ8" s="5">
        <f>'データ一覧(モニタリング指標)'!PJ36+'データ一覧(モニタリング指標)'!PJ27</f>
        <v>337</v>
      </c>
      <c r="PK8" s="5">
        <f>'データ一覧(モニタリング指標)'!PK36+'データ一覧(モニタリング指標)'!PK27</f>
        <v>349</v>
      </c>
      <c r="PL8" s="5">
        <f>'データ一覧(モニタリング指標)'!PL36+'データ一覧(モニタリング指標)'!PL27</f>
        <v>359</v>
      </c>
      <c r="PM8" s="5">
        <f>'データ一覧(モニタリング指標)'!PM36+'データ一覧(モニタリング指標)'!PM27</f>
        <v>361</v>
      </c>
      <c r="PN8" s="5">
        <f>'データ一覧(モニタリング指標)'!PN36+'データ一覧(モニタリング指標)'!PN27</f>
        <v>361</v>
      </c>
      <c r="PO8" s="5">
        <f>'データ一覧(モニタリング指標)'!PO36+'データ一覧(モニタリング指標)'!PO27</f>
        <v>361</v>
      </c>
      <c r="PP8" s="5">
        <f>'データ一覧(モニタリング指標)'!PP36+'データ一覧(モニタリング指標)'!PP27</f>
        <v>361</v>
      </c>
      <c r="PQ8" s="5">
        <f>'データ一覧(モニタリング指標)'!PQ36+'データ一覧(モニタリング指標)'!PQ27</f>
        <v>364</v>
      </c>
      <c r="PR8" s="5">
        <f>'データ一覧(モニタリング指標)'!PR36+'データ一覧(モニタリング指標)'!PR27</f>
        <v>365</v>
      </c>
      <c r="PS8" s="5">
        <f>'データ一覧(モニタリング指標)'!PS36+'データ一覧(モニタリング指標)'!PS27</f>
        <v>365</v>
      </c>
      <c r="PT8" s="5">
        <f>'データ一覧(モニタリング指標)'!PT36+'データ一覧(モニタリング指標)'!PT27</f>
        <v>365</v>
      </c>
      <c r="PU8" s="5">
        <f>'データ一覧(モニタリング指標)'!PU36+'データ一覧(モニタリング指標)'!PU27</f>
        <v>364</v>
      </c>
      <c r="PV8" s="5">
        <f>'データ一覧(モニタリング指標)'!PV36+'データ一覧(モニタリング指標)'!PV27</f>
        <v>356</v>
      </c>
      <c r="PW8" s="5">
        <f>'データ一覧(モニタリング指標)'!PW36+'データ一覧(モニタリング指標)'!PW27</f>
        <v>354</v>
      </c>
      <c r="PX8" s="5">
        <f>'データ一覧(モニタリング指標)'!PX36+'データ一覧(モニタリング指標)'!PX27</f>
        <v>354</v>
      </c>
      <c r="PY8" s="5">
        <f>'データ一覧(モニタリング指標)'!PY36+'データ一覧(モニタリング指標)'!PY27</f>
        <v>352</v>
      </c>
      <c r="PZ8" s="5">
        <f>'データ一覧(モニタリング指標)'!PZ36+'データ一覧(モニタリング指標)'!PZ27</f>
        <v>352</v>
      </c>
      <c r="QA8" s="5">
        <f>'データ一覧(モニタリング指標)'!QA36+'データ一覧(モニタリング指標)'!QA27</f>
        <v>352</v>
      </c>
      <c r="QB8" s="5">
        <f>'データ一覧(モニタリング指標)'!QB36+'データ一覧(モニタリング指標)'!QB27</f>
        <v>352</v>
      </c>
      <c r="QC8" s="5">
        <f>'データ一覧(モニタリング指標)'!QC36+'データ一覧(モニタリング指標)'!QC27</f>
        <v>352</v>
      </c>
      <c r="QD8" s="5">
        <f>'データ一覧(モニタリング指標)'!QD36+'データ一覧(モニタリング指標)'!QD27</f>
        <v>352</v>
      </c>
      <c r="QE8" s="5">
        <f>'データ一覧(モニタリング指標)'!QE36+'データ一覧(モニタリング指標)'!QE27</f>
        <v>348</v>
      </c>
      <c r="QF8" s="5">
        <f>'データ一覧(モニタリング指標)'!QF36+'データ一覧(モニタリング指標)'!QF27</f>
        <v>348</v>
      </c>
      <c r="QG8" s="5">
        <f>'データ一覧(モニタリング指標)'!QG36+'データ一覧(モニタリング指標)'!QG27</f>
        <v>348</v>
      </c>
      <c r="QH8" s="5">
        <f>'データ一覧(モニタリング指標)'!QH36+'データ一覧(モニタリング指標)'!QH27</f>
        <v>348</v>
      </c>
      <c r="QI8" s="5">
        <f>'データ一覧(モニタリング指標)'!QI36+'データ一覧(モニタリング指標)'!QI27</f>
        <v>348</v>
      </c>
      <c r="QJ8" s="5">
        <f>'データ一覧(モニタリング指標)'!QJ36+'データ一覧(モニタリング指標)'!QJ27</f>
        <v>348</v>
      </c>
      <c r="QK8" s="5">
        <f>'データ一覧(モニタリング指標)'!QK36+'データ一覧(モニタリング指標)'!QK27</f>
        <v>348</v>
      </c>
      <c r="QL8" s="5">
        <f>'データ一覧(モニタリング指標)'!QL36+'データ一覧(モニタリング指標)'!QL27</f>
        <v>351</v>
      </c>
      <c r="QM8" s="5">
        <f>'データ一覧(モニタリング指標)'!QM36+'データ一覧(モニタリング指標)'!QM27</f>
        <v>351</v>
      </c>
      <c r="QN8" s="5">
        <f>'データ一覧(モニタリング指標)'!QN36+'データ一覧(モニタリング指標)'!QN27</f>
        <v>354</v>
      </c>
      <c r="QO8" s="5">
        <f>'データ一覧(モニタリング指標)'!QO36+'データ一覧(モニタリング指標)'!QO27</f>
        <v>354</v>
      </c>
      <c r="QP8" s="5">
        <f>'データ一覧(モニタリング指標)'!QP36+'データ一覧(モニタリング指標)'!QP27</f>
        <v>354</v>
      </c>
      <c r="QQ8" s="5">
        <f>'データ一覧(モニタリング指標)'!QQ36+'データ一覧(モニタリング指標)'!QQ27</f>
        <v>355</v>
      </c>
      <c r="QR8" s="5">
        <f>'データ一覧(モニタリング指標)'!QR36+'データ一覧(モニタリング指標)'!QR27</f>
        <v>356</v>
      </c>
      <c r="QS8" s="5">
        <f>'データ一覧(モニタリング指標)'!QS36+'データ一覧(モニタリング指標)'!QS27</f>
        <v>357</v>
      </c>
      <c r="QT8" s="5">
        <f>'データ一覧(モニタリング指標)'!QT36+'データ一覧(モニタリング指標)'!QT27</f>
        <v>357</v>
      </c>
      <c r="QU8" s="5">
        <f>'データ一覧(モニタリング指標)'!QU36+'データ一覧(モニタリング指標)'!QU27</f>
        <v>357</v>
      </c>
      <c r="QV8" s="5">
        <f>'データ一覧(モニタリング指標)'!QV36+'データ一覧(モニタリング指標)'!QV27</f>
        <v>357</v>
      </c>
      <c r="QW8" s="5">
        <f>'データ一覧(モニタリング指標)'!QW36+'データ一覧(モニタリング指標)'!QW27</f>
        <v>357</v>
      </c>
      <c r="QX8" s="5">
        <f>'データ一覧(モニタリング指標)'!QX36+'データ一覧(モニタリング指標)'!QX27</f>
        <v>357</v>
      </c>
      <c r="QY8" s="5">
        <f>'データ一覧(モニタリング指標)'!QY36+'データ一覧(モニタリング指標)'!QY27</f>
        <v>358</v>
      </c>
      <c r="QZ8" s="5">
        <f>'データ一覧(モニタリング指標)'!QZ36+'データ一覧(モニタリング指標)'!QZ27</f>
        <v>358</v>
      </c>
      <c r="RA8" s="5">
        <f>'データ一覧(モニタリング指標)'!RA36+'データ一覧(モニタリング指標)'!RA27</f>
        <v>359</v>
      </c>
      <c r="RB8" s="5">
        <f>'データ一覧(モニタリング指標)'!RB36+'データ一覧(モニタリング指標)'!RB27</f>
        <v>359</v>
      </c>
      <c r="RC8" s="5">
        <f>'データ一覧(モニタリング指標)'!RC36+'データ一覧(モニタリング指標)'!RC27</f>
        <v>359</v>
      </c>
      <c r="RD8" s="5">
        <f>'データ一覧(モニタリング指標)'!RD36+'データ一覧(モニタリング指標)'!RD27</f>
        <v>346</v>
      </c>
      <c r="RE8" s="5">
        <f>'データ一覧(モニタリング指標)'!RE36+'データ一覧(モニタリング指標)'!RE27</f>
        <v>335</v>
      </c>
      <c r="RF8" s="5">
        <f>'データ一覧(モニタリング指標)'!RF36+'データ一覧(モニタリング指標)'!RF27</f>
        <v>335</v>
      </c>
      <c r="RG8" s="5">
        <f>'データ一覧(モニタリング指標)'!RG36+'データ一覧(モニタリング指標)'!RG27</f>
        <v>335</v>
      </c>
      <c r="RH8" s="5">
        <f>'データ一覧(モニタリング指標)'!RH36+'データ一覧(モニタリング指標)'!RH27</f>
        <v>334</v>
      </c>
      <c r="RI8" s="5">
        <f>'データ一覧(モニタリング指標)'!RI36+'データ一覧(モニタリング指標)'!RI27</f>
        <v>334</v>
      </c>
      <c r="RJ8" s="5">
        <f>'データ一覧(モニタリング指標)'!RJ36+'データ一覧(モニタリング指標)'!RJ27</f>
        <v>334</v>
      </c>
      <c r="RK8" s="5">
        <f>'データ一覧(モニタリング指標)'!RK36+'データ一覧(モニタリング指標)'!RK27</f>
        <v>322</v>
      </c>
      <c r="RL8" s="5">
        <f>'データ一覧(モニタリング指標)'!RL36+'データ一覧(モニタリング指標)'!RL27</f>
        <v>295</v>
      </c>
      <c r="RM8" s="5">
        <f>'データ一覧(モニタリング指標)'!RM36+'データ一覧(モニタリング指標)'!RM27</f>
        <v>278</v>
      </c>
      <c r="RN8" s="5">
        <f>'データ一覧(モニタリング指標)'!RN36+'データ一覧(モニタリング指標)'!RN27</f>
        <v>278</v>
      </c>
      <c r="RO8" s="5">
        <f>'データ一覧(モニタリング指標)'!RO36+'データ一覧(モニタリング指標)'!RO27</f>
        <v>276</v>
      </c>
      <c r="RP8" s="5">
        <f>'データ一覧(モニタリング指標)'!RP36+'データ一覧(モニタリング指標)'!RP27</f>
        <v>275</v>
      </c>
      <c r="RQ8" s="5">
        <f>'データ一覧(モニタリング指標)'!RQ36+'データ一覧(モニタリング指標)'!RQ27</f>
        <v>275</v>
      </c>
      <c r="RR8" s="5">
        <f>'データ一覧(モニタリング指標)'!RR36+'データ一覧(モニタリング指標)'!RR27</f>
        <v>272</v>
      </c>
      <c r="RS8" s="5">
        <f>'データ一覧(モニタリング指標)'!RS36+'データ一覧(モニタリング指標)'!RS27</f>
        <v>283</v>
      </c>
      <c r="RT8" s="5">
        <f>'データ一覧(モニタリング指標)'!RT36+'データ一覧(モニタリング指標)'!RT27</f>
        <v>292</v>
      </c>
      <c r="RU8" s="5">
        <f>'データ一覧(モニタリング指標)'!RU36+'データ一覧(モニタリング指標)'!RU27</f>
        <v>290</v>
      </c>
      <c r="RV8" s="5">
        <f>'データ一覧(モニタリング指標)'!RV36+'データ一覧(モニタリング指標)'!RV27</f>
        <v>290</v>
      </c>
      <c r="RW8" s="5">
        <f>'データ一覧(モニタリング指標)'!RW36+'データ一覧(モニタリング指標)'!RW27</f>
        <v>290</v>
      </c>
      <c r="RX8" s="5">
        <f>'データ一覧(モニタリング指標)'!RX36+'データ一覧(モニタリング指標)'!RX27</f>
        <v>290</v>
      </c>
      <c r="RY8" s="5">
        <f>'データ一覧(モニタリング指標)'!RY36+'データ一覧(モニタリング指標)'!RY27</f>
        <v>292</v>
      </c>
      <c r="RZ8" s="5">
        <f>'データ一覧(モニタリング指標)'!RZ36+'データ一覧(モニタリング指標)'!RZ27</f>
        <v>290</v>
      </c>
      <c r="SA8" s="5">
        <f>'データ一覧(モニタリング指標)'!SA36+'データ一覧(モニタリング指標)'!SA27</f>
        <v>287</v>
      </c>
      <c r="SB8" s="5">
        <f>'データ一覧(モニタリング指標)'!SB36+'データ一覧(モニタリング指標)'!SB27</f>
        <v>287</v>
      </c>
      <c r="SC8" s="5">
        <f>'データ一覧(モニタリング指標)'!SC36+'データ一覧(モニタリング指標)'!SC27</f>
        <v>290</v>
      </c>
      <c r="SD8" s="5">
        <f>'データ一覧(モニタリング指標)'!SD36+'データ一覧(モニタリング指標)'!SD27</f>
        <v>290</v>
      </c>
      <c r="SE8" s="5">
        <f>'データ一覧(モニタリング指標)'!SE36+'データ一覧(モニタリング指標)'!SE27</f>
        <v>290</v>
      </c>
      <c r="SF8" s="5">
        <f>'データ一覧(モニタリング指標)'!SF36+'データ一覧(モニタリング指標)'!SF27</f>
        <v>292</v>
      </c>
      <c r="SG8" s="5">
        <f>'データ一覧(モニタリング指標)'!SG36+'データ一覧(モニタリング指標)'!SG27</f>
        <v>292</v>
      </c>
      <c r="SH8" s="5">
        <f>'データ一覧(モニタリング指標)'!SH36+'データ一覧(モニタリング指標)'!SH27</f>
        <v>295</v>
      </c>
      <c r="SI8" s="5">
        <f>'データ一覧(モニタリング指標)'!SI36+'データ一覧(モニタリング指標)'!SI27</f>
        <v>298</v>
      </c>
      <c r="SJ8" s="5">
        <f>'データ一覧(モニタリング指標)'!SJ36+'データ一覧(モニタリング指標)'!SJ27</f>
        <v>307</v>
      </c>
      <c r="SK8" s="5">
        <f>'データ一覧(モニタリング指標)'!SK36+'データ一覧(モニタリング指標)'!SK27</f>
        <v>307</v>
      </c>
      <c r="SL8" s="5">
        <f>'データ一覧(モニタリング指標)'!SL36+'データ一覧(モニタリング指標)'!SL27</f>
        <v>307</v>
      </c>
      <c r="SM8" s="5">
        <f>'データ一覧(モニタリング指標)'!SM36+'データ一覧(モニタリング指標)'!SM27</f>
        <v>308</v>
      </c>
      <c r="SN8" s="5">
        <f>'データ一覧(モニタリング指標)'!SN36+'データ一覧(モニタリング指標)'!SN27</f>
        <v>308</v>
      </c>
      <c r="SO8" s="5">
        <f>'データ一覧(モニタリング指標)'!SO36+'データ一覧(モニタリング指標)'!SO27</f>
        <v>308</v>
      </c>
      <c r="SP8" s="5">
        <f>'データ一覧(モニタリング指標)'!SP36+'データ一覧(モニタリング指標)'!SP27</f>
        <v>310</v>
      </c>
      <c r="SQ8" s="5">
        <f>'データ一覧(モニタリング指標)'!SQ36+'データ一覧(モニタリング指標)'!SQ27</f>
        <v>310</v>
      </c>
      <c r="SR8" s="5">
        <f>'データ一覧(モニタリング指標)'!SR36+'データ一覧(モニタリング指標)'!SR27</f>
        <v>310</v>
      </c>
      <c r="SS8" s="5">
        <f>'データ一覧(モニタリング指標)'!SS36+'データ一覧(モニタリング指標)'!SS27</f>
        <v>310</v>
      </c>
      <c r="ST8" s="5">
        <f>'データ一覧(モニタリング指標)'!ST36+'データ一覧(モニタリング指標)'!ST27</f>
        <v>312</v>
      </c>
      <c r="SU8" s="5">
        <f>'データ一覧(モニタリング指標)'!SU36+'データ一覧(モニタリング指標)'!SU27</f>
        <v>312</v>
      </c>
      <c r="SV8" s="5">
        <f>'データ一覧(モニタリング指標)'!SV36+'データ一覧(モニタリング指標)'!SV27</f>
        <v>312</v>
      </c>
      <c r="SW8" s="5">
        <f>'データ一覧(モニタリング指標)'!SW36+'データ一覧(モニタリング指標)'!SW27</f>
        <v>311</v>
      </c>
      <c r="SX8" s="5">
        <f>'データ一覧(モニタリング指標)'!SX36+'データ一覧(モニタリング指標)'!SX27</f>
        <v>312</v>
      </c>
      <c r="SY8" s="5">
        <f>'データ一覧(モニタリング指標)'!SY36+'データ一覧(モニタリング指標)'!SY27</f>
        <v>313</v>
      </c>
      <c r="SZ8" s="5">
        <f>'データ一覧(モニタリング指標)'!SZ36+'データ一覧(モニタリング指標)'!SZ27</f>
        <v>308</v>
      </c>
      <c r="TA8" s="5">
        <f>'データ一覧(モニタリング指標)'!TA36+'データ一覧(モニタリング指標)'!TA27</f>
        <v>308</v>
      </c>
      <c r="TB8" s="5">
        <f>'データ一覧(モニタリング指標)'!TB36+'データ一覧(モニタリング指標)'!TB27</f>
        <v>308</v>
      </c>
      <c r="TC8" s="5">
        <f>'データ一覧(モニタリング指標)'!TC36+'データ一覧(モニタリング指標)'!TC27</f>
        <v>304</v>
      </c>
      <c r="TD8" s="5">
        <f>'データ一覧(モニタリング指標)'!TD36+'データ一覧(モニタリング指標)'!TD27</f>
        <v>310</v>
      </c>
      <c r="TE8" s="5">
        <f>'データ一覧(モニタリング指標)'!TE36+'データ一覧(モニタリング指標)'!TE27</f>
        <v>309</v>
      </c>
      <c r="TF8" s="5">
        <f>'データ一覧(モニタリング指標)'!TF36+'データ一覧(モニタリング指標)'!TF27</f>
        <v>307</v>
      </c>
      <c r="TG8" s="5">
        <f>'データ一覧(モニタリング指標)'!TG36+'データ一覧(モニタリング指標)'!TG27</f>
        <v>307</v>
      </c>
      <c r="TH8" s="5">
        <f>'データ一覧(モニタリング指標)'!TH36+'データ一覧(モニタリング指標)'!TH27</f>
        <v>307</v>
      </c>
      <c r="TI8" s="5">
        <f>'データ一覧(モニタリング指標)'!TI36+'データ一覧(モニタリング指標)'!TI27</f>
        <v>312</v>
      </c>
      <c r="TJ8" s="5">
        <f>'データ一覧(モニタリング指標)'!TJ36+'データ一覧(モニタリング指標)'!TJ27</f>
        <v>315</v>
      </c>
      <c r="TK8" s="5">
        <f>'データ一覧(モニタリング指標)'!TK36+'データ一覧(モニタリング指標)'!TK27</f>
        <v>317</v>
      </c>
      <c r="TL8" s="5">
        <f>'データ一覧(モニタリング指標)'!TL36+'データ一覧(モニタリング指標)'!TL27</f>
        <v>317</v>
      </c>
      <c r="TM8" s="5">
        <f>'データ一覧(モニタリング指標)'!TM36+'データ一覧(モニタリング指標)'!TM27</f>
        <v>318</v>
      </c>
      <c r="TN8" s="5">
        <f>'データ一覧(モニタリング指標)'!TN36+'データ一覧(モニタリング指標)'!TN27</f>
        <v>318</v>
      </c>
      <c r="TO8" s="5">
        <f>'データ一覧(モニタリング指標)'!TO36+'データ一覧(モニタリング指標)'!TO27</f>
        <v>324</v>
      </c>
      <c r="TP8" s="5">
        <f>'データ一覧(モニタリング指標)'!TP36+'データ一覧(モニタリング指標)'!TP27</f>
        <v>325</v>
      </c>
      <c r="TQ8" s="5">
        <f>'データ一覧(モニタリング指標)'!TQ36+'データ一覧(モニタリング指標)'!TQ27</f>
        <v>325</v>
      </c>
      <c r="TR8" s="5">
        <f>'データ一覧(モニタリング指標)'!TR36+'データ一覧(モニタリング指標)'!TR27</f>
        <v>331</v>
      </c>
      <c r="TS8" s="5">
        <f>'データ一覧(モニタリング指標)'!TS36+'データ一覧(モニタリング指標)'!TS27</f>
        <v>334</v>
      </c>
      <c r="TT8" s="5">
        <f>'データ一覧(モニタリング指標)'!TT36+'データ一覧(モニタリング指標)'!TT27</f>
        <v>332</v>
      </c>
      <c r="TU8" s="5">
        <f>'データ一覧(モニタリング指標)'!TU36+'データ一覧(モニタリング指標)'!TU27</f>
        <v>332</v>
      </c>
      <c r="TV8" s="5">
        <f>'データ一覧(モニタリング指標)'!TV36+'データ一覧(モニタリング指標)'!TV27</f>
        <v>338</v>
      </c>
      <c r="TW8" s="5">
        <f>'データ一覧(モニタリング指標)'!TW36+'データ一覧(モニタリング指標)'!TW27</f>
        <v>342</v>
      </c>
      <c r="TX8" s="5">
        <f>'データ一覧(モニタリング指標)'!TX36+'データ一覧(モニタリング指標)'!TX27</f>
        <v>364</v>
      </c>
      <c r="TY8" s="5">
        <f>'データ一覧(モニタリング指標)'!TY36+'データ一覧(モニタリング指標)'!TY27</f>
        <v>365</v>
      </c>
      <c r="TZ8" s="5">
        <f>'データ一覧(モニタリング指標)'!TZ36+'データ一覧(モニタリング指標)'!TZ27</f>
        <v>377</v>
      </c>
      <c r="UA8" s="5">
        <f>'データ一覧(モニタリング指標)'!UA36+'データ一覧(モニタリング指標)'!UA27</f>
        <v>377</v>
      </c>
      <c r="UB8" s="5">
        <f>'データ一覧(モニタリング指標)'!UB36+'データ一覧(モニタリング指標)'!UB27</f>
        <v>377</v>
      </c>
      <c r="UC8" s="5">
        <f>'データ一覧(モニタリング指標)'!UC36+'データ一覧(モニタリング指標)'!UC27</f>
        <v>383</v>
      </c>
      <c r="UD8" s="5">
        <f>'データ一覧(モニタリング指標)'!UD36+'データ一覧(モニタリング指標)'!UD27</f>
        <v>383</v>
      </c>
      <c r="UE8" s="5">
        <f>'データ一覧(モニタリング指標)'!UE36+'データ一覧(モニタリング指標)'!UE27</f>
        <v>392</v>
      </c>
      <c r="UF8" s="5">
        <f>'データ一覧(モニタリング指標)'!UF36+'データ一覧(モニタリング指標)'!UF27</f>
        <v>394</v>
      </c>
      <c r="UG8" s="5">
        <f>'データ一覧(モニタリング指標)'!UG36+'データ一覧(モニタリング指標)'!UG27</f>
        <v>396</v>
      </c>
      <c r="UH8" s="5">
        <f>'データ一覧(モニタリング指標)'!UH36+'データ一覧(モニタリング指標)'!UH27</f>
        <v>396</v>
      </c>
      <c r="UI8" s="5">
        <f>'データ一覧(モニタリング指標)'!UI36+'データ一覧(モニタリング指標)'!UI27</f>
        <v>396</v>
      </c>
      <c r="UJ8" s="5">
        <f>'データ一覧(モニタリング指標)'!UJ36+'データ一覧(モニタリング指標)'!UJ27</f>
        <v>402</v>
      </c>
      <c r="UK8" s="5">
        <f>'データ一覧(モニタリング指標)'!UK36+'データ一覧(モニタリング指標)'!UK27</f>
        <v>402</v>
      </c>
      <c r="UL8" s="5">
        <f>'データ一覧(モニタリング指標)'!UL36+'データ一覧(モニタリング指標)'!UL27</f>
        <v>412</v>
      </c>
      <c r="UM8" s="5">
        <f>'データ一覧(モニタリング指標)'!UM36+'データ一覧(モニタリング指標)'!UM27</f>
        <v>420</v>
      </c>
      <c r="UN8" s="5">
        <f>'データ一覧(モニタリング指標)'!UN36+'データ一覧(モニタリング指標)'!UN27</f>
        <v>421</v>
      </c>
      <c r="UO8" s="5">
        <f>'データ一覧(モニタリング指標)'!UO36+'データ一覧(モニタリング指標)'!UO27</f>
        <v>421</v>
      </c>
      <c r="UP8" s="5">
        <f>'データ一覧(モニタリング指標)'!UP36+'データ一覧(モニタリング指標)'!UP27</f>
        <v>421</v>
      </c>
      <c r="UQ8" s="5">
        <f>'データ一覧(モニタリング指標)'!UQ36+'データ一覧(モニタリング指標)'!UQ27</f>
        <v>421</v>
      </c>
      <c r="UR8" s="5">
        <f>'データ一覧(モニタリング指標)'!UR36+'データ一覧(モニタリング指標)'!UR27</f>
        <v>419</v>
      </c>
      <c r="US8" s="5">
        <f>'データ一覧(モニタリング指標)'!US36+'データ一覧(モニタリング指標)'!US27</f>
        <v>419</v>
      </c>
      <c r="UT8" s="5">
        <f>'データ一覧(モニタリング指標)'!UT36+'データ一覧(モニタリング指標)'!UT27</f>
        <v>435</v>
      </c>
      <c r="UU8" s="5">
        <f>'データ一覧(モニタリング指標)'!UU36+'データ一覧(モニタリング指標)'!UU27</f>
        <v>436</v>
      </c>
      <c r="UV8" s="5">
        <f>'データ一覧(モニタリング指標)'!UV36+'データ一覧(モニタリング指標)'!UV27</f>
        <v>438</v>
      </c>
      <c r="UW8" s="5">
        <f>'データ一覧(モニタリング指標)'!UW36+'データ一覧(モニタリング指標)'!UW27</f>
        <v>438</v>
      </c>
      <c r="UX8" s="5">
        <f>'データ一覧(モニタリング指標)'!UX36+'データ一覧(モニタリング指標)'!UX27</f>
        <v>438</v>
      </c>
      <c r="UY8" s="5">
        <f>'データ一覧(モニタリング指標)'!UY36+'データ一覧(モニタリング指標)'!UY27</f>
        <v>439</v>
      </c>
      <c r="UZ8" s="5">
        <f>'データ一覧(モニタリング指標)'!UZ36+'データ一覧(モニタリング指標)'!UZ27</f>
        <v>439</v>
      </c>
      <c r="VA8" s="5">
        <f>'データ一覧(モニタリング指標)'!VA36+'データ一覧(モニタリング指標)'!VA27</f>
        <v>439</v>
      </c>
      <c r="VB8" s="5">
        <f>'データ一覧(モニタリング指標)'!VB36+'データ一覧(モニタリング指標)'!VB27</f>
        <v>439</v>
      </c>
      <c r="VC8" s="5">
        <f>'データ一覧(モニタリング指標)'!VC36+'データ一覧(モニタリング指標)'!VC27</f>
        <v>439</v>
      </c>
      <c r="VD8" s="5">
        <f>'データ一覧(モニタリング指標)'!VD36+'データ一覧(モニタリング指標)'!VD27</f>
        <v>439</v>
      </c>
      <c r="VE8" s="5">
        <f>'データ一覧(モニタリング指標)'!VE36+'データ一覧(モニタリング指標)'!VE27</f>
        <v>439</v>
      </c>
      <c r="VF8" s="5">
        <f>'データ一覧(モニタリング指標)'!VF36+'データ一覧(モニタリング指標)'!VF27</f>
        <v>443</v>
      </c>
      <c r="VG8" s="5">
        <f>'データ一覧(モニタリング指標)'!VG36+'データ一覧(モニタリング指標)'!VG27</f>
        <v>443</v>
      </c>
      <c r="VH8" s="5">
        <f>'データ一覧(モニタリング指標)'!VH36+'データ一覧(モニタリング指標)'!VH27</f>
        <v>443</v>
      </c>
      <c r="VI8" s="5">
        <f>'データ一覧(モニタリング指標)'!VI36+'データ一覧(モニタリング指標)'!VI27</f>
        <v>383</v>
      </c>
      <c r="VJ8" s="5">
        <f>'データ一覧(モニタリング指標)'!VJ36+'データ一覧(モニタリング指標)'!VJ27</f>
        <v>378</v>
      </c>
      <c r="VK8" s="5">
        <f>'データ一覧(モニタリング指標)'!VK36+'データ一覧(モニタリング指標)'!VK27</f>
        <v>378</v>
      </c>
      <c r="VL8" s="5">
        <f>'データ一覧(モニタリング指標)'!VL36+'データ一覧(モニタリング指標)'!VL27</f>
        <v>371</v>
      </c>
      <c r="VM8" s="5">
        <f>'データ一覧(モニタリング指標)'!VM36+'データ一覧(モニタリング指標)'!VM27</f>
        <v>365</v>
      </c>
      <c r="VN8" s="5">
        <f>'データ一覧(モニタリング指標)'!VN36+'データ一覧(モニタリング指標)'!VN27</f>
        <v>361</v>
      </c>
      <c r="VO8" s="5">
        <f>'データ一覧(モニタリング指標)'!VO36+'データ一覧(モニタリング指標)'!VO27</f>
        <v>358</v>
      </c>
      <c r="VP8" s="5">
        <f>'データ一覧(モニタリング指標)'!VP36+'データ一覧(モニタリング指標)'!VP27</f>
        <v>358</v>
      </c>
      <c r="VQ8" s="5">
        <f>'データ一覧(モニタリング指標)'!VQ36+'データ一覧(モニタリング指標)'!VQ27</f>
        <v>351</v>
      </c>
      <c r="VR8" s="5">
        <f>'データ一覧(モニタリング指標)'!VR36+'データ一覧(モニタリング指標)'!VR27</f>
        <v>351</v>
      </c>
      <c r="VS8" s="5">
        <f>'データ一覧(モニタリング指標)'!VS36+'データ一覧(モニタリング指標)'!VS27</f>
        <v>346</v>
      </c>
      <c r="VT8" s="5">
        <f>'データ一覧(モニタリング指標)'!VT36+'データ一覧(モニタリング指標)'!VT27</f>
        <v>338</v>
      </c>
      <c r="VU8" s="5">
        <f>'データ一覧(モニタリング指標)'!VU36+'データ一覧(モニタリング指標)'!VU27</f>
        <v>323</v>
      </c>
      <c r="VV8" s="5">
        <f>'データ一覧(モニタリング指標)'!VV36+'データ一覧(モニタリング指標)'!VV27</f>
        <v>319</v>
      </c>
      <c r="VW8" s="5">
        <f>'データ一覧(モニタリング指標)'!VW36+'データ一覧(モニタリング指標)'!VW27</f>
        <v>317</v>
      </c>
      <c r="VX8" s="5">
        <f>'データ一覧(モニタリング指標)'!VX36+'データ一覧(モニタリング指標)'!VX27</f>
        <v>314</v>
      </c>
      <c r="VY8" s="5">
        <f>'データ一覧(モニタリング指標)'!VY36+'データ一覧(モニタリング指標)'!VY27</f>
        <v>314</v>
      </c>
      <c r="VZ8" s="5">
        <f>'データ一覧(モニタリング指標)'!VZ36+'データ一覧(モニタリング指標)'!VZ27</f>
        <v>307</v>
      </c>
      <c r="WA8" s="5">
        <f>'データ一覧(モニタリング指標)'!WA36+'データ一覧(モニタリング指標)'!WA27</f>
        <v>305</v>
      </c>
      <c r="WB8" s="5">
        <f>'データ一覧(モニタリング指標)'!WB36+'データ一覧(モニタリング指標)'!WB27</f>
        <v>301</v>
      </c>
      <c r="WC8" s="5">
        <f>'データ一覧(モニタリング指標)'!WC36+'データ一覧(モニタリング指標)'!WC27</f>
        <v>301</v>
      </c>
      <c r="WD8" s="5">
        <f>'データ一覧(モニタリング指標)'!WD36+'データ一覧(モニタリング指標)'!WD27</f>
        <v>301</v>
      </c>
      <c r="WE8" s="5">
        <f>'データ一覧(モニタリング指標)'!WE36+'データ一覧(モニタリング指標)'!WE27</f>
        <v>301</v>
      </c>
      <c r="WF8" s="5">
        <f>'データ一覧(モニタリング指標)'!WF36+'データ一覧(モニタリング指標)'!WF27</f>
        <v>301</v>
      </c>
      <c r="WG8" s="5">
        <f>'データ一覧(モニタリング指標)'!WG36+'データ一覧(モニタリング指標)'!WG27</f>
        <v>296</v>
      </c>
      <c r="WH8" s="5">
        <f>'データ一覧(モニタリング指標)'!WH36+'データ一覧(モニタリング指標)'!WH27</f>
        <v>296</v>
      </c>
      <c r="WI8" s="5">
        <f>'データ一覧(モニタリング指標)'!WI36+'データ一覧(モニタリング指標)'!WI27</f>
        <v>292</v>
      </c>
      <c r="WJ8" s="5">
        <f>'データ一覧(モニタリング指標)'!WJ36+'データ一覧(モニタリング指標)'!WJ27</f>
        <v>287</v>
      </c>
      <c r="WK8" s="5">
        <f>'データ一覧(モニタリング指標)'!WK36+'データ一覧(モニタリング指標)'!WK27</f>
        <v>264</v>
      </c>
      <c r="WL8" s="5">
        <f>'データ一覧(モニタリング指標)'!WL36+'データ一覧(モニタリング指標)'!WL27</f>
        <v>264</v>
      </c>
      <c r="WM8" s="5">
        <f>'データ一覧(モニタリング指標)'!WM36+'データ一覧(モニタリング指標)'!WM27</f>
        <v>264</v>
      </c>
      <c r="WN8" s="5">
        <f>'データ一覧(モニタリング指標)'!WN36+'データ一覧(モニタリング指標)'!WN27</f>
        <v>242</v>
      </c>
      <c r="WO8" s="5">
        <f>'データ一覧(モニタリング指標)'!WO36+'データ一覧(モニタリング指標)'!WO27</f>
        <v>238</v>
      </c>
      <c r="WP8" s="5">
        <f>'データ一覧(モニタリング指標)'!WP36+'データ一覧(モニタリング指標)'!WP27</f>
        <v>236</v>
      </c>
      <c r="WQ8" s="5">
        <f>'データ一覧(モニタリング指標)'!WQ36+'データ一覧(モニタリング指標)'!WQ27</f>
        <v>231</v>
      </c>
      <c r="WR8" s="5">
        <f>'データ一覧(モニタリング指標)'!WR36+'データ一覧(モニタリング指標)'!WR27</f>
        <v>229</v>
      </c>
      <c r="WS8" s="5">
        <f>'データ一覧(モニタリング指標)'!WS36+'データ一覧(モニタリング指標)'!WS27</f>
        <v>229</v>
      </c>
      <c r="WT8" s="5">
        <f>'データ一覧(モニタリング指標)'!WT36+'データ一覧(モニタリング指標)'!WT27</f>
        <v>229</v>
      </c>
      <c r="WU8" s="5">
        <f>'データ一覧(モニタリング指標)'!WU36+'データ一覧(モニタリング指標)'!WU27</f>
        <v>223</v>
      </c>
      <c r="WV8" s="5">
        <f>'データ一覧(モニタリング指標)'!WV36+'データ一覧(モニタリング指標)'!WV27</f>
        <v>222</v>
      </c>
      <c r="WW8" s="5">
        <f>'データ一覧(モニタリング指標)'!WW36+'データ一覧(モニタリング指標)'!WW27</f>
        <v>212</v>
      </c>
      <c r="WX8" s="5">
        <f>'データ一覧(モニタリング指標)'!WX36+'データ一覧(モニタリング指標)'!WX27</f>
        <v>213</v>
      </c>
      <c r="WY8" s="5">
        <f>'データ一覧(モニタリング指標)'!WY36+'データ一覧(モニタリング指標)'!WY27</f>
        <v>213</v>
      </c>
      <c r="WZ8" s="5">
        <f>'データ一覧(モニタリング指標)'!WZ36+'データ一覧(モニタリング指標)'!WZ27</f>
        <v>210</v>
      </c>
      <c r="XA8" s="5">
        <f>'データ一覧(モニタリング指標)'!XA36+'データ一覧(モニタリング指標)'!XA27</f>
        <v>210</v>
      </c>
      <c r="XB8" s="5">
        <f>'データ一覧(モニタリング指標)'!XB36+'データ一覧(モニタリング指標)'!XB27</f>
        <v>221</v>
      </c>
      <c r="XC8" s="5">
        <f>'データ一覧(モニタリング指標)'!XC36+'データ一覧(モニタリング指標)'!XC27</f>
        <v>221</v>
      </c>
      <c r="XD8" s="5">
        <f>'データ一覧(モニタリング指標)'!XD36+'データ一覧(モニタリング指標)'!XD27</f>
        <v>221</v>
      </c>
      <c r="XE8" s="5">
        <f>'データ一覧(モニタリング指標)'!XE36+'データ一覧(モニタリング指標)'!XE27</f>
        <v>221</v>
      </c>
      <c r="XF8" s="5">
        <f>'データ一覧(モニタリング指標)'!XF36+'データ一覧(モニタリング指標)'!XF27</f>
        <v>221</v>
      </c>
      <c r="XG8" s="5">
        <f>'データ一覧(モニタリング指標)'!XG36+'データ一覧(モニタリング指標)'!XG27</f>
        <v>221</v>
      </c>
      <c r="XH8" s="5">
        <f>'データ一覧(モニタリング指標)'!XH36+'データ一覧(モニタリング指標)'!XH27</f>
        <v>221</v>
      </c>
      <c r="XI8" s="5">
        <f>'データ一覧(モニタリング指標)'!XI36+'データ一覧(モニタリング指標)'!XI27</f>
        <v>221</v>
      </c>
      <c r="XJ8" s="5">
        <f>'データ一覧(モニタリング指標)'!XJ36+'データ一覧(モニタリング指標)'!XJ27</f>
        <v>221</v>
      </c>
      <c r="XK8" s="5">
        <f>'データ一覧(モニタリング指標)'!XK36+'データ一覧(モニタリング指標)'!XK27</f>
        <v>221</v>
      </c>
      <c r="XL8" s="5">
        <f>'データ一覧(モニタリング指標)'!XL36+'データ一覧(モニタリング指標)'!XL27</f>
        <v>221</v>
      </c>
      <c r="XM8" s="5">
        <f>'データ一覧(モニタリング指標)'!XM36+'データ一覧(モニタリング指標)'!XM27</f>
        <v>221</v>
      </c>
      <c r="XN8" s="5">
        <f>'データ一覧(モニタリング指標)'!XN36+'データ一覧(モニタリング指標)'!XN27</f>
        <v>221</v>
      </c>
      <c r="XO8" s="5">
        <f>'データ一覧(モニタリング指標)'!XO36+'データ一覧(モニタリング指標)'!XO27</f>
        <v>221</v>
      </c>
      <c r="XP8" s="5">
        <f>'データ一覧(モニタリング指標)'!XP36+'データ一覧(モニタリング指標)'!XP27</f>
        <v>221</v>
      </c>
      <c r="XQ8" s="5">
        <f>'データ一覧(モニタリング指標)'!XQ36+'データ一覧(モニタリング指標)'!XQ27</f>
        <v>221</v>
      </c>
      <c r="XR8" s="5">
        <f>'データ一覧(モニタリング指標)'!XR36+'データ一覧(モニタリング指標)'!XR27</f>
        <v>218</v>
      </c>
      <c r="XS8" s="5">
        <f>'データ一覧(モニタリング指標)'!XS36+'データ一覧(モニタリング指標)'!XS27</f>
        <v>218</v>
      </c>
      <c r="XT8" s="5">
        <f>'データ一覧(モニタリング指標)'!XT36+'データ一覧(モニタリング指標)'!XT27</f>
        <v>218</v>
      </c>
      <c r="XU8" s="5">
        <f>'データ一覧(モニタリング指標)'!XU36+'データ一覧(モニタリング指標)'!XU27</f>
        <v>218</v>
      </c>
      <c r="XV8" s="5">
        <f>'データ一覧(モニタリング指標)'!XV36+'データ一覧(モニタリング指標)'!XV27</f>
        <v>218</v>
      </c>
      <c r="XW8" s="5">
        <f>'データ一覧(モニタリング指標)'!XW36+'データ一覧(モニタリング指標)'!XW27</f>
        <v>218</v>
      </c>
      <c r="XX8" s="5">
        <f>'データ一覧(モニタリング指標)'!XX36+'データ一覧(モニタリング指標)'!XX27</f>
        <v>218</v>
      </c>
      <c r="XY8" s="5">
        <f>'データ一覧(モニタリング指標)'!XY36+'データ一覧(モニタリング指標)'!XY27</f>
        <v>218</v>
      </c>
      <c r="XZ8" s="5">
        <f>'データ一覧(モニタリング指標)'!XZ36+'データ一覧(モニタリング指標)'!XZ27</f>
        <v>218</v>
      </c>
      <c r="YA8" s="5">
        <f>'データ一覧(モニタリング指標)'!YA36+'データ一覧(モニタリング指標)'!YA27</f>
        <v>217</v>
      </c>
      <c r="YB8" s="5">
        <f>'データ一覧(モニタリング指標)'!YB36+'データ一覧(モニタリング指標)'!YB27</f>
        <v>217</v>
      </c>
      <c r="YC8" s="5">
        <f>'データ一覧(モニタリング指標)'!YC36+'データ一覧(モニタリング指標)'!YC27</f>
        <v>217</v>
      </c>
      <c r="YD8" s="5">
        <f>'データ一覧(モニタリング指標)'!YD36+'データ一覧(モニタリング指標)'!YD27</f>
        <v>217</v>
      </c>
      <c r="YE8" s="5">
        <f>'データ一覧(モニタリング指標)'!YE36+'データ一覧(モニタリング指標)'!YE27</f>
        <v>217</v>
      </c>
      <c r="YF8" s="5">
        <f>'データ一覧(モニタリング指標)'!YF36+'データ一覧(モニタリング指標)'!YF27</f>
        <v>220</v>
      </c>
      <c r="YG8" s="5">
        <f>'データ一覧(モニタリング指標)'!YG36+'データ一覧(モニタリング指標)'!YG27</f>
        <v>220</v>
      </c>
      <c r="YH8" s="5">
        <f>'データ一覧(モニタリング指標)'!YH36+'データ一覧(モニタリング指標)'!YH27</f>
        <v>220</v>
      </c>
      <c r="YI8" s="5">
        <f>'データ一覧(モニタリング指標)'!YI36+'データ一覧(モニタリング指標)'!YI27</f>
        <v>220</v>
      </c>
      <c r="YJ8" s="5">
        <f>'データ一覧(モニタリング指標)'!YJ36+'データ一覧(モニタリング指標)'!YJ27</f>
        <v>220</v>
      </c>
      <c r="YK8" s="5">
        <f>'データ一覧(モニタリング指標)'!YK36+'データ一覧(モニタリング指標)'!YK27</f>
        <v>220</v>
      </c>
      <c r="YL8" s="5">
        <f>'データ一覧(モニタリング指標)'!YL36+'データ一覧(モニタリング指標)'!YL27</f>
        <v>219</v>
      </c>
      <c r="YM8" s="5">
        <f>'データ一覧(モニタリング指標)'!YM36+'データ一覧(モニタリング指標)'!YM27</f>
        <v>219</v>
      </c>
      <c r="YN8" s="5">
        <f>'データ一覧(モニタリング指標)'!YN36+'データ一覧(モニタリング指標)'!YN27</f>
        <v>219</v>
      </c>
      <c r="YO8" s="5">
        <f>'データ一覧(モニタリング指標)'!YO36+'データ一覧(モニタリング指標)'!YO27</f>
        <v>219</v>
      </c>
      <c r="YP8" s="5">
        <f>'データ一覧(モニタリング指標)'!YP36+'データ一覧(モニタリング指標)'!YP27</f>
        <v>219</v>
      </c>
      <c r="YQ8" s="5">
        <f>'データ一覧(モニタリング指標)'!YQ36+'データ一覧(モニタリング指標)'!YQ27</f>
        <v>219</v>
      </c>
      <c r="YR8" s="5">
        <f>'データ一覧(モニタリング指標)'!YR36+'データ一覧(モニタリング指標)'!YR27</f>
        <v>219</v>
      </c>
      <c r="YS8" s="5">
        <f>'データ一覧(モニタリング指標)'!YS36+'データ一覧(モニタリング指標)'!YS27</f>
        <v>219</v>
      </c>
      <c r="YT8" s="5">
        <f>'データ一覧(モニタリング指標)'!YT36+'データ一覧(モニタリング指標)'!YT27</f>
        <v>219</v>
      </c>
      <c r="YU8" s="5">
        <f>'データ一覧(モニタリング指標)'!YU36+'データ一覧(モニタリング指標)'!YU27</f>
        <v>219</v>
      </c>
      <c r="YV8" s="5">
        <f>'データ一覧(モニタリング指標)'!YV36+'データ一覧(モニタリング指標)'!YV27</f>
        <v>219</v>
      </c>
      <c r="YW8" s="5">
        <f>'データ一覧(モニタリング指標)'!YW36+'データ一覧(モニタリング指標)'!YW27</f>
        <v>202</v>
      </c>
      <c r="YX8" s="5">
        <f>'データ一覧(モニタリング指標)'!YX36+'データ一覧(モニタリング指標)'!YX27</f>
        <v>202</v>
      </c>
      <c r="YY8" s="5">
        <f>'データ一覧(モニタリング指標)'!YY36+'データ一覧(モニタリング指標)'!YY27</f>
        <v>202</v>
      </c>
      <c r="YZ8" s="5">
        <f>'データ一覧(モニタリング指標)'!YZ36+'データ一覧(モニタリング指標)'!YZ27</f>
        <v>200</v>
      </c>
      <c r="ZA8" s="5">
        <f>'データ一覧(モニタリング指標)'!ZA36+'データ一覧(モニタリング指標)'!ZA27</f>
        <v>200</v>
      </c>
      <c r="ZB8" s="5">
        <f>'データ一覧(モニタリング指標)'!ZB36+'データ一覧(モニタリング指標)'!ZB27</f>
        <v>200</v>
      </c>
      <c r="ZC8" s="5">
        <f>'データ一覧(モニタリング指標)'!ZC36+'データ一覧(モニタリング指標)'!ZC27</f>
        <v>201</v>
      </c>
      <c r="ZD8" s="5">
        <f>'データ一覧(モニタリング指標)'!ZD36+'データ一覧(モニタリング指標)'!ZD27</f>
        <v>201</v>
      </c>
      <c r="ZE8" s="5">
        <f>'データ一覧(モニタリング指標)'!ZE36+'データ一覧(モニタリング指標)'!ZE27</f>
        <v>201</v>
      </c>
      <c r="ZF8" s="5">
        <f>'データ一覧(モニタリング指標)'!ZF36+'データ一覧(モニタリング指標)'!ZF27</f>
        <v>201</v>
      </c>
      <c r="ZG8" s="5">
        <f>'データ一覧(モニタリング指標)'!ZG36+'データ一覧(モニタリング指標)'!ZG27</f>
        <v>204</v>
      </c>
      <c r="ZH8" s="5">
        <f>'データ一覧(モニタリング指標)'!ZH36+'データ一覧(モニタリング指標)'!ZH27</f>
        <v>205</v>
      </c>
      <c r="ZI8" s="5">
        <f>'データ一覧(モニタリング指標)'!ZI36+'データ一覧(モニタリング指標)'!ZI27</f>
        <v>210</v>
      </c>
      <c r="ZJ8" s="5">
        <f>'データ一覧(モニタリング指標)'!ZJ36+'データ一覧(モニタリング指標)'!ZJ27</f>
        <v>210</v>
      </c>
      <c r="ZK8" s="5">
        <f>'データ一覧(モニタリング指標)'!ZK36+'データ一覧(モニタリング指標)'!ZK27</f>
        <v>208</v>
      </c>
      <c r="ZL8" s="5">
        <f>'データ一覧(モニタリング指標)'!ZL36+'データ一覧(モニタリング指標)'!ZL27</f>
        <v>208</v>
      </c>
      <c r="ZM8" s="5">
        <f>'データ一覧(モニタリング指標)'!ZM36+'データ一覧(モニタリング指標)'!ZM27</f>
        <v>209</v>
      </c>
      <c r="ZN8" s="5">
        <f>'データ一覧(モニタリング指標)'!ZN36+'データ一覧(モニタリング指標)'!ZN27</f>
        <v>209</v>
      </c>
      <c r="ZO8" s="5">
        <f>'データ一覧(モニタリング指標)'!ZO36+'データ一覧(モニタリング指標)'!ZO27</f>
        <v>211</v>
      </c>
      <c r="ZP8" s="5">
        <f>'データ一覧(モニタリング指標)'!ZP36+'データ一覧(モニタリング指標)'!ZP27</f>
        <v>214</v>
      </c>
      <c r="ZQ8" s="5">
        <f>'データ一覧(モニタリング指標)'!ZQ36+'データ一覧(モニタリング指標)'!ZQ27</f>
        <v>217</v>
      </c>
      <c r="ZR8" s="5">
        <f>'データ一覧(モニタリング指標)'!ZR36+'データ一覧(モニタリング指標)'!ZR27</f>
        <v>230</v>
      </c>
      <c r="ZS8" s="5">
        <f>'データ一覧(モニタリング指標)'!ZS36+'データ一覧(モニタリング指標)'!ZS27</f>
        <v>230</v>
      </c>
      <c r="ZT8" s="5">
        <f>'データ一覧(モニタリング指標)'!ZT36+'データ一覧(モニタリング指標)'!ZT27</f>
        <v>235</v>
      </c>
      <c r="ZU8" s="5">
        <f>'データ一覧(モニタリング指標)'!ZU36+'データ一覧(モニタリング指標)'!ZU27</f>
        <v>237</v>
      </c>
      <c r="ZV8" s="5">
        <f>'データ一覧(モニタリング指標)'!ZV36+'データ一覧(モニタリング指標)'!ZV27</f>
        <v>241</v>
      </c>
      <c r="ZW8" s="5">
        <f>'データ一覧(モニタリング指標)'!ZW36+'データ一覧(モニタリング指標)'!ZW27</f>
        <v>250</v>
      </c>
      <c r="ZX8" s="5">
        <f>'データ一覧(モニタリング指標)'!ZX36+'データ一覧(モニタリング指標)'!ZX27</f>
        <v>245</v>
      </c>
      <c r="ZY8" s="5">
        <f>'データ一覧(モニタリング指標)'!ZY36+'データ一覧(モニタリング指標)'!ZY27</f>
        <v>248</v>
      </c>
      <c r="ZZ8" s="5">
        <f>'データ一覧(モニタリング指標)'!ZZ36+'データ一覧(モニタリング指標)'!ZZ27</f>
        <v>248</v>
      </c>
      <c r="AAA8" s="5">
        <f>'データ一覧(モニタリング指標)'!AAA36+'データ一覧(モニタリング指標)'!AAA27</f>
        <v>262</v>
      </c>
      <c r="AAB8" s="5">
        <f>'データ一覧(モニタリング指標)'!AAB36+'データ一覧(モニタリング指標)'!AAB27</f>
        <v>280</v>
      </c>
      <c r="AAC8" s="5">
        <f>'データ一覧(モニタリング指標)'!AAC36+'データ一覧(モニタリング指標)'!AAC27</f>
        <v>290</v>
      </c>
      <c r="AAD8" s="5">
        <f>'データ一覧(モニタリング指標)'!AAD36+'データ一覧(モニタリング指標)'!AAD27</f>
        <v>290</v>
      </c>
      <c r="AAE8" s="5">
        <f>'データ一覧(モニタリング指標)'!AAE36+'データ一覧(モニタリング指標)'!AAE27</f>
        <v>297</v>
      </c>
      <c r="AAF8" s="5">
        <f>'データ一覧(モニタリング指標)'!AAF36+'データ一覧(モニタリング指標)'!AAF27</f>
        <v>301</v>
      </c>
      <c r="AAG8" s="5">
        <f>'データ一覧(モニタリング指標)'!AAG36+'データ一覧(モニタリング指標)'!AAG27</f>
        <v>302</v>
      </c>
      <c r="AAH8" s="5">
        <f>'データ一覧(モニタリング指標)'!AAH36+'データ一覧(モニタリング指標)'!AAH27</f>
        <v>300</v>
      </c>
      <c r="AAI8" s="5">
        <f>'データ一覧(モニタリング指標)'!AAI36+'データ一覧(モニタリング指標)'!AAI27</f>
        <v>308</v>
      </c>
      <c r="AAJ8" s="5">
        <f>'データ一覧(モニタリング指標)'!AAJ36+'データ一覧(モニタリング指標)'!AAJ27</f>
        <v>312</v>
      </c>
      <c r="AAK8" s="5">
        <f>'データ一覧(モニタリング指標)'!AAK36+'データ一覧(モニタリング指標)'!AAK27</f>
        <v>320</v>
      </c>
      <c r="AAL8" s="5">
        <f>'データ一覧(モニタリング指標)'!AAL36+'データ一覧(モニタリング指標)'!AAL27</f>
        <v>338</v>
      </c>
      <c r="AAM8" s="5">
        <f>'データ一覧(モニタリング指標)'!AAM36+'データ一覧(モニタリング指標)'!AAM27</f>
        <v>338</v>
      </c>
      <c r="AAN8" s="5">
        <f>'データ一覧(モニタリング指標)'!AAN36+'データ一覧(モニタリング指標)'!AAN27</f>
        <v>338</v>
      </c>
      <c r="AAO8" s="5">
        <f>'データ一覧(モニタリング指標)'!AAO36+'データ一覧(モニタリング指標)'!AAO27</f>
        <v>360</v>
      </c>
      <c r="AAP8" s="5">
        <f>'データ一覧(モニタリング指標)'!AAP36+'データ一覧(モニタリング指標)'!AAP27</f>
        <v>366</v>
      </c>
      <c r="AAQ8" s="5">
        <f>'データ一覧(モニタリング指標)'!AAQ36+'データ一覧(モニタリング指標)'!AAQ27</f>
        <v>374</v>
      </c>
      <c r="AAR8" s="5">
        <f>'データ一覧(モニタリング指標)'!AAR36+'データ一覧(モニタリング指標)'!AAR27</f>
        <v>379</v>
      </c>
      <c r="AAS8" s="5">
        <f>'データ一覧(モニタリング指標)'!AAS36+'データ一覧(モニタリング指標)'!AAS27</f>
        <v>389</v>
      </c>
      <c r="AAT8" s="5">
        <f>'データ一覧(モニタリング指標)'!AAT36+'データ一覧(モニタリング指標)'!AAT27</f>
        <v>393</v>
      </c>
      <c r="AAU8" s="5">
        <f>'データ一覧(モニタリング指標)'!AAU36+'データ一覧(モニタリング指標)'!AAU27</f>
        <v>398</v>
      </c>
      <c r="AAV8" s="5">
        <f>'データ一覧(モニタリング指標)'!AAV36+'データ一覧(モニタリング指標)'!AAV27</f>
        <v>399</v>
      </c>
      <c r="AAW8" s="5">
        <f>'データ一覧(モニタリング指標)'!AAW36+'データ一覧(モニタリング指標)'!AAW27</f>
        <v>406</v>
      </c>
      <c r="AAX8" s="5">
        <f>'データ一覧(モニタリング指標)'!AAX36+'データ一覧(モニタリング指標)'!AAX27</f>
        <v>410</v>
      </c>
      <c r="AAY8" s="5">
        <f>'データ一覧(モニタリング指標)'!AAY36+'データ一覧(モニタリング指標)'!AAY27</f>
        <v>410</v>
      </c>
      <c r="AAZ8" s="5">
        <f>'データ一覧(モニタリング指標)'!AAZ36+'データ一覧(モニタリング指標)'!AAZ27</f>
        <v>409</v>
      </c>
      <c r="ABA8" s="5">
        <f>'データ一覧(モニタリング指標)'!ABA36+'データ一覧(モニタリング指標)'!ABA27</f>
        <v>402</v>
      </c>
      <c r="ABB8" s="5">
        <f>'データ一覧(モニタリング指標)'!ABB36+'データ一覧(モニタリング指標)'!ABB27</f>
        <v>402</v>
      </c>
      <c r="ABC8" s="5">
        <f>'データ一覧(モニタリング指標)'!ABC36+'データ一覧(モニタリング指標)'!ABC27</f>
        <v>406</v>
      </c>
      <c r="ABD8" s="5">
        <f>'データ一覧(モニタリング指標)'!ABD36+'データ一覧(モニタリング指標)'!ABD27</f>
        <v>411</v>
      </c>
      <c r="ABE8" s="5">
        <f>'データ一覧(モニタリング指標)'!ABE36+'データ一覧(モニタリング指標)'!ABE27</f>
        <v>412</v>
      </c>
      <c r="ABF8" s="5">
        <f>'データ一覧(モニタリング指標)'!ABF36+'データ一覧(モニタリング指標)'!ABF27</f>
        <v>408</v>
      </c>
      <c r="ABG8" s="5">
        <f>'データ一覧(モニタリング指標)'!ABG36+'データ一覧(モニタリング指標)'!ABG27</f>
        <v>412</v>
      </c>
      <c r="ABH8" s="5">
        <f>'データ一覧(モニタリング指標)'!ABH36+'データ一覧(モニタリング指標)'!ABH27</f>
        <v>412</v>
      </c>
      <c r="ABI8" s="5">
        <f>'データ一覧(モニタリング指標)'!ABI36+'データ一覧(モニタリング指標)'!ABI27</f>
        <v>412</v>
      </c>
      <c r="ABJ8" s="5">
        <f>'データ一覧(モニタリング指標)'!ABJ36+'データ一覧(モニタリング指標)'!ABJ27</f>
        <v>413</v>
      </c>
      <c r="ABK8" s="5">
        <f>'データ一覧(モニタリング指標)'!ABK36+'データ一覧(モニタリング指標)'!ABK27</f>
        <v>413</v>
      </c>
      <c r="ABL8" s="5">
        <f>'データ一覧(モニタリング指標)'!ABL36+'データ一覧(モニタリング指標)'!ABL27</f>
        <v>421</v>
      </c>
      <c r="ABM8" s="5">
        <f>'データ一覧(モニタリング指標)'!ABM36+'データ一覧(モニタリング指標)'!ABM27</f>
        <v>413</v>
      </c>
      <c r="ABN8" s="5">
        <f>'データ一覧(モニタリング指標)'!ABN36+'データ一覧(モニタリング指標)'!ABN27</f>
        <v>411</v>
      </c>
      <c r="ABO8" s="5">
        <f>'データ一覧(モニタリング指標)'!ABO36+'データ一覧(モニタリング指標)'!ABO27</f>
        <v>408</v>
      </c>
      <c r="ABP8" s="5">
        <f>'データ一覧(モニタリング指標)'!ABP36+'データ一覧(モニタリング指標)'!ABP27</f>
        <v>408</v>
      </c>
      <c r="ABQ8" s="5">
        <f>'データ一覧(モニタリング指標)'!ABQ36+'データ一覧(モニタリング指標)'!ABQ27</f>
        <v>404</v>
      </c>
      <c r="ABR8" s="5">
        <f>'データ一覧(モニタリング指標)'!ABR36+'データ一覧(モニタリング指標)'!ABR27</f>
        <v>400</v>
      </c>
      <c r="ABS8" s="5">
        <f>'データ一覧(モニタリング指標)'!ABS36+'データ一覧(モニタリング指標)'!ABS27</f>
        <v>399</v>
      </c>
      <c r="ABT8" s="5">
        <f>'データ一覧(モニタリング指標)'!ABT36+'データ一覧(モニタリング指標)'!ABT27</f>
        <v>398</v>
      </c>
      <c r="ABU8" s="5">
        <f>'データ一覧(モニタリング指標)'!ABU36+'データ一覧(モニタリング指標)'!ABU27</f>
        <v>394</v>
      </c>
      <c r="ABV8" s="5">
        <f>'データ一覧(モニタリング指標)'!ABV36+'データ一覧(モニタリング指標)'!ABV27</f>
        <v>394</v>
      </c>
      <c r="ABW8" s="5">
        <f>'データ一覧(モニタリング指標)'!ABW36+'データ一覧(モニタリング指標)'!ABW27</f>
        <v>394</v>
      </c>
      <c r="ABX8" s="5">
        <f>'データ一覧(モニタリング指標)'!ABX36+'データ一覧(モニタリング指標)'!ABX27</f>
        <v>394</v>
      </c>
      <c r="ABY8" s="5">
        <f>'データ一覧(モニタリング指標)'!ABY36+'データ一覧(モニタリング指標)'!ABY27</f>
        <v>393</v>
      </c>
      <c r="ABZ8" s="5">
        <f>'データ一覧(モニタリング指標)'!ABZ36+'データ一覧(モニタリング指標)'!ABZ27</f>
        <v>387</v>
      </c>
      <c r="ACA8" s="5">
        <f>'データ一覧(モニタリング指標)'!ACA36+'データ一覧(モニタリング指標)'!ACA27</f>
        <v>386</v>
      </c>
      <c r="ACB8" s="5">
        <f>'データ一覧(モニタリング指標)'!ACB36+'データ一覧(モニタリング指標)'!ACB27</f>
        <v>387</v>
      </c>
      <c r="ACC8" s="5">
        <f>'データ一覧(モニタリング指標)'!ACC36+'データ一覧(モニタリング指標)'!ACC27</f>
        <v>388</v>
      </c>
      <c r="ACD8" s="5">
        <f>'データ一覧(モニタリング指標)'!ACD36+'データ一覧(モニタリング指標)'!ACD27</f>
        <v>388</v>
      </c>
      <c r="ACE8" s="5">
        <f>'データ一覧(モニタリング指標)'!ACE36+'データ一覧(モニタリング指標)'!ACE27</f>
        <v>388</v>
      </c>
      <c r="ACF8" s="5">
        <f>'データ一覧(モニタリング指標)'!ACF36+'データ一覧(モニタリング指標)'!ACF27</f>
        <v>388</v>
      </c>
      <c r="ACG8" s="5">
        <f>'データ一覧(モニタリング指標)'!ACG36+'データ一覧(モニタリング指標)'!ACG27</f>
        <v>393</v>
      </c>
      <c r="ACH8" s="5">
        <f>'データ一覧(モニタリング指標)'!ACH36+'データ一覧(モニタリング指標)'!ACH27</f>
        <v>391</v>
      </c>
      <c r="ACI8" s="5">
        <f>'データ一覧(モニタリング指標)'!ACI36+'データ一覧(モニタリング指標)'!ACI27</f>
        <v>391</v>
      </c>
      <c r="ACJ8" s="5">
        <f>'データ一覧(モニタリング指標)'!ACJ36+'データ一覧(モニタリング指標)'!ACJ27</f>
        <v>385</v>
      </c>
      <c r="ACK8" s="5">
        <f>'データ一覧(モニタリング指標)'!ACK36+'データ一覧(モニタリング指標)'!ACK27</f>
        <v>385</v>
      </c>
      <c r="ACL8" s="5">
        <f>'データ一覧(モニタリング指標)'!ACL36+'データ一覧(モニタリング指標)'!ACL27</f>
        <v>385</v>
      </c>
      <c r="ACM8" s="5">
        <f>'データ一覧(モニタリング指標)'!ACM36+'データ一覧(モニタリング指標)'!ACM27</f>
        <v>385</v>
      </c>
      <c r="ACN8" s="5">
        <f>'データ一覧(モニタリング指標)'!ACN36+'データ一覧(モニタリング指標)'!ACN27</f>
        <v>385</v>
      </c>
      <c r="ACO8" s="5">
        <f>'データ一覧(モニタリング指標)'!ACO36+'データ一覧(モニタリング指標)'!ACO27</f>
        <v>385</v>
      </c>
      <c r="ACP8" s="5">
        <f>'データ一覧(モニタリング指標)'!ACP36+'データ一覧(モニタリング指標)'!ACP27</f>
        <v>385</v>
      </c>
      <c r="ACQ8" s="5">
        <f>'データ一覧(モニタリング指標)'!ACQ36+'データ一覧(モニタリング指標)'!ACQ27</f>
        <v>385</v>
      </c>
      <c r="ACR8" s="5">
        <f>'データ一覧(モニタリング指標)'!ACR36+'データ一覧(モニタリング指標)'!ACR27</f>
        <v>385</v>
      </c>
      <c r="ACS8" s="5">
        <f>'データ一覧(モニタリング指標)'!ACS36+'データ一覧(モニタリング指標)'!ACS27</f>
        <v>385</v>
      </c>
      <c r="ACT8" s="5">
        <f>'データ一覧(モニタリング指標)'!ACT36+'データ一覧(モニタリング指標)'!ACT27</f>
        <v>388</v>
      </c>
      <c r="ACU8" s="5">
        <f>'データ一覧(モニタリング指標)'!ACU36+'データ一覧(モニタリング指標)'!ACU27</f>
        <v>388</v>
      </c>
      <c r="ACV8" s="5">
        <f>'データ一覧(モニタリング指標)'!ACV36+'データ一覧(モニタリング指標)'!ACV27</f>
        <v>388</v>
      </c>
      <c r="ACW8" s="5">
        <f>'データ一覧(モニタリング指標)'!ACW36+'データ一覧(モニタリング指標)'!ACW27</f>
        <v>367</v>
      </c>
      <c r="ACX8" s="5">
        <f>'データ一覧(モニタリング指標)'!ACX36+'データ一覧(モニタリング指標)'!ACX27</f>
        <v>367</v>
      </c>
      <c r="ACY8" s="5">
        <f>'データ一覧(モニタリング指標)'!ACY36+'データ一覧(モニタリング指標)'!ACY27</f>
        <v>367</v>
      </c>
      <c r="ACZ8" s="5">
        <f>'データ一覧(モニタリング指標)'!ACZ36+'データ一覧(モニタリング指標)'!ACZ27</f>
        <v>367</v>
      </c>
      <c r="ADA8" s="5">
        <f>'データ一覧(モニタリング指標)'!ADA36+'データ一覧(モニタリング指標)'!ADA27</f>
        <v>366</v>
      </c>
      <c r="ADB8" s="5">
        <f>'データ一覧(モニタリング指標)'!ADB36+'データ一覧(モニタリング指標)'!ADB27</f>
        <v>367</v>
      </c>
      <c r="ADC8" s="5">
        <f>'データ一覧(モニタリング指標)'!ADC36+'データ一覧(モニタリング指標)'!ADC27</f>
        <v>367</v>
      </c>
      <c r="ADD8" s="5">
        <f>'データ一覧(モニタリング指標)'!ADD36+'データ一覧(モニタリング指標)'!ADD27</f>
        <v>367</v>
      </c>
      <c r="ADE8" s="5">
        <f>'データ一覧(モニタリング指標)'!ADE36+'データ一覧(モニタリング指標)'!ADE27</f>
        <v>367</v>
      </c>
      <c r="ADF8" s="5">
        <f>'データ一覧(モニタリング指標)'!ADF36+'データ一覧(モニタリング指標)'!ADF27</f>
        <v>367</v>
      </c>
      <c r="ADG8" s="5">
        <f>'データ一覧(モニタリング指標)'!ADG36+'データ一覧(モニタリング指標)'!ADG27</f>
        <v>367</v>
      </c>
      <c r="ADH8" s="5">
        <f>'データ一覧(モニタリング指標)'!ADH36+'データ一覧(モニタリング指標)'!ADH27</f>
        <v>367</v>
      </c>
      <c r="ADI8" s="5">
        <f>'データ一覧(モニタリング指標)'!ADI36+'データ一覧(モニタリング指標)'!ADI27</f>
        <v>365</v>
      </c>
      <c r="ADJ8" s="5">
        <f>'データ一覧(モニタリング指標)'!ADJ36+'データ一覧(モニタリング指標)'!ADJ27</f>
        <v>365</v>
      </c>
      <c r="ADK8" s="5">
        <f>'データ一覧(モニタリング指標)'!ADK36+'データ一覧(モニタリング指標)'!ADK27</f>
        <v>365</v>
      </c>
      <c r="ADL8" s="5">
        <f>'データ一覧(モニタリング指標)'!ADL36+'データ一覧(モニタリング指標)'!ADL27</f>
        <v>365</v>
      </c>
      <c r="ADM8" s="5">
        <f>'データ一覧(モニタリング指標)'!ADM36+'データ一覧(モニタリング指標)'!ADM27</f>
        <v>365</v>
      </c>
      <c r="ADN8" s="5">
        <f>'データ一覧(モニタリング指標)'!ADN36+'データ一覧(モニタリング指標)'!ADN27</f>
        <v>365</v>
      </c>
      <c r="ADO8" s="5">
        <f>'データ一覧(モニタリング指標)'!ADO36+'データ一覧(モニタリング指標)'!ADO27</f>
        <v>365</v>
      </c>
      <c r="ADP8" s="5">
        <f>'データ一覧(モニタリング指標)'!ADP36+'データ一覧(モニタリング指標)'!ADP27</f>
        <v>365</v>
      </c>
      <c r="ADQ8" s="5">
        <f>'データ一覧(モニタリング指標)'!ADQ36+'データ一覧(モニタリング指標)'!ADQ27</f>
        <v>365</v>
      </c>
      <c r="ADR8" s="5">
        <f>'データ一覧(モニタリング指標)'!ADR36+'データ一覧(モニタリング指標)'!ADR27</f>
        <v>365</v>
      </c>
      <c r="ADS8" s="5">
        <f>'データ一覧(モニタリング指標)'!ADS36+'データ一覧(モニタリング指標)'!ADS27</f>
        <v>360</v>
      </c>
      <c r="ADT8" s="5">
        <f>'データ一覧(モニタリング指標)'!ADT36+'データ一覧(モニタリング指標)'!ADT27</f>
        <v>360</v>
      </c>
      <c r="ADU8" s="5">
        <f>'データ一覧(モニタリング指標)'!ADU36+'データ一覧(モニタリング指標)'!ADU27</f>
        <v>360</v>
      </c>
      <c r="ADV8" s="5">
        <f>'データ一覧(モニタリング指標)'!ADV36+'データ一覧(モニタリング指標)'!ADV27</f>
        <v>361</v>
      </c>
      <c r="ADW8" s="5">
        <f>'データ一覧(モニタリング指標)'!ADW36+'データ一覧(モニタリング指標)'!ADW27</f>
        <v>362</v>
      </c>
      <c r="ADX8" s="5">
        <f>'データ一覧(モニタリング指標)'!ADX36+'データ一覧(モニタリング指標)'!ADX27</f>
        <v>356</v>
      </c>
      <c r="ADY8" s="5">
        <f>'データ一覧(モニタリング指標)'!ADY36+'データ一覧(モニタリング指標)'!ADY27</f>
        <v>356</v>
      </c>
      <c r="ADZ8" s="5">
        <f>'データ一覧(モニタリング指標)'!ADZ36+'データ一覧(モニタリング指標)'!ADZ27</f>
        <v>356</v>
      </c>
      <c r="AEA8" s="5">
        <f>'データ一覧(モニタリング指標)'!AEA36+'データ一覧(モニタリング指標)'!AEA27</f>
        <v>356</v>
      </c>
      <c r="AEB8" s="5">
        <f>'データ一覧(モニタリング指標)'!AEB36+'データ一覧(モニタリング指標)'!AEB27</f>
        <v>345</v>
      </c>
      <c r="AEC8" s="5">
        <f>'データ一覧(モニタリング指標)'!AEC36+'データ一覧(モニタリング指標)'!AEC27</f>
        <v>329</v>
      </c>
      <c r="AED8" s="5">
        <f>'データ一覧(モニタリング指標)'!AED36+'データ一覧(モニタリング指標)'!AED27</f>
        <v>309</v>
      </c>
      <c r="AEE8" s="5">
        <f>'データ一覧(モニタリング指標)'!AEE36+'データ一覧(モニタリング指標)'!AEE27</f>
        <v>307</v>
      </c>
      <c r="AEF8" s="5">
        <f>'データ一覧(モニタリング指標)'!AEF36+'データ一覧(モニタリング指標)'!AEF27</f>
        <v>301</v>
      </c>
      <c r="AEG8" s="5">
        <f>'データ一覧(モニタリング指標)'!AEG36+'データ一覧(モニタリング指標)'!AEG27</f>
        <v>299</v>
      </c>
      <c r="AEH8" s="5">
        <f>'データ一覧(モニタリング指標)'!AEH36+'データ一覧(モニタリング指標)'!AEH27</f>
        <v>299</v>
      </c>
      <c r="AEI8" s="5">
        <f>'データ一覧(モニタリング指標)'!AEI36+'データ一覧(モニタリング指標)'!AEI27</f>
        <v>296</v>
      </c>
      <c r="AEJ8" s="5">
        <f>'データ一覧(モニタリング指標)'!AEJ36+'データ一覧(モニタリング指標)'!AEJ27</f>
        <v>294</v>
      </c>
      <c r="AEK8" s="5">
        <f>'データ一覧(モニタリング指標)'!AEK36+'データ一覧(モニタリング指標)'!AEK27</f>
        <v>293</v>
      </c>
      <c r="AEL8" s="5">
        <f>'データ一覧(モニタリング指標)'!AEL36+'データ一覧(モニタリング指標)'!AEL27</f>
        <v>289</v>
      </c>
      <c r="AEM8" s="5">
        <f>'データ一覧(モニタリング指標)'!AEM36+'データ一覧(モニタリング指標)'!AEM27</f>
        <v>289</v>
      </c>
      <c r="AEN8" s="5">
        <f>'データ一覧(モニタリング指標)'!AEN36+'データ一覧(モニタリング指標)'!AEN27</f>
        <v>288</v>
      </c>
      <c r="AEO8" s="5">
        <f>'データ一覧(モニタリング指標)'!AEO36+'データ一覧(モニタリング指標)'!AEO27</f>
        <v>288</v>
      </c>
      <c r="AEP8" s="5">
        <f>'データ一覧(モニタリング指標)'!AEP36+'データ一覧(モニタリング指標)'!AEP27</f>
        <v>287</v>
      </c>
      <c r="AEQ8" s="5">
        <f>'データ一覧(モニタリング指標)'!AEQ36+'データ一覧(モニタリング指標)'!AEQ27</f>
        <v>287</v>
      </c>
      <c r="AER8" s="5">
        <f>'データ一覧(モニタリング指標)'!AER36+'データ一覧(モニタリング指標)'!AER27</f>
        <v>288</v>
      </c>
      <c r="AES8" s="5">
        <f>'データ一覧(モニタリング指標)'!AES36+'データ一覧(モニタリング指標)'!AES27</f>
        <v>288</v>
      </c>
      <c r="AET8" s="5">
        <f>'データ一覧(モニタリング指標)'!AET36+'データ一覧(モニタリング指標)'!AET27</f>
        <v>288</v>
      </c>
      <c r="AEU8" s="5">
        <f>'データ一覧(モニタリング指標)'!AEU36+'データ一覧(モニタリング指標)'!AEU27</f>
        <v>288</v>
      </c>
      <c r="AEV8" s="5">
        <f>'データ一覧(モニタリング指標)'!AEV36+'データ一覧(モニタリング指標)'!AEV27</f>
        <v>288</v>
      </c>
      <c r="AEW8" s="5">
        <f>'データ一覧(モニタリング指標)'!AEW36+'データ一覧(モニタリング指標)'!AEW27</f>
        <v>288</v>
      </c>
      <c r="AEX8" s="5">
        <f>'データ一覧(モニタリング指標)'!AEX36+'データ一覧(モニタリング指標)'!AEX27</f>
        <v>287</v>
      </c>
      <c r="AEY8" s="5">
        <f>'データ一覧(モニタリング指標)'!AEY36+'データ一覧(モニタリング指標)'!AEY27</f>
        <v>287</v>
      </c>
      <c r="AEZ8" s="5">
        <f>'データ一覧(モニタリング指標)'!AEZ36+'データ一覧(モニタリング指標)'!AEZ27</f>
        <v>287</v>
      </c>
      <c r="AFA8" s="5">
        <f>'データ一覧(モニタリング指標)'!AFA36+'データ一覧(モニタリング指標)'!AFA27</f>
        <v>287</v>
      </c>
      <c r="AFB8" s="5">
        <f>'データ一覧(モニタリング指標)'!AFB36+'データ一覧(モニタリング指標)'!AFB27</f>
        <v>287</v>
      </c>
      <c r="AFC8" s="5">
        <f>'データ一覧(モニタリング指標)'!AFC36+'データ一覧(モニタリング指標)'!AFC27</f>
        <v>287</v>
      </c>
      <c r="AFD8" s="5">
        <f>'データ一覧(モニタリング指標)'!AFD36+'データ一覧(モニタリング指標)'!AFD27</f>
        <v>287</v>
      </c>
      <c r="AFE8" s="5">
        <f>'データ一覧(モニタリング指標)'!AFE36+'データ一覧(モニタリング指標)'!AFE27</f>
        <v>287</v>
      </c>
      <c r="AFF8" s="5">
        <f>'データ一覧(モニタリング指標)'!AFF36+'データ一覧(モニタリング指標)'!AFF27</f>
        <v>287</v>
      </c>
      <c r="AFG8" s="5">
        <f>'データ一覧(モニタリング指標)'!AFG36+'データ一覧(モニタリング指標)'!AFG27</f>
        <v>286</v>
      </c>
      <c r="AFH8" s="5">
        <f>'データ一覧(モニタリング指標)'!AFH36+'データ一覧(モニタリング指標)'!AFH27</f>
        <v>286</v>
      </c>
      <c r="AFI8" s="5">
        <f>'データ一覧(モニタリング指標)'!AFI36+'データ一覧(モニタリング指標)'!AFI27</f>
        <v>283</v>
      </c>
      <c r="AFJ8" s="5">
        <f>'データ一覧(モニタリング指標)'!AFJ36+'データ一覧(モニタリング指標)'!AFJ27</f>
        <v>283</v>
      </c>
      <c r="AFK8" s="5">
        <f>'データ一覧(モニタリング指標)'!AFK36+'データ一覧(モニタリング指標)'!AFK27</f>
        <v>274</v>
      </c>
      <c r="AFL8" s="5">
        <f>'データ一覧(モニタリング指標)'!AFL36+'データ一覧(モニタリング指標)'!AFL27</f>
        <v>263</v>
      </c>
      <c r="AFM8" s="5">
        <f>'データ一覧(モニタリング指標)'!AFM36+'データ一覧(モニタリング指標)'!AFM27</f>
        <v>257</v>
      </c>
      <c r="AFN8" s="5">
        <f>'データ一覧(モニタリング指標)'!AFN36+'データ一覧(モニタリング指標)'!AFN27</f>
        <v>256</v>
      </c>
      <c r="AFO8" s="5">
        <f>'データ一覧(モニタリング指標)'!AFO36+'データ一覧(モニタリング指標)'!AFO27</f>
        <v>243</v>
      </c>
      <c r="AFP8" s="5">
        <f>'データ一覧(モニタリング指標)'!AFP36+'データ一覧(モニタリング指標)'!AFP27</f>
        <v>243</v>
      </c>
      <c r="AFQ8" s="5">
        <f>'データ一覧(モニタリング指標)'!AFQ36+'データ一覧(モニタリング指標)'!AFQ27</f>
        <v>243</v>
      </c>
      <c r="AFR8" s="5">
        <f>'データ一覧(モニタリング指標)'!AFR36+'データ一覧(モニタリング指標)'!AFR27</f>
        <v>235</v>
      </c>
      <c r="AFS8" s="5">
        <f>'データ一覧(モニタリング指標)'!AFS36+'データ一覧(モニタリング指標)'!AFS27</f>
        <v>230</v>
      </c>
      <c r="AFT8" s="5">
        <f>'データ一覧(モニタリング指標)'!AFT36+'データ一覧(モニタリング指標)'!AFT27</f>
        <v>230</v>
      </c>
      <c r="AFU8" s="5">
        <f>'データ一覧(モニタリング指標)'!AFU36+'データ一覧(モニタリング指標)'!AFU27</f>
        <v>230</v>
      </c>
      <c r="AFV8" s="5">
        <f>'データ一覧(モニタリング指標)'!AFV36+'データ一覧(モニタリング指標)'!AFV27</f>
        <v>220</v>
      </c>
      <c r="AFW8" s="5">
        <f>'データ一覧(モニタリング指標)'!AFW36+'データ一覧(モニタリング指標)'!AFW27</f>
        <v>220</v>
      </c>
      <c r="AFX8" s="5">
        <f>'データ一覧(モニタリング指標)'!AFX36+'データ一覧(モニタリング指標)'!AFX27</f>
        <v>220</v>
      </c>
      <c r="AFY8" s="5">
        <f>'データ一覧(モニタリング指標)'!AFY36+'データ一覧(モニタリング指標)'!AFY27</f>
        <v>219</v>
      </c>
      <c r="AFZ8" s="5">
        <f>'データ一覧(モニタリング指標)'!AFZ36+'データ一覧(モニタリング指標)'!AFZ27</f>
        <v>220</v>
      </c>
      <c r="AGA8" s="5">
        <f>'データ一覧(モニタリング指標)'!AGA36+'データ一覧(モニタリング指標)'!AGA27</f>
        <v>219</v>
      </c>
      <c r="AGB8" s="5">
        <f>'データ一覧(モニタリング指標)'!AGB36+'データ一覧(モニタリング指標)'!AGB27</f>
        <v>219</v>
      </c>
      <c r="AGC8" s="5">
        <f>'データ一覧(モニタリング指標)'!AGC36+'データ一覧(モニタリング指標)'!AGC27</f>
        <v>218</v>
      </c>
      <c r="AGD8" s="5">
        <f>'データ一覧(モニタリング指標)'!AGD36+'データ一覧(モニタリング指標)'!AGD27</f>
        <v>218</v>
      </c>
      <c r="AGE8" s="5">
        <f>'データ一覧(モニタリング指標)'!AGE36+'データ一覧(モニタリング指標)'!AGE27</f>
        <v>218</v>
      </c>
      <c r="AGF8" s="5">
        <f>'データ一覧(モニタリング指標)'!AGF36+'データ一覧(モニタリング指標)'!AGF27</f>
        <v>218</v>
      </c>
      <c r="AGG8" s="5">
        <f>'データ一覧(モニタリング指標)'!AGG36+'データ一覧(モニタリング指標)'!AGG27</f>
        <v>218</v>
      </c>
      <c r="AGH8" s="5">
        <f>'データ一覧(モニタリング指標)'!AGH36+'データ一覧(モニタリング指標)'!AGH27</f>
        <v>218</v>
      </c>
      <c r="AGI8" s="5">
        <f>'データ一覧(モニタリング指標)'!AGI36+'データ一覧(モニタリング指標)'!AGI27</f>
        <v>220</v>
      </c>
      <c r="AGJ8" s="5">
        <f>'データ一覧(モニタリング指標)'!AGJ36+'データ一覧(モニタリング指標)'!AGJ27</f>
        <v>219</v>
      </c>
      <c r="AGK8" s="5">
        <f>'データ一覧(モニタリング指標)'!AGK36+'データ一覧(モニタリング指標)'!AGK27</f>
        <v>225</v>
      </c>
      <c r="AGL8" s="5">
        <f>'データ一覧(モニタリング指標)'!AGL36+'データ一覧(モニタリング指標)'!AGL27</f>
        <v>225</v>
      </c>
      <c r="AGM8" s="5">
        <f>'データ一覧(モニタリング指標)'!AGM36+'データ一覧(モニタリング指標)'!AGM27</f>
        <v>225</v>
      </c>
      <c r="AGN8" s="5">
        <f>'データ一覧(モニタリング指標)'!AGN36+'データ一覧(モニタリング指標)'!AGN27</f>
        <v>226</v>
      </c>
      <c r="AGO8" s="5">
        <f>'データ一覧(モニタリング指標)'!AGO36+'データ一覧(モニタリング指標)'!AGO27</f>
        <v>228</v>
      </c>
      <c r="AGP8" s="5">
        <f>'データ一覧(モニタリング指標)'!AGP36+'データ一覧(モニタリング指標)'!AGP27</f>
        <v>228</v>
      </c>
      <c r="AGQ8" s="5">
        <f>'データ一覧(モニタリング指標)'!AGQ36+'データ一覧(モニタリング指標)'!AGQ27</f>
        <v>232</v>
      </c>
      <c r="AGR8" s="5">
        <f>'データ一覧(モニタリング指標)'!AGR36+'データ一覧(モニタリング指標)'!AGR27</f>
        <v>232</v>
      </c>
      <c r="AGS8" s="5">
        <f>'データ一覧(モニタリング指標)'!AGS36+'データ一覧(モニタリング指標)'!AGS27</f>
        <v>232</v>
      </c>
      <c r="AGT8" s="5">
        <f>'データ一覧(モニタリング指標)'!AGT36+'データ一覧(モニタリング指標)'!AGT27</f>
        <v>231</v>
      </c>
      <c r="AGU8" s="5">
        <f>'データ一覧(モニタリング指標)'!AGU36+'データ一覧(モニタリング指標)'!AGU27</f>
        <v>233</v>
      </c>
      <c r="AGV8" s="5">
        <f>'データ一覧(モニタリング指標)'!AGV36+'データ一覧(モニタリング指標)'!AGV27</f>
        <v>245</v>
      </c>
      <c r="AGW8" s="5">
        <f>'データ一覧(モニタリング指標)'!AGW36+'データ一覧(モニタリング指標)'!AGW27</f>
        <v>249</v>
      </c>
      <c r="AGX8" s="5">
        <f>'データ一覧(モニタリング指標)'!AGX36+'データ一覧(モニタリング指標)'!AGX27</f>
        <v>264</v>
      </c>
      <c r="AGY8" s="5">
        <f>'データ一覧(モニタリング指標)'!AGY36+'データ一覧(モニタリング指標)'!AGY27</f>
        <v>264</v>
      </c>
      <c r="AGZ8" s="5">
        <f>'データ一覧(モニタリング指標)'!AGZ36+'データ一覧(モニタリング指標)'!AGZ27</f>
        <v>264</v>
      </c>
      <c r="AHA8" s="5">
        <f>'データ一覧(モニタリング指標)'!AHA36+'データ一覧(モニタリング指標)'!AHA27</f>
        <v>296</v>
      </c>
      <c r="AHB8" s="5">
        <f>'データ一覧(モニタリング指標)'!AHB36+'データ一覧(モニタリング指標)'!AHB27</f>
        <v>302</v>
      </c>
      <c r="AHC8" s="5">
        <f>'データ一覧(モニタリング指標)'!AHC36+'データ一覧(モニタリング指標)'!AHC27</f>
        <v>309</v>
      </c>
      <c r="AHD8" s="5">
        <f>'データ一覧(モニタリング指標)'!AHD36+'データ一覧(モニタリング指標)'!AHD27</f>
        <v>315</v>
      </c>
      <c r="AHE8" s="5">
        <f>'データ一覧(モニタリング指標)'!AHE36+'データ一覧(モニタリング指標)'!AHE27</f>
        <v>319</v>
      </c>
      <c r="AHF8" s="5">
        <f>'データ一覧(モニタリング指標)'!AHF36+'データ一覧(モニタリング指標)'!AHF27</f>
        <v>318</v>
      </c>
      <c r="AHG8" s="5">
        <f>'データ一覧(モニタリング指標)'!AHG36+'データ一覧(モニタリング指標)'!AHG27</f>
        <v>318</v>
      </c>
      <c r="AHH8" s="5">
        <f>'データ一覧(モニタリング指標)'!AHH36+'データ一覧(モニタリング指標)'!AHH27</f>
        <v>321</v>
      </c>
      <c r="AHI8" s="5">
        <f>'データ一覧(モニタリング指標)'!AHI36+'データ一覧(モニタリング指標)'!AHI27</f>
        <v>319</v>
      </c>
      <c r="AHJ8" s="5">
        <f>'データ一覧(モニタリング指標)'!AHJ36+'データ一覧(モニタリング指標)'!AHJ27</f>
        <v>320</v>
      </c>
      <c r="AHK8" s="5">
        <f>'データ一覧(モニタリング指標)'!AHK36+'データ一覧(モニタリング指標)'!AHK27</f>
        <v>323</v>
      </c>
      <c r="AHL8" s="5">
        <f>'データ一覧(モニタリング指標)'!AHL36+'データ一覧(モニタリング指標)'!AHL27</f>
        <v>323</v>
      </c>
      <c r="AHM8" s="5">
        <f>'データ一覧(モニタリング指標)'!AHM36+'データ一覧(モニタリング指標)'!AHM27</f>
        <v>318</v>
      </c>
      <c r="AHN8" s="5">
        <f>'データ一覧(モニタリング指標)'!AHN36+'データ一覧(モニタリング指標)'!AHN27</f>
        <v>318</v>
      </c>
      <c r="AHO8" s="5">
        <f>'データ一覧(モニタリング指標)'!AHO36+'データ一覧(モニタリング指標)'!AHO27</f>
        <v>320</v>
      </c>
      <c r="AHP8" s="5">
        <f>'データ一覧(モニタリング指標)'!AHP36+'データ一覧(モニタリング指標)'!AHP27</f>
        <v>329</v>
      </c>
      <c r="AHQ8" s="5">
        <f>'データ一覧(モニタリング指標)'!AHQ36+'データ一覧(モニタリング指標)'!AHQ27</f>
        <v>326</v>
      </c>
      <c r="AHR8" s="5">
        <f>'データ一覧(モニタリング指標)'!AHR36+'データ一覧(モニタリング指標)'!AHR27</f>
        <v>331</v>
      </c>
      <c r="AHS8" s="5">
        <f>'データ一覧(モニタリング指標)'!AHS36+'データ一覧(モニタリング指標)'!AHS27</f>
        <v>329</v>
      </c>
      <c r="AHT8" s="5">
        <f>'データ一覧(モニタリング指標)'!AHT36+'データ一覧(モニタリング指標)'!AHT27</f>
        <v>331</v>
      </c>
      <c r="AHU8" s="5">
        <f>'データ一覧(モニタリング指標)'!AHU36+'データ一覧(モニタリング指標)'!AHU27</f>
        <v>331</v>
      </c>
      <c r="AHV8" s="5">
        <f>'データ一覧(モニタリング指標)'!AHV36+'データ一覧(モニタリング指標)'!AHV27</f>
        <v>331</v>
      </c>
      <c r="AHW8" s="5">
        <f>'データ一覧(モニタリング指標)'!AHW36+'データ一覧(モニタリング指標)'!AHW27</f>
        <v>324</v>
      </c>
      <c r="AHX8" s="5">
        <f>'データ一覧(モニタリング指標)'!AHX36+'データ一覧(モニタリング指標)'!AHX27</f>
        <v>325</v>
      </c>
      <c r="AHY8" s="5">
        <f>'データ一覧(モニタリング指標)'!AHY36+'データ一覧(モニタリング指標)'!AHY27</f>
        <v>328</v>
      </c>
      <c r="AHZ8" s="5">
        <f>'データ一覧(モニタリング指標)'!AHZ36+'データ一覧(モニタリング指標)'!AHZ27</f>
        <v>327</v>
      </c>
      <c r="AIA8" s="5">
        <f>'データ一覧(モニタリング指標)'!AIA36+'データ一覧(モニタリング指標)'!AIA27</f>
        <v>327</v>
      </c>
      <c r="AIB8" s="5">
        <f>'データ一覧(モニタリング指標)'!AIB36+'データ一覧(モニタリング指標)'!AIB27</f>
        <v>327</v>
      </c>
      <c r="AIC8" s="5">
        <f>'データ一覧(モニタリング指標)'!AIC36+'データ一覧(モニタリング指標)'!AIC27</f>
        <v>327</v>
      </c>
      <c r="AID8" s="5">
        <f>'データ一覧(モニタリング指標)'!AID36+'データ一覧(モニタリング指標)'!AID27</f>
        <v>325</v>
      </c>
      <c r="AIE8" s="5">
        <f>'データ一覧(モニタリング指標)'!AIE36+'データ一覧(モニタリング指標)'!AIE27</f>
        <v>326</v>
      </c>
      <c r="AIF8" s="5">
        <f>'データ一覧(モニタリング指標)'!AIF36+'データ一覧(モニタリング指標)'!AIF27</f>
        <v>326</v>
      </c>
      <c r="AIG8" s="5">
        <f>'データ一覧(モニタリング指標)'!AIG36+'データ一覧(モニタリング指標)'!AIG27</f>
        <v>323</v>
      </c>
      <c r="AIH8" s="5">
        <f>'データ一覧(モニタリング指標)'!AIH36+'データ一覧(モニタリング指標)'!AIH27</f>
        <v>323</v>
      </c>
      <c r="AII8" s="5">
        <f>'データ一覧(モニタリング指標)'!AII36+'データ一覧(モニタリング指標)'!AII27</f>
        <v>323</v>
      </c>
      <c r="AIJ8" s="5">
        <f>'データ一覧(モニタリング指標)'!AIJ36+'データ一覧(モニタリング指標)'!AIJ27</f>
        <v>323</v>
      </c>
      <c r="AIK8" s="5">
        <f>'データ一覧(モニタリング指標)'!AIK36+'データ一覧(モニタリング指標)'!AIK27</f>
        <v>324</v>
      </c>
      <c r="AIL8" s="5">
        <f>'データ一覧(モニタリング指標)'!AIL36+'データ一覧(モニタリング指標)'!AIL27</f>
        <v>323</v>
      </c>
      <c r="AIM8" s="5">
        <f>'データ一覧(モニタリング指標)'!AIM36+'データ一覧(モニタリング指標)'!AIM27</f>
        <v>321</v>
      </c>
      <c r="AIN8" s="5">
        <f>'データ一覧(モニタリング指標)'!AIN36+'データ一覧(モニタリング指標)'!AIN27</f>
        <v>321</v>
      </c>
      <c r="AIO8" s="5">
        <f>'データ一覧(モニタリング指標)'!AIO36+'データ一覧(モニタリング指標)'!AIO27</f>
        <v>322</v>
      </c>
      <c r="AIP8" s="5">
        <f>'データ一覧(モニタリング指標)'!AIP36+'データ一覧(モニタリング指標)'!AIP27</f>
        <v>322</v>
      </c>
      <c r="AIQ8" s="5">
        <f>'データ一覧(モニタリング指標)'!AIQ36+'データ一覧(モニタリング指標)'!AIQ27</f>
        <v>322</v>
      </c>
      <c r="AIR8" s="5">
        <f>'データ一覧(モニタリング指標)'!AIR36+'データ一覧(モニタリング指標)'!AIR27</f>
        <v>324</v>
      </c>
      <c r="AIS8" s="5">
        <f>'データ一覧(モニタリング指標)'!AIS36+'データ一覧(モニタリング指標)'!AIS27</f>
        <v>319</v>
      </c>
      <c r="AIT8" s="5">
        <f>'データ一覧(モニタリング指標)'!AIT36+'データ一覧(モニタリング指標)'!AIT27</f>
        <v>317</v>
      </c>
      <c r="AIU8" s="5">
        <f>'データ一覧(モニタリング指標)'!AIU36+'データ一覧(モニタリング指標)'!AIU27</f>
        <v>305</v>
      </c>
      <c r="AIV8" s="5">
        <f>'データ一覧(モニタリング指標)'!AIV36+'データ一覧(モニタリング指標)'!AIV27</f>
        <v>302</v>
      </c>
      <c r="AIW8" s="5">
        <f>'データ一覧(モニタリング指標)'!AIW36+'データ一覧(モニタリング指標)'!AIW27</f>
        <v>302</v>
      </c>
      <c r="AIX8" s="5">
        <f>'データ一覧(モニタリング指標)'!AIX36+'データ一覧(モニタリング指標)'!AIX27</f>
        <v>302</v>
      </c>
      <c r="AIY8" s="5">
        <f>'データ一覧(モニタリング指標)'!AIY36+'データ一覧(モニタリング指標)'!AIY27</f>
        <v>296</v>
      </c>
      <c r="AIZ8" s="5">
        <f>'データ一覧(モニタリング指標)'!AIZ36+'データ一覧(モニタリング指標)'!AIZ27</f>
        <v>293</v>
      </c>
      <c r="AJA8" s="5">
        <f>'データ一覧(モニタリング指標)'!AJA36+'データ一覧(モニタリング指標)'!AJA27</f>
        <v>290</v>
      </c>
      <c r="AJB8" s="5">
        <f>'データ一覧(モニタリング指標)'!AJB36+'データ一覧(モニタリング指標)'!AJB27</f>
        <v>287</v>
      </c>
      <c r="AJC8" s="5">
        <f>'データ一覧(モニタリング指標)'!AJC36+'データ一覧(モニタリング指標)'!AJC27</f>
        <v>287</v>
      </c>
      <c r="AJD8" s="5">
        <f>'データ一覧(モニタリング指標)'!AJD36+'データ一覧(モニタリング指標)'!AJD27</f>
        <v>287</v>
      </c>
      <c r="AJE8" s="5">
        <f>'データ一覧(モニタリング指標)'!AJE36+'データ一覧(モニタリング指標)'!AJE27</f>
        <v>285</v>
      </c>
      <c r="AJF8" s="5">
        <f>'データ一覧(モニタリング指標)'!AJF36+'データ一覧(モニタリング指標)'!AJF27</f>
        <v>284</v>
      </c>
      <c r="AJG8" s="5">
        <f>'データ一覧(モニタリング指標)'!AJG36+'データ一覧(モニタリング指標)'!AJG27</f>
        <v>280</v>
      </c>
      <c r="AJH8" s="5">
        <f>'データ一覧(モニタリング指標)'!AJH36+'データ一覧(モニタリング指標)'!AJH27</f>
        <v>281</v>
      </c>
      <c r="AJI8" s="5">
        <f>'データ一覧(モニタリング指標)'!AJI36+'データ一覧(モニタリング指標)'!AJI27</f>
        <v>281</v>
      </c>
      <c r="AJJ8" s="5">
        <f>'データ一覧(モニタリング指標)'!AJJ36+'データ一覧(モニタリング指標)'!AJJ27</f>
        <v>257</v>
      </c>
      <c r="AJK8" s="5">
        <f>'データ一覧(モニタリング指標)'!AJK36+'データ一覧(モニタリング指標)'!AJK27</f>
        <v>257</v>
      </c>
      <c r="AJL8" s="5">
        <f>'データ一覧(モニタリング指標)'!AJL36+'データ一覧(モニタリング指標)'!AJL27</f>
        <v>237</v>
      </c>
      <c r="AJM8" s="5">
        <f>'データ一覧(モニタリング指標)'!AJM36+'データ一覧(モニタリング指標)'!AJM27</f>
        <v>227</v>
      </c>
      <c r="AJN8" s="5">
        <f>'データ一覧(モニタリング指標)'!AJN36+'データ一覧(モニタリング指標)'!AJN27</f>
        <v>220</v>
      </c>
      <c r="AJO8" s="5">
        <f>'データ一覧(モニタリング指標)'!AJO36+'データ一覧(モニタリング指標)'!AJO27</f>
        <v>220</v>
      </c>
      <c r="AJP8" s="5">
        <f>'データ一覧(モニタリング指標)'!AJP36+'データ一覧(モニタリング指標)'!AJP27</f>
        <v>220</v>
      </c>
      <c r="AJQ8" s="5">
        <f>'データ一覧(モニタリング指標)'!AJQ36+'データ一覧(モニタリング指標)'!AJQ27</f>
        <v>214</v>
      </c>
      <c r="AJR8" s="5">
        <f>'データ一覧(モニタリング指標)'!AJR36+'データ一覧(モニタリング指標)'!AJR27</f>
        <v>214</v>
      </c>
      <c r="AJS8" s="5">
        <f>'データ一覧(モニタリング指標)'!AJS36+'データ一覧(モニタリング指標)'!AJS27</f>
        <v>214</v>
      </c>
      <c r="AJT8" s="5">
        <f>'データ一覧(モニタリング指標)'!AJT36+'データ一覧(モニタリング指標)'!AJT27</f>
        <v>214</v>
      </c>
      <c r="AJU8" s="5">
        <f>'データ一覧(モニタリング指標)'!AJU36+'データ一覧(モニタリング指標)'!AJU27</f>
        <v>213</v>
      </c>
      <c r="AJV8" s="5">
        <f>'データ一覧(モニタリング指標)'!AJV36+'データ一覧(モニタリング指標)'!AJV27</f>
        <v>195</v>
      </c>
      <c r="AJW8" s="5">
        <f>'データ一覧(モニタリング指標)'!AJW36+'データ一覧(モニタリング指標)'!AJW27</f>
        <v>195</v>
      </c>
      <c r="AJX8" s="5">
        <f>'データ一覧(モニタリング指標)'!AJX36+'データ一覧(モニタリング指標)'!AJX27</f>
        <v>193</v>
      </c>
      <c r="AJY8" s="5">
        <f>'データ一覧(モニタリング指標)'!AJY36+'データ一覧(モニタリング指標)'!AJY27</f>
        <v>193</v>
      </c>
      <c r="AJZ8" s="5">
        <f>'データ一覧(モニタリング指標)'!AJZ36+'データ一覧(モニタリング指標)'!AJZ27</f>
        <v>189</v>
      </c>
      <c r="AKA8" s="5">
        <f>'データ一覧(モニタリング指標)'!AKA36+'データ一覧(モニタリング指標)'!AKA27</f>
        <v>189</v>
      </c>
      <c r="AKB8" s="5">
        <f>'データ一覧(モニタリング指標)'!AKB36+'データ一覧(モニタリング指標)'!AKB27</f>
        <v>189</v>
      </c>
      <c r="AKC8" s="5">
        <f>'データ一覧(モニタリング指標)'!AKC36+'データ一覧(モニタリング指標)'!AKC27</f>
        <v>187</v>
      </c>
      <c r="AKD8" s="5">
        <f>'データ一覧(モニタリング指標)'!AKD36+'データ一覧(モニタリング指標)'!AKD27</f>
        <v>188</v>
      </c>
      <c r="AKE8" s="5">
        <f>'データ一覧(モニタリング指標)'!AKE36+'データ一覧(モニタリング指標)'!AKE27</f>
        <v>188</v>
      </c>
      <c r="AKF8" s="5">
        <f>'データ一覧(モニタリング指標)'!AKF36+'データ一覧(モニタリング指標)'!AKF27</f>
        <v>188</v>
      </c>
      <c r="AKG8" s="5">
        <f>'データ一覧(モニタリング指標)'!AKG36+'データ一覧(モニタリング指標)'!AKG27</f>
        <v>184</v>
      </c>
      <c r="AKH8" s="5">
        <f>'データ一覧(モニタリング指標)'!AKH36+'データ一覧(モニタリング指標)'!AKH27</f>
        <v>183</v>
      </c>
      <c r="AKI8" s="5">
        <f>'データ一覧(モニタリング指標)'!AKI36+'データ一覧(モニタリング指標)'!AKI27</f>
        <v>183</v>
      </c>
      <c r="AKJ8" s="5">
        <f>'データ一覧(モニタリング指標)'!AKJ36+'データ一覧(モニタリング指標)'!AKJ27</f>
        <v>184</v>
      </c>
      <c r="AKK8" s="5">
        <f>'データ一覧(モニタリング指標)'!AKK36+'データ一覧(モニタリング指標)'!AKK27</f>
        <v>182</v>
      </c>
      <c r="AKL8" s="5">
        <f>'データ一覧(モニタリング指標)'!AKL36+'データ一覧(モニタリング指標)'!AKL27</f>
        <v>183</v>
      </c>
      <c r="AKM8" s="5">
        <f>'データ一覧(モニタリング指標)'!AKM36+'データ一覧(モニタリング指標)'!AKM27</f>
        <v>183</v>
      </c>
      <c r="AKN8" s="5">
        <f>'データ一覧(モニタリング指標)'!AKN36+'データ一覧(モニタリング指標)'!AKN27</f>
        <v>183</v>
      </c>
      <c r="AKO8" s="5">
        <f>'データ一覧(モニタリング指標)'!AKO36+'データ一覧(モニタリング指標)'!AKO27</f>
        <v>182</v>
      </c>
      <c r="AKP8" s="5">
        <f>'データ一覧(モニタリング指標)'!AKP36+'データ一覧(モニタリング指標)'!AKP27</f>
        <v>182</v>
      </c>
      <c r="AKQ8" s="5">
        <f>'データ一覧(モニタリング指標)'!AKQ36+'データ一覧(モニタリング指標)'!AKQ27</f>
        <v>181</v>
      </c>
      <c r="AKR8" s="5">
        <f>'データ一覧(モニタリング指標)'!AKR36+'データ一覧(モニタリング指標)'!AKR27</f>
        <v>181</v>
      </c>
      <c r="AKS8" s="5">
        <f>'データ一覧(モニタリング指標)'!AKS36+'データ一覧(モニタリング指標)'!AKS27</f>
        <v>181</v>
      </c>
      <c r="AKT8" s="5">
        <f>'データ一覧(モニタリング指標)'!AKT36+'データ一覧(モニタリング指標)'!AKT27</f>
        <v>181</v>
      </c>
      <c r="AKU8" s="5">
        <f>'データ一覧(モニタリング指標)'!AKU36+'データ一覧(モニタリング指標)'!AKU27</f>
        <v>183</v>
      </c>
      <c r="AKV8" s="5">
        <f>'データ一覧(モニタリング指標)'!AKV36+'データ一覧(モニタリング指標)'!AKV27</f>
        <v>183</v>
      </c>
      <c r="AKW8" s="5">
        <f>'データ一覧(モニタリング指標)'!AKW36+'データ一覧(モニタリング指標)'!AKW27</f>
        <v>183</v>
      </c>
      <c r="AKX8" s="5">
        <f>'データ一覧(モニタリング指標)'!AKX36+'データ一覧(モニタリング指標)'!AKX27</f>
        <v>183</v>
      </c>
      <c r="AKY8" s="5">
        <f>'データ一覧(モニタリング指標)'!AKY36+'データ一覧(モニタリング指標)'!AKY27</f>
        <v>184</v>
      </c>
      <c r="AKZ8" s="5">
        <f>'データ一覧(モニタリング指標)'!AKZ36+'データ一覧(モニタリング指標)'!AKZ27</f>
        <v>184</v>
      </c>
      <c r="ALA8" s="5">
        <f>'データ一覧(モニタリング指標)'!ALA36+'データ一覧(モニタリング指標)'!ALA27</f>
        <v>184</v>
      </c>
      <c r="ALB8" s="5">
        <f>'データ一覧(モニタリング指標)'!ALB36+'データ一覧(モニタリング指標)'!ALB27</f>
        <v>184</v>
      </c>
      <c r="ALC8" s="5">
        <f>'データ一覧(モニタリング指標)'!ALC36+'データ一覧(モニタリング指標)'!ALC27</f>
        <v>188</v>
      </c>
      <c r="ALD8" s="5">
        <f>'データ一覧(モニタリング指標)'!ALD36+'データ一覧(モニタリング指標)'!ALD27</f>
        <v>184</v>
      </c>
      <c r="ALE8" s="5">
        <f>'データ一覧(モニタリング指標)'!ALE36+'データ一覧(モニタリング指標)'!ALE27</f>
        <v>185</v>
      </c>
      <c r="ALF8" s="5">
        <f>'データ一覧(モニタリング指標)'!ALF36+'データ一覧(モニタリング指標)'!ALF27</f>
        <v>186</v>
      </c>
      <c r="ALG8" s="5">
        <f>'データ一覧(モニタリング指標)'!ALG36+'データ一覧(モニタリング指標)'!ALG27</f>
        <v>186</v>
      </c>
      <c r="ALH8" s="5">
        <f>'データ一覧(モニタリング指標)'!ALH36+'データ一覧(モニタリング指標)'!ALH27</f>
        <v>186</v>
      </c>
      <c r="ALI8" s="5">
        <f>'データ一覧(モニタリング指標)'!ALI36+'データ一覧(モニタリング指標)'!ALI27</f>
        <v>186</v>
      </c>
      <c r="ALJ8" s="5">
        <f>'データ一覧(モニタリング指標)'!ALJ36+'データ一覧(モニタリング指標)'!ALJ27</f>
        <v>184</v>
      </c>
      <c r="ALK8" s="5">
        <f>'データ一覧(モニタリング指標)'!ALK36+'データ一覧(モニタリング指標)'!ALK27</f>
        <v>185</v>
      </c>
      <c r="ALL8" s="5">
        <f>'データ一覧(モニタリング指標)'!ALL36+'データ一覧(モニタリング指標)'!ALL27</f>
        <v>185</v>
      </c>
      <c r="ALM8" s="5">
        <f>'データ一覧(モニタリング指標)'!ALM36+'データ一覧(モニタリング指標)'!ALM27</f>
        <v>185</v>
      </c>
      <c r="ALN8" s="5">
        <f>'データ一覧(モニタリング指標)'!ALN36+'データ一覧(モニタリング指標)'!ALN27</f>
        <v>186</v>
      </c>
      <c r="ALO8" s="5">
        <f>'データ一覧(モニタリング指標)'!ALO36+'データ一覧(モニタリング指標)'!ALO27</f>
        <v>186</v>
      </c>
      <c r="ALP8" s="5">
        <f>'データ一覧(モニタリング指標)'!ALP36+'データ一覧(モニタリング指標)'!ALP27</f>
        <v>186</v>
      </c>
      <c r="ALQ8" s="5">
        <f>'データ一覧(モニタリング指標)'!ALQ36+'データ一覧(モニタリング指標)'!ALQ27</f>
        <v>186</v>
      </c>
      <c r="ALR8" s="5">
        <f>'データ一覧(モニタリング指標)'!ALR36+'データ一覧(モニタリング指標)'!ALR27</f>
        <v>186</v>
      </c>
      <c r="ALS8" s="5">
        <f>'データ一覧(モニタリング指標)'!ALS36+'データ一覧(モニタリング指標)'!ALS27</f>
        <v>184</v>
      </c>
      <c r="ALT8" s="5">
        <f>'データ一覧(モニタリング指標)'!ALT36+'データ一覧(モニタリング指標)'!ALT27</f>
        <v>185</v>
      </c>
      <c r="ALU8" s="5">
        <f>'データ一覧(モニタリング指標)'!ALU36+'データ一覧(モニタリング指標)'!ALU27</f>
        <v>184</v>
      </c>
      <c r="ALV8" s="5">
        <f>'データ一覧(モニタリング指標)'!ALV36+'データ一覧(モニタリング指標)'!ALV27</f>
        <v>184</v>
      </c>
      <c r="ALW8" s="5">
        <f>'データ一覧(モニタリング指標)'!ALW36+'データ一覧(モニタリング指標)'!ALW27</f>
        <v>184</v>
      </c>
      <c r="ALX8" s="5">
        <f>'データ一覧(モニタリング指標)'!ALX36+'データ一覧(モニタリング指標)'!ALX27</f>
        <v>185</v>
      </c>
      <c r="ALY8" s="5">
        <f>'データ一覧(モニタリング指標)'!ALY36+'データ一覧(モニタリング指標)'!ALY27</f>
        <v>186</v>
      </c>
      <c r="ALZ8" s="5">
        <f>'データ一覧(モニタリング指標)'!ALZ36+'データ一覧(モニタリング指標)'!ALZ27</f>
        <v>185</v>
      </c>
      <c r="AMA8" s="5">
        <f>'データ一覧(モニタリング指標)'!AMA36+'データ一覧(モニタリング指標)'!AMA27</f>
        <v>191</v>
      </c>
      <c r="AMB8" s="5">
        <f>'データ一覧(モニタリング指標)'!AMB36+'データ一覧(モニタリング指標)'!AMB27</f>
        <v>187</v>
      </c>
      <c r="AMC8" s="5">
        <f>'データ一覧(モニタリング指標)'!AMC36+'データ一覧(モニタリング指標)'!AMC27</f>
        <v>187</v>
      </c>
      <c r="AMD8" s="5">
        <f>'データ一覧(モニタリング指標)'!AMD36+'データ一覧(モニタリング指標)'!AMD27</f>
        <v>187</v>
      </c>
      <c r="AME8" s="5">
        <f>'データ一覧(モニタリング指標)'!AME36+'データ一覧(モニタリング指標)'!AME27</f>
        <v>187</v>
      </c>
      <c r="AMF8" s="5">
        <f>'データ一覧(モニタリング指標)'!AMF36+'データ一覧(モニタリング指標)'!AMF27</f>
        <v>191</v>
      </c>
      <c r="AMG8" s="5">
        <f>'データ一覧(モニタリング指標)'!AMG36+'データ一覧(モニタリング指標)'!AMG27</f>
        <v>191</v>
      </c>
      <c r="AMH8" s="5">
        <f>'データ一覧(モニタリング指標)'!AMH36+'データ一覧(モニタリング指標)'!AMH27</f>
        <v>191</v>
      </c>
      <c r="AMI8" s="5">
        <f>'データ一覧(モニタリング指標)'!AMI36+'データ一覧(モニタリング指標)'!AMI27</f>
        <v>196</v>
      </c>
      <c r="AMJ8" s="5">
        <f>'データ一覧(モニタリング指標)'!AMJ36+'データ一覧(モニタリング指標)'!AMJ27</f>
        <v>196</v>
      </c>
      <c r="AMK8" s="5">
        <f>'データ一覧(モニタリング指標)'!AMK36+'データ一覧(モニタリング指標)'!AMK27</f>
        <v>199</v>
      </c>
      <c r="AML8" s="5">
        <f>'データ一覧(モニタリング指標)'!AML36+'データ一覧(モニタリング指標)'!AML27</f>
        <v>199</v>
      </c>
      <c r="AMM8" s="5">
        <f>'データ一覧(モニタリング指標)'!AMM36+'データ一覧(モニタリング指標)'!AMM27</f>
        <v>197</v>
      </c>
      <c r="AMN8" s="5">
        <f>'データ一覧(モニタリング指標)'!AMN36+'データ一覧(モニタリング指標)'!AMN27</f>
        <v>202</v>
      </c>
      <c r="AMO8" s="5">
        <f>'データ一覧(モニタリング指標)'!AMO36+'データ一覧(モニタリング指標)'!AMO27</f>
        <v>200</v>
      </c>
      <c r="AMP8" s="5">
        <f>'データ一覧(モニタリング指標)'!AMP36+'データ一覧(モニタリング指標)'!AMP27</f>
        <v>211</v>
      </c>
      <c r="AMQ8" s="5">
        <f>'データ一覧(モニタリング指標)'!AMQ36+'データ一覧(モニタリング指標)'!AMQ27</f>
        <v>211</v>
      </c>
      <c r="AMR8" s="5">
        <f>'データ一覧(モニタリング指標)'!AMR36+'データ一覧(モニタリング指標)'!AMR27</f>
        <v>242</v>
      </c>
      <c r="AMS8" s="5">
        <f>'データ一覧(モニタリング指標)'!AMS36+'データ一覧(モニタリング指標)'!AMS27</f>
        <v>265</v>
      </c>
      <c r="AMT8" s="5">
        <f>'データ一覧(モニタリング指標)'!AMT36+'データ一覧(モニタリング指標)'!AMT27</f>
        <v>262</v>
      </c>
      <c r="AMU8" s="5">
        <f>'データ一覧(モニタリング指標)'!AMU36+'データ一覧(モニタリング指標)'!AMU27</f>
        <v>265</v>
      </c>
      <c r="AMV8" s="5">
        <f>'データ一覧(モニタリング指標)'!AMV36+'データ一覧(モニタリング指標)'!AMV27</f>
        <v>269</v>
      </c>
      <c r="AMW8" s="5">
        <f>'データ一覧(モニタリング指標)'!AMW36+'データ一覧(モニタリング指標)'!AMW27</f>
        <v>269</v>
      </c>
      <c r="AMX8" s="5">
        <f>'データ一覧(モニタリング指標)'!AMX36+'データ一覧(モニタリング指標)'!AMX27</f>
        <v>269</v>
      </c>
      <c r="AMY8" s="5">
        <f>'データ一覧(モニタリング指標)'!AMY36+'データ一覧(モニタリング指標)'!AMY27</f>
        <v>269</v>
      </c>
      <c r="AMZ8" s="5">
        <f>'データ一覧(モニタリング指標)'!AMZ36+'データ一覧(モニタリング指標)'!AMZ27</f>
        <v>269</v>
      </c>
      <c r="ANA8" s="5">
        <f>'データ一覧(モニタリング指標)'!ANA36+'データ一覧(モニタリング指標)'!ANA27</f>
        <v>269</v>
      </c>
      <c r="ANB8" s="5">
        <f>'データ一覧(モニタリング指標)'!ANB36+'データ一覧(モニタリング指標)'!ANB27</f>
        <v>271</v>
      </c>
      <c r="ANC8" s="5">
        <f>'データ一覧(モニタリング指標)'!ANC36+'データ一覧(モニタリング指標)'!ANC27</f>
        <v>272</v>
      </c>
      <c r="AND8" s="5">
        <f>'データ一覧(モニタリング指標)'!AND36+'データ一覧(モニタリング指標)'!AND27</f>
        <v>262</v>
      </c>
      <c r="ANE8" s="5">
        <f>'データ一覧(モニタリング指標)'!ANE36+'データ一覧(モニタリング指標)'!ANE27</f>
        <v>262</v>
      </c>
      <c r="ANF8" s="5">
        <f>'データ一覧(モニタリング指標)'!ANF36+'データ一覧(モニタリング指標)'!ANF27</f>
        <v>262</v>
      </c>
      <c r="ANG8" s="5">
        <f>'データ一覧(モニタリング指標)'!ANG36+'データ一覧(モニタリング指標)'!ANG27</f>
        <v>262</v>
      </c>
      <c r="ANH8" s="5">
        <f>'データ一覧(モニタリング指標)'!ANH36+'データ一覧(モニタリング指標)'!ANH27</f>
        <v>267</v>
      </c>
      <c r="ANI8" s="5">
        <f>'データ一覧(モニタリング指標)'!ANI36+'データ一覧(モニタリング指標)'!ANI27</f>
        <v>268</v>
      </c>
      <c r="ANJ8" s="5">
        <f>'データ一覧(モニタリング指標)'!ANJ36+'データ一覧(モニタリング指標)'!ANJ27</f>
        <v>264</v>
      </c>
      <c r="ANK8" s="5">
        <f>'データ一覧(モニタリング指標)'!ANK36+'データ一覧(モニタリング指標)'!ANK27</f>
        <v>259</v>
      </c>
      <c r="ANL8" s="5">
        <f>'データ一覧(モニタリング指標)'!ANL36+'データ一覧(モニタリング指標)'!ANL27</f>
        <v>258</v>
      </c>
      <c r="ANM8" s="5">
        <f>'データ一覧(モニタリング指標)'!ANM36+'データ一覧(モニタリング指標)'!ANM27</f>
        <v>258</v>
      </c>
      <c r="ANN8" s="5">
        <f>'データ一覧(モニタリング指標)'!ANN36+'データ一覧(モニタリング指標)'!ANN27</f>
        <v>266</v>
      </c>
      <c r="ANO8" s="5">
        <f>'データ一覧(モニタリング指標)'!ANO36+'データ一覧(モニタリング指標)'!ANO27</f>
        <v>261</v>
      </c>
      <c r="ANP8" s="5">
        <f>'データ一覧(モニタリング指標)'!ANP36+'データ一覧(モニタリング指標)'!ANP27</f>
        <v>262</v>
      </c>
      <c r="ANQ8" s="5">
        <f>'データ一覧(モニタリング指標)'!ANQ36+'データ一覧(モニタリング指標)'!ANQ27</f>
        <v>258</v>
      </c>
      <c r="ANR8" s="5">
        <f>'データ一覧(モニタリング指標)'!ANR36+'データ一覧(モニタリング指標)'!ANR27</f>
        <v>257</v>
      </c>
      <c r="ANS8" s="5">
        <f>'データ一覧(モニタリング指標)'!ANS36+'データ一覧(モニタリング指標)'!ANS27</f>
        <v>257</v>
      </c>
      <c r="ANT8" s="5">
        <f>'データ一覧(モニタリング指標)'!ANT36+'データ一覧(モニタリング指標)'!ANT27</f>
        <v>257</v>
      </c>
      <c r="ANU8" s="5">
        <f>'データ一覧(モニタリング指標)'!ANU36+'データ一覧(モニタリング指標)'!ANU27</f>
        <v>259</v>
      </c>
      <c r="ANV8" s="5">
        <f>'データ一覧(モニタリング指標)'!ANV36+'データ一覧(モニタリング指標)'!ANV27</f>
        <v>259</v>
      </c>
      <c r="ANW8" s="5">
        <f>'データ一覧(モニタリング指標)'!ANW36+'データ一覧(モニタリング指標)'!ANW27</f>
        <v>257</v>
      </c>
      <c r="ANX8" s="5">
        <f>'データ一覧(モニタリング指標)'!ANX36+'データ一覧(モニタリング指標)'!ANX27</f>
        <v>258</v>
      </c>
      <c r="ANY8" s="5">
        <f>'データ一覧(モニタリング指標)'!ANY36+'データ一覧(モニタリング指標)'!ANY27</f>
        <v>259</v>
      </c>
      <c r="ANZ8" s="5">
        <f>'データ一覧(モニタリング指標)'!ANZ36+'データ一覧(モニタリング指標)'!ANZ27</f>
        <v>259</v>
      </c>
      <c r="AOA8" s="5">
        <f>'データ一覧(モニタリング指標)'!AOA36+'データ一覧(モニタリング指標)'!AOA27</f>
        <v>259</v>
      </c>
      <c r="AOB8" s="5">
        <f>'データ一覧(モニタリング指標)'!AOB36+'データ一覧(モニタリング指標)'!AOB27</f>
        <v>258</v>
      </c>
      <c r="AOC8" s="5">
        <f>'データ一覧(モニタリング指標)'!AOC36+'データ一覧(モニタリング指標)'!AOC27</f>
        <v>258</v>
      </c>
      <c r="AOD8" s="5">
        <f>'データ一覧(モニタリング指標)'!AOD36+'データ一覧(モニタリング指標)'!AOD27</f>
        <v>233</v>
      </c>
      <c r="AOE8" s="5">
        <f>'データ一覧(モニタリング指標)'!AOE36+'データ一覧(モニタリング指標)'!AOE27</f>
        <v>225</v>
      </c>
      <c r="AOF8" s="5">
        <f>'データ一覧(モニタリング指標)'!AOF36+'データ一覧(モニタリング指標)'!AOF27</f>
        <v>227</v>
      </c>
      <c r="AOG8" s="5">
        <f>'データ一覧(モニタリング指標)'!AOG36+'データ一覧(モニタリング指標)'!AOG27</f>
        <v>227</v>
      </c>
      <c r="AOH8" s="5">
        <f>'データ一覧(モニタリング指標)'!AOH36+'データ一覧(モニタリング指標)'!AOH27</f>
        <v>227</v>
      </c>
      <c r="AOI8" s="5">
        <f>'データ一覧(モニタリング指標)'!AOI36+'データ一覧(モニタリング指標)'!AOI27</f>
        <v>219</v>
      </c>
      <c r="AOJ8" s="5">
        <f>'データ一覧(モニタリング指標)'!AOJ36+'データ一覧(モニタリング指標)'!AOJ27</f>
        <v>215</v>
      </c>
      <c r="AOK8" s="5">
        <f>'データ一覧(モニタリング指標)'!AOK36+'データ一覧(モニタリング指標)'!AOK27</f>
        <v>214</v>
      </c>
      <c r="AOL8" s="5">
        <f>'データ一覧(モニタリング指標)'!AOL36+'データ一覧(モニタリング指標)'!AOL27</f>
        <v>215</v>
      </c>
      <c r="AOM8" s="5">
        <f>'データ一覧(モニタリング指標)'!AOM36+'データ一覧(モニタリング指標)'!AOM27</f>
        <v>214</v>
      </c>
      <c r="AON8" s="5">
        <f>'データ一覧(モニタリング指標)'!AON36+'データ一覧(モニタリング指標)'!AON27</f>
        <v>214</v>
      </c>
      <c r="AOO8" s="5">
        <f>'データ一覧(モニタリング指標)'!AOO36+'データ一覧(モニタリング指標)'!AOO27</f>
        <v>214</v>
      </c>
      <c r="AOP8" s="5">
        <f>'データ一覧(モニタリング指標)'!AOP36+'データ一覧(モニタリング指標)'!AOP27</f>
        <v>214</v>
      </c>
      <c r="AOQ8" s="5">
        <f>'データ一覧(モニタリング指標)'!AOQ36+'データ一覧(モニタリング指標)'!AOQ27</f>
        <v>212</v>
      </c>
      <c r="AOR8" s="5">
        <f>'データ一覧(モニタリング指標)'!AOR36+'データ一覧(モニタリング指標)'!AOR27</f>
        <v>212</v>
      </c>
      <c r="AOS8" s="5">
        <f>'データ一覧(モニタリング指標)'!AOS36+'データ一覧(モニタリング指標)'!AOS27</f>
        <v>210</v>
      </c>
      <c r="AOT8" s="5">
        <f>'データ一覧(モニタリング指標)'!AOT36+'データ一覧(モニタリング指標)'!AOT27</f>
        <v>211</v>
      </c>
      <c r="AOU8" s="5">
        <f>'データ一覧(モニタリング指標)'!AOU36+'データ一覧(モニタリング指標)'!AOU27</f>
        <v>211</v>
      </c>
      <c r="AOV8" s="5">
        <f>'データ一覧(モニタリング指標)'!AOV36+'データ一覧(モニタリング指標)'!AOV27</f>
        <v>210</v>
      </c>
      <c r="AOW8" s="5">
        <f>'データ一覧(モニタリング指標)'!AOW36+'データ一覧(モニタリング指標)'!AOW27</f>
        <v>210</v>
      </c>
      <c r="AOX8" s="5">
        <f>'データ一覧(モニタリング指標)'!AOX36+'データ一覧(モニタリング指標)'!AOX27</f>
        <v>210</v>
      </c>
      <c r="AOY8" s="5">
        <f>'データ一覧(モニタリング指標)'!AOY36+'データ一覧(モニタリング指標)'!AOY27</f>
        <v>211</v>
      </c>
      <c r="AOZ8" s="5">
        <f>'データ一覧(モニタリング指標)'!AOZ36+'データ一覧(モニタリング指標)'!AOZ27</f>
        <v>211</v>
      </c>
      <c r="APA8" s="5">
        <f>'データ一覧(モニタリング指標)'!APA36+'データ一覧(モニタリング指標)'!APA27</f>
        <v>212</v>
      </c>
      <c r="APB8" s="5">
        <f>'データ一覧(モニタリング指標)'!APB36+'データ一覧(モニタリング指標)'!APB27</f>
        <v>212</v>
      </c>
      <c r="APC8" s="5">
        <f>'データ一覧(モニタリング指標)'!APC36+'データ一覧(モニタリング指標)'!APC27</f>
        <v>212</v>
      </c>
      <c r="APD8" s="5">
        <f>'データ一覧(モニタリング指標)'!APD36+'データ一覧(モニタリング指標)'!APD27</f>
        <v>211</v>
      </c>
      <c r="APE8" s="5">
        <f>'データ一覧(モニタリング指標)'!APE36+'データ一覧(モニタリング指標)'!APE27</f>
        <v>193</v>
      </c>
      <c r="APF8" s="5">
        <f>'データ一覧(モニタリング指標)'!APF36+'データ一覧(モニタリング指標)'!APF27</f>
        <v>193</v>
      </c>
      <c r="APG8" s="5">
        <f>'データ一覧(モニタリング指標)'!APG36+'データ一覧(モニタリング指標)'!APG27</f>
        <v>193</v>
      </c>
      <c r="APH8" s="5">
        <f>'データ一覧(モニタリング指標)'!APH36+'データ一覧(モニタリング指標)'!APH27</f>
        <v>193</v>
      </c>
      <c r="API8" s="5">
        <f>'データ一覧(モニタリング指標)'!API36+'データ一覧(モニタリング指標)'!API27</f>
        <v>193</v>
      </c>
      <c r="APJ8" s="5">
        <f>'データ一覧(モニタリング指標)'!APJ36+'データ一覧(モニタリング指標)'!APJ27</f>
        <v>193</v>
      </c>
      <c r="APK8" s="5">
        <f>'データ一覧(モニタリング指標)'!APK36+'データ一覧(モニタリング指標)'!APK27</f>
        <v>193</v>
      </c>
      <c r="APL8" s="5">
        <f>'データ一覧(モニタリング指標)'!APL36+'データ一覧(モニタリング指標)'!APL27</f>
        <v>192</v>
      </c>
      <c r="APM8" s="5">
        <f>'データ一覧(モニタリング指標)'!APM36+'データ一覧(モニタリング指標)'!APM27</f>
        <v>193</v>
      </c>
      <c r="APN8" s="5">
        <f>'データ一覧(モニタリング指標)'!APN36+'データ一覧(モニタリング指標)'!APN27</f>
        <v>193</v>
      </c>
      <c r="APO8" s="5">
        <f>'データ一覧(モニタリング指標)'!APO36+'データ一覧(モニタリング指標)'!APO27</f>
        <v>192</v>
      </c>
      <c r="APP8" s="5">
        <f>'データ一覧(モニタリング指標)'!APP36+'データ一覧(モニタリング指標)'!APP27</f>
        <v>192</v>
      </c>
      <c r="APQ8" s="5">
        <f>'データ一覧(モニタリング指標)'!APQ36+'データ一覧(モニタリング指標)'!APQ27</f>
        <v>192</v>
      </c>
      <c r="APR8" s="5">
        <f>'データ一覧(モニタリング指標)'!APR36+'データ一覧(モニタリング指標)'!APR27</f>
        <v>192</v>
      </c>
      <c r="APS8" s="5">
        <f>'データ一覧(モニタリング指標)'!APS36+'データ一覧(モニタリング指標)'!APS27</f>
        <v>191</v>
      </c>
      <c r="APT8" s="5">
        <f>'データ一覧(モニタリング指標)'!APT36+'データ一覧(モニタリング指標)'!APT27</f>
        <v>191</v>
      </c>
      <c r="APU8" s="5">
        <f>'データ一覧(モニタリング指標)'!APU36+'データ一覧(モニタリング指標)'!APU27</f>
        <v>191</v>
      </c>
      <c r="APV8" s="5">
        <f>'データ一覧(モニタリング指標)'!APV36+'データ一覧(モニタリング指標)'!APV27</f>
        <v>191</v>
      </c>
      <c r="APW8" s="5">
        <f>'データ一覧(モニタリング指標)'!APW36+'データ一覧(モニタリング指標)'!APW27</f>
        <v>191</v>
      </c>
      <c r="APX8" s="5">
        <f>'データ一覧(モニタリング指標)'!APX36+'データ一覧(モニタリング指標)'!APX27</f>
        <v>191</v>
      </c>
      <c r="APY8" s="5">
        <f>'データ一覧(モニタリング指標)'!APY36+'データ一覧(モニタリング指標)'!APY27</f>
        <v>191</v>
      </c>
      <c r="APZ8" s="5">
        <f>'データ一覧(モニタリング指標)'!APZ36+'データ一覧(モニタリング指標)'!APZ27</f>
        <v>191</v>
      </c>
      <c r="AQA8" s="5">
        <f>'データ一覧(モニタリング指標)'!AQA36+'データ一覧(モニタリング指標)'!AQA27</f>
        <v>191</v>
      </c>
      <c r="AQB8" s="5">
        <f>'データ一覧(モニタリング指標)'!AQB36+'データ一覧(モニタリング指標)'!AQB27</f>
        <v>191</v>
      </c>
      <c r="AQC8" s="5">
        <f>'データ一覧(モニタリング指標)'!AQC36+'データ一覧(モニタリング指標)'!AQC27</f>
        <v>176</v>
      </c>
      <c r="AQD8" s="5">
        <f>'データ一覧(モニタリング指標)'!AQD36+'データ一覧(モニタリング指標)'!AQD27</f>
        <v>176</v>
      </c>
      <c r="AQE8" s="5">
        <f>'データ一覧(モニタリング指標)'!AQE36+'データ一覧(モニタリング指標)'!AQE27</f>
        <v>176</v>
      </c>
      <c r="AQF8" s="5">
        <f>'データ一覧(モニタリング指標)'!AQF36+'データ一覧(モニタリング指標)'!AQF27</f>
        <v>176</v>
      </c>
      <c r="AQG8" s="5">
        <f>'データ一覧(モニタリング指標)'!AQG36+'データ一覧(モニタリング指標)'!AQG27</f>
        <v>176</v>
      </c>
      <c r="AQH8" s="5">
        <f>'データ一覧(モニタリング指標)'!AQH36+'データ一覧(モニタリング指標)'!AQH27</f>
        <v>176</v>
      </c>
      <c r="AQI8" s="5">
        <f>'データ一覧(モニタリング指標)'!AQI36+'データ一覧(モニタリング指標)'!AQI27</f>
        <v>176</v>
      </c>
      <c r="AQJ8" s="5">
        <f>'データ一覧(モニタリング指標)'!AQJ36+'データ一覧(モニタリング指標)'!AQJ27</f>
        <v>176</v>
      </c>
      <c r="AQK8" s="5">
        <f>'データ一覧(モニタリング指標)'!AQK36+'データ一覧(モニタリング指標)'!AQK27</f>
        <v>176</v>
      </c>
      <c r="AQL8" s="5">
        <f>'データ一覧(モニタリング指標)'!AQL36+'データ一覧(モニタリング指標)'!AQL27</f>
        <v>176</v>
      </c>
      <c r="AQM8" s="5">
        <f>'データ一覧(モニタリング指標)'!AQM36+'データ一覧(モニタリング指標)'!AQM27</f>
        <v>176</v>
      </c>
      <c r="AQN8" s="5">
        <f>'データ一覧(モニタリング指標)'!AQN36+'データ一覧(モニタリング指標)'!AQN27</f>
        <v>176</v>
      </c>
      <c r="AQO8" s="5">
        <f>'データ一覧(モニタリング指標)'!AQO36+'データ一覧(モニタリング指標)'!AQO27</f>
        <v>176</v>
      </c>
      <c r="AQP8" s="5">
        <f>'データ一覧(モニタリング指標)'!AQP36+'データ一覧(モニタリング指標)'!AQP27</f>
        <v>176</v>
      </c>
      <c r="AQQ8" s="5">
        <f>'データ一覧(モニタリング指標)'!AQQ36+'データ一覧(モニタリング指標)'!AQQ27</f>
        <v>176</v>
      </c>
      <c r="AQR8" s="5">
        <f>'データ一覧(モニタリング指標)'!AQR36+'データ一覧(モニタリング指標)'!AQR27</f>
        <v>176</v>
      </c>
      <c r="AQS8" s="5">
        <f>'データ一覧(モニタリング指標)'!AQS36+'データ一覧(モニタリング指標)'!AQS27</f>
        <v>176</v>
      </c>
      <c r="AQT8" s="5">
        <f>'データ一覧(モニタリング指標)'!AQT36+'データ一覧(モニタリング指標)'!AQT27</f>
        <v>176</v>
      </c>
      <c r="AQU8" s="5">
        <f>'データ一覧(モニタリング指標)'!AQU36+'データ一覧(モニタリング指標)'!AQU27</f>
        <v>176</v>
      </c>
      <c r="AQV8" s="5">
        <f>'データ一覧(モニタリング指標)'!AQV36+'データ一覧(モニタリング指標)'!AQV27</f>
        <v>176</v>
      </c>
      <c r="AQW8" s="5">
        <f>'データ一覧(モニタリング指標)'!AQW36+'データ一覧(モニタリング指標)'!AQW27</f>
        <v>176</v>
      </c>
      <c r="AQX8" s="5">
        <f>'データ一覧(モニタリング指標)'!AQX36+'データ一覧(モニタリング指標)'!AQX27</f>
        <v>176</v>
      </c>
      <c r="AQY8" s="5">
        <f>'データ一覧(モニタリング指標)'!AQY36+'データ一覧(モニタリング指標)'!AQY27</f>
        <v>176</v>
      </c>
      <c r="AQZ8" s="5">
        <f>'データ一覧(モニタリング指標)'!AQZ36+'データ一覧(モニタリング指標)'!AQZ27</f>
        <v>176</v>
      </c>
      <c r="ARA8" s="5">
        <f>'データ一覧(モニタリング指標)'!ARA36+'データ一覧(モニタリング指標)'!ARA27</f>
        <v>176</v>
      </c>
      <c r="ARB8" s="5">
        <f>'データ一覧(モニタリング指標)'!ARB36+'データ一覧(モニタリング指標)'!ARB27</f>
        <v>176</v>
      </c>
      <c r="ARC8" s="5">
        <f>'データ一覧(モニタリング指標)'!ARC36+'データ一覧(モニタリング指標)'!ARC27</f>
        <v>176</v>
      </c>
      <c r="ARD8" s="5">
        <f>'データ一覧(モニタリング指標)'!ARD36+'データ一覧(モニタリング指標)'!ARD27</f>
        <v>176</v>
      </c>
      <c r="ARE8" s="5">
        <f>'データ一覧(モニタリング指標)'!ARE36+'データ一覧(モニタリング指標)'!ARE27</f>
        <v>176</v>
      </c>
      <c r="ARF8" s="5">
        <f>'データ一覧(モニタリング指標)'!ARF36+'データ一覧(モニタリング指標)'!ARF27</f>
        <v>176</v>
      </c>
      <c r="ARG8" s="5">
        <f>'データ一覧(モニタリング指標)'!ARG36+'データ一覧(モニタリング指標)'!ARG27</f>
        <v>176</v>
      </c>
      <c r="ARH8" s="5">
        <f>'データ一覧(モニタリング指標)'!ARH36+'データ一覧(モニタリング指標)'!ARH27</f>
        <v>176</v>
      </c>
      <c r="ARI8" s="5">
        <f>'データ一覧(モニタリング指標)'!ARI36+'データ一覧(モニタリング指標)'!ARI27</f>
        <v>176</v>
      </c>
      <c r="ARJ8" s="5">
        <f>'データ一覧(モニタリング指標)'!ARJ36+'データ一覧(モニタリング指標)'!ARJ27</f>
        <v>176</v>
      </c>
      <c r="ARK8" s="5">
        <f>'データ一覧(モニタリング指標)'!ARK36+'データ一覧(モニタリング指標)'!ARK27</f>
        <v>176</v>
      </c>
      <c r="ARL8" s="5">
        <f>'データ一覧(モニタリング指標)'!ARL36+'データ一覧(モニタリング指標)'!ARL27</f>
        <v>176</v>
      </c>
      <c r="ARM8" s="5">
        <f>'データ一覧(モニタリング指標)'!ARM36+'データ一覧(モニタリング指標)'!ARM27</f>
        <v>176</v>
      </c>
      <c r="ARN8" s="5">
        <f>'データ一覧(モニタリング指標)'!ARN36+'データ一覧(モニタリング指標)'!ARN27</f>
        <v>176</v>
      </c>
      <c r="ARO8" s="5">
        <f>'データ一覧(モニタリング指標)'!ARO36+'データ一覧(モニタリング指標)'!ARO27</f>
        <v>176</v>
      </c>
      <c r="ARP8" s="5">
        <f>'データ一覧(モニタリング指標)'!ARP36+'データ一覧(モニタリング指標)'!ARP27</f>
        <v>176</v>
      </c>
      <c r="ARQ8" s="5">
        <f>'データ一覧(モニタリング指標)'!ARQ36+'データ一覧(モニタリング指標)'!ARQ27</f>
        <v>176</v>
      </c>
      <c r="ARR8" s="5">
        <f>'データ一覧(モニタリング指標)'!ARR36+'データ一覧(モニタリング指標)'!ARR27</f>
        <v>176</v>
      </c>
      <c r="ARS8" s="5">
        <f>'データ一覧(モニタリング指標)'!ARS36+'データ一覧(モニタリング指標)'!ARS27</f>
        <v>176</v>
      </c>
      <c r="ART8" s="5">
        <f>'データ一覧(モニタリング指標)'!ART36+'データ一覧(モニタリング指標)'!ART27</f>
        <v>176</v>
      </c>
      <c r="ARU8" s="5">
        <f>'データ一覧(モニタリング指標)'!ARU36+'データ一覧(モニタリング指標)'!ARU27</f>
        <v>176</v>
      </c>
    </row>
    <row r="9" spans="1:1165" s="41" customFormat="1" ht="3.75" customHeight="1">
      <c r="A9" s="60"/>
      <c r="B9" s="102"/>
      <c r="C9" s="102"/>
      <c r="D9" s="102"/>
      <c r="E9" s="102"/>
      <c r="F9" s="102"/>
      <c r="G9" s="102"/>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76"/>
      <c r="IX9" s="76"/>
      <c r="IY9" s="76"/>
      <c r="IZ9" s="76"/>
      <c r="JA9" s="76"/>
      <c r="JB9" s="76"/>
      <c r="JC9" s="76"/>
      <c r="JD9" s="76"/>
      <c r="JE9" s="76"/>
      <c r="JF9" s="76"/>
      <c r="JG9" s="76"/>
      <c r="JH9" s="76"/>
      <c r="JI9" s="76"/>
      <c r="JJ9" s="76"/>
      <c r="JK9" s="76"/>
      <c r="JL9" s="76"/>
      <c r="JM9" s="76"/>
      <c r="JN9" s="76"/>
      <c r="JO9" s="76"/>
      <c r="JP9" s="76"/>
      <c r="JQ9" s="76"/>
      <c r="JR9" s="76"/>
      <c r="JS9" s="76"/>
      <c r="JT9" s="76"/>
      <c r="JU9" s="76"/>
      <c r="JV9" s="76"/>
      <c r="JW9" s="76"/>
      <c r="JX9" s="76"/>
      <c r="JY9" s="76"/>
      <c r="JZ9" s="76"/>
      <c r="KA9" s="76"/>
      <c r="KB9" s="76"/>
      <c r="KC9" s="76"/>
      <c r="KD9" s="76"/>
      <c r="KE9" s="76"/>
      <c r="KF9" s="76"/>
      <c r="KG9" s="76"/>
      <c r="KH9" s="76"/>
      <c r="KI9" s="76"/>
      <c r="KJ9" s="76"/>
      <c r="KK9" s="76"/>
      <c r="KL9" s="76"/>
      <c r="KM9" s="76"/>
      <c r="KN9" s="76"/>
      <c r="KO9" s="76"/>
      <c r="KP9" s="76"/>
      <c r="KQ9" s="76"/>
      <c r="KR9" s="76"/>
      <c r="KS9" s="76"/>
      <c r="KT9" s="76"/>
      <c r="KU9" s="76"/>
      <c r="KV9" s="76"/>
      <c r="KW9" s="76"/>
      <c r="KX9" s="76"/>
      <c r="KY9" s="76"/>
      <c r="KZ9" s="76"/>
      <c r="LA9" s="76"/>
      <c r="LB9" s="76"/>
      <c r="LC9" s="76"/>
      <c r="LD9" s="76"/>
      <c r="LE9" s="76"/>
      <c r="LF9" s="76"/>
      <c r="LG9" s="76"/>
      <c r="LH9" s="76"/>
      <c r="LI9" s="76"/>
      <c r="LJ9" s="76"/>
      <c r="LK9" s="76"/>
      <c r="LL9" s="76"/>
      <c r="LM9" s="76"/>
      <c r="LN9" s="76"/>
      <c r="LO9" s="76"/>
      <c r="LP9" s="76"/>
      <c r="LQ9" s="76"/>
      <c r="LR9" s="76"/>
      <c r="LS9" s="76"/>
      <c r="LT9" s="76"/>
      <c r="LU9" s="76"/>
      <c r="LV9" s="76"/>
      <c r="LW9" s="76"/>
      <c r="LX9" s="76"/>
      <c r="LY9" s="76"/>
      <c r="LZ9" s="76"/>
      <c r="MA9" s="76"/>
      <c r="MB9" s="76"/>
      <c r="MC9" s="76"/>
      <c r="MD9" s="76"/>
      <c r="ME9" s="76"/>
      <c r="MF9" s="76"/>
      <c r="MG9" s="76"/>
      <c r="MH9" s="76"/>
      <c r="MI9" s="76"/>
      <c r="MJ9" s="76"/>
      <c r="MK9" s="76"/>
      <c r="ML9" s="76"/>
      <c r="MM9" s="76"/>
      <c r="MN9" s="76"/>
      <c r="MO9" s="76"/>
      <c r="MP9" s="76"/>
      <c r="MQ9" s="76"/>
      <c r="MR9" s="76"/>
      <c r="MS9" s="76"/>
      <c r="MT9" s="76"/>
      <c r="MU9" s="76"/>
      <c r="MV9" s="76"/>
      <c r="MW9" s="76"/>
      <c r="MX9" s="76"/>
      <c r="MY9" s="76"/>
      <c r="MZ9" s="76"/>
      <c r="NA9" s="76"/>
      <c r="NB9" s="76"/>
      <c r="NC9" s="76"/>
      <c r="ND9" s="76"/>
      <c r="NE9" s="76"/>
      <c r="NF9" s="76"/>
      <c r="NG9" s="76"/>
      <c r="NH9" s="76"/>
      <c r="NI9" s="76"/>
      <c r="NJ9" s="76"/>
      <c r="NK9" s="76"/>
      <c r="NL9" s="76"/>
      <c r="NM9" s="76"/>
      <c r="NN9" s="76"/>
      <c r="NO9" s="76"/>
      <c r="NP9" s="76"/>
      <c r="NQ9" s="76"/>
      <c r="NR9" s="76"/>
      <c r="NS9" s="76"/>
      <c r="NT9" s="76"/>
      <c r="NU9" s="76"/>
      <c r="NV9" s="76"/>
      <c r="NW9" s="76"/>
      <c r="NX9" s="76"/>
      <c r="NY9" s="76"/>
      <c r="NZ9" s="76"/>
      <c r="OA9" s="76"/>
      <c r="OB9" s="76"/>
      <c r="OC9" s="76"/>
      <c r="OD9" s="76"/>
      <c r="OE9" s="76"/>
      <c r="OF9" s="76"/>
      <c r="OG9" s="76"/>
      <c r="OH9" s="76"/>
      <c r="OI9" s="76"/>
      <c r="OJ9" s="76"/>
      <c r="OK9" s="76"/>
      <c r="OL9" s="76"/>
      <c r="OM9" s="76"/>
      <c r="ON9" s="76"/>
      <c r="OO9" s="76"/>
      <c r="OP9" s="76"/>
      <c r="OQ9" s="76"/>
      <c r="OR9" s="76"/>
      <c r="OS9" s="76"/>
      <c r="OT9" s="76"/>
      <c r="OU9" s="76"/>
      <c r="OV9" s="76"/>
      <c r="OW9" s="76"/>
      <c r="OX9" s="76"/>
      <c r="OY9" s="76"/>
      <c r="OZ9" s="76"/>
      <c r="PA9" s="76"/>
      <c r="PB9" s="76"/>
      <c r="PC9" s="76"/>
      <c r="PD9" s="76"/>
      <c r="PE9" s="76"/>
      <c r="PF9" s="76"/>
      <c r="PG9" s="76"/>
      <c r="PH9" s="76"/>
      <c r="PI9" s="76"/>
      <c r="PJ9" s="76"/>
      <c r="PK9" s="76"/>
      <c r="PL9" s="76"/>
      <c r="PM9" s="76"/>
      <c r="PN9" s="76"/>
      <c r="PO9" s="76"/>
      <c r="PP9" s="76"/>
      <c r="PQ9" s="76"/>
      <c r="PR9" s="76"/>
      <c r="PS9" s="76"/>
      <c r="PT9" s="76"/>
      <c r="PU9" s="76"/>
      <c r="PV9" s="76"/>
      <c r="PW9" s="76"/>
      <c r="PX9" s="76"/>
      <c r="PY9" s="76"/>
      <c r="PZ9" s="76"/>
      <c r="QA9" s="76"/>
      <c r="QB9" s="76"/>
      <c r="QC9" s="76"/>
      <c r="QD9" s="76"/>
      <c r="QE9" s="76"/>
      <c r="QF9" s="76"/>
      <c r="QG9" s="76"/>
      <c r="QH9" s="76"/>
      <c r="QI9" s="76"/>
      <c r="QJ9" s="76"/>
      <c r="QK9" s="76"/>
      <c r="QL9" s="76"/>
      <c r="QM9" s="76"/>
      <c r="QN9" s="76"/>
      <c r="QO9" s="76"/>
      <c r="QP9" s="76"/>
      <c r="QQ9" s="76"/>
      <c r="QR9" s="76"/>
      <c r="QS9" s="76"/>
      <c r="QT9" s="76"/>
      <c r="QU9" s="76"/>
      <c r="QV9" s="76"/>
      <c r="QW9" s="76"/>
      <c r="QX9" s="76"/>
      <c r="QY9" s="76"/>
      <c r="QZ9" s="76"/>
      <c r="RA9" s="76"/>
      <c r="RB9" s="76"/>
      <c r="RC9" s="76"/>
      <c r="RD9" s="76"/>
      <c r="RE9" s="76"/>
      <c r="RF9" s="76"/>
      <c r="RG9" s="76"/>
      <c r="RH9" s="76"/>
      <c r="RI9" s="76"/>
      <c r="RJ9" s="76"/>
      <c r="RK9" s="76"/>
      <c r="RL9" s="76"/>
      <c r="RM9" s="76"/>
      <c r="RN9" s="76"/>
      <c r="RO9" s="76"/>
      <c r="RP9" s="76"/>
      <c r="RQ9" s="76"/>
      <c r="RR9" s="76"/>
      <c r="RS9" s="76"/>
      <c r="RT9" s="76"/>
      <c r="RU9" s="76"/>
      <c r="RV9" s="76"/>
      <c r="RW9" s="76"/>
      <c r="RX9" s="76"/>
      <c r="RY9" s="76"/>
      <c r="RZ9" s="76"/>
      <c r="SA9" s="76"/>
      <c r="SB9" s="76"/>
      <c r="SC9" s="76"/>
      <c r="SD9" s="76"/>
      <c r="SE9" s="76"/>
      <c r="SF9" s="76"/>
      <c r="SG9" s="76"/>
      <c r="SH9" s="76"/>
      <c r="SI9" s="76"/>
      <c r="SJ9" s="76"/>
      <c r="SK9" s="76"/>
      <c r="SL9" s="76"/>
      <c r="SM9" s="76"/>
      <c r="SN9" s="76"/>
      <c r="SO9" s="76"/>
      <c r="SP9" s="76"/>
      <c r="SQ9" s="76"/>
      <c r="SR9" s="76"/>
      <c r="SS9" s="76"/>
      <c r="ST9" s="76"/>
      <c r="SU9" s="76"/>
      <c r="SV9" s="76"/>
      <c r="SW9" s="76"/>
      <c r="SX9" s="76"/>
      <c r="SY9" s="76"/>
      <c r="SZ9" s="76"/>
      <c r="TA9" s="76"/>
      <c r="TB9" s="76"/>
      <c r="TC9" s="76"/>
      <c r="TD9" s="76"/>
      <c r="TE9" s="76"/>
      <c r="TF9" s="76"/>
      <c r="TG9" s="76"/>
      <c r="TH9" s="76"/>
      <c r="TI9" s="76"/>
      <c r="TJ9" s="76"/>
      <c r="TK9" s="76"/>
      <c r="TL9" s="76"/>
      <c r="TM9" s="76"/>
      <c r="TN9" s="76"/>
      <c r="TO9" s="76"/>
      <c r="TP9" s="76"/>
      <c r="TQ9" s="76"/>
      <c r="TR9" s="76"/>
      <c r="TS9" s="76"/>
      <c r="TT9" s="76"/>
      <c r="TU9" s="76"/>
      <c r="TV9" s="76"/>
      <c r="TW9" s="76"/>
      <c r="TX9" s="76"/>
      <c r="TY9" s="76"/>
      <c r="TZ9" s="76"/>
      <c r="UA9" s="76"/>
      <c r="UB9" s="76"/>
      <c r="UC9" s="76"/>
      <c r="UD9" s="76"/>
      <c r="UE9" s="76"/>
      <c r="UF9" s="76"/>
      <c r="UG9" s="76"/>
      <c r="UH9" s="76"/>
      <c r="UI9" s="76"/>
      <c r="UJ9" s="76"/>
      <c r="UK9" s="76"/>
      <c r="UL9" s="76"/>
      <c r="UM9" s="76"/>
      <c r="UN9" s="76"/>
      <c r="UO9" s="76"/>
      <c r="UP9" s="76"/>
      <c r="UQ9" s="76"/>
      <c r="UR9" s="76"/>
      <c r="US9" s="76"/>
      <c r="UT9" s="76"/>
      <c r="UU9" s="76"/>
      <c r="UV9" s="76"/>
      <c r="UW9" s="76"/>
      <c r="UX9" s="76"/>
      <c r="UY9" s="76"/>
      <c r="UZ9" s="76"/>
      <c r="VA9" s="76"/>
      <c r="VB9" s="76"/>
      <c r="VC9" s="76"/>
      <c r="VD9" s="76"/>
      <c r="VE9" s="76"/>
      <c r="VF9" s="76"/>
      <c r="VG9" s="76"/>
      <c r="VH9" s="76"/>
      <c r="VI9" s="76"/>
      <c r="VJ9" s="76"/>
      <c r="VK9" s="76"/>
      <c r="VL9" s="76"/>
      <c r="VM9" s="76"/>
      <c r="VN9" s="76"/>
      <c r="VO9" s="76"/>
      <c r="VP9" s="76"/>
      <c r="VQ9" s="76"/>
      <c r="VR9" s="76"/>
      <c r="VS9" s="76"/>
      <c r="VT9" s="76"/>
      <c r="VU9" s="76"/>
      <c r="VV9" s="76"/>
      <c r="VW9" s="76"/>
      <c r="VX9" s="76"/>
      <c r="VY9" s="76"/>
      <c r="VZ9" s="76"/>
      <c r="WA9" s="76"/>
      <c r="WB9" s="76"/>
      <c r="WC9" s="76"/>
      <c r="WD9" s="76"/>
      <c r="WE9" s="76"/>
      <c r="WF9" s="76"/>
      <c r="WG9" s="76"/>
      <c r="WH9" s="76"/>
      <c r="WI9" s="76"/>
      <c r="WJ9" s="76"/>
      <c r="WK9" s="76"/>
      <c r="WL9" s="76"/>
      <c r="WM9" s="76"/>
      <c r="WN9" s="76"/>
      <c r="WO9" s="76"/>
      <c r="WP9" s="76"/>
      <c r="WQ9" s="76"/>
      <c r="WR9" s="76"/>
      <c r="WS9" s="76"/>
      <c r="WT9" s="76"/>
      <c r="WU9" s="76"/>
      <c r="WV9" s="76"/>
      <c r="WW9" s="76"/>
      <c r="WX9" s="76"/>
      <c r="WY9" s="76"/>
      <c r="WZ9" s="76"/>
      <c r="XA9" s="76"/>
      <c r="XB9" s="76"/>
      <c r="XC9" s="76"/>
      <c r="XD9" s="76"/>
      <c r="XE9" s="76"/>
      <c r="XF9" s="76"/>
      <c r="XG9" s="76"/>
      <c r="XH9" s="76"/>
      <c r="XI9" s="76"/>
      <c r="XJ9" s="76"/>
      <c r="XK9" s="76"/>
      <c r="XL9" s="76"/>
      <c r="XM9" s="76"/>
      <c r="XN9" s="76"/>
      <c r="XO9" s="76"/>
      <c r="XP9" s="76"/>
      <c r="XQ9" s="76"/>
      <c r="XR9" s="76"/>
      <c r="XS9" s="76"/>
      <c r="XT9" s="76"/>
      <c r="XU9" s="76"/>
      <c r="XV9" s="76"/>
      <c r="XW9" s="76"/>
      <c r="XX9" s="76"/>
      <c r="XY9" s="76"/>
      <c r="XZ9" s="76"/>
      <c r="YA9" s="76"/>
      <c r="YB9" s="76"/>
      <c r="YC9" s="76"/>
      <c r="YD9" s="76"/>
      <c r="YE9" s="76"/>
      <c r="YF9" s="76"/>
      <c r="YG9" s="76"/>
      <c r="YH9" s="76"/>
      <c r="YI9" s="76"/>
      <c r="YJ9" s="76"/>
      <c r="YK9" s="76"/>
      <c r="YL9" s="76"/>
      <c r="YM9" s="76"/>
      <c r="YN9" s="76"/>
      <c r="YO9" s="76"/>
      <c r="YP9" s="76"/>
      <c r="YQ9" s="76"/>
      <c r="YR9" s="76"/>
      <c r="YS9" s="76"/>
      <c r="YT9" s="76"/>
      <c r="YU9" s="76"/>
      <c r="YV9" s="76"/>
      <c r="YW9" s="76"/>
      <c r="YX9" s="76"/>
      <c r="YY9" s="76"/>
      <c r="YZ9" s="76"/>
      <c r="ZA9" s="76"/>
      <c r="ZB9" s="76"/>
      <c r="ZC9" s="76"/>
      <c r="ZD9" s="76"/>
      <c r="ZE9" s="76"/>
      <c r="ZF9" s="76"/>
      <c r="ZG9" s="76"/>
      <c r="ZH9" s="76"/>
      <c r="ZI9" s="76"/>
      <c r="ZJ9" s="76"/>
      <c r="ZK9" s="76"/>
      <c r="ZL9" s="76"/>
      <c r="ZM9" s="76"/>
      <c r="ZN9" s="76"/>
      <c r="ZO9" s="76"/>
      <c r="ZP9" s="76"/>
      <c r="ZQ9" s="76"/>
      <c r="ZR9" s="76"/>
      <c r="ZS9" s="76"/>
      <c r="ZT9" s="76"/>
      <c r="ZU9" s="76"/>
      <c r="ZV9" s="76"/>
      <c r="ZW9" s="76"/>
      <c r="ZX9" s="76"/>
      <c r="ZY9" s="76"/>
      <c r="ZZ9" s="76"/>
      <c r="AAA9" s="76"/>
      <c r="AAB9" s="76"/>
      <c r="AAC9" s="76"/>
      <c r="AAD9" s="76"/>
      <c r="AAE9" s="76"/>
      <c r="AAF9" s="76"/>
      <c r="AAG9" s="76"/>
      <c r="AAH9" s="76"/>
      <c r="AAI9" s="76"/>
      <c r="AAJ9" s="76"/>
      <c r="AAK9" s="76"/>
      <c r="AAL9" s="76"/>
      <c r="AAM9" s="76"/>
      <c r="AAN9" s="76"/>
      <c r="AAO9" s="76"/>
      <c r="AAP9" s="76"/>
      <c r="AAQ9" s="76"/>
      <c r="AAR9" s="76"/>
      <c r="AAS9" s="76"/>
      <c r="AAT9" s="76"/>
      <c r="AAU9" s="76"/>
      <c r="AAV9" s="76"/>
      <c r="AAW9" s="76"/>
      <c r="AAX9" s="76"/>
      <c r="AAY9" s="76"/>
      <c r="AAZ9" s="76"/>
      <c r="ABA9" s="76"/>
      <c r="ABB9" s="76"/>
      <c r="ABC9" s="76"/>
      <c r="ABD9" s="76"/>
      <c r="ABE9" s="76"/>
      <c r="ABF9" s="76"/>
      <c r="ABG9" s="76"/>
      <c r="ABH9" s="76"/>
      <c r="ABI9" s="76"/>
      <c r="ABJ9" s="76"/>
      <c r="ABK9" s="76"/>
      <c r="ABL9" s="76"/>
      <c r="ABM9" s="76"/>
      <c r="ABN9" s="76"/>
      <c r="ABO9" s="76"/>
      <c r="ABP9" s="76"/>
      <c r="ABQ9" s="76"/>
      <c r="ABR9" s="76"/>
      <c r="ABS9" s="76"/>
      <c r="ABT9" s="76"/>
      <c r="ABU9" s="76"/>
      <c r="ABV9" s="76"/>
      <c r="ABW9" s="76"/>
      <c r="ABX9" s="76"/>
      <c r="ABY9" s="76"/>
      <c r="ABZ9" s="76"/>
      <c r="ACA9" s="76"/>
      <c r="ACB9" s="76"/>
      <c r="ACC9" s="76"/>
      <c r="ACD9" s="76"/>
      <c r="ACE9" s="76"/>
      <c r="ACF9" s="76"/>
      <c r="ACG9" s="76"/>
      <c r="ACH9" s="76"/>
      <c r="ACI9" s="76"/>
      <c r="ACJ9" s="76"/>
      <c r="ACK9" s="76"/>
      <c r="ACL9" s="76"/>
      <c r="ACM9" s="76"/>
      <c r="ACN9" s="76"/>
      <c r="ACO9" s="76"/>
      <c r="ACP9" s="76"/>
      <c r="ACQ9" s="76"/>
      <c r="ACR9" s="76"/>
      <c r="ACS9" s="76"/>
      <c r="ACT9" s="76"/>
      <c r="ACU9" s="76"/>
      <c r="ACV9" s="76"/>
      <c r="ACW9" s="76"/>
      <c r="ACX9" s="76"/>
      <c r="ACY9" s="76"/>
      <c r="ACZ9" s="76"/>
      <c r="ADA9" s="76"/>
      <c r="ADB9" s="76"/>
      <c r="ADC9" s="76"/>
      <c r="ADD9" s="76"/>
      <c r="ADE9" s="76"/>
      <c r="ADF9" s="76"/>
      <c r="ADG9" s="76"/>
      <c r="ADH9" s="76"/>
      <c r="ADI9" s="76"/>
      <c r="ADJ9" s="76"/>
      <c r="ADK9" s="76"/>
      <c r="ADL9" s="76"/>
      <c r="ADM9" s="76"/>
      <c r="ADN9" s="76"/>
      <c r="ADO9" s="76"/>
      <c r="ADP9" s="76"/>
      <c r="ADQ9" s="76"/>
      <c r="ADR9" s="76"/>
      <c r="ADS9" s="76"/>
      <c r="ADT9" s="76"/>
      <c r="ADU9" s="76"/>
      <c r="ADV9" s="76"/>
      <c r="ADW9" s="76"/>
      <c r="ADX9" s="76"/>
      <c r="ADY9" s="76"/>
      <c r="ADZ9" s="76"/>
      <c r="AEA9" s="76"/>
      <c r="AEB9" s="76"/>
      <c r="AEC9" s="76"/>
      <c r="AED9" s="76"/>
      <c r="AEE9" s="76"/>
      <c r="AEF9" s="76"/>
      <c r="AEG9" s="76"/>
      <c r="AEH9" s="76"/>
      <c r="AEI9" s="76"/>
      <c r="AEJ9" s="76"/>
      <c r="AEK9" s="76"/>
      <c r="AEL9" s="76"/>
      <c r="AEM9" s="76"/>
      <c r="AEN9" s="76"/>
      <c r="AEO9" s="76"/>
      <c r="AEP9" s="76"/>
      <c r="AEQ9" s="76"/>
      <c r="AER9" s="76"/>
      <c r="AES9" s="76"/>
      <c r="AET9" s="76"/>
      <c r="AEU9" s="76"/>
      <c r="AEV9" s="76"/>
      <c r="AEW9" s="76"/>
      <c r="AEX9" s="76"/>
      <c r="AEY9" s="76"/>
      <c r="AEZ9" s="76"/>
      <c r="AFA9" s="76"/>
      <c r="AFB9" s="76"/>
      <c r="AFC9" s="76"/>
      <c r="AFD9" s="76"/>
      <c r="AFE9" s="76"/>
      <c r="AFF9" s="76"/>
      <c r="AFG9" s="76"/>
      <c r="AFH9" s="76"/>
      <c r="AFI9" s="76"/>
      <c r="AFJ9" s="76"/>
      <c r="AFK9" s="76"/>
      <c r="AFL9" s="76"/>
      <c r="AFM9" s="76"/>
      <c r="AFN9" s="76"/>
      <c r="AFO9" s="76"/>
      <c r="AFP9" s="76"/>
      <c r="AFQ9" s="76"/>
      <c r="AFR9" s="76"/>
      <c r="AFS9" s="76"/>
      <c r="AFT9" s="76"/>
      <c r="AFU9" s="76"/>
      <c r="AFV9" s="76"/>
      <c r="AFW9" s="76"/>
      <c r="AFX9" s="76"/>
      <c r="AFY9" s="76"/>
      <c r="AFZ9" s="76"/>
      <c r="AGA9" s="76"/>
      <c r="AGB9" s="76"/>
      <c r="AGC9" s="76"/>
      <c r="AGD9" s="76"/>
      <c r="AGE9" s="76"/>
      <c r="AGF9" s="76"/>
      <c r="AGG9" s="76"/>
      <c r="AGH9" s="76"/>
      <c r="AGI9" s="76"/>
      <c r="AGJ9" s="76"/>
      <c r="AGK9" s="76"/>
      <c r="AGL9" s="76"/>
      <c r="AGM9" s="76"/>
      <c r="AGN9" s="76"/>
      <c r="AGO9" s="76"/>
      <c r="AGP9" s="76"/>
      <c r="AGQ9" s="76"/>
      <c r="AGR9" s="76"/>
      <c r="AGS9" s="76"/>
      <c r="AGT9" s="76"/>
      <c r="AGU9" s="76"/>
      <c r="AGV9" s="76"/>
      <c r="AGW9" s="76"/>
      <c r="AGX9" s="76"/>
      <c r="AGY9" s="76"/>
      <c r="AGZ9" s="76"/>
      <c r="AHA9" s="76"/>
      <c r="AHB9" s="76"/>
      <c r="AHC9" s="76"/>
      <c r="AHD9" s="76"/>
      <c r="AHE9" s="76"/>
      <c r="AHF9" s="76"/>
      <c r="AHG9" s="76"/>
      <c r="AHH9" s="76"/>
      <c r="AHI9" s="76"/>
      <c r="AHJ9" s="76"/>
      <c r="AHK9" s="76"/>
      <c r="AHL9" s="76"/>
      <c r="AHM9" s="76"/>
      <c r="AHN9" s="76"/>
      <c r="AHO9" s="76"/>
      <c r="AHP9" s="76"/>
      <c r="AHQ9" s="76"/>
      <c r="AHR9" s="76"/>
      <c r="AHS9" s="76"/>
      <c r="AHT9" s="76"/>
      <c r="AHU9" s="76"/>
      <c r="AHV9" s="76"/>
      <c r="AHW9" s="76"/>
      <c r="AHX9" s="76"/>
      <c r="AHY9" s="76"/>
      <c r="AHZ9" s="76"/>
      <c r="AIA9" s="76"/>
      <c r="AIB9" s="76"/>
      <c r="AIC9" s="76"/>
      <c r="AID9" s="76"/>
      <c r="AIE9" s="76"/>
      <c r="AIF9" s="76"/>
      <c r="AIG9" s="76"/>
      <c r="AIH9" s="76"/>
      <c r="AII9" s="76"/>
      <c r="AIJ9" s="76"/>
      <c r="AIK9" s="76"/>
      <c r="AIL9" s="76"/>
      <c r="AIM9" s="76"/>
      <c r="AIN9" s="76"/>
      <c r="AIO9" s="76"/>
      <c r="AIP9" s="76"/>
      <c r="AIQ9" s="76"/>
      <c r="AIR9" s="76"/>
      <c r="AIS9" s="76"/>
      <c r="AIT9" s="76"/>
      <c r="AIU9" s="76"/>
      <c r="AIV9" s="76"/>
      <c r="AIW9" s="76"/>
      <c r="AIX9" s="76"/>
      <c r="AIY9" s="76"/>
      <c r="AIZ9" s="76"/>
      <c r="AJA9" s="76"/>
      <c r="AJB9" s="76"/>
      <c r="AJC9" s="76"/>
      <c r="AJD9" s="76"/>
      <c r="AJE9" s="76"/>
      <c r="AJF9" s="76"/>
      <c r="AJG9" s="76"/>
      <c r="AJH9" s="76"/>
      <c r="AJI9" s="76"/>
      <c r="AJJ9" s="76"/>
      <c r="AJK9" s="76"/>
      <c r="AJL9" s="76"/>
      <c r="AJM9" s="76"/>
      <c r="AJN9" s="76"/>
      <c r="AJO9" s="76"/>
      <c r="AJP9" s="76"/>
      <c r="AJQ9" s="76"/>
      <c r="AJR9" s="76"/>
      <c r="AJS9" s="76"/>
      <c r="AJT9" s="76"/>
      <c r="AJU9" s="76"/>
      <c r="AJV9" s="76"/>
      <c r="AJW9" s="76"/>
      <c r="AJX9" s="76"/>
      <c r="AJY9" s="76"/>
      <c r="AJZ9" s="76"/>
      <c r="AKA9" s="76"/>
      <c r="AKB9" s="76"/>
      <c r="AKC9" s="76"/>
      <c r="AKD9" s="76"/>
      <c r="AKE9" s="76"/>
      <c r="AKF9" s="76"/>
      <c r="AKG9" s="76"/>
      <c r="AKH9" s="76"/>
      <c r="AKI9" s="76"/>
      <c r="AKJ9" s="76"/>
      <c r="AKK9" s="76"/>
      <c r="AKL9" s="76"/>
      <c r="AKM9" s="76"/>
      <c r="AKN9" s="76"/>
      <c r="AKO9" s="76"/>
      <c r="AKP9" s="76"/>
      <c r="AKQ9" s="76"/>
      <c r="AKR9" s="76"/>
      <c r="AKS9" s="76"/>
      <c r="AKT9" s="76"/>
      <c r="AKU9" s="76"/>
      <c r="AKV9" s="76"/>
      <c r="AKW9" s="76"/>
      <c r="AKX9" s="76"/>
      <c r="AKY9" s="76"/>
      <c r="AKZ9" s="76"/>
      <c r="ALA9" s="76"/>
      <c r="ALB9" s="76"/>
      <c r="ALC9" s="76"/>
      <c r="ALD9" s="76"/>
      <c r="ALE9" s="76"/>
      <c r="ALF9" s="76"/>
      <c r="ALG9" s="76"/>
      <c r="ALH9" s="76"/>
      <c r="ALI9" s="76"/>
      <c r="ALJ9" s="76"/>
      <c r="ALK9" s="76"/>
      <c r="ALL9" s="76"/>
      <c r="ALM9" s="76"/>
      <c r="ALN9" s="76"/>
      <c r="ALO9" s="76"/>
      <c r="ALP9" s="76"/>
      <c r="ALQ9" s="76"/>
      <c r="ALR9" s="76"/>
      <c r="ALS9" s="76"/>
      <c r="ALT9" s="76"/>
      <c r="ALU9" s="76"/>
      <c r="ALV9" s="76"/>
      <c r="ALW9" s="76"/>
      <c r="ALX9" s="76"/>
      <c r="ALY9" s="76"/>
      <c r="ALZ9" s="76"/>
      <c r="AMA9" s="76"/>
      <c r="AMB9" s="76"/>
      <c r="AMC9" s="76"/>
      <c r="AMD9" s="76"/>
      <c r="AME9" s="76"/>
      <c r="AMF9" s="76"/>
      <c r="AMG9" s="76"/>
      <c r="AMH9" s="76"/>
      <c r="AMI9" s="76"/>
      <c r="AMJ9" s="76"/>
      <c r="AMK9" s="76"/>
      <c r="AML9" s="76"/>
      <c r="AMM9" s="76"/>
      <c r="AMN9" s="76"/>
      <c r="AMO9" s="76"/>
      <c r="AMP9" s="76"/>
      <c r="AMQ9" s="76"/>
      <c r="AMR9" s="76"/>
      <c r="AMS9" s="76"/>
      <c r="AMT9" s="76"/>
      <c r="AMU9" s="76"/>
      <c r="AMV9" s="76"/>
      <c r="AMW9" s="76"/>
      <c r="AMX9" s="76"/>
      <c r="AMY9" s="76"/>
      <c r="AMZ9" s="76"/>
      <c r="ANA9" s="76"/>
      <c r="ANB9" s="76"/>
      <c r="ANC9" s="76"/>
      <c r="AND9" s="76"/>
      <c r="ANE9" s="76"/>
      <c r="ANF9" s="76"/>
      <c r="ANG9" s="76"/>
      <c r="ANH9" s="76"/>
      <c r="ANI9" s="76"/>
      <c r="ANJ9" s="76"/>
      <c r="ANK9" s="76"/>
      <c r="ANL9" s="76"/>
      <c r="ANM9" s="76"/>
      <c r="ANN9" s="76"/>
      <c r="ANO9" s="76"/>
      <c r="ANP9" s="76"/>
      <c r="ANQ9" s="76"/>
      <c r="ANR9" s="76"/>
      <c r="ANS9" s="76"/>
      <c r="ANT9" s="76"/>
      <c r="ANU9" s="76"/>
      <c r="ANV9" s="76"/>
      <c r="ANW9" s="76"/>
      <c r="ANX9" s="76"/>
      <c r="ANY9" s="76"/>
      <c r="ANZ9" s="76"/>
      <c r="AOA9" s="76"/>
      <c r="AOB9" s="76"/>
      <c r="AOC9" s="76"/>
      <c r="AOD9" s="76"/>
      <c r="AOE9" s="76"/>
      <c r="AOF9" s="76"/>
      <c r="AOG9" s="76"/>
      <c r="AOH9" s="76"/>
      <c r="AOI9" s="76"/>
      <c r="AOJ9" s="76"/>
      <c r="AOK9" s="76"/>
      <c r="AOL9" s="76"/>
      <c r="AOM9" s="76"/>
      <c r="AON9" s="76"/>
      <c r="AOO9" s="76"/>
      <c r="AOP9" s="76"/>
      <c r="AOQ9" s="76"/>
      <c r="AOR9" s="76"/>
      <c r="AOS9" s="76"/>
      <c r="AOT9" s="76"/>
      <c r="AOU9" s="76"/>
      <c r="AOV9" s="76"/>
      <c r="AOW9" s="76"/>
      <c r="AOX9" s="76"/>
      <c r="AOY9" s="76"/>
      <c r="AOZ9" s="76"/>
      <c r="APA9" s="76"/>
      <c r="APB9" s="76"/>
      <c r="APC9" s="76"/>
      <c r="APD9" s="76"/>
      <c r="APE9" s="76"/>
      <c r="APF9" s="76"/>
      <c r="APG9" s="76"/>
      <c r="APH9" s="76"/>
      <c r="API9" s="76"/>
      <c r="APJ9" s="76"/>
      <c r="APK9" s="76"/>
      <c r="APL9" s="76"/>
      <c r="APM9" s="76"/>
      <c r="APN9" s="76"/>
      <c r="APO9" s="76"/>
      <c r="APP9" s="76"/>
      <c r="APQ9" s="76"/>
      <c r="APR9" s="76"/>
      <c r="APS9" s="76"/>
      <c r="APT9" s="76"/>
      <c r="APU9" s="76"/>
      <c r="APV9" s="76"/>
      <c r="APW9" s="76"/>
      <c r="APX9" s="76"/>
      <c r="APY9" s="76"/>
      <c r="APZ9" s="76"/>
      <c r="AQA9" s="76"/>
      <c r="AQB9" s="76"/>
      <c r="AQC9" s="76"/>
      <c r="AQD9" s="76"/>
      <c r="AQE9" s="76"/>
      <c r="AQF9" s="76"/>
      <c r="AQG9" s="76"/>
      <c r="AQH9" s="76"/>
      <c r="AQI9" s="76"/>
      <c r="AQJ9" s="76"/>
      <c r="AQK9" s="76"/>
      <c r="AQL9" s="76"/>
      <c r="AQM9" s="76"/>
      <c r="AQN9" s="76"/>
      <c r="AQO9" s="76"/>
      <c r="AQP9" s="76"/>
      <c r="AQQ9" s="76"/>
      <c r="AQR9" s="76"/>
      <c r="AQS9" s="76"/>
      <c r="AQT9" s="76"/>
      <c r="AQU9" s="76"/>
      <c r="AQV9" s="76"/>
      <c r="AQW9" s="76"/>
      <c r="AQX9" s="76"/>
      <c r="AQY9" s="76"/>
      <c r="AQZ9" s="76"/>
      <c r="ARA9" s="76"/>
      <c r="ARB9" s="76"/>
      <c r="ARC9" s="76"/>
      <c r="ARD9" s="76"/>
      <c r="ARE9" s="76"/>
      <c r="ARF9" s="76"/>
      <c r="ARG9" s="76"/>
      <c r="ARH9" s="76"/>
      <c r="ARI9" s="76"/>
      <c r="ARJ9" s="76"/>
      <c r="ARK9" s="76"/>
      <c r="ARL9" s="76"/>
      <c r="ARM9" s="76"/>
      <c r="ARN9" s="76"/>
      <c r="ARO9" s="76"/>
      <c r="ARP9" s="76"/>
      <c r="ARQ9" s="76"/>
      <c r="ARR9" s="76"/>
      <c r="ARS9" s="76"/>
      <c r="ART9" s="76"/>
      <c r="ARU9" s="76"/>
    </row>
    <row r="10" spans="1:1165" s="41" customFormat="1" ht="18" customHeight="1">
      <c r="A10" s="133" t="s">
        <v>43</v>
      </c>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4">
        <f>'データ一覧(モニタリング指標)'!BC48</f>
        <v>0.82164634146341464</v>
      </c>
      <c r="BD10" s="4">
        <f>'データ一覧(モニタリング指標)'!BD48</f>
        <v>0.72524407252440726</v>
      </c>
      <c r="BE10" s="4">
        <f>'データ一覧(モニタリング指標)'!BE48</f>
        <v>0.72524407252440726</v>
      </c>
      <c r="BF10" s="4">
        <f>'データ一覧(モニタリング指標)'!BF48</f>
        <v>0.70013947001394705</v>
      </c>
      <c r="BG10" s="4">
        <f>'データ一覧(モニタリング指標)'!BG48</f>
        <v>0.63118811881188119</v>
      </c>
      <c r="BH10" s="4">
        <f>'データ一覧(モニタリング指標)'!BH48</f>
        <v>0.56983930778739189</v>
      </c>
      <c r="BI10" s="4">
        <f>'データ一覧(モニタリング指標)'!BI48</f>
        <v>0.56736711990111244</v>
      </c>
      <c r="BJ10" s="4">
        <f>'データ一覧(モニタリング指標)'!BJ48</f>
        <v>0.56983930778739189</v>
      </c>
      <c r="BK10" s="4">
        <f>'データ一覧(モニタリング指標)'!BK48</f>
        <v>0.50453514739229022</v>
      </c>
      <c r="BL10" s="4">
        <f>'データ一覧(モニタリング指標)'!BL48</f>
        <v>0.48412698412698413</v>
      </c>
      <c r="BM10" s="4">
        <f>'データ一覧(モニタリング指標)'!BM48</f>
        <v>0.46448087431693991</v>
      </c>
      <c r="BN10" s="4">
        <f>'データ一覧(モニタリング指標)'!BN48</f>
        <v>0.45792349726775955</v>
      </c>
      <c r="BO10" s="4">
        <f>'データ一覧(モニタリング指標)'!BO48</f>
        <v>0.44371584699453553</v>
      </c>
      <c r="BP10" s="4">
        <f>'データ一覧(モニタリング指標)'!BP48</f>
        <v>0.43825136612021859</v>
      </c>
      <c r="BQ10" s="4">
        <f>'データ一覧(モニタリング指標)'!BQ48</f>
        <v>0.42173913043478262</v>
      </c>
      <c r="BR10" s="4">
        <f>'データ一覧(モニタリング指標)'!BR48</f>
        <v>0.38478260869565217</v>
      </c>
      <c r="BS10" s="4">
        <f>'データ一覧(モニタリング指標)'!BS48</f>
        <v>0.4</v>
      </c>
      <c r="BT10" s="4">
        <f>'データ一覧(モニタリング指標)'!BT48</f>
        <v>0.40108695652173915</v>
      </c>
      <c r="BU10" s="4">
        <f>'データ一覧(モニタリング指標)'!BU48</f>
        <v>0.35638297872340424</v>
      </c>
      <c r="BV10" s="4">
        <f>'データ一覧(モニタリング指標)'!BV48</f>
        <v>0.34468085106382979</v>
      </c>
      <c r="BW10" s="4">
        <f>'データ一覧(モニタリング指標)'!BW48</f>
        <v>0.32978723404255317</v>
      </c>
      <c r="BX10" s="4">
        <f>'データ一覧(モニタリング指標)'!BX48</f>
        <v>0.31111111111111112</v>
      </c>
      <c r="BY10" s="4">
        <f>'データ一覧(モニタリング指標)'!BY48</f>
        <v>0.30476190476190479</v>
      </c>
      <c r="BZ10" s="4">
        <f>'データ一覧(モニタリング指標)'!BZ48</f>
        <v>0.29629629629629628</v>
      </c>
      <c r="CA10" s="4">
        <f>'データ一覧(モニタリング指標)'!CA48</f>
        <v>0.28465608465608466</v>
      </c>
      <c r="CB10" s="4">
        <f>'データ一覧(モニタリング指標)'!CB48</f>
        <v>0.27724867724867724</v>
      </c>
      <c r="CC10" s="4">
        <f>'データ一覧(モニタリング指標)'!CC48</f>
        <v>0.24455958549222798</v>
      </c>
      <c r="CD10" s="4">
        <f>'データ一覧(モニタリング指標)'!CD48</f>
        <v>0.21347150259067357</v>
      </c>
      <c r="CE10" s="4">
        <f>'データ一覧(モニタリング指標)'!CE48</f>
        <v>0.20207253886010362</v>
      </c>
      <c r="CF10" s="4">
        <f>'データ一覧(モニタリング指標)'!CF48</f>
        <v>0.16971544715447154</v>
      </c>
      <c r="CG10" s="4">
        <f>'データ一覧(モニタリング指標)'!CG48</f>
        <v>0.16361788617886178</v>
      </c>
      <c r="CH10" s="4">
        <f>'データ一覧(モニタリング指標)'!CH48</f>
        <v>0.15853658536585366</v>
      </c>
      <c r="CI10" s="4">
        <f>'データ一覧(モニタリング指標)'!CI48</f>
        <v>0.14634146341463414</v>
      </c>
      <c r="CJ10" s="4">
        <f>'データ一覧(モニタリング指標)'!CJ48</f>
        <v>0.12209889001009082</v>
      </c>
      <c r="CK10" s="4">
        <f>'データ一覧(モニタリング指標)'!CK48</f>
        <v>0.10696266397578204</v>
      </c>
      <c r="CL10" s="4">
        <f>'データ一覧(モニタリング指標)'!CL48</f>
        <v>0.10090817356205853</v>
      </c>
      <c r="CM10" s="4">
        <f>'データ一覧(モニタリング指標)'!CM48</f>
        <v>9.2835519677093845E-2</v>
      </c>
      <c r="CN10" s="4">
        <f>'データ一覧(モニタリング指標)'!CN48</f>
        <v>9.081735620585267E-2</v>
      </c>
      <c r="CO10" s="4">
        <f>'データ一覧(モニタリング指標)'!CO48</f>
        <v>8.879919273461151E-2</v>
      </c>
      <c r="CP10" s="4">
        <f>'データ一覧(モニタリング指標)'!CP48</f>
        <v>7.0635721493440967E-2</v>
      </c>
      <c r="CQ10" s="4">
        <f>'データ一覧(モニタリング指標)'!CQ48</f>
        <v>6.357214934409687E-2</v>
      </c>
      <c r="CR10" s="4">
        <f>'データ一覧(モニタリング指標)'!CR48</f>
        <v>5.8526740665993948E-2</v>
      </c>
      <c r="CS10" s="4">
        <f>'データ一覧(モニタリング指標)'!CS48</f>
        <v>5.3481331987891019E-2</v>
      </c>
      <c r="CT10" s="4">
        <f>'データ一覧(モニタリング指標)'!CT48</f>
        <v>4.9358341559723594E-2</v>
      </c>
      <c r="CU10" s="4">
        <f>'データ一覧(モニタリング指標)'!CU48</f>
        <v>4.6396841066140178E-2</v>
      </c>
      <c r="CV10" s="4">
        <f>'データ一覧(モニタリング指標)'!CV48</f>
        <v>4.738400789733465E-2</v>
      </c>
      <c r="CW10" s="4">
        <f>'データ一覧(モニタリング指標)'!CW48</f>
        <v>4.0501446480231434E-2</v>
      </c>
      <c r="CX10" s="4">
        <f>'データ一覧(モニタリング指標)'!CX48</f>
        <v>3.2786885245901641E-2</v>
      </c>
      <c r="CY10" s="4">
        <f>'データ一覧(モニタリング指標)'!CY48</f>
        <v>2.6036644165863067E-2</v>
      </c>
      <c r="CZ10" s="4">
        <f>'データ一覧(モニタリング指標)'!CZ48</f>
        <v>2.1215043394406944E-2</v>
      </c>
      <c r="DA10" s="4">
        <f>'データ一覧(モニタリング指標)'!DA48</f>
        <v>2.0250723240115717E-2</v>
      </c>
      <c r="DB10" s="4">
        <f>'データ一覧(モニタリング指標)'!DB48</f>
        <v>1.7357762777242044E-2</v>
      </c>
      <c r="DC10" s="4">
        <f>'データ一覧(モニタリング指標)'!DC48</f>
        <v>1.6393442622950821E-2</v>
      </c>
      <c r="DD10" s="4">
        <f>'データ一覧(モニタリング指標)'!DD48</f>
        <v>1.6393442622950821E-2</v>
      </c>
      <c r="DE10" s="4">
        <f>'データ一覧(モニタリング指標)'!DE48</f>
        <v>1.8322082931533271E-2</v>
      </c>
      <c r="DF10" s="4">
        <f>'データ一覧(モニタリング指標)'!DF48</f>
        <v>1.7357762777242044E-2</v>
      </c>
      <c r="DG10" s="4">
        <f>'データ一覧(モニタリング指標)'!DG48</f>
        <v>2.1215043394406944E-2</v>
      </c>
      <c r="DH10" s="4">
        <f>'データ一覧(モニタリング指標)'!DH48</f>
        <v>2.3143683702989394E-2</v>
      </c>
      <c r="DI10" s="4">
        <f>'データ一覧(モニタリング指標)'!DI48</f>
        <v>2.5072324011571841E-2</v>
      </c>
      <c r="DJ10" s="4">
        <f>'データ一覧(モニタリング指標)'!DJ48</f>
        <v>2.5072324011571841E-2</v>
      </c>
      <c r="DK10" s="4">
        <f>'データ一覧(モニタリング指標)'!DK48</f>
        <v>2.5495750708215296E-2</v>
      </c>
      <c r="DL10" s="4">
        <f>'データ一覧(モニタリング指標)'!DL48</f>
        <v>2.3607176581680833E-2</v>
      </c>
      <c r="DM10" s="4">
        <f>'データ一覧(モニタリング指標)'!DM48</f>
        <v>1.9830028328611898E-2</v>
      </c>
      <c r="DN10" s="4">
        <f>'データ一覧(モニタリング指標)'!DN48</f>
        <v>1.8885741265344664E-2</v>
      </c>
      <c r="DO10" s="4">
        <f>'データ一覧(モニタリング指標)'!DO48</f>
        <v>1.794145420207743E-2</v>
      </c>
      <c r="DP10" s="4">
        <f>'データ一覧(モニタリング指標)'!DP48</f>
        <v>1.6052880075542966E-2</v>
      </c>
      <c r="DQ10" s="4">
        <f>'データ一覧(モニタリング指標)'!DQ48</f>
        <v>1.69971671388102E-2</v>
      </c>
      <c r="DR10" s="4">
        <f>'データ一覧(モニタリング指標)'!DR48</f>
        <v>2.1616541353383457E-2</v>
      </c>
      <c r="DS10" s="4">
        <f>'データ一覧(モニタリング指標)'!DS48</f>
        <v>1.8796992481203006E-2</v>
      </c>
      <c r="DT10" s="4">
        <f>'データ一覧(モニタリング指標)'!DT48</f>
        <v>2.3496240601503758E-2</v>
      </c>
      <c r="DU10" s="4">
        <f>'データ一覧(モニタリング指標)'!DU48</f>
        <v>2.5375939849624059E-2</v>
      </c>
      <c r="DV10" s="4">
        <f>'データ一覧(モニタリング指標)'!DV48</f>
        <v>3.007518796992481E-2</v>
      </c>
      <c r="DW10" s="4">
        <f>'データ一覧(モニタリング指標)'!DW48</f>
        <v>3.9473684210526314E-2</v>
      </c>
      <c r="DX10" s="4">
        <f>'データ一覧(モニタリング指標)'!DX48</f>
        <v>3.8533834586466163E-2</v>
      </c>
      <c r="DY10" s="4">
        <f>'データ一覧(モニタリング指標)'!DY48</f>
        <v>3.8533834586466163E-2</v>
      </c>
      <c r="DZ10" s="4">
        <f>'データ一覧(モニタリング指標)'!DZ48</f>
        <v>4.0375586854460091E-2</v>
      </c>
      <c r="EA10" s="4">
        <f>'データ一覧(モニタリング指標)'!EA48</f>
        <v>4.8826291079812206E-2</v>
      </c>
      <c r="EB10" s="4">
        <f>'データ一覧(モニタリング指標)'!EB48</f>
        <v>6.3849765258215965E-2</v>
      </c>
      <c r="EC10" s="4">
        <f>'データ一覧(モニタリング指標)'!EC48</f>
        <v>5.6338028169014086E-2</v>
      </c>
      <c r="ED10" s="4">
        <f>'データ一覧(モニタリング指標)'!ED48</f>
        <v>7.0422535211267609E-2</v>
      </c>
      <c r="EE10" s="4">
        <f>'データ一覧(モニタリング指標)'!EE48</f>
        <v>9.014084507042254E-2</v>
      </c>
      <c r="EF10" s="4">
        <f>'データ一覧(モニタリング指標)'!EF48</f>
        <v>9.0994371482176359E-2</v>
      </c>
      <c r="EG10" s="4">
        <f>'データ一覧(モニタリング指標)'!EG48</f>
        <v>7.6923076923076927E-2</v>
      </c>
      <c r="EH10" s="4">
        <f>'データ一覧(モニタリング指標)'!EH48</f>
        <v>7.1294559099437146E-2</v>
      </c>
      <c r="EI10" s="4">
        <f>'データ一覧(モニタリング指標)'!EI48</f>
        <v>8.4427767354596617E-2</v>
      </c>
      <c r="EJ10" s="4">
        <f>'データ一覧(モニタリング指標)'!EJ48</f>
        <v>0.10600375234521577</v>
      </c>
      <c r="EK10" s="4">
        <f>'データ一覧(モニタリング指標)'!EK48</f>
        <v>0.11913696060037524</v>
      </c>
      <c r="EL10" s="4">
        <f>'データ一覧(モニタリング指標)'!EL48</f>
        <v>0.14258911819887429</v>
      </c>
      <c r="EM10" s="4">
        <f>'データ一覧(モニタリング指標)'!EM48</f>
        <v>0.1814780168381665</v>
      </c>
      <c r="EN10" s="4">
        <f>'データ一覧(モニタリング指標)'!EN48</f>
        <v>0.1814780168381665</v>
      </c>
      <c r="EO10" s="4">
        <f>'データ一覧(モニタリング指標)'!EO48</f>
        <v>0.19176800748362957</v>
      </c>
      <c r="EP10" s="4">
        <f>'データ一覧(モニタリング指標)'!EP48</f>
        <v>0.19363891487371376</v>
      </c>
      <c r="EQ10" s="4">
        <f>'データ一覧(モニタリング指標)'!EQ48</f>
        <v>0.24134705332086062</v>
      </c>
      <c r="ER10" s="4">
        <f>'データ一覧(モニタリング指標)'!ER48</f>
        <v>0.225444340505145</v>
      </c>
      <c r="ES10" s="4">
        <f>'データ一覧(モニタリング指標)'!ES48</f>
        <v>0.23573433115060805</v>
      </c>
      <c r="ET10" s="4">
        <f>'データ一覧(モニタリング指標)'!ET48</f>
        <v>0.24134705332086062</v>
      </c>
      <c r="EU10" s="4">
        <f>'データ一覧(モニタリング指標)'!EU48</f>
        <v>0.24134705332086062</v>
      </c>
      <c r="EV10" s="4">
        <f>'データ一覧(モニタリング指標)'!EV48</f>
        <v>0.2422825070159027</v>
      </c>
      <c r="EW10" s="4">
        <f>'データ一覧(モニタリング指標)'!EW48</f>
        <v>0.22918615528531339</v>
      </c>
      <c r="EX10" s="4">
        <f>'データ一覧(モニタリング指標)'!EX48</f>
        <v>0.25724976613657624</v>
      </c>
      <c r="EY10" s="4">
        <f>'データ一覧(モニタリング指標)'!EY48</f>
        <v>0.2694106641721235</v>
      </c>
      <c r="EZ10" s="4">
        <f>'データ一覧(モニタリング指標)'!EZ48</f>
        <v>0.31898971000935455</v>
      </c>
      <c r="FA10" s="4">
        <f>'データ一覧(モニタリング指標)'!FA48</f>
        <v>0.32366697848456499</v>
      </c>
      <c r="FB10" s="4">
        <f>'データ一覧(モニタリング指標)'!FB48</f>
        <v>0.32366697848456499</v>
      </c>
      <c r="FC10" s="4">
        <f>'データ一覧(モニタリング指標)'!FC48</f>
        <v>0.3124415341440599</v>
      </c>
      <c r="FD10" s="4">
        <f>'データ一覧(モニタリング指標)'!FD48</f>
        <v>0.33582787652011226</v>
      </c>
      <c r="FE10" s="4">
        <f>'データ一覧(モニタリング指標)'!FE48</f>
        <v>0.33021515434985971</v>
      </c>
      <c r="FF10" s="4">
        <f>'データ一覧(モニタリング指標)'!FF48</f>
        <v>0.36202057998129095</v>
      </c>
      <c r="FG10" s="4">
        <f>'データ一覧(モニタリング指標)'!FG48</f>
        <v>0.3844714686623012</v>
      </c>
      <c r="FH10" s="4">
        <f>'データ一覧(モニタリング指標)'!FH48</f>
        <v>0.40785781103835361</v>
      </c>
      <c r="FI10" s="4">
        <f>'データ一覧(モニタリング指標)'!FI48</f>
        <v>0.39663236669784846</v>
      </c>
      <c r="FJ10" s="4">
        <f>'データ一覧(モニタリング指標)'!FJ48</f>
        <v>0.40224508886810101</v>
      </c>
      <c r="FK10" s="4">
        <f>'データ一覧(モニタリング指標)'!FK48</f>
        <v>0.40879326473339572</v>
      </c>
      <c r="FL10" s="4">
        <f>'データ一覧(モニタリング指標)'!FL48</f>
        <v>0.40037418147801684</v>
      </c>
      <c r="FM10" s="4">
        <f>'データ一覧(モニタリング指標)'!FM48</f>
        <v>0.43124415341440597</v>
      </c>
      <c r="FN10" s="4">
        <f>'データ一覧(モニタリング指標)'!FN48</f>
        <v>0.44808231992516373</v>
      </c>
      <c r="FO10" s="4">
        <f>'データ一覧(モニタリング指標)'!FO48</f>
        <v>0.44246959775491113</v>
      </c>
      <c r="FP10" s="4">
        <f>'データ一覧(モニタリング指標)'!FP48</f>
        <v>0.46441947565543074</v>
      </c>
      <c r="FQ10" s="4">
        <f>'データ一覧(モニタリング指標)'!FQ48</f>
        <v>0.47940074906367042</v>
      </c>
      <c r="FR10" s="4">
        <f>'データ一覧(モニタリング指標)'!FR48</f>
        <v>0.47752808988764045</v>
      </c>
      <c r="FS10" s="4">
        <f>'データ一覧(モニタリング指標)'!FS48</f>
        <v>0.47940074906367042</v>
      </c>
      <c r="FT10" s="4">
        <f>'データ一覧(モニタリング指標)'!FT48</f>
        <v>0.47097378277153557</v>
      </c>
      <c r="FU10" s="4">
        <f>'データ一覧(モニタリング指標)'!FU48</f>
        <v>0.47378277153558052</v>
      </c>
      <c r="FV10" s="4">
        <f>'データ一覧(モニタリング指標)'!FV48</f>
        <v>0.47097378277153557</v>
      </c>
      <c r="FW10" s="4">
        <f>'データ一覧(モニタリング指標)'!FW48</f>
        <v>0.3848314606741573</v>
      </c>
      <c r="FX10" s="4">
        <f>'データ一覧(モニタリング指標)'!FX48</f>
        <v>0.37615526802218113</v>
      </c>
      <c r="FY10" s="4">
        <f>'データ一覧(モニタリング指標)'!FY48</f>
        <v>0.39186691312384475</v>
      </c>
      <c r="FZ10" s="4">
        <f>'データ一覧(モニタリング指標)'!FZ48</f>
        <v>0.39102564102564102</v>
      </c>
      <c r="GA10" s="4">
        <f>'データ一覧(モニタリング指標)'!GA48</f>
        <v>0.39194139194139194</v>
      </c>
      <c r="GB10" s="4">
        <f>'データ一覧(モニタリング指標)'!GB48</f>
        <v>0.39926739926739929</v>
      </c>
      <c r="GC10" s="4">
        <f>'データ一覧(モニタリング指標)'!GC48</f>
        <v>0.39305301645338209</v>
      </c>
      <c r="GD10" s="4">
        <f>'データ一覧(モニタリング指標)'!GD48</f>
        <v>0.39031078610603293</v>
      </c>
      <c r="GE10" s="4">
        <f>'データ一覧(モニタリング指標)'!GE48</f>
        <v>0.39670932358318101</v>
      </c>
      <c r="GF10" s="4">
        <f>'データ一覧(モニタリング指標)'!GF48</f>
        <v>0.39488117001828155</v>
      </c>
      <c r="GG10" s="4">
        <f>'データ一覧(モニタリング指標)'!GG48</f>
        <v>0.37477148080438755</v>
      </c>
      <c r="GH10" s="4">
        <f>'データ一覧(モニタリング指標)'!GH48</f>
        <v>0.37477148080438755</v>
      </c>
      <c r="GI10" s="4">
        <f>'データ一覧(モニタリング指標)'!GI48</f>
        <v>0.39031078610603293</v>
      </c>
      <c r="GJ10" s="4">
        <f>'データ一覧(モニタリング指標)'!GJ48</f>
        <v>0.37842778793418647</v>
      </c>
      <c r="GK10" s="4">
        <f>'データ一覧(モニタリング指標)'!GK48</f>
        <v>0.3647166361974406</v>
      </c>
      <c r="GL10" s="4">
        <f>'データ一覧(モニタリング指標)'!GL48</f>
        <v>0.33638025594149906</v>
      </c>
      <c r="GM10" s="4">
        <f>'データ一覧(モニタリング指標)'!GM48</f>
        <v>0.3336380255941499</v>
      </c>
      <c r="GN10" s="4">
        <f>'データ一覧(モニタリング指標)'!GN48</f>
        <v>0.3235831809872029</v>
      </c>
      <c r="GO10" s="4">
        <f>'データ一覧(モニタリング指標)'!GO48</f>
        <v>0.30804387568555758</v>
      </c>
      <c r="GP10" s="4">
        <f>'データ一覧(モニタリング指標)'!GP48</f>
        <v>0.3117001828153565</v>
      </c>
      <c r="GQ10" s="4">
        <f>'データ一覧(モニタリング指標)'!GQ48</f>
        <v>0.31809872029250458</v>
      </c>
      <c r="GR10" s="4">
        <f>'データ一覧(モニタリング指標)'!GR48</f>
        <v>0.31078610603290674</v>
      </c>
      <c r="GS10" s="4">
        <f>'データ一覧(モニタリング指標)'!GS48</f>
        <v>0.30347349177330896</v>
      </c>
      <c r="GT10" s="4">
        <f>'データ一覧(モニタリング指標)'!GT48</f>
        <v>0.29890310786106034</v>
      </c>
      <c r="GU10" s="4">
        <f>'データ一覧(モニタリング指標)'!GU48</f>
        <v>0.29524680073126142</v>
      </c>
      <c r="GV10" s="4">
        <f>'データ一覧(モニタリング指標)'!GV48</f>
        <v>0.29981718464351004</v>
      </c>
      <c r="GW10" s="4">
        <f>'データ一覧(モニタリング指標)'!GW48</f>
        <v>0.28427787934186471</v>
      </c>
      <c r="GX10" s="4">
        <f>'データ一覧(モニタリング指標)'!GX48</f>
        <v>0.28884826325411334</v>
      </c>
      <c r="GY10" s="4">
        <f>'データ一覧(モニタリング指標)'!GY48</f>
        <v>0.29341864716636196</v>
      </c>
      <c r="GZ10" s="4">
        <f>'データ一覧(モニタリング指標)'!GZ48</f>
        <v>0.30987202925045704</v>
      </c>
      <c r="HA10" s="4">
        <f>'データ一覧(モニタリング指標)'!HA48</f>
        <v>0.27696526508226693</v>
      </c>
      <c r="HB10" s="4">
        <f>'データ一覧(モニタリング指標)'!HB48</f>
        <v>0.26416819012797077</v>
      </c>
      <c r="HC10" s="4">
        <f>'データ一覧(モニタリング指標)'!HC48</f>
        <v>0.25959780621572209</v>
      </c>
      <c r="HD10" s="4">
        <f>'データ一覧(モニタリング指標)'!HD48</f>
        <v>0.25868372943327239</v>
      </c>
      <c r="HE10" s="4">
        <f>'データ一覧(モニタリング指標)'!HE48</f>
        <v>0.26325411334552101</v>
      </c>
      <c r="HF10" s="4">
        <f>'データ一覧(モニタリング指標)'!HF48</f>
        <v>0.25045703839122485</v>
      </c>
      <c r="HG10" s="4">
        <f>'データ一覧(モニタリング指標)'!HG48</f>
        <v>0.23857404021937842</v>
      </c>
      <c r="HH10" s="4">
        <f>'データ一覧(モニタリング指標)'!HH48</f>
        <v>0.20840950639853748</v>
      </c>
      <c r="HI10" s="4">
        <f>'データ一覧(モニタリング指標)'!HI48</f>
        <v>0.19652650822669104</v>
      </c>
      <c r="HJ10" s="4">
        <f>'データ一覧(モニタリング指標)'!HJ48</f>
        <v>0.19195612431444242</v>
      </c>
      <c r="HK10" s="4">
        <f>'データ一覧(モニタリング指標)'!HK48</f>
        <v>0.20658135283363802</v>
      </c>
      <c r="HL10" s="4">
        <f>'データ一覧(モニタリング指標)'!HL48</f>
        <v>0.19652650822669104</v>
      </c>
      <c r="HM10" s="4">
        <f>'データ一覧(モニタリング指標)'!HM48</f>
        <v>0.18464351005484461</v>
      </c>
      <c r="HN10" s="4">
        <f>'データ一覧(モニタリング指標)'!HN48</f>
        <v>0.17915904936014626</v>
      </c>
      <c r="HO10" s="4">
        <f>'データ一覧(モニタリング指標)'!HO48</f>
        <v>0.17093235831809872</v>
      </c>
      <c r="HP10" s="4">
        <f>'データ一覧(モニタリング指標)'!HP48</f>
        <v>0.15904936014625229</v>
      </c>
      <c r="HQ10" s="4">
        <f>'データ一覧(モニタリング指標)'!HQ48</f>
        <v>0.15082266910420475</v>
      </c>
      <c r="HR10" s="4">
        <f>'データ一覧(モニタリング指標)'!HR48</f>
        <v>0.15904936014625229</v>
      </c>
      <c r="HS10" s="4">
        <f>'データ一覧(モニタリング指標)'!HS48</f>
        <v>0.15173674588665448</v>
      </c>
      <c r="HT10" s="4">
        <f>'データ一覧(モニタリング指標)'!HT48</f>
        <v>0.15722120658135283</v>
      </c>
      <c r="HU10" s="4">
        <f>'データ一覧(モニタリング指標)'!HU48</f>
        <v>0.16087751371115175</v>
      </c>
      <c r="HV10" s="4">
        <f>'データ一覧(モニタリング指標)'!HV48</f>
        <v>0.15584415584415584</v>
      </c>
      <c r="HW10" s="4">
        <f>'データ一覧(モニタリング指標)'!HW48</f>
        <v>0.15670995670995672</v>
      </c>
      <c r="HX10" s="4">
        <f>'データ一覧(モニタリング指標)'!HX48</f>
        <v>0.15238095238095239</v>
      </c>
      <c r="HY10" s="4">
        <f>'データ一覧(モニタリング指標)'!HY48</f>
        <v>0.15844155844155844</v>
      </c>
      <c r="HZ10" s="4">
        <f>'データ一覧(モニタリング指標)'!HZ48</f>
        <v>0.1471861471861472</v>
      </c>
      <c r="IA10" s="4">
        <f>'データ一覧(モニタリング指標)'!IA48</f>
        <v>0.13160173160173161</v>
      </c>
      <c r="IB10" s="4">
        <f>'データ一覧(モニタリング指標)'!IB48</f>
        <v>0.14112554112554113</v>
      </c>
      <c r="IC10" s="4">
        <f>'データ一覧(モニタリング指標)'!IC48</f>
        <v>0.12829226847918437</v>
      </c>
      <c r="ID10" s="4">
        <f>'データ一覧(モニタリング指標)'!ID48</f>
        <v>0.16822429906542055</v>
      </c>
      <c r="IE10" s="4">
        <f>'データ一覧(モニタリング指標)'!IE48</f>
        <v>0.16822429906542055</v>
      </c>
      <c r="IF10" s="4">
        <f>'データ一覧(モニタリング指標)'!IF48</f>
        <v>0.18861512319456245</v>
      </c>
      <c r="IG10" s="4">
        <f>'データ一覧(モニタリング指標)'!IG48</f>
        <v>0.19083969465648856</v>
      </c>
      <c r="IH10" s="4">
        <f>'データ一覧(モニタリング指標)'!IH48</f>
        <v>0.19253604749787956</v>
      </c>
      <c r="II10" s="4">
        <f>'データ一覧(モニタリング指標)'!II48</f>
        <v>0.1964133219470538</v>
      </c>
      <c r="IJ10" s="4">
        <f>'データ一覧(モニタリング指標)'!IJ48</f>
        <v>0.22032450896669514</v>
      </c>
      <c r="IK10" s="4">
        <f>'データ一覧(モニタリング指標)'!IK48</f>
        <v>0.23911187019641333</v>
      </c>
      <c r="IL10" s="4">
        <f>'データ一覧(モニタリング指標)'!IL48</f>
        <v>0.24594363791631085</v>
      </c>
      <c r="IM10" s="4">
        <f>'データ一覧(モニタリング指標)'!IM48</f>
        <v>0.25875320239111871</v>
      </c>
      <c r="IN10" s="4">
        <f>'データ一覧(モニタリング指標)'!IN48</f>
        <v>0.27668659265584972</v>
      </c>
      <c r="IO10" s="4">
        <f>'データ一覧(モニタリング指標)'!IO48</f>
        <v>0.2698548249359522</v>
      </c>
      <c r="IP10" s="4">
        <f>'データ一覧(モニタリング指標)'!IP48</f>
        <v>0.28266438941076005</v>
      </c>
      <c r="IQ10" s="4">
        <f>'データ一覧(モニタリング指標)'!IQ48</f>
        <v>0.29461998292058073</v>
      </c>
      <c r="IR10" s="4">
        <f>'データ一覧(モニタリング指標)'!IR48</f>
        <v>0.3052003410059676</v>
      </c>
      <c r="IS10" s="4">
        <f>'データ一覧(モニタリング指標)'!IS48</f>
        <v>0.32054560954816708</v>
      </c>
      <c r="IT10" s="4">
        <f>'データ一覧(モニタリング指標)'!IT48</f>
        <v>0.34100596760443308</v>
      </c>
      <c r="IU10" s="4">
        <f>'データ一覧(モニタリング指標)'!IU48</f>
        <v>0.33759590792838873</v>
      </c>
      <c r="IV10" s="4">
        <f>'データ一覧(モニタリング指標)'!IV48</f>
        <v>0.31308016877637129</v>
      </c>
      <c r="IW10" s="4">
        <f>'データ一覧(モニタリング指標)'!IW48</f>
        <v>0.32827004219409284</v>
      </c>
      <c r="IX10" s="4">
        <f>'データ一覧(モニタリング指標)'!IX48</f>
        <v>0.3650927487352445</v>
      </c>
      <c r="IY10" s="4">
        <f>'データ一覧(モニタリング指標)'!IY48</f>
        <v>0.34738617200674538</v>
      </c>
      <c r="IZ10" s="4">
        <f>'データ一覧(モニタリング指標)'!IZ48</f>
        <v>0.34738617200674538</v>
      </c>
      <c r="JA10" s="4">
        <f>'データ一覧(モニタリング指標)'!JA48</f>
        <v>0.35834738617200673</v>
      </c>
      <c r="JB10" s="4">
        <f>'データ一覧(モニタリング指標)'!JB48</f>
        <v>0.396163469557965</v>
      </c>
      <c r="JC10" s="4">
        <f>'データ一覧(モニタリング指標)'!JC48</f>
        <v>0.41868223519599668</v>
      </c>
      <c r="JD10" s="4">
        <f>'データ一覧(モニタリング指標)'!JD48</f>
        <v>0.43369474562135113</v>
      </c>
      <c r="JE10" s="4">
        <f>'データ一覧(モニタリング指標)'!JE48</f>
        <v>0.44203502919099247</v>
      </c>
      <c r="JF10" s="4">
        <f>'データ一覧(モニタリング指標)'!JF48</f>
        <v>0.4470391993327773</v>
      </c>
      <c r="JG10" s="4">
        <f>'データ一覧(モニタリング指標)'!JG48</f>
        <v>0.44954128440366975</v>
      </c>
      <c r="JH10" s="4">
        <f>'データ一覧(モニタリング指標)'!JH48</f>
        <v>0.46038365304420348</v>
      </c>
      <c r="JI10" s="4">
        <f>'データ一覧(モニタリング指標)'!JI48</f>
        <v>0.54211843202668886</v>
      </c>
      <c r="JJ10" s="4">
        <f>'データ一覧(モニタリング指標)'!JJ48</f>
        <v>0.55379482902418686</v>
      </c>
      <c r="JK10" s="4">
        <f>'データ一覧(モニタリング指標)'!JK48</f>
        <v>0.56380316930775642</v>
      </c>
      <c r="JL10" s="4">
        <f>'データ一覧(モニタリング指標)'!JL48</f>
        <v>0.53961634695579652</v>
      </c>
      <c r="JM10" s="4">
        <f>'データ一覧(モニタリング指標)'!JM48</f>
        <v>0.55212677231025853</v>
      </c>
      <c r="JN10" s="4">
        <f>'データ一覧(モニタリング指標)'!JN48</f>
        <v>0.53044203502919096</v>
      </c>
      <c r="JO10" s="4">
        <f>'データ一覧(モニタリング指標)'!JO48</f>
        <v>0.56964136780650543</v>
      </c>
      <c r="JP10" s="4">
        <f>'データ一覧(モニタリング指標)'!JP48</f>
        <v>0.56688417618270803</v>
      </c>
      <c r="JQ10" s="4">
        <f>'データ一覧(モニタリング指標)'!JQ48</f>
        <v>0.54975530179445353</v>
      </c>
      <c r="JR10" s="4">
        <f>'データ一覧(モニタリング指標)'!JR48</f>
        <v>0.52854812398042417</v>
      </c>
      <c r="JS10" s="4">
        <f>'データ一覧(モニタリング指標)'!JS48</f>
        <v>0.5367047308319739</v>
      </c>
      <c r="JT10" s="4">
        <f>'データ一覧(モニタリング指標)'!JT48</f>
        <v>0.59706362153344206</v>
      </c>
      <c r="JU10" s="4">
        <f>'データ一覧(モニタリング指標)'!JU48</f>
        <v>0.54567699836867867</v>
      </c>
      <c r="JV10" s="4">
        <f>'データ一覧(モニタリング指標)'!JV48</f>
        <v>0.55791190864600326</v>
      </c>
      <c r="JW10" s="4">
        <f>'データ一覧(モニタリング指標)'!JW48</f>
        <v>0.59951060358890707</v>
      </c>
      <c r="JX10" s="4">
        <f>'データ一覧(モニタリング指標)'!JX48</f>
        <v>0.53017944535073414</v>
      </c>
      <c r="JY10" s="4">
        <f>'データ一覧(モニタリング指標)'!JY48</f>
        <v>0.61174551386623166</v>
      </c>
      <c r="JZ10" s="4">
        <f>'データ一覧(モニタリング指標)'!JZ48</f>
        <v>0.60929853181076676</v>
      </c>
      <c r="KA10" s="4">
        <f>'データ一覧(モニタリング指標)'!KA48</f>
        <v>0.60929853181076676</v>
      </c>
      <c r="KB10" s="4">
        <f>'データ一覧(モニタリング指標)'!KB48</f>
        <v>0.64681892332789559</v>
      </c>
      <c r="KC10" s="4">
        <f>'データ一覧(モニタリング指標)'!KC48</f>
        <v>0.66965742251223492</v>
      </c>
      <c r="KD10" s="4">
        <f>'データ一覧(モニタリング指標)'!KD48</f>
        <v>0.70473083197389885</v>
      </c>
      <c r="KE10" s="4">
        <f>'データ一覧(モニタリング指標)'!KE48</f>
        <v>0.66639477977161499</v>
      </c>
      <c r="KF10" s="4">
        <f>'データ一覧(モニタリング指標)'!KF48</f>
        <v>0.64808917197452232</v>
      </c>
      <c r="KG10" s="4">
        <f>'データ一覧(モニタリング指標)'!KG48</f>
        <v>0.65923566878980888</v>
      </c>
      <c r="KH10" s="4">
        <f>'データ一覧(モニタリング指標)'!KH48</f>
        <v>0.68789808917197448</v>
      </c>
      <c r="KI10" s="4">
        <f>'データ一覧(モニタリング指標)'!KI48</f>
        <v>0.69426751592356684</v>
      </c>
      <c r="KJ10" s="4">
        <f>'データ一覧(モニタリング指標)'!KJ48</f>
        <v>0.7213375796178344</v>
      </c>
      <c r="KK10" s="4">
        <f>'データ一覧(モニタリング指標)'!KK48</f>
        <v>0.74363057324840764</v>
      </c>
      <c r="KL10" s="4">
        <f>'データ一覧(モニタリング指標)'!KL48</f>
        <v>0.67571761055081458</v>
      </c>
      <c r="KM10" s="4">
        <f>'データ一覧(モニタリング指標)'!KM48</f>
        <v>0.6814701378254211</v>
      </c>
      <c r="KN10" s="4">
        <f>'データ一覧(モニタリング指標)'!KN48</f>
        <v>0.65543644716692195</v>
      </c>
      <c r="KO10" s="4">
        <f>'データ一覧(モニタリング指標)'!KO48</f>
        <v>0.6431784107946027</v>
      </c>
      <c r="KP10" s="4">
        <f>'データ一覧(モニタリング指標)'!KP48</f>
        <v>0.62368815592203897</v>
      </c>
      <c r="KQ10" s="4">
        <f>'データ一覧(モニタリング指標)'!KQ48</f>
        <v>0.65217391304347827</v>
      </c>
      <c r="KR10" s="4">
        <f>'データ一覧(モニタリング指標)'!KR48</f>
        <v>0.66491754122938529</v>
      </c>
      <c r="KS10" s="4">
        <f>'データ一覧(モニタリング指標)'!KS48</f>
        <v>0.66716641679160416</v>
      </c>
      <c r="KT10" s="4">
        <f>'データ一覧(モニタリング指標)'!KT48</f>
        <v>0.69115442278860573</v>
      </c>
      <c r="KU10" s="4">
        <f>'データ一覧(モニタリング指標)'!KU48</f>
        <v>0.60344827586206895</v>
      </c>
      <c r="KV10" s="4">
        <f>'データ一覧(モニタリング指標)'!KV48</f>
        <v>0.62761194029850742</v>
      </c>
      <c r="KW10" s="4">
        <f>'データ一覧(モニタリング指標)'!KW48</f>
        <v>0.62835820895522387</v>
      </c>
      <c r="KX10" s="4">
        <f>'データ一覧(モニタリング指標)'!KX48</f>
        <v>0.64029850746268657</v>
      </c>
      <c r="KY10" s="4">
        <f>'データ一覧(モニタリング指標)'!KY48</f>
        <v>0.6589724497393894</v>
      </c>
      <c r="KZ10" s="4">
        <f>'データ一覧(モニタリング指標)'!KZ48</f>
        <v>0.65450483991064778</v>
      </c>
      <c r="LA10" s="4">
        <f>'データ一覧(モニタリング指標)'!LA48</f>
        <v>0.6272455089820359</v>
      </c>
      <c r="LB10" s="4">
        <f>'データ一覧(モニタリング指標)'!LB48</f>
        <v>0.63847305389221554</v>
      </c>
      <c r="LC10" s="4">
        <f>'データ一覧(モニタリング指標)'!LC48</f>
        <v>0.63412816691505214</v>
      </c>
      <c r="LD10" s="4">
        <f>'データ一覧(モニタリング指標)'!LD48</f>
        <v>0.64456035767511177</v>
      </c>
      <c r="LE10" s="4">
        <f>'データ一覧(モニタリング指標)'!LE48</f>
        <v>0.64754098360655743</v>
      </c>
      <c r="LF10" s="4">
        <f>'データ一覧(モニタリング指標)'!LF48</f>
        <v>0.70640834575260802</v>
      </c>
      <c r="LG10" s="4">
        <f>'データ一覧(モニタリング指標)'!LG48</f>
        <v>0.72876304023845007</v>
      </c>
      <c r="LH10" s="4">
        <f>'データ一覧(モニタリング指標)'!LH48</f>
        <v>0.68155197657393851</v>
      </c>
      <c r="LI10" s="4">
        <f>'データ一覧(モニタリング指標)'!LI48</f>
        <v>0.66909090909090907</v>
      </c>
      <c r="LJ10" s="4">
        <f>'データ一覧(モニタリング指標)'!LJ48</f>
        <v>0.69963636363636361</v>
      </c>
      <c r="LK10" s="4">
        <f>'データ一覧(モニタリング指標)'!LK48</f>
        <v>0.6916363636363636</v>
      </c>
      <c r="LL10" s="4">
        <f>'データ一覧(モニタリング指標)'!LL48</f>
        <v>0.72872727272727278</v>
      </c>
      <c r="LM10" s="4">
        <f>'データ一覧(モニタリング指標)'!LM48</f>
        <v>0.75272727272727269</v>
      </c>
      <c r="LN10" s="4">
        <f>'データ一覧(モニタリング指標)'!LN48</f>
        <v>0.74109090909090913</v>
      </c>
      <c r="LO10" s="4">
        <f>'データ一覧(モニタリング指標)'!LO48</f>
        <v>0.68912280701754391</v>
      </c>
      <c r="LP10" s="4">
        <f>'データ一覧(モニタリング指標)'!LP48</f>
        <v>0.70628887353144432</v>
      </c>
      <c r="LQ10" s="4">
        <f>'データ一覧(モニタリング指標)'!LQ48</f>
        <v>0.66869095816464241</v>
      </c>
      <c r="LR10" s="4">
        <f>'データ一覧(モニタリング指標)'!LR48</f>
        <v>0.69298245614035092</v>
      </c>
      <c r="LS10" s="4">
        <f>'データ一覧(モニタリング指標)'!LS48</f>
        <v>0.70782726045883937</v>
      </c>
      <c r="LT10" s="4">
        <f>'データ一覧(モニタリング指標)'!LT48</f>
        <v>0.73418573351278604</v>
      </c>
      <c r="LU10" s="4">
        <f>'データ一覧(モニタリング指標)'!LU48</f>
        <v>0.69111709286675638</v>
      </c>
      <c r="LV10" s="4">
        <f>'データ一覧(モニタリング指標)'!LV48</f>
        <v>0.68842530282637959</v>
      </c>
      <c r="LW10" s="4">
        <f>'データ一覧(モニタリング指標)'!LW48</f>
        <v>0.63887107119948683</v>
      </c>
      <c r="LX10" s="4">
        <f>'データ一覧(モニタリング指標)'!LX48</f>
        <v>0.63258785942492013</v>
      </c>
      <c r="LY10" s="4">
        <f>'データ一覧(モニタリング指標)'!LY48</f>
        <v>0.63578274760383391</v>
      </c>
      <c r="LZ10" s="4">
        <f>'データ一覧(モニタリング指標)'!LZ48</f>
        <v>0.65111821086261978</v>
      </c>
      <c r="MA10" s="4">
        <f>'データ一覧(モニタリング指標)'!MA48</f>
        <v>0.67859424920127798</v>
      </c>
      <c r="MB10" s="4">
        <f>'データ一覧(モニタリング指標)'!MB48</f>
        <v>0.60386473429951693</v>
      </c>
      <c r="MC10" s="4">
        <f>'データ一覧(モニタリング指標)'!MC48</f>
        <v>0.57573964497041419</v>
      </c>
      <c r="MD10" s="4">
        <f>'データ一覧(モニタリング指標)'!MD48</f>
        <v>0.55325443786982254</v>
      </c>
      <c r="ME10" s="4">
        <f>'データ一覧(モニタリング指標)'!ME48</f>
        <v>0.54852071005917158</v>
      </c>
      <c r="MF10" s="4">
        <f>'データ一覧(モニタリング指標)'!MF48</f>
        <v>0.54556213017751476</v>
      </c>
      <c r="MG10" s="4">
        <f>'データ一覧(モニタリング指標)'!MG48</f>
        <v>0.56331360946745557</v>
      </c>
      <c r="MH10" s="4">
        <f>'データ一覧(モニタリング指標)'!MH48</f>
        <v>0.57076023391812869</v>
      </c>
      <c r="MI10" s="4">
        <f>'データ一覧(モニタリング指標)'!MI48</f>
        <v>0.4976608187134503</v>
      </c>
      <c r="MJ10" s="4">
        <f>'データ一覧(モニタリング指標)'!MJ48</f>
        <v>0.47660818713450293</v>
      </c>
      <c r="MK10" s="4">
        <f>'データ一覧(モニタリング指標)'!MK48</f>
        <v>0.45911214953271029</v>
      </c>
      <c r="ML10" s="4">
        <f>'データ一覧(モニタリング指標)'!ML48</f>
        <v>0.47079439252336447</v>
      </c>
      <c r="MM10" s="4">
        <f>'データ一覧(モニタリング指標)'!MM48</f>
        <v>0.42348130841121495</v>
      </c>
      <c r="MN10" s="4">
        <f>'データ一覧(モニタリング指標)'!MN48</f>
        <v>0.4269859813084112</v>
      </c>
      <c r="MO10" s="4">
        <f>'データ一覧(モニタリング指標)'!MO48</f>
        <v>0.43692129629629628</v>
      </c>
      <c r="MP10" s="4">
        <f>'データ一覧(モニタリング指標)'!MP48</f>
        <v>0.39120370370370372</v>
      </c>
      <c r="MQ10" s="4">
        <f>'データ一覧(モニタリング指標)'!MQ48</f>
        <v>0.38599537037037035</v>
      </c>
      <c r="MR10" s="4">
        <f>'データ一覧(モニタリング指標)'!MR48</f>
        <v>0.3658816771970132</v>
      </c>
      <c r="MS10" s="4">
        <f>'データ一覧(モニタリング指標)'!MS48</f>
        <v>0.35554279149913842</v>
      </c>
      <c r="MT10" s="4">
        <f>'データ一覧(モニタリング指標)'!MT48</f>
        <v>0.35037334865020103</v>
      </c>
      <c r="MU10" s="4">
        <f>'データ一覧(モニタリング指標)'!MU48</f>
        <v>0.35841470419299254</v>
      </c>
      <c r="MV10" s="4">
        <f>'データ一覧(モニタリング指標)'!MV48</f>
        <v>0.37007424328954885</v>
      </c>
      <c r="MW10" s="4">
        <f>'データ一覧(モニタリング指標)'!MW48</f>
        <v>0.3340948029697316</v>
      </c>
      <c r="MX10" s="4">
        <f>'データ一覧(モニタリング指標)'!MX48</f>
        <v>0.3449457452884066</v>
      </c>
      <c r="MY10" s="4">
        <f>'データ一覧(モニタリング指標)'!MY48</f>
        <v>0.29344729344729342</v>
      </c>
      <c r="MZ10" s="4">
        <f>'データ一覧(モニタリング指標)'!MZ48</f>
        <v>0.28229937393284005</v>
      </c>
      <c r="NA10" s="4">
        <f>'データ一覧(モニタリング指標)'!NA48</f>
        <v>0.2788844621513944</v>
      </c>
      <c r="NB10" s="4">
        <f>'データ一覧(モニタリング指標)'!NB48</f>
        <v>0.28343767785998863</v>
      </c>
      <c r="NC10" s="4">
        <f>'データ一覧(モニタリング指標)'!NC48</f>
        <v>0.292544109277177</v>
      </c>
      <c r="ND10" s="4">
        <f>'データ一覧(モニタリング指標)'!ND48</f>
        <v>0.26037521318931212</v>
      </c>
      <c r="NE10" s="4">
        <f>'データ一覧(モニタリング指標)'!NE48</f>
        <v>0.27515633882888002</v>
      </c>
      <c r="NF10" s="4">
        <f>'データ一覧(モニタリング指標)'!NF48</f>
        <v>0.23990903922683343</v>
      </c>
      <c r="NG10" s="4">
        <f>'データ一覧(モニタリング指標)'!NG48</f>
        <v>0.25810119386014779</v>
      </c>
      <c r="NH10" s="4">
        <f>'データ一覧(モニタリング指標)'!NH48</f>
        <v>0.22626492325184763</v>
      </c>
      <c r="NI10" s="4">
        <f>'データ一覧(モニタリング指標)'!NI48</f>
        <v>0.23422399090392268</v>
      </c>
      <c r="NJ10" s="4">
        <f>'データ一覧(モニタリング指標)'!NJ48</f>
        <v>0.24388857305287096</v>
      </c>
      <c r="NK10" s="4">
        <f>'データ一覧(モニタリング指標)'!NK48</f>
        <v>0.21603183627060829</v>
      </c>
      <c r="NL10" s="4">
        <f>'データ一覧(モニタリング指標)'!NL48</f>
        <v>0.23024445707788516</v>
      </c>
      <c r="NM10" s="4">
        <f>'データ一覧(モニタリング指標)'!NM48</f>
        <v>0.21603183627060829</v>
      </c>
      <c r="NN10" s="4">
        <f>'データ一覧(モニタリング指標)'!NN48</f>
        <v>0.22544009085746736</v>
      </c>
      <c r="NO10" s="4">
        <f>'データ一覧(モニタリング指標)'!NO48</f>
        <v>0.2226007950028393</v>
      </c>
      <c r="NP10" s="4">
        <f>'データ一覧(モニタリング指標)'!NP48</f>
        <v>0.24134014764338443</v>
      </c>
      <c r="NQ10" s="4">
        <f>'データ一覧(モニタリング指標)'!NQ48</f>
        <v>0.25951164111300395</v>
      </c>
      <c r="NR10" s="4">
        <f>'データ一覧(モニタリング指標)'!NR48</f>
        <v>0.24701873935264054</v>
      </c>
      <c r="NS10" s="4">
        <f>'データ一覧(モニタリング指標)'!NS48</f>
        <v>0.26515580736543909</v>
      </c>
      <c r="NT10" s="4">
        <f>'データ一覧(モニタリング指標)'!NT48</f>
        <v>0.26855524079320114</v>
      </c>
      <c r="NU10" s="4">
        <f>'データ一覧(モニタリング指標)'!NU48</f>
        <v>0.28328611898016998</v>
      </c>
      <c r="NV10" s="4">
        <f>'データ一覧(モニタリング指標)'!NV48</f>
        <v>0.27988668555240792</v>
      </c>
      <c r="NW10" s="4">
        <f>'データ一覧(モニタリング指標)'!NW48</f>
        <v>0.29915014164305948</v>
      </c>
      <c r="NX10" s="4">
        <f>'データ一覧(モニタリング指標)'!NX48</f>
        <v>0.31501416430594903</v>
      </c>
      <c r="NY10" s="4">
        <f>'データ一覧(モニタリング指標)'!NY48</f>
        <v>0.29688385269121814</v>
      </c>
      <c r="NZ10" s="4">
        <f>'データ一覧(モニタリング指標)'!NZ48</f>
        <v>0.31823329558323898</v>
      </c>
      <c r="OA10" s="4">
        <f>'データ一覧(モニタリング指標)'!OA48</f>
        <v>0.32049830124575313</v>
      </c>
      <c r="OB10" s="4">
        <f>'データ一覧(モニタリング指標)'!OB48</f>
        <v>0.36240090600226499</v>
      </c>
      <c r="OC10" s="4">
        <f>'データ一覧(モニタリング指標)'!OC48</f>
        <v>0.35617214043035106</v>
      </c>
      <c r="OD10" s="4">
        <f>'データ一覧(モニタリング指標)'!OD48</f>
        <v>0.38108720271800678</v>
      </c>
      <c r="OE10" s="4">
        <f>'データ一覧(モニタリング指標)'!OE48</f>
        <v>0.39467723669309174</v>
      </c>
      <c r="OF10" s="4">
        <f>'データ一覧(モニタリング指標)'!OF48</f>
        <v>0.38618346545866367</v>
      </c>
      <c r="OG10" s="4">
        <f>'データ一覧(モニタリング指標)'!OG48</f>
        <v>0.4218573046432616</v>
      </c>
      <c r="OH10" s="4">
        <f>'データ一覧(モニタリング指標)'!OH48</f>
        <v>0.42525481313703284</v>
      </c>
      <c r="OI10" s="4">
        <f>'データ一覧(モニタリング指標)'!OI48</f>
        <v>0.43544733861834656</v>
      </c>
      <c r="OJ10" s="4">
        <f>'データ一覧(モニタリング指標)'!OJ48</f>
        <v>0.44960362400906001</v>
      </c>
      <c r="OK10" s="4">
        <f>'データ一覧(モニタリング指標)'!OK48</f>
        <v>0.45979614949037373</v>
      </c>
      <c r="OL10" s="4">
        <f>'データ一覧(モニタリング指標)'!OL48</f>
        <v>0.47168742921857304</v>
      </c>
      <c r="OM10" s="4">
        <f>'データ一覧(モニタリング指標)'!OM48</f>
        <v>0.49093997734994338</v>
      </c>
      <c r="ON10" s="4">
        <f>'データ一覧(モニタリング指標)'!ON48</f>
        <v>0.49943374858437145</v>
      </c>
      <c r="OO10" s="4">
        <f>'データ一覧(モニタリング指標)'!OO48</f>
        <v>0.51585503963759904</v>
      </c>
      <c r="OP10" s="4">
        <f>'データ一覧(モニタリング指標)'!OP48</f>
        <v>0.54020385050962627</v>
      </c>
      <c r="OQ10" s="4">
        <f>'データ一覧(モニタリング指標)'!OQ48</f>
        <v>0.57474518686296716</v>
      </c>
      <c r="OR10" s="4">
        <f>'データ一覧(モニタリング指標)'!OR48</f>
        <v>0.60645526613816536</v>
      </c>
      <c r="OS10" s="4">
        <f>'データ一覧(モニタリング指標)'!OS48</f>
        <v>0.61880630630630629</v>
      </c>
      <c r="OT10" s="4">
        <f>'データ一覧(モニタリング指標)'!OT48</f>
        <v>0.63166760247052223</v>
      </c>
      <c r="OU10" s="4">
        <f>'データ一覧(モニタリング指標)'!OU48</f>
        <v>0.63559797866367207</v>
      </c>
      <c r="OV10" s="4">
        <f>'データ一覧(モニタリング指標)'!OV48</f>
        <v>0.67153284671532842</v>
      </c>
      <c r="OW10" s="4">
        <f>'データ一覧(モニタリング指標)'!OW48</f>
        <v>0.69679955081414935</v>
      </c>
      <c r="OX10" s="4">
        <f>'データ一覧(モニタリング指標)'!OX48</f>
        <v>0.72375070185289159</v>
      </c>
      <c r="OY10" s="4">
        <f>'データ一覧(モニタリング指標)'!OY48</f>
        <v>0.77877596855699049</v>
      </c>
      <c r="OZ10" s="4">
        <f>'データ一覧(モニタリング指標)'!OZ48</f>
        <v>0.79112857944974735</v>
      </c>
      <c r="PA10" s="4">
        <f>'データ一覧(モニタリング指標)'!PA48</f>
        <v>0.78867713004484308</v>
      </c>
      <c r="PB10" s="4">
        <f>'データ一覧(モニタリング指標)'!PB48</f>
        <v>0.797085201793722</v>
      </c>
      <c r="PC10" s="4">
        <f>'データ一覧(モニタリング指標)'!PC48</f>
        <v>0.79866518353726368</v>
      </c>
      <c r="PD10" s="4">
        <f>'データ一覧(モニタリング指標)'!PD48</f>
        <v>0.81301709873138439</v>
      </c>
      <c r="PE10" s="4">
        <f>'データ一覧(モニタリング指標)'!PE48</f>
        <v>0.83661202185792349</v>
      </c>
      <c r="PF10" s="4">
        <f>'データ一覧(モニタリング指標)'!PF48</f>
        <v>0.8707742639040349</v>
      </c>
      <c r="PG10" s="4">
        <f>'データ一覧(モニタリング指標)'!PG48</f>
        <v>0.78209109730848858</v>
      </c>
      <c r="PH10" s="4">
        <f>'データ一覧(モニタリング指標)'!PH48</f>
        <v>0.78952719877986777</v>
      </c>
      <c r="PI10" s="4">
        <f>'データ一覧(モニタリング指標)'!PI48</f>
        <v>0.80413932357395257</v>
      </c>
      <c r="PJ10" s="4">
        <f>'データ一覧(モニタリング指標)'!PJ48</f>
        <v>0.79979828542612208</v>
      </c>
      <c r="PK10" s="4">
        <f>'データ一覧(モニタリング指標)'!PK48</f>
        <v>0.79706601466992666</v>
      </c>
      <c r="PL10" s="4">
        <f>'データ一覧(モニタリング指標)'!PL48</f>
        <v>0.77187948350071733</v>
      </c>
      <c r="PM10" s="4">
        <f>'データ一覧(モニタリング指標)'!PM48</f>
        <v>0.78175740210124167</v>
      </c>
      <c r="PN10" s="4">
        <f>'データ一覧(モニタリング指標)'!PN48</f>
        <v>0.76743075453677168</v>
      </c>
      <c r="PO10" s="4">
        <f>'データ一覧(モニタリング指標)'!PO48</f>
        <v>0.80850047755491883</v>
      </c>
      <c r="PP10" s="4">
        <f>'データ一覧(モニタリング指標)'!PP48</f>
        <v>0.82422802850356292</v>
      </c>
      <c r="PQ10" s="4">
        <f>'データ一覧(モニタリング指標)'!PQ48</f>
        <v>0.79934823091247675</v>
      </c>
      <c r="PR10" s="4">
        <f>'データ一覧(モニタリング指標)'!PR48</f>
        <v>0.79232505643340856</v>
      </c>
      <c r="PS10" s="4">
        <f>'データ一覧(モニタリング指標)'!PS48</f>
        <v>0.79711451758340846</v>
      </c>
      <c r="PT10" s="4">
        <f>'データ一覧(モニタリング指標)'!PT48</f>
        <v>0.7930568079350766</v>
      </c>
      <c r="PU10" s="4">
        <f>'データ一覧(モニタリング指標)'!PU48</f>
        <v>0.80511899416255051</v>
      </c>
      <c r="PV10" s="4">
        <f>'データ一覧(モニタリング指標)'!PV48</f>
        <v>0.79759251003120823</v>
      </c>
      <c r="PW10" s="4">
        <f>'データ一覧(モニタリング指標)'!PW48</f>
        <v>0.77456647398843925</v>
      </c>
      <c r="PX10" s="4">
        <f>'データ一覧(モニタリング指標)'!PX48</f>
        <v>0.77924944812362029</v>
      </c>
      <c r="PY10" s="4">
        <f>'データ一覧(モニタリング指標)'!PY48</f>
        <v>0.75066079295154187</v>
      </c>
      <c r="PZ10" s="4">
        <f>'データ一覧(モニタリング指標)'!PZ48</f>
        <v>0.73524229074889869</v>
      </c>
      <c r="QA10" s="4">
        <f>'データ一覧(モニタリング指標)'!QA48</f>
        <v>0.76387665198237886</v>
      </c>
      <c r="QB10" s="4">
        <f>'データ一覧(モニタリング指標)'!QB48</f>
        <v>0.75943810359964881</v>
      </c>
      <c r="QC10" s="4">
        <f>'データ一覧(モニタリング指標)'!QC48</f>
        <v>0.72060737527114971</v>
      </c>
      <c r="QD10" s="4">
        <f>'データ一覧(モニタリング指標)'!QD48</f>
        <v>0.7020267356619232</v>
      </c>
      <c r="QE10" s="4">
        <f>'データ一覧(モニタリング指標)'!QE48</f>
        <v>0.69038378611470463</v>
      </c>
      <c r="QF10" s="4">
        <f>'データ一覧(モニタリング指標)'!QF48</f>
        <v>0.68046571798188871</v>
      </c>
      <c r="QG10" s="4">
        <f>'データ一覧(モニタリング指標)'!QG48</f>
        <v>0.66235446313065982</v>
      </c>
      <c r="QH10" s="4">
        <f>'データ一覧(モニタリング指標)'!QH48</f>
        <v>0.64165588615782665</v>
      </c>
      <c r="QI10" s="4">
        <f>'データ一覧(モニタリング指標)'!QI48</f>
        <v>0.65934539190353147</v>
      </c>
      <c r="QJ10" s="4">
        <f>'データ一覧(モニタリング指標)'!QJ48</f>
        <v>0.64168819982773473</v>
      </c>
      <c r="QK10" s="4">
        <f>'データ一覧(モニタリング指標)'!QK48</f>
        <v>0.63350559862187772</v>
      </c>
      <c r="QL10" s="4">
        <f>'データ一覧(モニタリング指標)'!QL48</f>
        <v>0.60051657339647013</v>
      </c>
      <c r="QM10" s="4">
        <f>'データ一覧(モニタリング指標)'!QM48</f>
        <v>0.57554885923374943</v>
      </c>
      <c r="QN10" s="4">
        <f>'データ一覧(モニタリング指標)'!QN48</f>
        <v>0.55359448988377102</v>
      </c>
      <c r="QO10" s="4">
        <f>'データ一覧(モニタリング指標)'!QO48</f>
        <v>0.54068015497201893</v>
      </c>
      <c r="QP10" s="4">
        <f>'データ一覧(モニタリング指標)'!QP48</f>
        <v>0.53207059836418424</v>
      </c>
      <c r="QQ10" s="4">
        <f>'データ一覧(モニタリング指標)'!QQ48</f>
        <v>0.51053763440860211</v>
      </c>
      <c r="QR10" s="4">
        <f>'データ一覧(モニタリング指標)'!QR48</f>
        <v>0.47698924731182796</v>
      </c>
      <c r="QS10" s="4">
        <f>'データ一覧(モニタリング指標)'!QS48</f>
        <v>0.44215053763440859</v>
      </c>
      <c r="QT10" s="4">
        <f>'データ一覧(モニタリング指標)'!QT48</f>
        <v>0.43225806451612903</v>
      </c>
      <c r="QU10" s="4">
        <f>'データ一覧(モニタリング指標)'!QU48</f>
        <v>0.41290322580645161</v>
      </c>
      <c r="QV10" s="4">
        <f>'データ一覧(モニタリング指標)'!QV48</f>
        <v>0.41935483870967744</v>
      </c>
      <c r="QW10" s="4">
        <f>'データ一覧(モニタリング指標)'!QW48</f>
        <v>0.42200257842715944</v>
      </c>
      <c r="QX10" s="4">
        <f>'データ一覧(モニタリング指標)'!QX48</f>
        <v>0.37730192719486083</v>
      </c>
      <c r="QY10" s="4">
        <f>'データ一覧(モニタリング指標)'!QY48</f>
        <v>0.34732334047109209</v>
      </c>
      <c r="QZ10" s="4">
        <f>'データ一覧(モニタリング指標)'!QZ48</f>
        <v>0.34115138592750532</v>
      </c>
      <c r="RA10" s="4">
        <f>'データ一覧(モニタリング指標)'!RA48</f>
        <v>0.33006396588486142</v>
      </c>
      <c r="RB10" s="4">
        <f>'データ一覧(モニタリング指標)'!RB48</f>
        <v>0.31812366737739872</v>
      </c>
      <c r="RC10" s="4">
        <f>'データ一覧(モニタリング指標)'!RC48</f>
        <v>0.32238805970149254</v>
      </c>
      <c r="RD10" s="4">
        <f>'データ一覧(モニタリング指標)'!RD48</f>
        <v>0.33091684434968016</v>
      </c>
      <c r="RE10" s="4">
        <f>'データ一覧(モニタリング指標)'!RE48</f>
        <v>0.28772378516624042</v>
      </c>
      <c r="RF10" s="4">
        <f>'データ一覧(モニタリング指標)'!RF48</f>
        <v>0.27450980392156865</v>
      </c>
      <c r="RG10" s="4">
        <f>'データ一覧(モニタリング指標)'!RG48</f>
        <v>0.25266297400937365</v>
      </c>
      <c r="RH10" s="4">
        <f>'データ一覧(モニタリング指標)'!RH48</f>
        <v>0.2415850021303792</v>
      </c>
      <c r="RI10" s="4">
        <f>'データ一覧(モニタリング指標)'!RI48</f>
        <v>0.22851063829787235</v>
      </c>
      <c r="RJ10" s="4">
        <f>'データ一覧(モニタリング指標)'!RJ48</f>
        <v>0.23106382978723405</v>
      </c>
      <c r="RK10" s="4">
        <f>'データ一覧(モニタリング指標)'!RK48</f>
        <v>0.23574468085106384</v>
      </c>
      <c r="RL10" s="4">
        <f>'データ一覧(モニタリング指標)'!RL48</f>
        <v>0.21021276595744681</v>
      </c>
      <c r="RM10" s="4">
        <f>'データ一覧(モニタリング指標)'!RM48</f>
        <v>0.19191489361702127</v>
      </c>
      <c r="RN10" s="4">
        <f>'データ一覧(モニタリング指標)'!RN48</f>
        <v>0.18127659574468086</v>
      </c>
      <c r="RO10" s="4">
        <f>'データ一覧(モニタリング指標)'!RO48</f>
        <v>0.17234042553191489</v>
      </c>
      <c r="RP10" s="4">
        <f>'データ一覧(モニタリング指標)'!RP48</f>
        <v>0.1651063829787234</v>
      </c>
      <c r="RQ10" s="4">
        <f>'データ一覧(モニタリング指標)'!RQ48</f>
        <v>0.1651063829787234</v>
      </c>
      <c r="RR10" s="4">
        <f>'データ一覧(モニタリング指標)'!RR48</f>
        <v>0.17234042553191489</v>
      </c>
      <c r="RS10" s="4">
        <f>'データ一覧(モニタリング指標)'!RS48</f>
        <v>0.1651063829787234</v>
      </c>
      <c r="RT10" s="4">
        <f>'データ一覧(モニタリング指標)'!RT48</f>
        <v>0.15816326530612246</v>
      </c>
      <c r="RU10" s="4">
        <f>'データ一覧(モニタリング指標)'!RU48</f>
        <v>0.15339480301760269</v>
      </c>
      <c r="RV10" s="4">
        <f>'データ一覧(モニタリング指標)'!RV48</f>
        <v>0.1461131461131461</v>
      </c>
      <c r="RW10" s="4">
        <f>'データ一覧(モニタリング指標)'!RW48</f>
        <v>0.1505901505901506</v>
      </c>
      <c r="RX10" s="4">
        <f>'データ一覧(モニタリング指標)'!RX48</f>
        <v>0.16605616605616605</v>
      </c>
      <c r="RY10" s="4">
        <f>'データ一覧(モニタリング指標)'!RY48</f>
        <v>0.18030118030118031</v>
      </c>
      <c r="RZ10" s="4">
        <f>'データ一覧(モニタリング指標)'!RZ48</f>
        <v>0.15221815221815221</v>
      </c>
      <c r="SA10" s="4">
        <f>'データ一覧(モニタリング指標)'!SA48</f>
        <v>0.16646316646316647</v>
      </c>
      <c r="SB10" s="4">
        <f>'データ一覧(モニタリング指標)'!SB48</f>
        <v>0.15628815628815629</v>
      </c>
      <c r="SC10" s="4">
        <f>'データ一覧(モニタリング指標)'!SC48</f>
        <v>0.15506715506715507</v>
      </c>
      <c r="SD10" s="4">
        <f>'データ一覧(モニタリング指標)'!SD48</f>
        <v>0.16198616198616198</v>
      </c>
      <c r="SE10" s="4">
        <f>'データ一覧(モニタリング指標)'!SE48</f>
        <v>0.1737891737891738</v>
      </c>
      <c r="SF10" s="4">
        <f>'データ一覧(モニタリング指標)'!SF48</f>
        <v>0.18722018722018721</v>
      </c>
      <c r="SG10" s="4">
        <f>'データ一覧(モニタリング指標)'!SG48</f>
        <v>0.1737891737891738</v>
      </c>
      <c r="SH10" s="4">
        <f>'データ一覧(モニタリング指標)'!SH48</f>
        <v>0.17460317460317459</v>
      </c>
      <c r="SI10" s="4">
        <f>'データ一覧(モニタリング指標)'!SI48</f>
        <v>0.185999185999186</v>
      </c>
      <c r="SJ10" s="4">
        <f>'データ一覧(モニタリング指標)'!SJ48</f>
        <v>0.19332519332519332</v>
      </c>
      <c r="SK10" s="4">
        <f>'データ一覧(モニタリング指標)'!SK48</f>
        <v>0.2043142043142043</v>
      </c>
      <c r="SL10" s="4">
        <f>'データ一覧(モニタリング指標)'!SL48</f>
        <v>0.22140822140822142</v>
      </c>
      <c r="SM10" s="4">
        <f>'データ一覧(モニタリング指標)'!SM48</f>
        <v>0.23646723646723647</v>
      </c>
      <c r="SN10" s="4">
        <f>'データ一覧(モニタリング指標)'!SN48</f>
        <v>0.23850223850223851</v>
      </c>
      <c r="SO10" s="4">
        <f>'データ一覧(モニタリング指標)'!SO48</f>
        <v>0.23301358912869705</v>
      </c>
      <c r="SP10" s="4">
        <f>'データ一覧(モニタリング指標)'!SP48</f>
        <v>0.24300559552358114</v>
      </c>
      <c r="SQ10" s="4">
        <f>'データ一覧(モニタリング指標)'!SQ48</f>
        <v>0.26778577138289367</v>
      </c>
      <c r="SR10" s="4">
        <f>'データ一覧(モニタリング指標)'!SR48</f>
        <v>0.28697042366107112</v>
      </c>
      <c r="SS10" s="4">
        <f>'データ一覧(モニタリング指標)'!SS48</f>
        <v>0.30935251798561153</v>
      </c>
      <c r="ST10" s="4">
        <f>'データ一覧(モニタリング指標)'!ST48</f>
        <v>0.33413269384492406</v>
      </c>
      <c r="SU10" s="4">
        <f>'データ一覧(モニタリング指標)'!SU48</f>
        <v>0.29681274900398408</v>
      </c>
      <c r="SV10" s="4">
        <f>'データ一覧(モニタリング指標)'!SV48</f>
        <v>0.29880478087649404</v>
      </c>
      <c r="SW10" s="4">
        <f>'データ一覧(モニタリング指標)'!SW48</f>
        <v>0.31115537848605579</v>
      </c>
      <c r="SX10" s="4">
        <f>'データ一覧(モニタリング指標)'!SX48</f>
        <v>0.35498007968127487</v>
      </c>
      <c r="SY10" s="4">
        <f>'データ一覧(モニタリング指標)'!SY48</f>
        <v>0.35338645418326692</v>
      </c>
      <c r="SZ10" s="4">
        <f>'データ一覧(モニタリング指標)'!SZ48</f>
        <v>0.40956175298804781</v>
      </c>
      <c r="TA10" s="4">
        <f>'データ一覧(モニタリング指標)'!TA48</f>
        <v>0.4541832669322709</v>
      </c>
      <c r="TB10" s="4">
        <f>'データ一覧(モニタリング指標)'!TB48</f>
        <v>0.46215139442231074</v>
      </c>
      <c r="TC10" s="4">
        <f>'データ一覧(モニタリング指標)'!TC48</f>
        <v>0.47290836653386453</v>
      </c>
      <c r="TD10" s="4">
        <f>'データ一覧(モニタリング指標)'!TD48</f>
        <v>0.50834658187599369</v>
      </c>
      <c r="TE10" s="4">
        <f>'データ一覧(モニタリング指標)'!TE48</f>
        <v>0.51718688265507706</v>
      </c>
      <c r="TF10" s="4">
        <f>'データ一覧(モニタリング指標)'!TF48</f>
        <v>0.55511655472145394</v>
      </c>
      <c r="TG10" s="4">
        <f>'データ一覧(モニタリング指標)'!TG48</f>
        <v>0.61280126432240223</v>
      </c>
      <c r="TH10" s="4">
        <f>'データ一覧(モニタリング指標)'!TH48</f>
        <v>0.66258395890952193</v>
      </c>
      <c r="TI10" s="4">
        <f>'データ一覧(モニタリング指標)'!TI48</f>
        <v>0.70363062352012629</v>
      </c>
      <c r="TJ10" s="4">
        <f>'データ一覧(モニタリング指標)'!TJ48</f>
        <v>0.61917916337805845</v>
      </c>
      <c r="TK10" s="4">
        <f>'データ一覧(モニタリング指標)'!TK48</f>
        <v>0.64048934490923437</v>
      </c>
      <c r="TL10" s="4">
        <f>'データ一覧(モニタリング指標)'!TL48</f>
        <v>0.64640883977900554</v>
      </c>
      <c r="TM10" s="4">
        <f>'データ一覧(モニタリング指標)'!TM48</f>
        <v>0.6732438831886346</v>
      </c>
      <c r="TN10" s="4">
        <f>'データ一覧(モニタリング指標)'!TN48</f>
        <v>0.73204419889502759</v>
      </c>
      <c r="TO10" s="4">
        <f>'データ一覧(モニタリング指標)'!TO48</f>
        <v>0.78808208366219412</v>
      </c>
      <c r="TP10" s="4">
        <f>'データ一覧(モニタリング指標)'!TP48</f>
        <v>0.70239497447978017</v>
      </c>
      <c r="TQ10" s="4">
        <f>'データ一覧(モニタリング指標)'!TQ48</f>
        <v>0.68983117393011384</v>
      </c>
      <c r="TR10" s="4">
        <f>'データ一覧(モニタリング指標)'!TR48</f>
        <v>0.70396544954848839</v>
      </c>
      <c r="TS10" s="4">
        <f>'データ一覧(モニタリング指標)'!TS48</f>
        <v>0.72241853160581071</v>
      </c>
      <c r="TT10" s="4">
        <f>'データ一覧(モニタリング指標)'!TT48</f>
        <v>0.72398900667451904</v>
      </c>
      <c r="TU10" s="4">
        <f>'データ一覧(モニタリング指標)'!TU48</f>
        <v>0.78955634079308989</v>
      </c>
      <c r="TV10" s="4">
        <f>'データ一覧(モニタリング指標)'!TV48</f>
        <v>0.84300740163615118</v>
      </c>
      <c r="TW10" s="4">
        <f>'データ一覧(モニタリング指標)'!TW48</f>
        <v>0.75301908843007404</v>
      </c>
      <c r="TX10" s="4">
        <f>'データ一覧(モニタリング指標)'!TX48</f>
        <v>0.75223996883521616</v>
      </c>
      <c r="TY10" s="4">
        <f>'データ一覧(モニタリング指標)'!TY48</f>
        <v>0.73704713673548894</v>
      </c>
      <c r="TZ10" s="4">
        <f>'データ一覧(モニタリング指標)'!TZ48</f>
        <v>0.7533927879022877</v>
      </c>
      <c r="UA10" s="4">
        <f>'データ一覧(モニタリング指標)'!UA48</f>
        <v>0.77084141139976736</v>
      </c>
      <c r="UB10" s="4">
        <f>'データ一覧(モニタリング指標)'!UB48</f>
        <v>0.84335013571151607</v>
      </c>
      <c r="UC10" s="4">
        <f>'データ一覧(モニタリング指標)'!UC48</f>
        <v>0.89980657640232109</v>
      </c>
      <c r="UD10" s="4">
        <f>'データ一覧(モニタリング指標)'!UD48</f>
        <v>0.79187620889748545</v>
      </c>
      <c r="UE10" s="4">
        <f>'データ一覧(モニタリング指標)'!UE48</f>
        <v>0.76210131332082554</v>
      </c>
      <c r="UF10" s="4">
        <f>'データ一覧(モニタリング指標)'!UF48</f>
        <v>0.75309104533533155</v>
      </c>
      <c r="UG10" s="4">
        <f>'データ一覧(モニタリング指標)'!UG48</f>
        <v>0.75196702884975641</v>
      </c>
      <c r="UH10" s="4">
        <f>'データ一覧(モニタリング指標)'!UH48</f>
        <v>0.76920194829524169</v>
      </c>
      <c r="UI10" s="4">
        <f>'データ一覧(モニタリング指標)'!UI48</f>
        <v>0.83252154364930686</v>
      </c>
      <c r="UJ10" s="4">
        <f>'データ一覧(モニタリング指標)'!UJ48</f>
        <v>0.87833827893175076</v>
      </c>
      <c r="UK10" s="4">
        <f>'データ一覧(モニタリング指標)'!UK48</f>
        <v>0.75426874536005939</v>
      </c>
      <c r="UL10" s="4">
        <f>'データ一覧(モニタリング指標)'!UL48</f>
        <v>0.73155357804968479</v>
      </c>
      <c r="UM10" s="4">
        <f>'データ一覧(モニタリング指標)'!UM48</f>
        <v>0.70764119601328901</v>
      </c>
      <c r="UN10" s="4">
        <f>'データ一覧(モニタリング指標)'!UN48</f>
        <v>0.70848708487084866</v>
      </c>
      <c r="UO10" s="4">
        <f>'データ一覧(モニタリング指標)'!UO48</f>
        <v>0.68368846436443786</v>
      </c>
      <c r="UP10" s="4">
        <f>'データ一覧(モニタリング指標)'!UP48</f>
        <v>0.73659074210139608</v>
      </c>
      <c r="UQ10" s="4">
        <f>'データ一覧(モニタリング指標)'!UQ48</f>
        <v>0.76984998170508601</v>
      </c>
      <c r="UR10" s="4">
        <f>'データ一覧(モニタリング指標)'!UR48</f>
        <v>0.64505494505494509</v>
      </c>
      <c r="US10" s="4">
        <f>'データ一覧(モニタリング指標)'!US48</f>
        <v>0.59825960841189263</v>
      </c>
      <c r="UT10" s="4">
        <f>'データ一覧(モニタリング指標)'!UT48</f>
        <v>0.57614213197969544</v>
      </c>
      <c r="UU10" s="4">
        <f>'データ一覧(モニタリング指標)'!UU48</f>
        <v>0.55801305293691084</v>
      </c>
      <c r="UV10" s="4">
        <f>'データ一覧(モニタリング指標)'!UV48</f>
        <v>0.53480783176214652</v>
      </c>
      <c r="UW10" s="4">
        <f>'データ一覧(モニタリング指標)'!UW48</f>
        <v>0.56526468455402468</v>
      </c>
      <c r="UX10" s="4">
        <f>'データ一覧(モニタリング指標)'!UX48</f>
        <v>0.58955765047135611</v>
      </c>
      <c r="UY10" s="4">
        <f>'データ一覧(モニタリング指標)'!UY48</f>
        <v>0.60764514965741079</v>
      </c>
      <c r="UZ10" s="4">
        <f>'データ一覧(モニタリング指標)'!UZ48</f>
        <v>0.44624819624819623</v>
      </c>
      <c r="VA10" s="4">
        <f>'データ一覧(モニタリング指標)'!VA48</f>
        <v>0.40800865800865799</v>
      </c>
      <c r="VB10" s="4">
        <f>'データ一覧(モニタリング指標)'!VB48</f>
        <v>0.43032490974729243</v>
      </c>
      <c r="VC10" s="4">
        <f>'データ一覧(モニタリング指標)'!VC48</f>
        <v>0.3538902832556472</v>
      </c>
      <c r="VD10" s="4">
        <f>'データ一覧(モニタリング指標)'!VD48</f>
        <v>0.3685908927931158</v>
      </c>
      <c r="VE10" s="4">
        <f>'データ一覧(モニタリング指標)'!VE48</f>
        <v>0.38456040028591854</v>
      </c>
      <c r="VF10" s="4">
        <f>'データ一覧(モニタリング指標)'!VF48</f>
        <v>0.28469496967534785</v>
      </c>
      <c r="VG10" s="4">
        <f>'データ一覧(モニタリング指標)'!VG48</f>
        <v>0.21227256510881198</v>
      </c>
      <c r="VH10" s="4">
        <f>'データ一覧(モニタリング指標)'!VH48</f>
        <v>0.23098394975575715</v>
      </c>
      <c r="VI10" s="4">
        <f>'データ一覧(モニタリング指標)'!VI48</f>
        <v>0.22230113636363635</v>
      </c>
      <c r="VJ10" s="4">
        <f>'データ一覧(モニタリング指標)'!VJ48</f>
        <v>0.20525568181818182</v>
      </c>
      <c r="VK10" s="4">
        <f>'データ一覧(モニタリング指標)'!VK48</f>
        <v>0.21519886363636365</v>
      </c>
      <c r="VL10" s="4">
        <f>'データ一覧(モニタリング指標)'!VL48</f>
        <v>0.22407670454545456</v>
      </c>
      <c r="VM10" s="4">
        <f>'データ一覧(モニタリング指標)'!VM48</f>
        <v>0.1796875</v>
      </c>
      <c r="VN10" s="4">
        <f>'データ一覧(モニタリング指標)'!VN48</f>
        <v>0.16832386363636365</v>
      </c>
      <c r="VO10" s="4">
        <f>'データ一覧(モニタリング指標)'!VO48</f>
        <v>0.15625</v>
      </c>
      <c r="VP10" s="4">
        <f>'データ一覧(モニタリング指標)'!VP48</f>
        <v>0.15436479772888573</v>
      </c>
      <c r="VQ10" s="4">
        <f>'データ一覧(モニタリング指標)'!VQ48</f>
        <v>0.15081618168914124</v>
      </c>
      <c r="VR10" s="4">
        <f>'データ一覧(モニタリング指標)'!VR48</f>
        <v>0.15862313697657912</v>
      </c>
      <c r="VS10" s="4">
        <f>'データ一覧(モニタリング指標)'!VS48</f>
        <v>0.16678495386799147</v>
      </c>
      <c r="VT10" s="4">
        <f>'データ一覧(モニタリング指標)'!VT48</f>
        <v>0.1383960255500355</v>
      </c>
      <c r="VU10" s="4">
        <f>'データ一覧(モニタリング指標)'!VU48</f>
        <v>0.13449254790631654</v>
      </c>
      <c r="VV10" s="4">
        <f>'データ一覧(モニタリング指標)'!VV48</f>
        <v>0.12633073101490419</v>
      </c>
      <c r="VW10" s="4">
        <f>'データ一覧(モニタリング指標)'!VW48</f>
        <v>0.12065294535131299</v>
      </c>
      <c r="VX10" s="4">
        <f>'データ一覧(モニタリング指標)'!VX48</f>
        <v>0.10823278921220723</v>
      </c>
      <c r="VY10" s="4">
        <f>'データ一覧(モニタリング指標)'!VY48</f>
        <v>0.11071682044002838</v>
      </c>
      <c r="VZ10" s="4">
        <f>'データ一覧(モニタリング指標)'!VZ48</f>
        <v>0.11391057487579843</v>
      </c>
      <c r="WA10" s="4">
        <f>'データ一覧(モニタリング指標)'!WA48</f>
        <v>8.5166784953867994E-2</v>
      </c>
      <c r="WB10" s="4">
        <f>'データ一覧(モニタリング指標)'!WB48</f>
        <v>7.6295244854506741E-2</v>
      </c>
      <c r="WC10" s="4">
        <f>'データ一覧(モニタリング指標)'!WC48</f>
        <v>7.2586328400281883E-2</v>
      </c>
      <c r="WD10" s="4">
        <f>'データ一覧(モニタリング指標)'!WD48</f>
        <v>6.3072586328400279E-2</v>
      </c>
      <c r="WE10" s="4">
        <f>'データ一覧(モニタリング指標)'!WE48</f>
        <v>6.0253699788583512E-2</v>
      </c>
      <c r="WF10" s="4">
        <f>'データ一覧(モニタリング指標)'!WF48</f>
        <v>6.3424947145877375E-2</v>
      </c>
      <c r="WG10" s="4">
        <f>'データ一覧(モニタリング指標)'!WG48</f>
        <v>6.5539112050739964E-2</v>
      </c>
      <c r="WH10" s="4">
        <f>'データ一覧(モニタリング指標)'!WH48</f>
        <v>5.2149400986610292E-2</v>
      </c>
      <c r="WI10" s="4">
        <f>'データ一覧(モニタリング指標)'!WI48</f>
        <v>4.510218463706836E-2</v>
      </c>
      <c r="WJ10" s="4">
        <f>'データ一覧(モニタリング指標)'!WJ48</f>
        <v>3.9464411557434811E-2</v>
      </c>
      <c r="WK10" s="4">
        <f>'データ一覧(モニタリング指標)'!WK48</f>
        <v>4.1226215644820298E-2</v>
      </c>
      <c r="WL10" s="4">
        <f>'データ一覧(モニタリング指標)'!WL48</f>
        <v>4.0873854827343202E-2</v>
      </c>
      <c r="WM10" s="4">
        <f>'データ一覧(モニタリング指標)'!WM48</f>
        <v>4.6511627906976744E-2</v>
      </c>
      <c r="WN10" s="4">
        <f>'データ一覧(モニタリング指標)'!WN48</f>
        <v>4.7216349541930935E-2</v>
      </c>
      <c r="WO10" s="4">
        <f>'データ一覧(モニタリング指標)'!WO48</f>
        <v>4.1578576462297394E-2</v>
      </c>
      <c r="WP10" s="4">
        <f>'データ一覧(モニタリング指標)'!WP48</f>
        <v>4.0521494009866106E-2</v>
      </c>
      <c r="WQ10" s="4">
        <f>'データ一覧(モニタリング指標)'!WQ48</f>
        <v>4.4397463002114168E-2</v>
      </c>
      <c r="WR10" s="4">
        <f>'データ一覧(モニタリング指標)'!WR48</f>
        <v>3.8448095071653268E-2</v>
      </c>
      <c r="WS10" s="4">
        <f>'データ一覧(モニタリング指標)'!WS48</f>
        <v>3.6834924965893585E-2</v>
      </c>
      <c r="WT10" s="4">
        <f>'データ一覧(モニタリング指標)'!WT48</f>
        <v>4.1950886766712145E-2</v>
      </c>
      <c r="WU10" s="4">
        <f>'データ一覧(モニタリング指標)'!WU48</f>
        <v>4.6043656207366987E-2</v>
      </c>
      <c r="WV10" s="4">
        <f>'データ一覧(モニタリング指標)'!WV48</f>
        <v>4.3997271487039566E-2</v>
      </c>
      <c r="WW10" s="4">
        <f>'データ一覧(モニタリング指標)'!WW48</f>
        <v>4.5020463847203276E-2</v>
      </c>
      <c r="WX10" s="4">
        <f>'データ一覧(モニタリング指標)'!WX48</f>
        <v>4.1170466144947258E-2</v>
      </c>
      <c r="WY10" s="4">
        <f>'データ一覧(モニタリング指標)'!WY48</f>
        <v>4.3211976862878532E-2</v>
      </c>
      <c r="WZ10" s="4">
        <f>'データ一覧(モニタリング指標)'!WZ48</f>
        <v>4.3211976862878532E-2</v>
      </c>
      <c r="XA10" s="4">
        <f>'データ一覧(モニタリング指標)'!XA48</f>
        <v>4.3892480435522289E-2</v>
      </c>
      <c r="XB10" s="4">
        <f>'データ一覧(モニタリング指標)'!XB48</f>
        <v>4.5853000674308836E-2</v>
      </c>
      <c r="XC10" s="4">
        <f>'データ一覧(モニタリング指標)'!XC48</f>
        <v>3.6749831422791639E-2</v>
      </c>
      <c r="XD10" s="4">
        <f>'データ一覧(モニタリング指標)'!XD48</f>
        <v>3.4563758389261748E-2</v>
      </c>
      <c r="XE10" s="4">
        <f>'データ一覧(モニタリング指標)'!XE48</f>
        <v>2.919463087248322E-2</v>
      </c>
      <c r="XF10" s="4">
        <f>'データ一覧(モニタリング指標)'!XF48</f>
        <v>2.9775844764135161E-2</v>
      </c>
      <c r="XG10" s="4">
        <f>'データ一覧(モニタリング指標)'!XG48</f>
        <v>2.8103044496487119E-2</v>
      </c>
      <c r="XH10" s="4">
        <f>'データ一覧(モニタリング指標)'!XH48</f>
        <v>3.0444964871194378E-2</v>
      </c>
      <c r="XI10" s="4">
        <f>'データ一覧(モニタリング指標)'!XI48</f>
        <v>3.2452325192372032E-2</v>
      </c>
      <c r="XJ10" s="4">
        <f>'データ一覧(モニタリング指標)'!XJ48</f>
        <v>2.3356690023356691E-2</v>
      </c>
      <c r="XK10" s="4">
        <f>'データ一覧(モニタリング指標)'!XK48</f>
        <v>2.4024024024024024E-2</v>
      </c>
      <c r="XL10" s="4">
        <f>'データ一覧(モニタリング指標)'!XL48</f>
        <v>2.2022022022022022E-2</v>
      </c>
      <c r="XM10" s="4">
        <f>'データ一覧(モニタリング指標)'!XM48</f>
        <v>2.0495867768595043E-2</v>
      </c>
      <c r="XN10" s="4">
        <f>'データ一覧(モニタリング指標)'!XN48</f>
        <v>2.0495867768595043E-2</v>
      </c>
      <c r="XO10" s="4">
        <f>'データ一覧(モニタリング指標)'!XO48</f>
        <v>2.1157024793388431E-2</v>
      </c>
      <c r="XP10" s="4">
        <f>'データ一覧(モニタリング指標)'!XP48</f>
        <v>2.2148760330578512E-2</v>
      </c>
      <c r="XQ10" s="4">
        <f>'データ一覧(モニタリング指標)'!XQ48</f>
        <v>1.8805674694820192E-2</v>
      </c>
      <c r="XR10" s="4">
        <f>'データ一覧(モニタリング指標)'!XR48</f>
        <v>1.649620587264929E-2</v>
      </c>
      <c r="XS10" s="4">
        <f>'データ一覧(モニタリング指標)'!XS48</f>
        <v>1.418673705047839E-2</v>
      </c>
      <c r="XT10" s="4">
        <f>'データ一覧(モニタリング指標)'!XT48</f>
        <v>1.5506433520290333E-2</v>
      </c>
      <c r="XU10" s="4">
        <f>'データ一覧(モニタリング指標)'!XU48</f>
        <v>1.3526888815572418E-2</v>
      </c>
      <c r="XV10" s="4">
        <f>'データ一覧(モニタリング指標)'!XV48</f>
        <v>1.3856812933025405E-2</v>
      </c>
      <c r="XW10" s="4">
        <f>'データ一覧(モニタリング指標)'!XW48</f>
        <v>1.478318002628121E-2</v>
      </c>
      <c r="XX10" s="4">
        <f>'データ一覧(モニタリング指標)'!XX48</f>
        <v>1.0840998685939553E-2</v>
      </c>
      <c r="XY10" s="4">
        <f>'データ一覧(モニタリング指標)'!XY48</f>
        <v>9.8135426889106973E-3</v>
      </c>
      <c r="XZ10" s="4">
        <f>'データ一覧(モニタリング指標)'!XZ48</f>
        <v>1.0140660778541054E-2</v>
      </c>
      <c r="YA10" s="4">
        <f>'データ一覧(モニタリング指標)'!YA48</f>
        <v>1.1776251226692836E-2</v>
      </c>
      <c r="YB10" s="4">
        <f>'データ一覧(モニタリング指標)'!YB48</f>
        <v>1.2103369316323193E-2</v>
      </c>
      <c r="YC10" s="4">
        <f>'データ一覧(モニタリング指標)'!YC48</f>
        <v>1.2430487405953549E-2</v>
      </c>
      <c r="YD10" s="4">
        <f>'データ一覧(モニタリング指標)'!YD48</f>
        <v>1.3084723585214262E-2</v>
      </c>
      <c r="YE10" s="4">
        <f>'データ一覧(モニタリング指標)'!YE48</f>
        <v>1.1122015047432123E-2</v>
      </c>
      <c r="YF10" s="4">
        <f>'データ一覧(モニタリング指標)'!YF48</f>
        <v>1.1776251226692836E-2</v>
      </c>
      <c r="YG10" s="4">
        <f>'データ一覧(モニタリング指標)'!YG48</f>
        <v>1.3411841674844618E-2</v>
      </c>
      <c r="YH10" s="4">
        <f>'データ一覧(モニタリング指標)'!YH48</f>
        <v>1.4043109079033311E-2</v>
      </c>
      <c r="YI10" s="4">
        <f>'データ一覧(モニタリング指標)'!YI48</f>
        <v>1.534944480731548E-2</v>
      </c>
      <c r="YJ10" s="4">
        <f>'データ一覧(モニタリング指標)'!YJ48</f>
        <v>1.7308948399738733E-2</v>
      </c>
      <c r="YK10" s="4">
        <f>'データ一覧(モニタリング指標)'!YK48</f>
        <v>1.6982364467668192E-2</v>
      </c>
      <c r="YL10" s="4">
        <f>'データ一覧(モニタリング指標)'!YL48</f>
        <v>1.5022860875244938E-2</v>
      </c>
      <c r="YM10" s="4">
        <f>'データ一覧(モニタリング指標)'!YM48</f>
        <v>1.7606781871535703E-2</v>
      </c>
      <c r="YN10" s="4">
        <f>'データ一覧(モニタリング指標)'!YN48</f>
        <v>2.0032310177705976E-2</v>
      </c>
      <c r="YO10" s="4">
        <f>'データ一覧(モニタリング指標)'!YO48</f>
        <v>2.3203351595230421E-2</v>
      </c>
      <c r="YP10" s="4">
        <f>'データ一覧(モニタリング指標)'!YP48</f>
        <v>2.6103770544634225E-2</v>
      </c>
      <c r="YQ10" s="4">
        <f>'データ一覧(モニタリング指標)'!YQ48</f>
        <v>2.9970995810505961E-2</v>
      </c>
      <c r="YR10" s="4">
        <f>'データ一覧(モニタリング指標)'!YR48</f>
        <v>3.2871414759909762E-2</v>
      </c>
      <c r="YS10" s="4">
        <f>'データ一覧(モニタリング指標)'!YS48</f>
        <v>3.8027715114405412E-2</v>
      </c>
      <c r="YT10" s="4">
        <f>'データ一覧(モニタリング指標)'!YT48</f>
        <v>4.4795359329680956E-2</v>
      </c>
      <c r="YU10" s="4">
        <f>'データ一覧(モニタリング指標)'!YU48</f>
        <v>5.220754108926845E-2</v>
      </c>
      <c r="YV10" s="4">
        <f>'データ一覧(モニタリング指標)'!YV48</f>
        <v>5.9941991621011922E-2</v>
      </c>
      <c r="YW10" s="4">
        <f>'データ一覧(モニタリング指標)'!YW48</f>
        <v>7.122139864647116E-2</v>
      </c>
      <c r="YX10" s="4">
        <f>'データ一覧(モニタリング指標)'!YX48</f>
        <v>8.5723493393490169E-2</v>
      </c>
      <c r="YY10" s="4">
        <f>'データ一覧(モニタリング指標)'!YY48</f>
        <v>9.5069287786013534E-2</v>
      </c>
      <c r="YZ10" s="4">
        <f>'データ一覧(モニタリング指標)'!YZ48</f>
        <v>0.10803858520900321</v>
      </c>
      <c r="ZA10" s="4">
        <f>'データ一覧(モニタリング指標)'!ZA48</f>
        <v>0.10128617363344052</v>
      </c>
      <c r="ZB10" s="4">
        <f>'データ一覧(モニタリング指標)'!ZB48</f>
        <v>0.11639871382636656</v>
      </c>
      <c r="ZC10" s="4">
        <f>'データ一覧(モニタリング指標)'!ZC48</f>
        <v>0.13890675241157557</v>
      </c>
      <c r="ZD10" s="4">
        <f>'データ一覧(モニタリング指標)'!ZD48</f>
        <v>0.15691318327974277</v>
      </c>
      <c r="ZE10" s="4">
        <f>'データ一覧(モニタリング指標)'!ZE48</f>
        <v>0.1797427652733119</v>
      </c>
      <c r="ZF10" s="4">
        <f>'データ一覧(モニタリング指標)'!ZF48</f>
        <v>0.19549839228295821</v>
      </c>
      <c r="ZG10" s="4">
        <f>'データ一覧(モニタリング指標)'!ZG48</f>
        <v>0.21543408360128619</v>
      </c>
      <c r="ZH10" s="4">
        <f>'データ一覧(モニタリング指標)'!ZH48</f>
        <v>0.19807073954983923</v>
      </c>
      <c r="ZI10" s="4">
        <f>'データ一覧(モニタリング指標)'!ZI48</f>
        <v>0.22700964630225082</v>
      </c>
      <c r="ZJ10" s="4">
        <f>'データ一覧(モニタリング指標)'!ZJ48</f>
        <v>0.25530546623794215</v>
      </c>
      <c r="ZK10" s="4">
        <f>'データ一覧(モニタリング指標)'!ZK48</f>
        <v>0.28553054662379423</v>
      </c>
      <c r="ZL10" s="4">
        <f>'データ一覧(モニタリング指標)'!ZL48</f>
        <v>0.32090032154340836</v>
      </c>
      <c r="ZM10" s="4">
        <f>'データ一覧(モニタリング指標)'!ZM48</f>
        <v>0.34176809737347852</v>
      </c>
      <c r="ZN10" s="4">
        <f>'データ一覧(モニタリング指標)'!ZN48</f>
        <v>0.34272901985906468</v>
      </c>
      <c r="ZO10" s="4">
        <f>'データ一覧(モニタリング指標)'!ZO48</f>
        <v>0.37027546444586801</v>
      </c>
      <c r="ZP10" s="4">
        <f>'データ一覧(モニタリング指標)'!ZP48</f>
        <v>0.42312620115310701</v>
      </c>
      <c r="ZQ10" s="4">
        <f>'データ一覧(モニタリング指標)'!ZQ48</f>
        <v>0.47853939782190902</v>
      </c>
      <c r="ZR10" s="4">
        <f>'データ一覧(モニタリング指標)'!ZR48</f>
        <v>0.5237027546444587</v>
      </c>
      <c r="ZS10" s="4">
        <f>'データ一覧(モニタリング指標)'!ZS48</f>
        <v>0.56438180653427295</v>
      </c>
      <c r="ZT10" s="4">
        <f>'データ一覧(モニタリング指標)'!ZT48</f>
        <v>0.60490289716650747</v>
      </c>
      <c r="ZU10" s="4">
        <f>'データ一覧(モニタリング指標)'!ZU48</f>
        <v>0.59216809933142311</v>
      </c>
      <c r="ZV10" s="4">
        <f>'データ一覧(モニタリング指標)'!ZV48</f>
        <v>0.62973575294492201</v>
      </c>
      <c r="ZW10" s="4">
        <f>'データ一覧(モニタリング指標)'!ZW48</f>
        <v>0.6698503661254378</v>
      </c>
      <c r="ZX10" s="4">
        <f>'データ一覧(モニタリング指標)'!ZX48</f>
        <v>0.70900986946832223</v>
      </c>
      <c r="ZY10" s="4">
        <f>'データ一覧(モニタリング指標)'!ZY48</f>
        <v>0.72110792741165231</v>
      </c>
      <c r="ZZ10" s="4">
        <f>'データ一覧(モニタリング指標)'!ZZ48</f>
        <v>0.78892072588347661</v>
      </c>
      <c r="AAA10" s="4">
        <f>'データ一覧(モニタリング指標)'!AAA48</f>
        <v>0.86023559375994907</v>
      </c>
      <c r="AAB10" s="4">
        <f>'データ一覧(モニタリング指標)'!AAB48</f>
        <v>0.8010187838268068</v>
      </c>
      <c r="AAC10" s="4">
        <f>'データ一覧(モニタリング指標)'!AAC48</f>
        <v>0.80787401574803153</v>
      </c>
      <c r="AAD10" s="4">
        <f>'データ一覧(モニタリング指標)'!AAD48</f>
        <v>0.83370078740157483</v>
      </c>
      <c r="AAE10" s="4">
        <f>'データ一覧(モニタリング指標)'!AAE48</f>
        <v>0.8497637795275591</v>
      </c>
      <c r="AAF10" s="4">
        <f>'データ一覧(モニタリング指標)'!AAF48</f>
        <v>0.88566929133858263</v>
      </c>
      <c r="AAG10" s="4">
        <f>'データ一覧(モニタリング指標)'!AAG48</f>
        <v>0.96031496062992128</v>
      </c>
      <c r="AAH10" s="4">
        <f>'データ一覧(モニタリング指標)'!AAH48</f>
        <v>1.0351869305686459</v>
      </c>
      <c r="AAI10" s="4">
        <f>'データ一覧(モニタリング指標)'!AAI48</f>
        <v>0.92459943449575877</v>
      </c>
      <c r="AAJ10" s="4">
        <f>'データ一覧(モニタリング指標)'!AAJ48</f>
        <v>0.92774112472510206</v>
      </c>
      <c r="AAK10" s="4">
        <f>'データ一覧(モニタリング指標)'!AAK48</f>
        <v>0.92705072010018785</v>
      </c>
      <c r="AAL10" s="4">
        <f>'データ一覧(モニタリング指標)'!AAL48</f>
        <v>0.93268628678772703</v>
      </c>
      <c r="AAM10" s="4">
        <f>'データ一覧(モニタリング指標)'!AAM48</f>
        <v>1.049154664996869</v>
      </c>
      <c r="AAN10" s="4">
        <f>'データ一覧(モニタリング指標)'!AAN48</f>
        <v>1.1690670006261741</v>
      </c>
      <c r="AAO10" s="4">
        <f>'データ一覧(モニタリング指標)'!AAO48</f>
        <v>1.1794951698348395</v>
      </c>
      <c r="AAP10" s="4">
        <f>'データ一覧(モニタリング指標)'!AAP48</f>
        <v>0.94052044609665431</v>
      </c>
      <c r="AAQ10" s="4">
        <f>'データ一覧(モニタリング指標)'!AAQ48</f>
        <v>0.84613163972286376</v>
      </c>
      <c r="AAR10" s="4">
        <f>'データ一覧(モニタリング指標)'!AAR48</f>
        <v>0.84459263554653519</v>
      </c>
      <c r="AAS10" s="4">
        <f>'データ一覧(モニタリング指標)'!AAS48</f>
        <v>0.85037768739105168</v>
      </c>
      <c r="AAT10" s="4">
        <f>'データ一覧(モニタリング指標)'!AAT48</f>
        <v>0.84716925784687591</v>
      </c>
      <c r="AAU10" s="4">
        <f>'データ一覧(モニタリング指標)'!AAU48</f>
        <v>0.87474332648870634</v>
      </c>
      <c r="AAV10" s="4">
        <f>'データ一覧(モニタリング指標)'!AAV48</f>
        <v>0.88905109489051093</v>
      </c>
      <c r="AAW10" s="4">
        <f>'データ一覧(モニタリング指標)'!AAW48</f>
        <v>0.84116788321167879</v>
      </c>
      <c r="AAX10" s="4">
        <f>'データ一覧(モニタリング指標)'!AAX48</f>
        <v>0.82852983988355167</v>
      </c>
      <c r="AAY10" s="4">
        <f>'データ一覧(モニタリング指標)'!AAY48</f>
        <v>0.85589519650655022</v>
      </c>
      <c r="AAZ10" s="4">
        <f>'データ一覧(モニタリング指標)'!AAZ48</f>
        <v>0.81730769230769229</v>
      </c>
      <c r="ABA10" s="4">
        <f>'データ一覧(モニタリング指標)'!ABA48</f>
        <v>0.80948225712623623</v>
      </c>
      <c r="ABB10" s="4">
        <f>'データ一覧(モニタリング指標)'!ABB48</f>
        <v>0.84467713787085519</v>
      </c>
      <c r="ABC10" s="4">
        <f>'データ一覧(モニタリング指標)'!ABC48</f>
        <v>0.86763425253991289</v>
      </c>
      <c r="ABD10" s="4">
        <f>'データ一覧(モニタリング指標)'!ABD48</f>
        <v>0.79435957696827264</v>
      </c>
      <c r="ABE10" s="4">
        <f>'データ一覧(モニタリング指標)'!ABE48</f>
        <v>0.78696158323632126</v>
      </c>
      <c r="ABF10" s="4">
        <f>'データ一覧(モニタリング指標)'!ABF48</f>
        <v>0.77625036560397775</v>
      </c>
      <c r="ABG10" s="4">
        <f>'データ一覧(モニタリング指標)'!ABG48</f>
        <v>0.77973052138254251</v>
      </c>
      <c r="ABH10" s="4">
        <f>'データ一覧(モニタリング指標)'!ABH48</f>
        <v>0.78022300469483563</v>
      </c>
      <c r="ABI10" s="4">
        <f>'データ一覧(モニタリング指標)'!ABI48</f>
        <v>0.80497076023391811</v>
      </c>
      <c r="ABJ10" s="4">
        <f>'データ一覧(モニタリング指標)'!ABJ48</f>
        <v>0.82237803096698803</v>
      </c>
      <c r="ABK10" s="4">
        <f>'データ一覧(モニタリング指標)'!ABK48</f>
        <v>0.75795620437956202</v>
      </c>
      <c r="ABL10" s="4">
        <f>'データ一覧(モニタリング指標)'!ABL48</f>
        <v>0.71498418176589018</v>
      </c>
      <c r="ABM10" s="4">
        <f>'データ一覧(モニタリング指標)'!ABM48</f>
        <v>0.68718996206594685</v>
      </c>
      <c r="ABN10" s="4">
        <f>'データ一覧(モニタリング指標)'!ABN48</f>
        <v>0.66366279069767442</v>
      </c>
      <c r="ABO10" s="4">
        <f>'データ一覧(モニタリング指標)'!ABO48</f>
        <v>0.65357766143106455</v>
      </c>
      <c r="ABP10" s="4">
        <f>'データ一覧(モニタリング指標)'!ABP48</f>
        <v>0.67568353694008143</v>
      </c>
      <c r="ABQ10" s="4">
        <f>'データ一覧(モニタリング指標)'!ABQ48</f>
        <v>0.68601276842716197</v>
      </c>
      <c r="ABR10" s="4">
        <f>'データ一覧(モニタリング指標)'!ABR48</f>
        <v>0.63476506197751514</v>
      </c>
      <c r="ABS10" s="4">
        <f>'データ一覧(モニタリング指標)'!ABS48</f>
        <v>0.60376811594202895</v>
      </c>
      <c r="ABT10" s="4">
        <f>'データ一覧(モニタリング指標)'!ABT48</f>
        <v>0.59400465657741564</v>
      </c>
      <c r="ABU10" s="4">
        <f>'データ一覧(モニタリング指標)'!ABU48</f>
        <v>0.56691992986557571</v>
      </c>
      <c r="ABV10" s="4">
        <f>'データ一覧(モニタリング指標)'!ABV48</f>
        <v>0.54182565306721453</v>
      </c>
      <c r="ABW10" s="4">
        <f>'データ一覧(モニタリング指標)'!ABW48</f>
        <v>0.55444672732609335</v>
      </c>
      <c r="ABX10" s="4">
        <f>'データ一覧(モニタリング指標)'!ABX48</f>
        <v>0.5643883836902317</v>
      </c>
      <c r="ABY10" s="4">
        <f>'データ一覧(モニタリング指標)'!ABY48</f>
        <v>0.58057851239669422</v>
      </c>
      <c r="ABZ10" s="4">
        <f>'データ一覧(モニタリング指標)'!ABZ48</f>
        <v>0.48238805970149251</v>
      </c>
      <c r="ACA10" s="4">
        <f>'データ一覧(モニタリング指標)'!ACA48</f>
        <v>0.44025157232704404</v>
      </c>
      <c r="ACB10" s="4">
        <f>'データ一覧(モニタリング指標)'!ACB48</f>
        <v>0.40077937649880097</v>
      </c>
      <c r="ACC10" s="4">
        <f>'データ一覧(モニタリング指標)'!ACC48</f>
        <v>0.37710843373493974</v>
      </c>
      <c r="ACD10" s="4">
        <f>'データ一覧(モニタリング指標)'!ACD48</f>
        <v>0.38795180722891565</v>
      </c>
      <c r="ACE10" s="4">
        <f>'データ一覧(モニタリング指標)'!ACE48</f>
        <v>0.39729729729729729</v>
      </c>
      <c r="ACF10" s="4">
        <f>'データ一覧(モニタリング指標)'!ACF48</f>
        <v>0.3472474289171204</v>
      </c>
      <c r="ACG10" s="4">
        <f>'データ一覧(モニタリング指標)'!ACG48</f>
        <v>0.31699939503932245</v>
      </c>
      <c r="ACH10" s="4">
        <f>'データ一覧(モニタリング指標)'!ACH48</f>
        <v>0.30617807389460933</v>
      </c>
      <c r="ACI10" s="4">
        <f>'データ一覧(モニタリング指標)'!ACI48</f>
        <v>0.30547986678776867</v>
      </c>
      <c r="ACJ10" s="4">
        <f>'データ一覧(モニタリング指標)'!ACJ48</f>
        <v>0.29073288915808598</v>
      </c>
      <c r="ACK10" s="4">
        <f>'データ一覧(モニタリング指標)'!ACK48</f>
        <v>0.30345245305875229</v>
      </c>
      <c r="ACL10" s="4">
        <f>'データ一覧(モニタリング指標)'!ACL48</f>
        <v>0.31253785584494248</v>
      </c>
      <c r="ACM10" s="4">
        <f>'データ一覧(モニタリング指標)'!ACM48</f>
        <v>0.2867090523766273</v>
      </c>
      <c r="ACN10" s="4">
        <f>'データ一覧(モニタリング指標)'!ACN48</f>
        <v>0.27853466545564637</v>
      </c>
      <c r="ACO10" s="4">
        <f>'データ一覧(モニタリング指標)'!ACO48</f>
        <v>0.28238498789346245</v>
      </c>
      <c r="ACP10" s="4">
        <f>'データ一覧(モニタリング指標)'!ACP48</f>
        <v>0.28112693123295973</v>
      </c>
      <c r="ACQ10" s="4">
        <f>'データ一覧(モニタリング指標)'!ACQ48</f>
        <v>0.29051802484095729</v>
      </c>
      <c r="ACR10" s="4">
        <f>'データ一覧(モニタリング指標)'!ACR48</f>
        <v>0.30233262647682518</v>
      </c>
      <c r="ACS10" s="4">
        <f>'データ一覧(モニタリング指標)'!ACS48</f>
        <v>0.30894308943089432</v>
      </c>
      <c r="ACT10" s="4">
        <f>'データ一覧(モニタリング指標)'!ACT48</f>
        <v>0.3121057374586963</v>
      </c>
      <c r="ACU10" s="4">
        <f>'データ一覧(モニタリング指標)'!ACU48</f>
        <v>0.31731343283582092</v>
      </c>
      <c r="ACV10" s="4">
        <f>'データ一覧(モニタリング指標)'!ACV48</f>
        <v>0.32667660208643817</v>
      </c>
      <c r="ACW10" s="4">
        <f>'データ一覧(モニタリング指標)'!ACW48</f>
        <v>0.32677400119260586</v>
      </c>
      <c r="ACX10" s="4">
        <f>'データ一覧(モニタリング指標)'!ACX48</f>
        <v>0.32677400119260586</v>
      </c>
      <c r="ACY10" s="4">
        <f>'データ一覧(モニタリング指標)'!ACY48</f>
        <v>0.34108527131782945</v>
      </c>
      <c r="ACZ10" s="4">
        <f>'データ一覧(モニタリング指標)'!ACZ48</f>
        <v>0.34675014907573048</v>
      </c>
      <c r="ADA10" s="4">
        <f>'データ一覧(モニタリング指標)'!ADA48</f>
        <v>0.31673128541604534</v>
      </c>
      <c r="ADB10" s="4">
        <f>'データ一覧(モニタリング指標)'!ADB48</f>
        <v>0.29399524375743163</v>
      </c>
      <c r="ADC10" s="4">
        <f>'データ一覧(モニタリング指標)'!ADC48</f>
        <v>0.28694617900683911</v>
      </c>
      <c r="ADD10" s="4">
        <f>'データ一覧(モニタリング指標)'!ADD48</f>
        <v>0.27608825283243887</v>
      </c>
      <c r="ADE10" s="4">
        <f>'データ一覧(モニタリング指標)'!ADE48</f>
        <v>0.26895522388059701</v>
      </c>
      <c r="ADF10" s="4">
        <f>'データ一覧(モニタリング指標)'!ADF48</f>
        <v>0.27910447761194029</v>
      </c>
      <c r="ADG10" s="4">
        <f>'データ一覧(モニタリング指標)'!ADG48</f>
        <v>0.28447761194029852</v>
      </c>
      <c r="ADH10" s="4">
        <f>'データ一覧(モニタリング指標)'!ADH48</f>
        <v>0.24745356500898741</v>
      </c>
      <c r="ADI10" s="4">
        <f>'データ一覧(モニタリング指標)'!ADI48</f>
        <v>0.23173652694610777</v>
      </c>
      <c r="ADJ10" s="4">
        <f>'データ一覧(モニタリング指標)'!ADJ48</f>
        <v>0.22710951526032316</v>
      </c>
      <c r="ADK10" s="4">
        <f>'データ一覧(モニタリング指標)'!ADK48</f>
        <v>0.22272047832585951</v>
      </c>
      <c r="ADL10" s="4">
        <f>'データ一覧(モニタリング指標)'!ADL48</f>
        <v>0.22780269058295965</v>
      </c>
      <c r="ADM10" s="4">
        <f>'データ一覧(モニタリング指標)'!ADM48</f>
        <v>0.23617339312406577</v>
      </c>
      <c r="ADN10" s="4">
        <f>'データ一覧(モニタリング指標)'!ADN48</f>
        <v>0.24155455904334827</v>
      </c>
      <c r="ADO10" s="4">
        <f>'データ一覧(モニタリング指標)'!ADO48</f>
        <v>0.2069377990430622</v>
      </c>
      <c r="ADP10" s="4">
        <f>'データ一覧(モニタリング指標)'!ADP48</f>
        <v>0.21232057416267944</v>
      </c>
      <c r="ADQ10" s="4">
        <f>'データ一覧(モニタリング指標)'!ADQ48</f>
        <v>0.21830143540669855</v>
      </c>
      <c r="ADR10" s="4">
        <f>'データ一覧(モニタリング指標)'!ADR48</f>
        <v>0.22368421052631579</v>
      </c>
      <c r="ADS10" s="4">
        <f>'データ一覧(モニタリング指標)'!ADS48</f>
        <v>0.19158460161145927</v>
      </c>
      <c r="ADT10" s="4">
        <f>'データ一覧(モニタリング指標)'!ADT48</f>
        <v>0.20381975529692628</v>
      </c>
      <c r="ADU10" s="4">
        <f>'データ一覧(モニタリング指標)'!ADU48</f>
        <v>0.21068337809609072</v>
      </c>
      <c r="ADV10" s="4">
        <f>'データ一覧(モニタリング指標)'!ADV48</f>
        <v>0.1965352449223417</v>
      </c>
      <c r="ADW10" s="4">
        <f>'データ一覧(モニタリング指標)'!ADW48</f>
        <v>0.18898104265402843</v>
      </c>
      <c r="ADX10" s="4">
        <f>'データ一覧(モニタリング指標)'!ADX48</f>
        <v>0.19549763033175355</v>
      </c>
      <c r="ADY10" s="4">
        <f>'データ一覧(モニタリング指標)'!ADY48</f>
        <v>0.20136215575954991</v>
      </c>
      <c r="ADZ10" s="4">
        <f>'データ一覧(モニタリング指標)'!ADZ48</f>
        <v>0.20823459715639811</v>
      </c>
      <c r="AEA10" s="4">
        <f>'データ一覧(モニタリング指標)'!AEA48</f>
        <v>0.21771327014218009</v>
      </c>
      <c r="AEB10" s="4">
        <f>'データ一覧(モニタリング指標)'!AEB48</f>
        <v>0.22274881516587677</v>
      </c>
      <c r="AEC10" s="4">
        <f>'データ一覧(モニタリング指標)'!AEC48</f>
        <v>0.22553946201596217</v>
      </c>
      <c r="AED10" s="4">
        <f>'データ一覧(モニタリング指標)'!AED48</f>
        <v>0.22346698113207547</v>
      </c>
      <c r="AEE10" s="4">
        <f>'データ一覧(モニタリング指標)'!AEE48</f>
        <v>0.22834413671184442</v>
      </c>
      <c r="AEF10" s="4">
        <f>'データ一覧(モニタリング指標)'!AEF48</f>
        <v>0.22968197879858657</v>
      </c>
      <c r="AEG10" s="4">
        <f>'データ一覧(モニタリング指標)'!AEG48</f>
        <v>0.23586572438162545</v>
      </c>
      <c r="AEH10" s="4">
        <f>'データ一覧(モニタリング指標)'!AEH48</f>
        <v>0.24882214369846878</v>
      </c>
      <c r="AEI10" s="4">
        <f>'データ一覧(モニタリング指標)'!AEI48</f>
        <v>0.25117508813160988</v>
      </c>
      <c r="AEJ10" s="4">
        <f>'データ一覧(モニタリング指標)'!AEJ48</f>
        <v>0.2398004109186968</v>
      </c>
      <c r="AEK10" s="4">
        <f>'データ一覧(モニタリング指標)'!AEK48</f>
        <v>0.22995594713656387</v>
      </c>
      <c r="AEL10" s="4">
        <f>'データ一覧(モニタリング指標)'!AEL48</f>
        <v>0.23498388514503368</v>
      </c>
      <c r="AEM10" s="4">
        <f>'データ一覧(モニタリング指標)'!AEM48</f>
        <v>0.23417350527549824</v>
      </c>
      <c r="AEN10" s="4">
        <f>'データ一覧(モニタリング指標)'!AEN48</f>
        <v>0.22440598415957758</v>
      </c>
      <c r="AEO10" s="4">
        <f>'データ一覧(モニタリング指標)'!AEO48</f>
        <v>0.23085948958638897</v>
      </c>
      <c r="AEP10" s="4">
        <f>'データ一覧(モニタリング指標)'!AEP48</f>
        <v>0.23613963039014374</v>
      </c>
      <c r="AEQ10" s="4">
        <f>'データ一覧(モニタリング指標)'!AEQ48</f>
        <v>0.20164367478720283</v>
      </c>
      <c r="AER10" s="4">
        <f>'データ一覧(モニタリング指標)'!AER48</f>
        <v>0.18831168831168832</v>
      </c>
      <c r="AES10" s="4">
        <f>'データ一覧(モニタリング指標)'!AES48</f>
        <v>0.17680047225501772</v>
      </c>
      <c r="AET10" s="4">
        <f>'データ一覧(モニタリング指標)'!AET48</f>
        <v>0.17841344736066056</v>
      </c>
      <c r="AEU10" s="4">
        <f>'データ一覧(モニタリング指標)'!AEU48</f>
        <v>0.17428487171925686</v>
      </c>
      <c r="AEV10" s="4">
        <f>'データ一覧(モニタリング指標)'!AEV48</f>
        <v>0.1816573282217635</v>
      </c>
      <c r="AEW10" s="4">
        <f>'データ一覧(モニタリング指標)'!AEW48</f>
        <v>0.18584850264239577</v>
      </c>
      <c r="AEX10" s="4">
        <f>'データ一覧(モニタリング指標)'!AEX48</f>
        <v>0.16406939135548368</v>
      </c>
      <c r="AEY10" s="4">
        <f>'データ一覧(モニタリング指標)'!AEY48</f>
        <v>0.1593180482069371</v>
      </c>
      <c r="AEZ10" s="4">
        <f>'データ一覧(モニタリング指標)'!AEZ48</f>
        <v>0.16019988242210464</v>
      </c>
      <c r="AFA10" s="4">
        <f>'データ一覧(モニタリング指標)'!AFA48</f>
        <v>0.15961199294532627</v>
      </c>
      <c r="AFB10" s="4">
        <f>'データ一覧(モニタリング指標)'!AFB48</f>
        <v>0.15956508962679988</v>
      </c>
      <c r="AFC10" s="4">
        <f>'データ一覧(モニタリング指標)'!AFC48</f>
        <v>0.16808698207464001</v>
      </c>
      <c r="AFD10" s="4">
        <f>'データ一覧(モニタリング指標)'!AFD48</f>
        <v>0.17298716452742124</v>
      </c>
      <c r="AFE10" s="4">
        <f>'データ一覧(モニタリング指標)'!AFE48</f>
        <v>0.17128683980157572</v>
      </c>
      <c r="AFF10" s="4">
        <f>'データ一覧(モニタリング指標)'!AFF48</f>
        <v>0.15685147945992531</v>
      </c>
      <c r="AFG10" s="4">
        <f>'データ一覧(モニタリング指標)'!AFG48</f>
        <v>0.15470723306544201</v>
      </c>
      <c r="AFH10" s="4">
        <f>'データ一覧(モニタリング指標)'!AFH48</f>
        <v>0.15680643308443423</v>
      </c>
      <c r="AFI10" s="4">
        <f>'データ一覧(モニタリング指標)'!AFI48</f>
        <v>0.15996553704767374</v>
      </c>
      <c r="AFJ10" s="4">
        <f>'データ一覧(モニタリング指標)'!AFJ48</f>
        <v>0.16513497989661113</v>
      </c>
      <c r="AFK10" s="4">
        <f>'データ一覧(モニタリング指標)'!AFK48</f>
        <v>0.16666666666666666</v>
      </c>
      <c r="AFL10" s="4">
        <f>'データ一覧(モニタリング指標)'!AFL48</f>
        <v>0.14907539118065433</v>
      </c>
      <c r="AFM10" s="4">
        <f>'データ一覧(モニタリング指標)'!AFM48</f>
        <v>0.14366998577524892</v>
      </c>
      <c r="AFN10" s="4">
        <f>'データ一覧(モニタリング指標)'!AFN48</f>
        <v>0.13204325554923166</v>
      </c>
      <c r="AFO10" s="4">
        <f>'データ一覧(モニタリング指標)'!AFO48</f>
        <v>0.13200568990042674</v>
      </c>
      <c r="AFP10" s="4">
        <f>'データ一覧(モニタリング指標)'!AFP48</f>
        <v>0.13289698349459306</v>
      </c>
      <c r="AFQ10" s="4">
        <f>'データ一覧(モニタリング指標)'!AFQ48</f>
        <v>0.1394422310756972</v>
      </c>
      <c r="AFR10" s="4">
        <f>'データ一覧(モニタリング指標)'!AFR48</f>
        <v>0.14314171883892998</v>
      </c>
      <c r="AFS10" s="4">
        <f>'データ一覧(モニタリング指標)'!AFS48</f>
        <v>0.1433854907539118</v>
      </c>
      <c r="AFT10" s="4">
        <f>'データ一覧(モニタリング指標)'!AFT48</f>
        <v>0.14765291607396872</v>
      </c>
      <c r="AFU10" s="4">
        <f>'データ一覧(モニタリング指標)'!AFU48</f>
        <v>0.14091032979013354</v>
      </c>
      <c r="AFV10" s="4">
        <f>'データ一覧(モニタリング指標)'!AFV48</f>
        <v>0.14986376021798364</v>
      </c>
      <c r="AFW10" s="4">
        <f>'データ一覧(モニタリング指標)'!AFW48</f>
        <v>0.15445382729501497</v>
      </c>
      <c r="AFX10" s="4">
        <f>'データ一覧(モニタリング指標)'!AFX48</f>
        <v>0.16289839280849905</v>
      </c>
      <c r="AFY10" s="4">
        <f>'データ一覧(モニタリング指標)'!AFY48</f>
        <v>0.16943612094797059</v>
      </c>
      <c r="AFZ10" s="4">
        <f>'データ一覧(モニタリング指標)'!AFZ48</f>
        <v>0.17799352750809061</v>
      </c>
      <c r="AGA10" s="4">
        <f>'データ一覧(モニタリング指標)'!AGA48</f>
        <v>0.18333782690752223</v>
      </c>
      <c r="AGB10" s="4">
        <f>'データ一覧(モニタリング指標)'!AGB48</f>
        <v>0.19438444924406048</v>
      </c>
      <c r="AGC10" s="4">
        <f>'データ一覧(モニタリング指標)'!AGC48</f>
        <v>0.21460467559758339</v>
      </c>
      <c r="AGD10" s="4">
        <f>'データ一覧(モニタリング指標)'!AGD48</f>
        <v>0.22266035751840169</v>
      </c>
      <c r="AGE10" s="4">
        <f>'データ一覧(モニタリング指標)'!AGE48</f>
        <v>0.23711882229232387</v>
      </c>
      <c r="AGF10" s="4">
        <f>'データ一覧(モニタリング指標)'!AGF48</f>
        <v>0.24476608942879297</v>
      </c>
      <c r="AGG10" s="4">
        <f>'データ一覧(モニタリング指標)'!AGG48</f>
        <v>0.2768361581920904</v>
      </c>
      <c r="AGH10" s="4">
        <f>'データ一覧(モニタリング指標)'!AGH48</f>
        <v>0.30125415920143334</v>
      </c>
      <c r="AGI10" s="4">
        <f>'データ一覧(モニタリング指標)'!AGI48</f>
        <v>0.32300998208344001</v>
      </c>
      <c r="AGJ10" s="4">
        <f>'データ一覧(モニタリング指標)'!AGJ48</f>
        <v>0.34767116314583862</v>
      </c>
      <c r="AGK10" s="4">
        <f>'データ一覧(モニタリング指標)'!AGK48</f>
        <v>0.39286617758664305</v>
      </c>
      <c r="AGL10" s="4">
        <f>'データ一覧(モニタリング指標)'!AGL48</f>
        <v>0.40627371616493801</v>
      </c>
      <c r="AGM10" s="4">
        <f>'データ一覧(モニタリング指標)'!AGM48</f>
        <v>0.42145206172527194</v>
      </c>
      <c r="AGN10" s="4">
        <f>'データ一覧(モニタリング指標)'!AGN48</f>
        <v>0.43131798633948898</v>
      </c>
      <c r="AGO10" s="4">
        <f>'データ一覧(モニタリング指標)'!AGO48</f>
        <v>0.46093946244662143</v>
      </c>
      <c r="AGP10" s="4">
        <f>'データ一覧(モニタリング指標)'!AGP48</f>
        <v>0.46742552676192783</v>
      </c>
      <c r="AGQ10" s="4">
        <f>'データ一覧(モニタリング指標)'!AGQ48</f>
        <v>0.49309760232501815</v>
      </c>
      <c r="AGR10" s="4">
        <f>'データ一覧(モニタリング指標)'!AGR48</f>
        <v>0.50625459896983072</v>
      </c>
      <c r="AGS10" s="4">
        <f>'データ一覧(モニタリング指標)'!AGS48</f>
        <v>0.5312729948491538</v>
      </c>
      <c r="AGT10" s="4">
        <f>'データ一覧(モニタリング指標)'!AGT48</f>
        <v>0.54231141199226307</v>
      </c>
      <c r="AGU10" s="4">
        <f>'データ一覧(モニタリング指標)'!AGU48</f>
        <v>0.55679923791378905</v>
      </c>
      <c r="AGV10" s="4">
        <f>'データ一覧(モニタリング指標)'!AGV48</f>
        <v>0.58363330933525315</v>
      </c>
      <c r="AGW10" s="4">
        <f>'データ一覧(モニタリング指標)'!AGW48</f>
        <v>0.60210930009587726</v>
      </c>
      <c r="AGX10" s="4">
        <f>'データ一覧(モニタリング指標)'!AGX48</f>
        <v>0.61648404001905666</v>
      </c>
      <c r="AGY10" s="4">
        <f>'データ一覧(モニタリング指標)'!AGY48</f>
        <v>0.62792362768496424</v>
      </c>
      <c r="AGZ10" s="4">
        <f>'データ一覧(モニタリング指標)'!AGZ48</f>
        <v>0.65346062052505971</v>
      </c>
      <c r="AHA10" s="4">
        <f>'データ一覧(モニタリング指標)'!AHA48</f>
        <v>0.67255369928400954</v>
      </c>
      <c r="AHB10" s="4">
        <f>'データ一覧(モニタリング指標)'!AHB48</f>
        <v>0.65563229340319129</v>
      </c>
      <c r="AHC10" s="4">
        <f>'データ一覧(モニタリング指標)'!AHC48</f>
        <v>0.66131317902692488</v>
      </c>
      <c r="AHD10" s="4">
        <f>'データ一覧(モニタリング指標)'!AHD48</f>
        <v>0.67338709677419351</v>
      </c>
      <c r="AHE10" s="4">
        <f>'データ一覧(モニタリング指標)'!AHE48</f>
        <v>0.69068499644465509</v>
      </c>
      <c r="AHF10" s="4">
        <f>'データ一覧(モニタリング指標)'!AHF48</f>
        <v>0.71875</v>
      </c>
      <c r="AHG10" s="4">
        <f>'データ一覧(モニタリング指標)'!AHG48</f>
        <v>0.74289772727272729</v>
      </c>
      <c r="AHH10" s="4">
        <f>'データ一覧(モニタリング指標)'!AHH48</f>
        <v>0.76207386363636365</v>
      </c>
      <c r="AHI10" s="4">
        <f>'データ一覧(モニタリング指標)'!AHI48</f>
        <v>0.74201938992669658</v>
      </c>
      <c r="AHJ10" s="4">
        <f>'データ一覧(モニタリング指標)'!AHJ48</f>
        <v>0.73610782690943488</v>
      </c>
      <c r="AHK10" s="4">
        <f>'データ一覧(モニタリング指標)'!AHK48</f>
        <v>0.73962264150943391</v>
      </c>
      <c r="AHL10" s="4">
        <f>'データ一覧(モニタリング指標)'!AHL48</f>
        <v>0.75872641509433958</v>
      </c>
      <c r="AHM10" s="4">
        <f>'データ一覧(モニタリング指標)'!AHM48</f>
        <v>0.73643227937706468</v>
      </c>
      <c r="AHN10" s="4">
        <f>'データ一覧(モニタリング指標)'!AHN48</f>
        <v>0.76026427560169896</v>
      </c>
      <c r="AHO10" s="4">
        <f>'データ一覧(モニタリング指標)'!AHO48</f>
        <v>0.77701746106654079</v>
      </c>
      <c r="AHP10" s="4">
        <f>'データ一覧(モニタリング指標)'!AHP48</f>
        <v>0.73356973995271868</v>
      </c>
      <c r="AHQ10" s="4">
        <f>'データ一覧(モニタリング指標)'!AHQ48</f>
        <v>0.73026315789473684</v>
      </c>
      <c r="AHR10" s="4">
        <f>'データ一覧(モニタリング指標)'!AHR48</f>
        <v>0.73018113385085859</v>
      </c>
      <c r="AHS10" s="4">
        <f>'データ一覧(モニタリング指標)'!AHS48</f>
        <v>0.72810518901150501</v>
      </c>
      <c r="AHT10" s="4">
        <f>'データ一覧(モニタリング指標)'!AHT48</f>
        <v>0.72988912479358337</v>
      </c>
      <c r="AHU10" s="4">
        <f>'データ一覧(モニタリング指標)'!AHU48</f>
        <v>0.7579617834394905</v>
      </c>
      <c r="AHV10" s="4">
        <f>'データ一覧(モニタリング指標)'!AHV48</f>
        <v>0.77376739797121963</v>
      </c>
      <c r="AHW10" s="4">
        <f>'データ一覧(モニタリング指標)'!AHW48</f>
        <v>0.73938819065686512</v>
      </c>
      <c r="AHX10" s="4">
        <f>'データ一覧(モニタリング指標)'!AHX48</f>
        <v>0.72614207127481467</v>
      </c>
      <c r="AHY10" s="4">
        <f>'データ一覧(モニタリング指標)'!AHY48</f>
        <v>0.71108462455303934</v>
      </c>
      <c r="AHZ10" s="4">
        <f>'データ一覧(モニタリング指標)'!AHZ48</f>
        <v>0.69439809296781885</v>
      </c>
      <c r="AIA10" s="4">
        <f>'データ一覧(モニタリング指標)'!AIA48</f>
        <v>0.67072007629947539</v>
      </c>
      <c r="AIB10" s="4">
        <f>'データ一覧(モニタリング指標)'!AIB48</f>
        <v>0.69408679065331425</v>
      </c>
      <c r="AIC10" s="4">
        <f>'データ一覧(モニタリング指標)'!AIC48</f>
        <v>0.71006199332379594</v>
      </c>
      <c r="AID10" s="4">
        <f>'データ一覧(モニタリング指標)'!AID48</f>
        <v>0.65202863961813839</v>
      </c>
      <c r="AIE10" s="4">
        <f>'データ一覧(モニタリング指標)'!AIE48</f>
        <v>0.63907442748091603</v>
      </c>
      <c r="AIF10" s="4">
        <f>'データ一覧(モニタリング指標)'!AIF48</f>
        <v>0.60818573480134031</v>
      </c>
      <c r="AIG10" s="4">
        <f>'データ一覧(モニタリング指標)'!AIG48</f>
        <v>0.59563758389261745</v>
      </c>
      <c r="AIH10" s="4">
        <f>'データ一覧(モニタリング指標)'!AIH48</f>
        <v>0.58834811795732433</v>
      </c>
      <c r="AII10" s="4">
        <f>'データ一覧(モニタリング指標)'!AII48</f>
        <v>0.60632941740589785</v>
      </c>
      <c r="AIJ10" s="4">
        <f>'データ一覧(モニタリング指標)'!AIJ48</f>
        <v>0.61927595300887073</v>
      </c>
      <c r="AIK10" s="4">
        <f>'データ一覧(モニタリング指標)'!AIK48</f>
        <v>0.56678700361010825</v>
      </c>
      <c r="AIL10" s="4">
        <f>'データ一覧(モニタリング指標)'!AIL48</f>
        <v>0.54333172845450173</v>
      </c>
      <c r="AIM10" s="4">
        <f>'データ一覧(モニタリング指標)'!AIM48</f>
        <v>0.51507113576079089</v>
      </c>
      <c r="AIN10" s="4">
        <f>'データ一覧(モニタリング指標)'!AIN48</f>
        <v>0.50012022120702093</v>
      </c>
      <c r="AIO10" s="4">
        <f>'データ一覧(モニタリング指標)'!AIO48</f>
        <v>0.47300215982721383</v>
      </c>
      <c r="AIP10" s="4">
        <f>'データ一覧(モニタリング指標)'!AIP48</f>
        <v>0.48308135349172066</v>
      </c>
      <c r="AIQ10" s="4">
        <f>'データ一覧(モニタリング指標)'!AIQ48</f>
        <v>0.48932085433165345</v>
      </c>
      <c r="AIR10" s="4">
        <f>'データ一覧(モニタリング指標)'!AIR48</f>
        <v>0.43939393939393939</v>
      </c>
      <c r="AIS10" s="4">
        <f>'データ一覧(モニタリング指標)'!AIS48</f>
        <v>0.41574386133846897</v>
      </c>
      <c r="AIT10" s="4">
        <f>'データ一覧(モニタリング指標)'!AIT48</f>
        <v>0.39903614457831327</v>
      </c>
      <c r="AIU10" s="4">
        <f>'データ一覧(モニタリング指標)'!AIU48</f>
        <v>0.38641291255119248</v>
      </c>
      <c r="AIV10" s="4">
        <f>'データ一覧(モニタリング指標)'!AIV48</f>
        <v>0.3756919374247894</v>
      </c>
      <c r="AIW10" s="4">
        <f>'データ一覧(モニタリング指標)'!AIW48</f>
        <v>0.38435619735258725</v>
      </c>
      <c r="AIX10" s="4">
        <f>'データ一覧(モニタリング指標)'!AIX48</f>
        <v>0.3908543922984356</v>
      </c>
      <c r="AIY10" s="4">
        <f>'データ一覧(モニタリング指標)'!AIY48</f>
        <v>0.39422382671480144</v>
      </c>
      <c r="AIZ10" s="4">
        <f>'データ一覧(モニタリング指標)'!AIZ48</f>
        <v>0.3417569193742479</v>
      </c>
      <c r="AJA10" s="4">
        <f>'データ一覧(モニタリング指標)'!AJA48</f>
        <v>0.31323848565227874</v>
      </c>
      <c r="AJB10" s="4">
        <f>'データ一覧(モニタリング指標)'!AJB48</f>
        <v>0.2847841813359055</v>
      </c>
      <c r="AJC10" s="4">
        <f>'データ一覧(モニタリング指標)'!AJC48</f>
        <v>0.29177718832891247</v>
      </c>
      <c r="AJD10" s="4">
        <f>'データ一覧(モニタリング指標)'!AJD48</f>
        <v>0.30045816252712804</v>
      </c>
      <c r="AJE10" s="4">
        <f>'データ一覧(モニタリング指標)'!AJE48</f>
        <v>0.30431637328189054</v>
      </c>
      <c r="AJF10" s="4">
        <f>'データ一覧(モニタリング指標)'!AJF48</f>
        <v>0.26022126022126024</v>
      </c>
      <c r="AJG10" s="4">
        <f>'データ一覧(モニタリング指標)'!AJG48</f>
        <v>0.24363898223715794</v>
      </c>
      <c r="AJH10" s="4">
        <f>'データ一覧(モニタリング指標)'!AJH48</f>
        <v>0.23595775324051849</v>
      </c>
      <c r="AJI10" s="4">
        <f>'データ一覧(モニタリング指標)'!AJI48</f>
        <v>0.23115698511761881</v>
      </c>
      <c r="AJJ10" s="4">
        <f>'データ一覧(モニタリング指標)'!AJJ48</f>
        <v>0.22804054054054054</v>
      </c>
      <c r="AJK10" s="4">
        <f>'データ一覧(モニタリング指標)'!AJK48</f>
        <v>0.23262548262548263</v>
      </c>
      <c r="AJL10" s="4">
        <f>'データ一覧(モニタリング指標)'!AJL48</f>
        <v>0.23552123552123552</v>
      </c>
      <c r="AJM10" s="4">
        <f>'データ一覧(モニタリング指標)'!AJM48</f>
        <v>0.2222757955641273</v>
      </c>
      <c r="AJN10" s="4">
        <f>'データ一覧(モニタリング指標)'!AJN48</f>
        <v>0.21368344977113948</v>
      </c>
      <c r="AJO10" s="4">
        <f>'データ一覧(モニタリング指標)'!AJO48</f>
        <v>0.20767004341534009</v>
      </c>
      <c r="AJP10" s="4">
        <f>'データ一覧(モニタリング指標)'!AJP48</f>
        <v>0.19869785387026767</v>
      </c>
      <c r="AJQ10" s="4">
        <f>'データ一覧(モニタリング指標)'!AJQ48</f>
        <v>0.1885384059715868</v>
      </c>
      <c r="AJR10" s="4">
        <f>'データ一覧(モニタリング指標)'!AJR48</f>
        <v>0.19287262220081869</v>
      </c>
      <c r="AJS10" s="4">
        <f>'データ一覧(モニタリング指標)'!AJS48</f>
        <v>0.19455815073440885</v>
      </c>
      <c r="AJT10" s="4">
        <f>'データ一覧(モニタリング指標)'!AJT48</f>
        <v>0.19624367926799904</v>
      </c>
      <c r="AJU10" s="4">
        <f>'データ一覧(モニタリング指標)'!AJU48</f>
        <v>0.19283481606155325</v>
      </c>
      <c r="AJV10" s="4">
        <f>'データ一覧(モニタリング指標)'!AJV48</f>
        <v>0.18238540916726662</v>
      </c>
      <c r="AJW10" s="4">
        <f>'データ一覧(モニタリング指標)'!AJW48</f>
        <v>0.18192713326941515</v>
      </c>
      <c r="AJX10" s="4">
        <f>'データ一覧(モニタリング指標)'!AJX48</f>
        <v>0.18190521780756344</v>
      </c>
      <c r="AJY10" s="4">
        <f>'データ一覧(モニタリング指標)'!AJY48</f>
        <v>0.18741024413595023</v>
      </c>
      <c r="AJZ10" s="4">
        <f>'データ一覧(モニタリング指標)'!AJZ48</f>
        <v>0.19052178075634274</v>
      </c>
      <c r="AKA10" s="4">
        <f>'データ一覧(モニタリング指標)'!AKA48</f>
        <v>0.1766953199617956</v>
      </c>
      <c r="AKB10" s="4">
        <f>'データ一覧(モニタリング指標)'!AKB48</f>
        <v>0.17578218294721759</v>
      </c>
      <c r="AKC10" s="4">
        <f>'データ一覧(モニタリング指標)'!AKC48</f>
        <v>0.17498209596562425</v>
      </c>
      <c r="AKD10" s="4">
        <f>'データ一覧(モニタリング指標)'!AKD48</f>
        <v>0.16438026474127557</v>
      </c>
      <c r="AKE10" s="4">
        <f>'データ一覧(モニタリング指標)'!AKE48</f>
        <v>0.16819056785370548</v>
      </c>
      <c r="AKF10" s="4">
        <f>'データ一覧(モニタリング指標)'!AKF48</f>
        <v>0.17300288739172281</v>
      </c>
      <c r="AKG10" s="4">
        <f>'データ一覧(モニタリング指標)'!AKG48</f>
        <v>0.17733397497593839</v>
      </c>
      <c r="AKH10" s="4">
        <f>'データ一覧(モニタリング指標)'!AKH48</f>
        <v>0.1780129901371181</v>
      </c>
      <c r="AKI10" s="4">
        <f>'データ一覧(モニタリング指標)'!AKI48</f>
        <v>0.17768199233716475</v>
      </c>
      <c r="AKJ10" s="4">
        <f>'データ一覧(モニタリング指標)'!AKJ48</f>
        <v>0.18402860548271752</v>
      </c>
      <c r="AKK10" s="4">
        <f>'データ一覧(モニタリング指標)'!AKK48</f>
        <v>0.18524707567438531</v>
      </c>
      <c r="AKL10" s="4">
        <f>'データ一覧(モニタリング指標)'!AKL48</f>
        <v>0.18785578747628084</v>
      </c>
      <c r="AKM10" s="4">
        <f>'データ一覧(モニタリング指標)'!AKM48</f>
        <v>0.19520872865275143</v>
      </c>
      <c r="AKN10" s="4">
        <f>'データ一覧(モニタリング指標)'!AKN48</f>
        <v>0.19758064516129031</v>
      </c>
      <c r="AKO10" s="4">
        <f>'データ一覧(モニタリング指標)'!AKO48</f>
        <v>0.20114667940754896</v>
      </c>
      <c r="AKP10" s="4">
        <f>'データ一覧(モニタリング指標)'!AKP48</f>
        <v>0.20714285714285716</v>
      </c>
      <c r="AKQ10" s="4">
        <f>'データ一覧(モニタリング指標)'!AKQ48</f>
        <v>0.20623215984776402</v>
      </c>
      <c r="AKR10" s="4">
        <f>'データ一覧(モニタリング指標)'!AKR48</f>
        <v>0.21669838249286394</v>
      </c>
      <c r="AKS10" s="4">
        <f>'データ一覧(モニタリング指標)'!AKS48</f>
        <v>0.22129585516912817</v>
      </c>
      <c r="AKT10" s="4">
        <f>'データ一覧(モニタリング指標)'!AKT48</f>
        <v>0.22987136731777036</v>
      </c>
      <c r="AKU10" s="4">
        <f>'データ一覧(モニタリング指標)'!AKU48</f>
        <v>0.2329680800381134</v>
      </c>
      <c r="AKV10" s="4">
        <f>'データ一覧(モニタリング指標)'!AKV48</f>
        <v>0.22537562604340566</v>
      </c>
      <c r="AKW10" s="4">
        <f>'データ一覧(モニタリング指標)'!AKW48</f>
        <v>0.23005477494641582</v>
      </c>
      <c r="AKX10" s="4">
        <f>'データ一覧(モニタリング指標)'!AKX48</f>
        <v>0.23124553465110739</v>
      </c>
      <c r="AKY10" s="4">
        <f>'データ一覧(モニタリング指標)'!AKY48</f>
        <v>0.23771075753977677</v>
      </c>
      <c r="AKZ10" s="4">
        <f>'データ一覧(モニタリング指標)'!AKZ48</f>
        <v>0.24543080939947781</v>
      </c>
      <c r="ALA10" s="4">
        <f>'データ一覧(モニタリング指標)'!ALA48</f>
        <v>0.25302634702112509</v>
      </c>
      <c r="ALB10" s="4">
        <f>'データ一覧(モニタリング指標)'!ALB48</f>
        <v>0.26085924519344883</v>
      </c>
      <c r="ALC10" s="4">
        <f>'データ一覧(モニタリング指標)'!ALC48</f>
        <v>0.26405693950177939</v>
      </c>
      <c r="ALD10" s="4">
        <f>'データ一覧(モニタリング指標)'!ALD48</f>
        <v>0.26596758817921828</v>
      </c>
      <c r="ALE10" s="4">
        <f>'データ一覧(モニタリング指標)'!ALE48</f>
        <v>0.26163762234423488</v>
      </c>
      <c r="ALF10" s="4">
        <f>'データ一覧(モニタリング指標)'!ALF48</f>
        <v>0.26013918886489079</v>
      </c>
      <c r="ALG10" s="4">
        <f>'データ一覧(モニタリング指標)'!ALG48</f>
        <v>0.26522781774580334</v>
      </c>
      <c r="ALH10" s="4">
        <f>'データ一覧(モニタリング指標)'!ALH48</f>
        <v>0.27314148681055156</v>
      </c>
      <c r="ALI10" s="4">
        <f>'データ一覧(モニタリング指標)'!ALI48</f>
        <v>0.28369304556354918</v>
      </c>
      <c r="ALJ10" s="4">
        <f>'データ一覧(モニタリング指標)'!ALJ48</f>
        <v>0.29985687022900764</v>
      </c>
      <c r="ALK10" s="4">
        <f>'データ一覧(モニタリング指標)'!ALK48</f>
        <v>0.30455521106606248</v>
      </c>
      <c r="ALL10" s="4">
        <f>'データ一覧(モニタリング指標)'!ALL48</f>
        <v>0.31218697829716191</v>
      </c>
      <c r="ALM10" s="4">
        <f>'データ一覧(モニタリング指標)'!ALM48</f>
        <v>0.31221719457013575</v>
      </c>
      <c r="ALN10" s="4">
        <f>'データ一覧(モニタリング指標)'!ALN48</f>
        <v>0.31972466176121528</v>
      </c>
      <c r="ALO10" s="4">
        <f>'データ一覧(モニタリング指標)'!ALO48</f>
        <v>0.33111796819368622</v>
      </c>
      <c r="ALP10" s="4">
        <f>'データ一覧(モニタリング指標)'!ALP48</f>
        <v>0.33610253975789223</v>
      </c>
      <c r="ALQ10" s="4">
        <f>'データ一覧(モニタリング指標)'!ALQ48</f>
        <v>0.32841504045692527</v>
      </c>
      <c r="ALR10" s="4">
        <f>'データ一覧(モニタリング指標)'!ALR48</f>
        <v>0.32983794089609153</v>
      </c>
      <c r="ALS10" s="4">
        <f>'データ一覧(モニタリング指標)'!ALS48</f>
        <v>0.33357142857142857</v>
      </c>
      <c r="ALT10" s="4">
        <f>'データ一覧(モニタリング指標)'!ALT48</f>
        <v>0.34242352383210811</v>
      </c>
      <c r="ALU10" s="4">
        <f>'データ一覧(モニタリング指標)'!ALU48</f>
        <v>0.34853884533143265</v>
      </c>
      <c r="ALV10" s="4">
        <f>'データ一覧(モニタリング指標)'!ALV48</f>
        <v>0.35732953195533379</v>
      </c>
      <c r="ALW10" s="4">
        <f>'データ一覧(モニタリング指標)'!ALW48</f>
        <v>0.36659539082917558</v>
      </c>
      <c r="ALX10" s="4">
        <f>'データ一覧(モニタリング指標)'!ALX48</f>
        <v>0.37778832463217843</v>
      </c>
      <c r="ALY10" s="4">
        <f>'データ一覧(モニタリング指標)'!ALY48</f>
        <v>0.38459715639810427</v>
      </c>
      <c r="ALZ10" s="4">
        <f>'データ一覧(モニタリング指標)'!ALZ48</f>
        <v>0.38778343359555761</v>
      </c>
      <c r="AMA10" s="4">
        <f>'データ一覧(モニタリング指標)'!AMA48</f>
        <v>0.40263340263340264</v>
      </c>
      <c r="AMB10" s="4">
        <f>'データ一覧(モニタリング指標)'!AMB48</f>
        <v>0.41513339466421345</v>
      </c>
      <c r="AMC10" s="4">
        <f>'データ一覧(モニタリング指標)'!AMC48</f>
        <v>0.43399264029438822</v>
      </c>
      <c r="AMD10" s="4">
        <f>'データ一覧(モニタリング指標)'!AMD48</f>
        <v>0.44687212511499541</v>
      </c>
      <c r="AME10" s="4">
        <f>'データ一覧(モニタリング指標)'!AME48</f>
        <v>0.45676172953081878</v>
      </c>
      <c r="AMF10" s="4">
        <f>'データ一覧(モニタリング指標)'!AMF48</f>
        <v>0.46406710496486059</v>
      </c>
      <c r="AMG10" s="4">
        <f>'データ一覧(モニタリング指標)'!AMG48</f>
        <v>0.47725714285714288</v>
      </c>
      <c r="AMH10" s="4">
        <f>'データ一覧(モニタリング指標)'!AMH48</f>
        <v>0.49634869922409858</v>
      </c>
      <c r="AMI10" s="4">
        <f>'データ一覧(モニタリング指標)'!AMI48</f>
        <v>0.49909869310500227</v>
      </c>
      <c r="AMJ10" s="4">
        <f>'データ一覧(モニタリング指標)'!AMJ48</f>
        <v>0.51509689049121221</v>
      </c>
      <c r="AMK10" s="4">
        <f>'データ一覧(モニタリング指標)'!AMK48</f>
        <v>0.5297431275349257</v>
      </c>
      <c r="AML10" s="4">
        <f>'データ一覧(モニタリング指標)'!AML48</f>
        <v>0.52484821227794021</v>
      </c>
      <c r="AMM10" s="4">
        <f>'データ一覧(モニタリング指標)'!AMM48</f>
        <v>0.5372628726287263</v>
      </c>
      <c r="AMN10" s="4">
        <f>'データ一覧(モニタリング指標)'!AMN48</f>
        <v>0.53835709436524104</v>
      </c>
      <c r="AMO10" s="4">
        <f>'データ一覧(モニタリング指標)'!AMO48</f>
        <v>0.54732324373164676</v>
      </c>
      <c r="AMP10" s="4">
        <f>'データ一覧(モニタリング指標)'!AMP48</f>
        <v>0.56830477908025245</v>
      </c>
      <c r="AMQ10" s="4">
        <f>'データ一覧(モニタリング指標)'!AMQ48</f>
        <v>0.58769161406672676</v>
      </c>
      <c r="AMR10" s="4">
        <f>'データ一覧(モニタリング指標)'!AMR48</f>
        <v>0.60234445446348062</v>
      </c>
      <c r="AMS10" s="4">
        <f>'データ一覧(モニタリング指標)'!AMS48</f>
        <v>0.58290329818263409</v>
      </c>
      <c r="AMT10" s="4">
        <f>'データ一覧(モニタリング指標)'!AMT48</f>
        <v>0.59223518850987433</v>
      </c>
      <c r="AMU10" s="4">
        <f>'データ一覧(モニタリング指標)'!AMU48</f>
        <v>0.58701933763058456</v>
      </c>
      <c r="AMV10" s="4">
        <f>'データ一覧(モニタリング指標)'!AMV48</f>
        <v>0.60613469659924424</v>
      </c>
      <c r="AMW10" s="4">
        <f>'データ一覧(モニタリング指標)'!AMW48</f>
        <v>0.62080462324961105</v>
      </c>
      <c r="AMX10" s="4">
        <f>'データ一覧(モニタリング指標)'!AMX48</f>
        <v>0.57529986672589961</v>
      </c>
      <c r="AMY10" s="4">
        <f>'データ一覧(モニタリング指標)'!AMY48</f>
        <v>0.58840515326521547</v>
      </c>
      <c r="AMZ10" s="4">
        <f>'データ一覧(モニタリング指標)'!AMZ48</f>
        <v>0.60039982230119948</v>
      </c>
      <c r="ANA10" s="4">
        <f>'データ一覧(モニタリング指標)'!ANA48</f>
        <v>0.61150599733451794</v>
      </c>
      <c r="ANB10" s="4">
        <f>'データ一覧(モニタリング指標)'!ANB48</f>
        <v>0.59297153024911031</v>
      </c>
      <c r="ANC10" s="4">
        <f>'データ一覧(モニタリング指標)'!ANC48</f>
        <v>0.60111482720178377</v>
      </c>
      <c r="AND10" s="4">
        <f>'データ一覧(モニタリング指標)'!AND48</f>
        <v>0.60661600357621814</v>
      </c>
      <c r="ANE10" s="4">
        <f>'データ一覧(モニタリング指標)'!ANE48</f>
        <v>0.62583817612874382</v>
      </c>
      <c r="ANF10" s="4">
        <f>'データ一覧(モニタリング指標)'!ANF48</f>
        <v>0.64237818506928923</v>
      </c>
      <c r="ANG10" s="4">
        <f>'データ一覧(モニタリング指標)'!ANG48</f>
        <v>0.65601251676352257</v>
      </c>
      <c r="ANH10" s="4">
        <f>'データ一覧(モニタリング指標)'!ANH48</f>
        <v>0.63079322638146162</v>
      </c>
      <c r="ANI10" s="4">
        <f>'データ一覧(モニタリング指標)'!ANI48</f>
        <v>0.62578194816800714</v>
      </c>
      <c r="ANJ10" s="4">
        <f>'データ一覧(モニタリング指標)'!ANJ48</f>
        <v>0.61193029490616624</v>
      </c>
      <c r="ANK10" s="4">
        <f>'データ一覧(モニタリング指標)'!ANK48</f>
        <v>0.61063924899418864</v>
      </c>
      <c r="ANL10" s="4">
        <f>'データ一覧(モニタリング指標)'!ANL48</f>
        <v>0.62919088064371931</v>
      </c>
      <c r="ANM10" s="4">
        <f>'データ一覧(モニタリング指標)'!ANM48</f>
        <v>0.6410371032632991</v>
      </c>
      <c r="ANN10" s="4">
        <f>'データ一覧(モニタリング指標)'!ANN48</f>
        <v>0.62101271469997765</v>
      </c>
      <c r="ANO10" s="4">
        <f>'データ一覧(モニタリング指標)'!ANO48</f>
        <v>0.6170165252344797</v>
      </c>
      <c r="ANP10" s="4">
        <f>'データ一覧(モニタリング指標)'!ANP48</f>
        <v>0.59199642298233845</v>
      </c>
      <c r="ANQ10" s="4">
        <f>'データ一覧(モニタリング指標)'!ANQ48</f>
        <v>0.57804114490161007</v>
      </c>
      <c r="ANR10" s="4">
        <f>'データ一覧(モニタリング指標)'!ANR48</f>
        <v>0.56925486686059523</v>
      </c>
      <c r="ANS10" s="4">
        <f>'データ一覧(モニタリング指標)'!ANS48</f>
        <v>0.58021928843141646</v>
      </c>
      <c r="ANT10" s="4">
        <f>'データ一覧(モニタリング指標)'!ANT48</f>
        <v>0.5864846721861714</v>
      </c>
      <c r="ANU10" s="4">
        <f>'データ一覧(モニタリング指標)'!ANU48</f>
        <v>0.53044259716917541</v>
      </c>
      <c r="ANV10" s="4">
        <f>'データ一覧(モニタリング指標)'!ANV48</f>
        <v>0.5131490222521915</v>
      </c>
      <c r="ANW10" s="4">
        <f>'データ一覧(モニタリング指標)'!ANW48</f>
        <v>0.49022252191503707</v>
      </c>
      <c r="ANX10" s="4">
        <f>'データ一覧(モニタリング指標)'!ANX48</f>
        <v>0.47415730337078654</v>
      </c>
      <c r="ANY10" s="4">
        <f>'データ一覧(モニタリング指標)'!ANY48</f>
        <v>0.45303370786516856</v>
      </c>
      <c r="ANZ10" s="4">
        <f>'データ一覧(モニタリング指標)'!ANZ48</f>
        <v>0.45842696629213481</v>
      </c>
      <c r="AOA10" s="4">
        <f>'データ一覧(モニタリング指標)'!AOA48</f>
        <v>0.46247191011235955</v>
      </c>
      <c r="AOB10" s="4">
        <f>'データ一覧(モニタリング指標)'!AOB48</f>
        <v>0.4144751629579681</v>
      </c>
      <c r="AOC10" s="4">
        <f>'データ一覧(モニタリング指標)'!AOC48</f>
        <v>0.38407915448617047</v>
      </c>
      <c r="AOD10" s="4">
        <f>'データ一覧(モニタリング指標)'!AOD48</f>
        <v>0.36375899280575541</v>
      </c>
      <c r="AOE10" s="4">
        <f>'データ一覧(モニタリング指標)'!AOE48</f>
        <v>0.33886149708650831</v>
      </c>
      <c r="AOF10" s="4">
        <f>'データ一覧(モニタリング指標)'!AOF48</f>
        <v>0.3216125419932811</v>
      </c>
      <c r="AOG10" s="4">
        <f>'データ一覧(モニタリング指標)'!AOG48</f>
        <v>0.32631578947368423</v>
      </c>
      <c r="AOH10" s="4">
        <f>'データ一覧(モニタリング指標)'!AOH48</f>
        <v>0.3305711086226204</v>
      </c>
      <c r="AOI10" s="4">
        <f>'データ一覧(モニタリング指標)'!AOI48</f>
        <v>0.29369691551184623</v>
      </c>
      <c r="AOJ10" s="4">
        <f>'データ一覧(モニタリング指標)'!AOJ48</f>
        <v>0.27642458100558659</v>
      </c>
      <c r="AOK10" s="4">
        <f>'データ一覧(モニタリング指標)'!AOK48</f>
        <v>0.26213375083873852</v>
      </c>
      <c r="AOL10" s="4">
        <f>'データ一覧(モニタリング指標)'!AOL48</f>
        <v>0.25560035842293904</v>
      </c>
      <c r="AOM10" s="4">
        <f>'データ一覧(モニタリング指標)'!AOM48</f>
        <v>0.24798387096774194</v>
      </c>
      <c r="AON10" s="4">
        <f>'データ一覧(モニタリング指標)'!AON48</f>
        <v>0.25134408602150538</v>
      </c>
      <c r="AOO10" s="4">
        <f>'データ一覧(モニタリング指標)'!AOO48</f>
        <v>0.25380824372759858</v>
      </c>
      <c r="AOP10" s="4">
        <f>'データ一覧(モニタリング指標)'!AOP48</f>
        <v>0.24372759856630824</v>
      </c>
      <c r="AOQ10" s="4">
        <f>'データ一覧(モニタリング指標)'!AOQ48</f>
        <v>0.22458575906851769</v>
      </c>
      <c r="AOR10" s="4">
        <f>'データ一覧(モニタリング指標)'!AOR48</f>
        <v>0.21276595744680851</v>
      </c>
      <c r="AOS10" s="4">
        <f>'データ一覧(モニタリング指標)'!AOS48</f>
        <v>0.20008952551477172</v>
      </c>
      <c r="AOT10" s="4">
        <f>'データ一覧(モニタリング指標)'!AOT48</f>
        <v>0.19230769230769232</v>
      </c>
      <c r="AOU10" s="4">
        <f>'データ一覧(モニタリング指標)'!AOU48</f>
        <v>0.19543828264758498</v>
      </c>
      <c r="AOV10" s="4">
        <f>'データ一覧(モニタリング指標)'!AOV48</f>
        <v>0.1967799642218247</v>
      </c>
      <c r="AOW10" s="4">
        <f>'データ一覧(モニタリング指標)'!AOW48</f>
        <v>0.17105850826261723</v>
      </c>
      <c r="AOX10" s="4">
        <f>'データ一覧(モニタリング指標)'!AOX48</f>
        <v>0.1553419758605275</v>
      </c>
      <c r="AOY10" s="4">
        <f>'データ一覧(モニタリング指標)'!AOY48</f>
        <v>0.14375279892521273</v>
      </c>
      <c r="AOZ10" s="4">
        <f>'データ一覧(モニタリング指標)'!AOZ48</f>
        <v>0.14576802507836992</v>
      </c>
      <c r="APA10" s="4">
        <f>'データ一覧(モニタリング指標)'!APA48</f>
        <v>0.13723737147966025</v>
      </c>
      <c r="APB10" s="4">
        <f>'データ一覧(モニタリング指標)'!APB48</f>
        <v>0.13902548055431382</v>
      </c>
      <c r="APC10" s="4">
        <f>'データ一覧(モニタリング指標)'!APC48</f>
        <v>0.14059007599463566</v>
      </c>
      <c r="APD10" s="4">
        <f>'データ一覧(モニタリング指標)'!APD48</f>
        <v>0.12896028558679162</v>
      </c>
      <c r="APE10" s="4">
        <f>'データ一覧(モニタリング指標)'!APE48</f>
        <v>0.12057842046718577</v>
      </c>
      <c r="APF10" s="4">
        <f>'データ一覧(モニタリング指標)'!APF48</f>
        <v>0.11907923860115095</v>
      </c>
      <c r="APG10" s="4">
        <f>'データ一覧(モニタリング指標)'!APG48</f>
        <v>0.11667035643125968</v>
      </c>
      <c r="APH10" s="4">
        <f>'データ一覧(モニタリング指標)'!APH48</f>
        <v>0.11391843971631206</v>
      </c>
      <c r="API10" s="4">
        <f>'データ一覧(モニタリング指標)'!API48</f>
        <v>0.11613475177304965</v>
      </c>
      <c r="APJ10" s="4">
        <f>'データ一覧(モニタリング指標)'!APJ48</f>
        <v>0.1163563829787234</v>
      </c>
      <c r="APK10" s="4">
        <f>'データ一覧(モニタリング指標)'!APK48</f>
        <v>0.10363153232949512</v>
      </c>
      <c r="APL10" s="4">
        <f>'データ一覧(モニタリング指標)'!APL48</f>
        <v>0.10062056737588652</v>
      </c>
      <c r="APM10" s="4">
        <f>'データ一覧(モニタリング指標)'!APM48</f>
        <v>9.6537949400798934E-2</v>
      </c>
      <c r="APN10" s="4">
        <f>'データ一覧(モニタリング指標)'!APN48</f>
        <v>9.1818586038239211E-2</v>
      </c>
      <c r="APO10" s="4">
        <f>'データ一覧(モニタリング指標)'!APO48</f>
        <v>8.9957693164105984E-2</v>
      </c>
      <c r="APP10" s="4">
        <f>'データ一覧(モニタリング指標)'!APP48</f>
        <v>9.0625695836116682E-2</v>
      </c>
      <c r="APQ10" s="4">
        <f>'データ一覧(モニタリング指標)'!APQ48</f>
        <v>9.240703629481184E-2</v>
      </c>
      <c r="APR10" s="4">
        <f>'データ一覧(モニタリング指標)'!APR48</f>
        <v>8.1692032229185321E-2</v>
      </c>
      <c r="APS10" s="4">
        <f>'データ一覧(モニタリング指標)'!APS48</f>
        <v>8.0349149507609671E-2</v>
      </c>
      <c r="APT10" s="4">
        <f>'データ一覧(モニタリング指標)'!APT48</f>
        <v>7.962424513531649E-2</v>
      </c>
      <c r="APU10" s="4">
        <f>'データ一覧(モニタリング指標)'!APU48</f>
        <v>8.1002461400760797E-2</v>
      </c>
      <c r="APV10" s="4">
        <f>'データ一覧(モニタリング指標)'!APV48</f>
        <v>7.8523489932885909E-2</v>
      </c>
      <c r="APW10" s="4">
        <f>'データ一覧(モニタリング指標)'!APW48</f>
        <v>8.0313199105145408E-2</v>
      </c>
      <c r="APX10" s="4">
        <f>'データ一覧(モニタリング指標)'!APX48</f>
        <v>8.0984340044742725E-2</v>
      </c>
      <c r="APY10" s="4">
        <f>'データ一覧(モニタリング指標)'!APY48</f>
        <v>7.534093449586407E-2</v>
      </c>
      <c r="APZ10" s="4">
        <f>'データ一覧(モニタリング指標)'!APZ48</f>
        <v>7.6905879722781137E-2</v>
      </c>
      <c r="AQA10" s="4">
        <f>'データ一覧(モニタリング指標)'!AQA48</f>
        <v>7.125307125307126E-2</v>
      </c>
      <c r="AQB10" s="4">
        <f>'データ一覧(モニタリング指標)'!AQB48</f>
        <v>7.0058009817045963E-2</v>
      </c>
      <c r="AQC10" s="4">
        <f>'データ一覧(モニタリング指標)'!AQC48</f>
        <v>6.6399286987522288E-2</v>
      </c>
      <c r="AQD10" s="4">
        <f>'データ一覧(モニタリング指標)'!AQD48</f>
        <v>6.7290552584670232E-2</v>
      </c>
      <c r="AQE10" s="4">
        <f>'データ一覧(モニタリング指標)'!AQE48</f>
        <v>6.8181818181818177E-2</v>
      </c>
      <c r="AQF10" s="4">
        <f>'データ一覧(モニタリング指標)'!AQF48</f>
        <v>6.8410462776659964E-2</v>
      </c>
      <c r="AQG10" s="4">
        <f>'データ一覧(モニタリング指標)'!AQG48</f>
        <v>6.7114093959731544E-2</v>
      </c>
      <c r="AQH10" s="4">
        <f>'データ一覧(モニタリング指標)'!AQH48</f>
        <v>6.3424473330345135E-2</v>
      </c>
      <c r="AQI10" s="4">
        <f>'データ一覧(モニタリング指標)'!AQI48</f>
        <v>5.9008301548126543E-2</v>
      </c>
      <c r="AQJ10" s="4">
        <f>'データ一覧(モニタリング指標)'!AQJ48</f>
        <v>5.8291911432444644E-2</v>
      </c>
      <c r="AQK10" s="4">
        <f>'データ一覧(モニタリング指標)'!AQK48</f>
        <v>5.8969724356077724E-2</v>
      </c>
      <c r="AQL10" s="4">
        <f>'データ一覧(モニタリング指標)'!AQL48</f>
        <v>6.0099412562132852E-2</v>
      </c>
      <c r="AQM10" s="4">
        <f>'データ一覧(モニタリング指標)'!AQM48</f>
        <v>5.7705363204344877E-2</v>
      </c>
      <c r="AQN10" s="4">
        <f>'データ一覧(モニタリング指標)'!AQN48</f>
        <v>5.7052297939778132E-2</v>
      </c>
      <c r="AQO10" s="4">
        <f>'データ一覧(モニタリング指標)'!AQO48</f>
        <v>5.3680634201585503E-2</v>
      </c>
      <c r="AQP10" s="4">
        <f>'データ一覧(モニタリング指標)'!AQP48</f>
        <v>5.5932971014492752E-2</v>
      </c>
      <c r="AQQ10" s="4">
        <f>'データ一覧(モニタリング指標)'!AQQ48</f>
        <v>5.3894927536231887E-2</v>
      </c>
      <c r="AQR10" s="4">
        <f>'データ一覧(モニタリング指標)'!AQR48</f>
        <v>5.41213768115942E-2</v>
      </c>
      <c r="AQS10" s="4">
        <f>'データ一覧(モニタリング指標)'!AQS48</f>
        <v>5.41213768115942E-2</v>
      </c>
      <c r="AQT10" s="4">
        <f>'データ一覧(モニタリング指標)'!AQT48</f>
        <v>5.2333484367920256E-2</v>
      </c>
      <c r="AQU10" s="4">
        <f>'データ一覧(モニタリング指標)'!AQU48</f>
        <v>4.9377123442808604E-2</v>
      </c>
      <c r="AQV10" s="4">
        <f>'データ一覧(モニタリング指標)'!AQV48</f>
        <v>4.8913043478260872E-2</v>
      </c>
      <c r="AQW10" s="4">
        <f>'データ一覧(モニタリング指標)'!AQW48</f>
        <v>5.1142792486988005E-2</v>
      </c>
      <c r="AQX10" s="4">
        <f>'データ一覧(モニタリング指標)'!AQX48</f>
        <v>4.9785019235121068E-2</v>
      </c>
      <c r="AQY10" s="4">
        <f>'データ一覧(モニタリング指標)'!AQY48</f>
        <v>5.1142792486988005E-2</v>
      </c>
      <c r="AQZ10" s="4">
        <f>'データ一覧(モニタリング指標)'!AQZ48</f>
        <v>5.136908802896583E-2</v>
      </c>
      <c r="ARA10" s="4">
        <f>'データ一覧(モニタリング指標)'!ARA48</f>
        <v>5.3393665158371038E-2</v>
      </c>
      <c r="ARB10" s="4">
        <f>'データ一覧(モニタリング指標)'!ARB48</f>
        <v>5.3107344632768359E-2</v>
      </c>
      <c r="ARC10" s="4">
        <f>'データ一覧(モニタリング指標)'!ARC48</f>
        <v>5.7813911472448055E-2</v>
      </c>
      <c r="ARD10" s="4">
        <f>'データ一覧(モニタリング指標)'!ARD48</f>
        <v>5.8265582655826556E-2</v>
      </c>
      <c r="ARE10" s="4">
        <f>'データ一覧(モニタリング指標)'!ARE48</f>
        <v>6.4079422382671475E-2</v>
      </c>
      <c r="ARF10" s="4">
        <f>'データ一覧(モニタリング指標)'!ARF48</f>
        <v>6.475631768953069E-2</v>
      </c>
      <c r="ARG10" s="4">
        <f>'データ一覧(モニタリング指標)'!ARG48</f>
        <v>6.4981949458483748E-2</v>
      </c>
      <c r="ARH10" s="4">
        <f>'データ一覧(モニタリング指標)'!ARH48</f>
        <v>6.7494356659142218E-2</v>
      </c>
      <c r="ARI10" s="4">
        <f>'データ一覧(モニタリング指標)'!ARI48</f>
        <v>7.0574971815107107E-2</v>
      </c>
      <c r="ARJ10" s="4">
        <f>'データ一覧(モニタリング指標)'!ARJ48</f>
        <v>6.8381855111712936E-2</v>
      </c>
      <c r="ARK10" s="4">
        <f>'データ一覧(モニタリング指標)'!ARK48</f>
        <v>7.1702367531003383E-2</v>
      </c>
      <c r="ARL10" s="4">
        <f>'データ一覧(モニタリング指標)'!ARL48</f>
        <v>7.4391343552750219E-2</v>
      </c>
      <c r="ARM10" s="4">
        <f>'データ一覧(モニタリング指標)'!ARM48</f>
        <v>7.5518485121731288E-2</v>
      </c>
      <c r="ARN10" s="4">
        <f>'データ一覧(モニタリング指標)'!ARN48</f>
        <v>7.5778078484438433E-2</v>
      </c>
      <c r="ARO10" s="4">
        <f>'データ一覧(モニタリング指標)'!ARO48</f>
        <v>8.1227436823104696E-2</v>
      </c>
      <c r="ARP10" s="4">
        <f>'データ一覧(モニタリング指標)'!ARP48</f>
        <v>8.0117354998871584E-2</v>
      </c>
      <c r="ARQ10" s="4">
        <f>'データ一覧(モニタリング指標)'!ARQ48</f>
        <v>8.1020085759422253E-2</v>
      </c>
      <c r="ARR10" s="4">
        <f>'データ一覧(モニタリング指標)'!ARR48</f>
        <v>8.1020085759422253E-2</v>
      </c>
      <c r="ARS10" s="4">
        <f>'データ一覧(モニタリング指標)'!ARS48</f>
        <v>8.2406356413166862E-2</v>
      </c>
      <c r="ART10" s="4">
        <f>'データ一覧(モニタリング指標)'!ART48</f>
        <v>8.4222474460839955E-2</v>
      </c>
      <c r="ARU10" s="4">
        <f>'データ一覧(モニタリング指標)'!ARU48</f>
        <v>8.4676503972758235E-2</v>
      </c>
    </row>
    <row r="11" spans="1:1165" s="41" customFormat="1" ht="18" customHeight="1">
      <c r="A11" s="39" t="s">
        <v>50</v>
      </c>
      <c r="B11" s="5">
        <f>'データ一覧(モニタリング指標)'!B47</f>
        <v>4</v>
      </c>
      <c r="C11" s="5">
        <f>'データ一覧(モニタリング指標)'!C47</f>
        <v>6</v>
      </c>
      <c r="D11" s="5">
        <f>'データ一覧(モニタリング指標)'!D47</f>
        <v>7</v>
      </c>
      <c r="E11" s="5">
        <f>'データ一覧(モニタリング指標)'!E47</f>
        <v>16</v>
      </c>
      <c r="F11" s="5">
        <f>'データ一覧(モニタリング指標)'!F47</f>
        <v>17</v>
      </c>
      <c r="G11" s="5">
        <f>'データ一覧(モニタリング指標)'!G47</f>
        <v>30</v>
      </c>
      <c r="H11" s="5">
        <f>'データ一覧(モニタリング指標)'!H47</f>
        <v>39</v>
      </c>
      <c r="I11" s="5">
        <f>'データ一覧(モニタリング指標)'!I47</f>
        <v>52</v>
      </c>
      <c r="J11" s="5">
        <f>'データ一覧(モニタリング指標)'!J47</f>
        <v>52</v>
      </c>
      <c r="K11" s="5">
        <f>'データ一覧(モニタリング指標)'!K47</f>
        <v>66</v>
      </c>
      <c r="L11" s="5">
        <f>'データ一覧(モニタリング指標)'!L47</f>
        <v>70</v>
      </c>
      <c r="M11" s="5">
        <f>'データ一覧(モニタリング指標)'!M47</f>
        <v>74</v>
      </c>
      <c r="N11" s="5">
        <f>'データ一覧(モニタリング指標)'!N47</f>
        <v>71</v>
      </c>
      <c r="O11" s="5">
        <f>'データ一覧(モニタリング指標)'!O47</f>
        <v>75</v>
      </c>
      <c r="P11" s="5">
        <f>'データ一覧(モニタリング指標)'!P47</f>
        <v>76</v>
      </c>
      <c r="Q11" s="5">
        <f>'データ一覧(モニタリング指標)'!Q47</f>
        <v>79</v>
      </c>
      <c r="R11" s="5">
        <f>'データ一覧(モニタリング指標)'!R47</f>
        <v>80</v>
      </c>
      <c r="S11" s="5">
        <f>'データ一覧(モニタリング指標)'!S47</f>
        <v>78</v>
      </c>
      <c r="T11" s="5">
        <f>'データ一覧(モニタリング指標)'!T47</f>
        <v>72</v>
      </c>
      <c r="U11" s="5">
        <f>'データ一覧(モニタリング指標)'!U47</f>
        <v>73</v>
      </c>
      <c r="V11" s="5">
        <f>'データ一覧(モニタリング指標)'!V47</f>
        <v>66</v>
      </c>
      <c r="W11" s="5">
        <f>'データ一覧(モニタリング指標)'!W47</f>
        <v>70</v>
      </c>
      <c r="X11" s="5">
        <f>'データ一覧(モニタリング指標)'!X47</f>
        <v>68</v>
      </c>
      <c r="Y11" s="5">
        <f>'データ一覧(モニタリング指標)'!Y47</f>
        <v>71</v>
      </c>
      <c r="Z11" s="5">
        <f>'データ一覧(モニタリング指標)'!Z47</f>
        <v>70</v>
      </c>
      <c r="AA11" s="5">
        <f>'データ一覧(モニタリング指標)'!AA47</f>
        <v>73</v>
      </c>
      <c r="AB11" s="5">
        <f>'データ一覧(モニタリング指標)'!AB47</f>
        <v>87</v>
      </c>
      <c r="AC11" s="5">
        <f>'データ一覧(モニタリング指標)'!AC47</f>
        <v>99</v>
      </c>
      <c r="AD11" s="5">
        <f>'データ一覧(モニタリング指標)'!AD47</f>
        <v>116</v>
      </c>
      <c r="AE11" s="5">
        <f>'データ一覧(モニタリング指標)'!AE47</f>
        <v>121</v>
      </c>
      <c r="AF11" s="5">
        <f>'データ一覧(モニタリング指標)'!AF47</f>
        <v>144</v>
      </c>
      <c r="AG11" s="5">
        <f>'データ一覧(モニタリング指標)'!AG47</f>
        <v>169</v>
      </c>
      <c r="AH11" s="5">
        <f>'データ一覧(モニタリング指標)'!AH47</f>
        <v>195</v>
      </c>
      <c r="AI11" s="5">
        <f>'データ一覧(モニタリング指標)'!AI47</f>
        <v>221</v>
      </c>
      <c r="AJ11" s="5">
        <f>'データ一覧(モニタリング指標)'!AJ47</f>
        <v>253</v>
      </c>
      <c r="AK11" s="5">
        <f>'データ一覧(モニタリング指標)'!AK47</f>
        <v>271</v>
      </c>
      <c r="AL11" s="5">
        <f>'データ一覧(モニタリング指標)'!AL47</f>
        <v>286</v>
      </c>
      <c r="AM11" s="5">
        <f>'データ一覧(モニタリング指標)'!AM47</f>
        <v>330</v>
      </c>
      <c r="AN11" s="5">
        <f>'データ一覧(モニタリング指標)'!AN47</f>
        <v>370</v>
      </c>
      <c r="AO11" s="5">
        <f>'データ一覧(モニタリング指標)'!AO47</f>
        <v>451</v>
      </c>
      <c r="AP11" s="5">
        <f>'データ一覧(モニタリング指標)'!AP47</f>
        <v>522</v>
      </c>
      <c r="AQ11" s="5">
        <f>'データ一覧(モニタリング指標)'!AQ47</f>
        <v>574</v>
      </c>
      <c r="AR11" s="5">
        <f>'データ一覧(モニタリング指標)'!AR47</f>
        <v>602</v>
      </c>
      <c r="AS11" s="5">
        <f>'データ一覧(モニタリング指標)'!AS47</f>
        <v>616</v>
      </c>
      <c r="AT11" s="5">
        <f>'データ一覧(モニタリング指標)'!AT47</f>
        <v>632</v>
      </c>
      <c r="AU11" s="5">
        <f>'データ一覧(モニタリング指標)'!AU47</f>
        <v>678</v>
      </c>
      <c r="AV11" s="5">
        <f>'データ一覧(モニタリング指標)'!AV47</f>
        <v>706</v>
      </c>
      <c r="AW11" s="5">
        <f>'データ一覧(モニタリング指標)'!AW47</f>
        <v>709</v>
      </c>
      <c r="AX11" s="5">
        <f>'データ一覧(モニタリング指標)'!AX47</f>
        <v>781</v>
      </c>
      <c r="AY11" s="5">
        <f>'データ一覧(モニタリング指標)'!AY47</f>
        <v>819</v>
      </c>
      <c r="AZ11" s="5">
        <f>'データ一覧(モニタリング指標)'!AZ47</f>
        <v>834</v>
      </c>
      <c r="BA11" s="5">
        <f>'データ一覧(モニタリング指標)'!BA47</f>
        <v>845</v>
      </c>
      <c r="BB11" s="5">
        <f>'データ一覧(モニタリング指標)'!BB47</f>
        <v>829</v>
      </c>
      <c r="BC11" s="5">
        <f>'データ一覧(モニタリング指標)'!BC47</f>
        <v>539</v>
      </c>
      <c r="BD11" s="5">
        <f>'データ一覧(モニタリング指標)'!BD47</f>
        <v>520</v>
      </c>
      <c r="BE11" s="5">
        <f>'データ一覧(モニタリング指標)'!BE47</f>
        <v>520</v>
      </c>
      <c r="BF11" s="5">
        <f>'データ一覧(モニタリング指標)'!BF47</f>
        <v>502</v>
      </c>
      <c r="BG11" s="5">
        <f>'データ一覧(モニタリング指標)'!BG47</f>
        <v>510</v>
      </c>
      <c r="BH11" s="5">
        <f>'データ一覧(モニタリング指標)'!BH47</f>
        <v>461</v>
      </c>
      <c r="BI11" s="5">
        <f>'データ一覧(モニタリング指標)'!BI47</f>
        <v>459</v>
      </c>
      <c r="BJ11" s="5">
        <f>'データ一覧(モニタリング指標)'!BJ47</f>
        <v>461</v>
      </c>
      <c r="BK11" s="5">
        <f>'データ一覧(モニタリング指標)'!BK47</f>
        <v>445</v>
      </c>
      <c r="BL11" s="5">
        <f>'データ一覧(モニタリング指標)'!BL47</f>
        <v>427</v>
      </c>
      <c r="BM11" s="5">
        <f>'データ一覧(モニタリング指標)'!BM47</f>
        <v>425</v>
      </c>
      <c r="BN11" s="5">
        <f>'データ一覧(モニタリング指標)'!BN47</f>
        <v>419</v>
      </c>
      <c r="BO11" s="5">
        <f>'データ一覧(モニタリング指標)'!BO47</f>
        <v>406</v>
      </c>
      <c r="BP11" s="5">
        <f>'データ一覧(モニタリング指標)'!BP47</f>
        <v>401</v>
      </c>
      <c r="BQ11" s="5">
        <f>'データ一覧(モニタリング指標)'!BQ47</f>
        <v>388</v>
      </c>
      <c r="BR11" s="5">
        <f>'データ一覧(モニタリング指標)'!BR47</f>
        <v>354</v>
      </c>
      <c r="BS11" s="5">
        <f>'データ一覧(モニタリング指標)'!BS47</f>
        <v>368</v>
      </c>
      <c r="BT11" s="5">
        <f>'データ一覧(モニタリング指標)'!BT47</f>
        <v>369</v>
      </c>
      <c r="BU11" s="5">
        <f>'データ一覧(モニタリング指標)'!BU47</f>
        <v>335</v>
      </c>
      <c r="BV11" s="5">
        <f>'データ一覧(モニタリング指標)'!BV47</f>
        <v>324</v>
      </c>
      <c r="BW11" s="5">
        <f>'データ一覧(モニタリング指標)'!BW47</f>
        <v>310</v>
      </c>
      <c r="BX11" s="5">
        <f>'データ一覧(モニタリング指標)'!BX47</f>
        <v>294</v>
      </c>
      <c r="BY11" s="5">
        <f>'データ一覧(モニタリング指標)'!BY47</f>
        <v>288</v>
      </c>
      <c r="BZ11" s="5">
        <f>'データ一覧(モニタリング指標)'!BZ47</f>
        <v>280</v>
      </c>
      <c r="CA11" s="5">
        <f>'データ一覧(モニタリング指標)'!CA47</f>
        <v>269</v>
      </c>
      <c r="CB11" s="5">
        <f>'データ一覧(モニタリング指標)'!CB47</f>
        <v>262</v>
      </c>
      <c r="CC11" s="5">
        <f>'データ一覧(モニタリング指標)'!CC47</f>
        <v>236</v>
      </c>
      <c r="CD11" s="5">
        <f>'データ一覧(モニタリング指標)'!CD47</f>
        <v>206</v>
      </c>
      <c r="CE11" s="5">
        <f>'データ一覧(モニタリング指標)'!CE47</f>
        <v>195</v>
      </c>
      <c r="CF11" s="5">
        <f>'データ一覧(モニタリング指標)'!CF47</f>
        <v>167</v>
      </c>
      <c r="CG11" s="5">
        <f>'データ一覧(モニタリング指標)'!CG47</f>
        <v>161</v>
      </c>
      <c r="CH11" s="5">
        <f>'データ一覧(モニタリング指標)'!CH47</f>
        <v>156</v>
      </c>
      <c r="CI11" s="5">
        <f>'データ一覧(モニタリング指標)'!CI47</f>
        <v>144</v>
      </c>
      <c r="CJ11" s="5">
        <f>'データ一覧(モニタリング指標)'!CJ47</f>
        <v>121</v>
      </c>
      <c r="CK11" s="5">
        <f>'データ一覧(モニタリング指標)'!CK47</f>
        <v>106</v>
      </c>
      <c r="CL11" s="5">
        <f>'データ一覧(モニタリング指標)'!CL47</f>
        <v>100</v>
      </c>
      <c r="CM11" s="5">
        <f>'データ一覧(モニタリング指標)'!CM47</f>
        <v>92</v>
      </c>
      <c r="CN11" s="5">
        <f>'データ一覧(モニタリング指標)'!CN47</f>
        <v>90</v>
      </c>
      <c r="CO11" s="5">
        <f>'データ一覧(モニタリング指標)'!CO47</f>
        <v>88</v>
      </c>
      <c r="CP11" s="5">
        <f>'データ一覧(モニタリング指標)'!CP47</f>
        <v>70</v>
      </c>
      <c r="CQ11" s="5">
        <f>'データ一覧(モニタリング指標)'!CQ47</f>
        <v>63</v>
      </c>
      <c r="CR11" s="5">
        <f>'データ一覧(モニタリング指標)'!CR47</f>
        <v>58</v>
      </c>
      <c r="CS11" s="5">
        <f>'データ一覧(モニタリング指標)'!CS47</f>
        <v>53</v>
      </c>
      <c r="CT11" s="5">
        <f>'データ一覧(モニタリング指標)'!CT47</f>
        <v>50</v>
      </c>
      <c r="CU11" s="5">
        <f>'データ一覧(モニタリング指標)'!CU47</f>
        <v>47</v>
      </c>
      <c r="CV11" s="5">
        <f>'データ一覧(モニタリング指標)'!CV47</f>
        <v>48</v>
      </c>
      <c r="CW11" s="5">
        <f>'データ一覧(モニタリング指標)'!CW47</f>
        <v>42</v>
      </c>
      <c r="CX11" s="5">
        <f>'データ一覧(モニタリング指標)'!CX47</f>
        <v>34</v>
      </c>
      <c r="CY11" s="5">
        <f>'データ一覧(モニタリング指標)'!CY47</f>
        <v>27</v>
      </c>
      <c r="CZ11" s="5">
        <f>'データ一覧(モニタリング指標)'!CZ47</f>
        <v>22</v>
      </c>
      <c r="DA11" s="5">
        <f>'データ一覧(モニタリング指標)'!DA47</f>
        <v>21</v>
      </c>
      <c r="DB11" s="5">
        <f>'データ一覧(モニタリング指標)'!DB47</f>
        <v>18</v>
      </c>
      <c r="DC11" s="5">
        <f>'データ一覧(モニタリング指標)'!DC47</f>
        <v>17</v>
      </c>
      <c r="DD11" s="5">
        <f>'データ一覧(モニタリング指標)'!DD47</f>
        <v>17</v>
      </c>
      <c r="DE11" s="5">
        <f>'データ一覧(モニタリング指標)'!DE47</f>
        <v>19</v>
      </c>
      <c r="DF11" s="5">
        <f>'データ一覧(モニタリング指標)'!DF47</f>
        <v>18</v>
      </c>
      <c r="DG11" s="5">
        <f>'データ一覧(モニタリング指標)'!DG47</f>
        <v>22</v>
      </c>
      <c r="DH11" s="5">
        <f>'データ一覧(モニタリング指標)'!DH47</f>
        <v>24</v>
      </c>
      <c r="DI11" s="5">
        <f>'データ一覧(モニタリング指標)'!DI47</f>
        <v>26</v>
      </c>
      <c r="DJ11" s="5">
        <f>'データ一覧(モニタリング指標)'!DJ47</f>
        <v>26</v>
      </c>
      <c r="DK11" s="5">
        <f>'データ一覧(モニタリング指標)'!DK47</f>
        <v>27</v>
      </c>
      <c r="DL11" s="5">
        <f>'データ一覧(モニタリング指標)'!DL47</f>
        <v>25</v>
      </c>
      <c r="DM11" s="5">
        <f>'データ一覧(モニタリング指標)'!DM47</f>
        <v>21</v>
      </c>
      <c r="DN11" s="5">
        <f>'データ一覧(モニタリング指標)'!DN47</f>
        <v>20</v>
      </c>
      <c r="DO11" s="5">
        <f>'データ一覧(モニタリング指標)'!DO47</f>
        <v>19</v>
      </c>
      <c r="DP11" s="5">
        <f>'データ一覧(モニタリング指標)'!DP47</f>
        <v>17</v>
      </c>
      <c r="DQ11" s="5">
        <f>'データ一覧(モニタリング指標)'!DQ47</f>
        <v>18</v>
      </c>
      <c r="DR11" s="5">
        <f>'データ一覧(モニタリング指標)'!DR47</f>
        <v>23</v>
      </c>
      <c r="DS11" s="5">
        <f>'データ一覧(モニタリング指標)'!DS47</f>
        <v>20</v>
      </c>
      <c r="DT11" s="5">
        <f>'データ一覧(モニタリング指標)'!DT47</f>
        <v>25</v>
      </c>
      <c r="DU11" s="5">
        <f>'データ一覧(モニタリング指標)'!DU47</f>
        <v>27</v>
      </c>
      <c r="DV11" s="5">
        <f>'データ一覧(モニタリング指標)'!DV47</f>
        <v>32</v>
      </c>
      <c r="DW11" s="5">
        <f>'データ一覧(モニタリング指標)'!DW47</f>
        <v>42</v>
      </c>
      <c r="DX11" s="5">
        <f>'データ一覧(モニタリング指標)'!DX47</f>
        <v>41</v>
      </c>
      <c r="DY11" s="5">
        <f>'データ一覧(モニタリング指標)'!DY47</f>
        <v>41</v>
      </c>
      <c r="DZ11" s="5">
        <f>'データ一覧(モニタリング指標)'!DZ47</f>
        <v>43</v>
      </c>
      <c r="EA11" s="5">
        <f>'データ一覧(モニタリング指標)'!EA47</f>
        <v>52</v>
      </c>
      <c r="EB11" s="5">
        <f>'データ一覧(モニタリング指標)'!EB47</f>
        <v>68</v>
      </c>
      <c r="EC11" s="5">
        <f>'データ一覧(モニタリング指標)'!EC47</f>
        <v>60</v>
      </c>
      <c r="ED11" s="5">
        <f>'データ一覧(モニタリング指標)'!ED47</f>
        <v>75</v>
      </c>
      <c r="EE11" s="5">
        <f>'データ一覧(モニタリング指標)'!EE47</f>
        <v>96</v>
      </c>
      <c r="EF11" s="5">
        <f>'データ一覧(モニタリング指標)'!EF47</f>
        <v>97</v>
      </c>
      <c r="EG11" s="5">
        <f>'データ一覧(モニタリング指標)'!EG47</f>
        <v>82</v>
      </c>
      <c r="EH11" s="5">
        <f>'データ一覧(モニタリング指標)'!EH47</f>
        <v>76</v>
      </c>
      <c r="EI11" s="5">
        <f>'データ一覧(モニタリング指標)'!EI47</f>
        <v>90</v>
      </c>
      <c r="EJ11" s="5">
        <f>'データ一覧(モニタリング指標)'!EJ47</f>
        <v>113</v>
      </c>
      <c r="EK11" s="5">
        <f>'データ一覧(モニタリング指標)'!EK47</f>
        <v>127</v>
      </c>
      <c r="EL11" s="5">
        <f>'データ一覧(モニタリング指標)'!EL47</f>
        <v>152</v>
      </c>
      <c r="EM11" s="5">
        <f>'データ一覧(モニタリング指標)'!EM47</f>
        <v>194</v>
      </c>
      <c r="EN11" s="5">
        <f>'データ一覧(モニタリング指標)'!EN47</f>
        <v>194</v>
      </c>
      <c r="EO11" s="5">
        <f>'データ一覧(モニタリング指標)'!EO47</f>
        <v>205</v>
      </c>
      <c r="EP11" s="5">
        <f>'データ一覧(モニタリング指標)'!EP47</f>
        <v>207</v>
      </c>
      <c r="EQ11" s="5">
        <f>'データ一覧(モニタリング指標)'!EQ47</f>
        <v>258</v>
      </c>
      <c r="ER11" s="5">
        <f>'データ一覧(モニタリング指標)'!ER47</f>
        <v>241</v>
      </c>
      <c r="ES11" s="5">
        <f>'データ一覧(モニタリング指標)'!ES47</f>
        <v>252</v>
      </c>
      <c r="ET11" s="5">
        <f>'データ一覧(モニタリング指標)'!ET47</f>
        <v>258</v>
      </c>
      <c r="EU11" s="5">
        <f>'データ一覧(モニタリング指標)'!EU47</f>
        <v>258</v>
      </c>
      <c r="EV11" s="5">
        <f>'データ一覧(モニタリング指標)'!EV47</f>
        <v>259</v>
      </c>
      <c r="EW11" s="5">
        <f>'データ一覧(モニタリング指標)'!EW47</f>
        <v>245</v>
      </c>
      <c r="EX11" s="5">
        <f>'データ一覧(モニタリング指標)'!EX47</f>
        <v>275</v>
      </c>
      <c r="EY11" s="5">
        <f>'データ一覧(モニタリング指標)'!EY47</f>
        <v>288</v>
      </c>
      <c r="EZ11" s="5">
        <f>'データ一覧(モニタリング指標)'!EZ47</f>
        <v>341</v>
      </c>
      <c r="FA11" s="5">
        <f>'データ一覧(モニタリング指標)'!FA47</f>
        <v>346</v>
      </c>
      <c r="FB11" s="5">
        <f>'データ一覧(モニタリング指標)'!FB47</f>
        <v>346</v>
      </c>
      <c r="FC11" s="5">
        <f>'データ一覧(モニタリング指標)'!FC47</f>
        <v>334</v>
      </c>
      <c r="FD11" s="5">
        <f>'データ一覧(モニタリング指標)'!FD47</f>
        <v>359</v>
      </c>
      <c r="FE11" s="5">
        <f>'データ一覧(モニタリング指標)'!FE47</f>
        <v>353</v>
      </c>
      <c r="FF11" s="5">
        <f>'データ一覧(モニタリング指標)'!FF47</f>
        <v>387</v>
      </c>
      <c r="FG11" s="5">
        <f>'データ一覧(モニタリング指標)'!FG47</f>
        <v>411</v>
      </c>
      <c r="FH11" s="5">
        <f>'データ一覧(モニタリング指標)'!FH47</f>
        <v>436</v>
      </c>
      <c r="FI11" s="5">
        <f>'データ一覧(モニタリング指標)'!FI47</f>
        <v>424</v>
      </c>
      <c r="FJ11" s="5">
        <f>'データ一覧(モニタリング指標)'!FJ47</f>
        <v>430</v>
      </c>
      <c r="FK11" s="5">
        <f>'データ一覧(モニタリング指標)'!FK47</f>
        <v>437</v>
      </c>
      <c r="FL11" s="5">
        <f>'データ一覧(モニタリング指標)'!FL47</f>
        <v>428</v>
      </c>
      <c r="FM11" s="5">
        <f>'データ一覧(モニタリング指標)'!FM47</f>
        <v>461</v>
      </c>
      <c r="FN11" s="5">
        <f>'データ一覧(モニタリング指標)'!FN47</f>
        <v>479</v>
      </c>
      <c r="FO11" s="5">
        <f>'データ一覧(モニタリング指標)'!FO47</f>
        <v>473</v>
      </c>
      <c r="FP11" s="5">
        <f>'データ一覧(モニタリング指標)'!FP47</f>
        <v>496</v>
      </c>
      <c r="FQ11" s="5">
        <f>'データ一覧(モニタリング指標)'!FQ47</f>
        <v>512</v>
      </c>
      <c r="FR11" s="5">
        <f>'データ一覧(モニタリング指標)'!FR47</f>
        <v>510</v>
      </c>
      <c r="FS11" s="5">
        <f>'データ一覧(モニタリング指標)'!FS47</f>
        <v>512</v>
      </c>
      <c r="FT11" s="5">
        <f>'データ一覧(モニタリング指標)'!FT47</f>
        <v>503</v>
      </c>
      <c r="FU11" s="5">
        <f>'データ一覧(モニタリング指標)'!FU47</f>
        <v>506</v>
      </c>
      <c r="FV11" s="5">
        <f>'データ一覧(モニタリング指標)'!FV47</f>
        <v>503</v>
      </c>
      <c r="FW11" s="5">
        <f>'データ一覧(モニタリング指標)'!FW47</f>
        <v>411</v>
      </c>
      <c r="FX11" s="5">
        <f>'データ一覧(モニタリング指標)'!FX47</f>
        <v>407</v>
      </c>
      <c r="FY11" s="5">
        <f>'データ一覧(モニタリング指標)'!FY47</f>
        <v>424</v>
      </c>
      <c r="FZ11" s="5">
        <f>'データ一覧(モニタリング指標)'!FZ47</f>
        <v>427</v>
      </c>
      <c r="GA11" s="5">
        <f>'データ一覧(モニタリング指標)'!GA47</f>
        <v>428</v>
      </c>
      <c r="GB11" s="5">
        <f>'データ一覧(モニタリング指標)'!GB47</f>
        <v>436</v>
      </c>
      <c r="GC11" s="5">
        <f>'データ一覧(モニタリング指標)'!GC47</f>
        <v>430</v>
      </c>
      <c r="GD11" s="5">
        <f>'データ一覧(モニタリング指標)'!GD47</f>
        <v>427</v>
      </c>
      <c r="GE11" s="5">
        <f>'データ一覧(モニタリング指標)'!GE47</f>
        <v>434</v>
      </c>
      <c r="GF11" s="5">
        <f>'データ一覧(モニタリング指標)'!GF47</f>
        <v>432</v>
      </c>
      <c r="GG11" s="5">
        <f>'データ一覧(モニタリング指標)'!GG47</f>
        <v>410</v>
      </c>
      <c r="GH11" s="5">
        <f>'データ一覧(モニタリング指標)'!GH47</f>
        <v>410</v>
      </c>
      <c r="GI11" s="5">
        <f>'データ一覧(モニタリング指標)'!GI47</f>
        <v>427</v>
      </c>
      <c r="GJ11" s="5">
        <f>'データ一覧(モニタリング指標)'!GJ47</f>
        <v>414</v>
      </c>
      <c r="GK11" s="5">
        <f>'データ一覧(モニタリング指標)'!GK47</f>
        <v>399</v>
      </c>
      <c r="GL11" s="5">
        <f>'データ一覧(モニタリング指標)'!GL47</f>
        <v>368</v>
      </c>
      <c r="GM11" s="5">
        <f>'データ一覧(モニタリング指標)'!GM47</f>
        <v>365</v>
      </c>
      <c r="GN11" s="5">
        <f>'データ一覧(モニタリング指標)'!GN47</f>
        <v>354</v>
      </c>
      <c r="GO11" s="5">
        <f>'データ一覧(モニタリング指標)'!GO47</f>
        <v>337</v>
      </c>
      <c r="GP11" s="5">
        <f>'データ一覧(モニタリング指標)'!GP47</f>
        <v>341</v>
      </c>
      <c r="GQ11" s="5">
        <f>'データ一覧(モニタリング指標)'!GQ47</f>
        <v>348</v>
      </c>
      <c r="GR11" s="5">
        <f>'データ一覧(モニタリング指標)'!GR47</f>
        <v>340</v>
      </c>
      <c r="GS11" s="5">
        <f>'データ一覧(モニタリング指標)'!GS47</f>
        <v>332</v>
      </c>
      <c r="GT11" s="5">
        <f>'データ一覧(モニタリング指標)'!GT47</f>
        <v>327</v>
      </c>
      <c r="GU11" s="5">
        <f>'データ一覧(モニタリング指標)'!GU47</f>
        <v>323</v>
      </c>
      <c r="GV11" s="5">
        <f>'データ一覧(モニタリング指標)'!GV47</f>
        <v>328</v>
      </c>
      <c r="GW11" s="5">
        <f>'データ一覧(モニタリング指標)'!GW47</f>
        <v>311</v>
      </c>
      <c r="GX11" s="5">
        <f>'データ一覧(モニタリング指標)'!GX47</f>
        <v>316</v>
      </c>
      <c r="GY11" s="5">
        <f>'データ一覧(モニタリング指標)'!GY47</f>
        <v>321</v>
      </c>
      <c r="GZ11" s="5">
        <f>'データ一覧(モニタリング指標)'!GZ47</f>
        <v>339</v>
      </c>
      <c r="HA11" s="5">
        <f>'データ一覧(モニタリング指標)'!HA47</f>
        <v>303</v>
      </c>
      <c r="HB11" s="5">
        <f>'データ一覧(モニタリング指標)'!HB47</f>
        <v>289</v>
      </c>
      <c r="HC11" s="5">
        <f>'データ一覧(モニタリング指標)'!HC47</f>
        <v>284</v>
      </c>
      <c r="HD11" s="5">
        <f>'データ一覧(モニタリング指標)'!HD47</f>
        <v>283</v>
      </c>
      <c r="HE11" s="5">
        <f>'データ一覧(モニタリング指標)'!HE47</f>
        <v>288</v>
      </c>
      <c r="HF11" s="5">
        <f>'データ一覧(モニタリング指標)'!HF47</f>
        <v>274</v>
      </c>
      <c r="HG11" s="5">
        <f>'データ一覧(モニタリング指標)'!HG47</f>
        <v>261</v>
      </c>
      <c r="HH11" s="5">
        <f>'データ一覧(モニタリング指標)'!HH47</f>
        <v>228</v>
      </c>
      <c r="HI11" s="5">
        <f>'データ一覧(モニタリング指標)'!HI47</f>
        <v>215</v>
      </c>
      <c r="HJ11" s="5">
        <f>'データ一覧(モニタリング指標)'!HJ47</f>
        <v>210</v>
      </c>
      <c r="HK11" s="5">
        <f>'データ一覧(モニタリング指標)'!HK47</f>
        <v>226</v>
      </c>
      <c r="HL11" s="5">
        <f>'データ一覧(モニタリング指標)'!HL47</f>
        <v>215</v>
      </c>
      <c r="HM11" s="5">
        <f>'データ一覧(モニタリング指標)'!HM47</f>
        <v>202</v>
      </c>
      <c r="HN11" s="5">
        <f>'データ一覧(モニタリング指標)'!HN47</f>
        <v>196</v>
      </c>
      <c r="HO11" s="5">
        <f>'データ一覧(モニタリング指標)'!HO47</f>
        <v>187</v>
      </c>
      <c r="HP11" s="5">
        <f>'データ一覧(モニタリング指標)'!HP47</f>
        <v>174</v>
      </c>
      <c r="HQ11" s="5">
        <f>'データ一覧(モニタリング指標)'!HQ47</f>
        <v>165</v>
      </c>
      <c r="HR11" s="5">
        <f>'データ一覧(モニタリング指標)'!HR47</f>
        <v>174</v>
      </c>
      <c r="HS11" s="5">
        <f>'データ一覧(モニタリング指標)'!HS47</f>
        <v>166</v>
      </c>
      <c r="HT11" s="5">
        <f>'データ一覧(モニタリング指標)'!HT47</f>
        <v>172</v>
      </c>
      <c r="HU11" s="5">
        <f>'データ一覧(モニタリング指標)'!HU47</f>
        <v>176</v>
      </c>
      <c r="HV11" s="5">
        <f>'データ一覧(モニタリング指標)'!HV47</f>
        <v>180</v>
      </c>
      <c r="HW11" s="5">
        <f>'データ一覧(モニタリング指標)'!HW47</f>
        <v>181</v>
      </c>
      <c r="HX11" s="5">
        <f>'データ一覧(モニタリング指標)'!HX47</f>
        <v>176</v>
      </c>
      <c r="HY11" s="5">
        <f>'データ一覧(モニタリング指標)'!HY47</f>
        <v>183</v>
      </c>
      <c r="HZ11" s="5">
        <f>'データ一覧(モニタリング指標)'!HZ47</f>
        <v>170</v>
      </c>
      <c r="IA11" s="5">
        <f>'データ一覧(モニタリング指標)'!IA47</f>
        <v>152</v>
      </c>
      <c r="IB11" s="5">
        <f>'データ一覧(モニタリング指標)'!IB47</f>
        <v>163</v>
      </c>
      <c r="IC11" s="5">
        <f>'データ一覧(モニタリング指標)'!IC47</f>
        <v>151</v>
      </c>
      <c r="ID11" s="5">
        <f>'データ一覧(モニタリング指標)'!ID47</f>
        <v>198</v>
      </c>
      <c r="IE11" s="5">
        <f>'データ一覧(モニタリング指標)'!IE47</f>
        <v>198</v>
      </c>
      <c r="IF11" s="5">
        <f>'データ一覧(モニタリング指標)'!IF47</f>
        <v>222</v>
      </c>
      <c r="IG11" s="5">
        <f>'データ一覧(モニタリング指標)'!IG47</f>
        <v>225</v>
      </c>
      <c r="IH11" s="5">
        <f>'データ一覧(モニタリング指標)'!IH47</f>
        <v>227</v>
      </c>
      <c r="II11" s="5">
        <f>'データ一覧(モニタリング指標)'!II47</f>
        <v>230</v>
      </c>
      <c r="IJ11" s="5">
        <f>'データ一覧(モニタリング指標)'!IJ47</f>
        <v>258</v>
      </c>
      <c r="IK11" s="5">
        <f>'データ一覧(モニタリング指標)'!IK47</f>
        <v>280</v>
      </c>
      <c r="IL11" s="5">
        <f>'データ一覧(モニタリング指標)'!IL47</f>
        <v>288</v>
      </c>
      <c r="IM11" s="5">
        <f>'データ一覧(モニタリング指標)'!IM47</f>
        <v>303</v>
      </c>
      <c r="IN11" s="5">
        <f>'データ一覧(モニタリング指標)'!IN47</f>
        <v>324</v>
      </c>
      <c r="IO11" s="5">
        <f>'データ一覧(モニタリング指標)'!IO47</f>
        <v>316</v>
      </c>
      <c r="IP11" s="5">
        <f>'データ一覧(モニタリング指標)'!IP47</f>
        <v>331</v>
      </c>
      <c r="IQ11" s="5">
        <f>'データ一覧(モニタリング指標)'!IQ47</f>
        <v>345</v>
      </c>
      <c r="IR11" s="5">
        <f>'データ一覧(モニタリング指標)'!IR47</f>
        <v>358</v>
      </c>
      <c r="IS11" s="5">
        <f>'データ一覧(モニタリング指標)'!IS47</f>
        <v>376</v>
      </c>
      <c r="IT11" s="5">
        <f>'データ一覧(モニタリング指標)'!IT47</f>
        <v>400</v>
      </c>
      <c r="IU11" s="5">
        <f>'データ一覧(モニタリング指標)'!IU47</f>
        <v>396</v>
      </c>
      <c r="IV11" s="5">
        <f>'データ一覧(モニタリング指標)'!IV47</f>
        <v>371</v>
      </c>
      <c r="IW11" s="5">
        <f>'データ一覧(モニタリング指標)'!IW47</f>
        <v>389</v>
      </c>
      <c r="IX11" s="5">
        <f>'データ一覧(モニタリング指標)'!IX47</f>
        <v>433</v>
      </c>
      <c r="IY11" s="5">
        <f>'データ一覧(モニタリング指標)'!IY47</f>
        <v>412</v>
      </c>
      <c r="IZ11" s="5">
        <f>'データ一覧(モニタリング指標)'!IZ47</f>
        <v>412</v>
      </c>
      <c r="JA11" s="5">
        <f>'データ一覧(モニタリング指標)'!JA47</f>
        <v>425</v>
      </c>
      <c r="JB11" s="5">
        <f>'データ一覧(モニタリング指標)'!JB47</f>
        <v>475</v>
      </c>
      <c r="JC11" s="5">
        <f>'データ一覧(モニタリング指標)'!JC47</f>
        <v>502</v>
      </c>
      <c r="JD11" s="5">
        <f>'データ一覧(モニタリング指標)'!JD47</f>
        <v>520</v>
      </c>
      <c r="JE11" s="5">
        <f>'データ一覧(モニタリング指標)'!JE47</f>
        <v>530</v>
      </c>
      <c r="JF11" s="5">
        <f>'データ一覧(モニタリング指標)'!JF47</f>
        <v>536</v>
      </c>
      <c r="JG11" s="5">
        <f>'データ一覧(モニタリング指標)'!JG47</f>
        <v>539</v>
      </c>
      <c r="JH11" s="5">
        <f>'データ一覧(モニタリング指標)'!JH47</f>
        <v>552</v>
      </c>
      <c r="JI11" s="5">
        <f>'データ一覧(モニタリング指標)'!JI47</f>
        <v>650</v>
      </c>
      <c r="JJ11" s="5">
        <f>'データ一覧(モニタリング指標)'!JJ47</f>
        <v>664</v>
      </c>
      <c r="JK11" s="5">
        <f>'データ一覧(モニタリング指標)'!JK47</f>
        <v>676</v>
      </c>
      <c r="JL11" s="5">
        <f>'データ一覧(モニタリング指標)'!JL47</f>
        <v>647</v>
      </c>
      <c r="JM11" s="5">
        <f>'データ一覧(モニタリング指標)'!JM47</f>
        <v>662</v>
      </c>
      <c r="JN11" s="5">
        <f>'データ一覧(モニタリング指標)'!JN47</f>
        <v>636</v>
      </c>
      <c r="JO11" s="5">
        <f>'データ一覧(モニタリング指標)'!JO47</f>
        <v>683</v>
      </c>
      <c r="JP11" s="5">
        <f>'データ一覧(モニタリング指標)'!JP47</f>
        <v>695</v>
      </c>
      <c r="JQ11" s="5">
        <f>'データ一覧(モニタリング指標)'!JQ47</f>
        <v>674</v>
      </c>
      <c r="JR11" s="5">
        <f>'データ一覧(モニタリング指標)'!JR47</f>
        <v>648</v>
      </c>
      <c r="JS11" s="5">
        <f>'データ一覧(モニタリング指標)'!JS47</f>
        <v>658</v>
      </c>
      <c r="JT11" s="5">
        <f>'データ一覧(モニタリング指標)'!JT47</f>
        <v>732</v>
      </c>
      <c r="JU11" s="5">
        <f>'データ一覧(モニタリング指標)'!JU47</f>
        <v>669</v>
      </c>
      <c r="JV11" s="5">
        <f>'データ一覧(モニタリング指標)'!JV47</f>
        <v>684</v>
      </c>
      <c r="JW11" s="5">
        <f>'データ一覧(モニタリング指標)'!JW47</f>
        <v>735</v>
      </c>
      <c r="JX11" s="5">
        <f>'データ一覧(モニタリング指標)'!JX47</f>
        <v>650</v>
      </c>
      <c r="JY11" s="5">
        <f>'データ一覧(モニタリング指標)'!JY47</f>
        <v>750</v>
      </c>
      <c r="JZ11" s="5">
        <f>'データ一覧(モニタリング指標)'!JZ47</f>
        <v>747</v>
      </c>
      <c r="KA11" s="5">
        <f>'データ一覧(モニタリング指標)'!KA47</f>
        <v>747</v>
      </c>
      <c r="KB11" s="5">
        <f>'データ一覧(モニタリング指標)'!KB47</f>
        <v>793</v>
      </c>
      <c r="KC11" s="5">
        <f>'データ一覧(モニタリング指標)'!KC47</f>
        <v>821</v>
      </c>
      <c r="KD11" s="5">
        <f>'データ一覧(モニタリング指標)'!KD47</f>
        <v>864</v>
      </c>
      <c r="KE11" s="5">
        <f>'データ一覧(モニタリング指標)'!KE47</f>
        <v>817</v>
      </c>
      <c r="KF11" s="5">
        <f>'データ一覧(モニタリング指標)'!KF47</f>
        <v>814</v>
      </c>
      <c r="KG11" s="5">
        <f>'データ一覧(モニタリング指標)'!KG47</f>
        <v>828</v>
      </c>
      <c r="KH11" s="5">
        <f>'データ一覧(モニタリング指標)'!KH47</f>
        <v>864</v>
      </c>
      <c r="KI11" s="5">
        <f>'データ一覧(モニタリング指標)'!KI47</f>
        <v>872</v>
      </c>
      <c r="KJ11" s="5">
        <f>'データ一覧(モニタリング指標)'!KJ47</f>
        <v>906</v>
      </c>
      <c r="KK11" s="5">
        <f>'データ一覧(モニタリング指標)'!KK47</f>
        <v>934</v>
      </c>
      <c r="KL11" s="5">
        <f>'データ一覧(モニタリング指標)'!KL47</f>
        <v>871</v>
      </c>
      <c r="KM11" s="5">
        <f>'データ一覧(モニタリング指標)'!KM47</f>
        <v>890</v>
      </c>
      <c r="KN11" s="5">
        <f>'データ一覧(モニタリング指標)'!KN47</f>
        <v>856</v>
      </c>
      <c r="KO11" s="5">
        <f>'データ一覧(モニタリング指標)'!KO47</f>
        <v>858</v>
      </c>
      <c r="KP11" s="5">
        <f>'データ一覧(モニタリング指標)'!KP47</f>
        <v>832</v>
      </c>
      <c r="KQ11" s="5">
        <f>'データ一覧(モニタリング指標)'!KQ47</f>
        <v>870</v>
      </c>
      <c r="KR11" s="5">
        <f>'データ一覧(モニタリング指標)'!KR47</f>
        <v>887</v>
      </c>
      <c r="KS11" s="5">
        <f>'データ一覧(モニタリング指標)'!KS47</f>
        <v>890</v>
      </c>
      <c r="KT11" s="5">
        <f>'データ一覧(モニタリング指標)'!KT47</f>
        <v>922</v>
      </c>
      <c r="KU11" s="5">
        <f>'データ一覧(モニタリング指標)'!KU47</f>
        <v>805</v>
      </c>
      <c r="KV11" s="5">
        <f>'データ一覧(モニタリング指標)'!KV47</f>
        <v>841</v>
      </c>
      <c r="KW11" s="5">
        <f>'データ一覧(モニタリング指標)'!KW47</f>
        <v>842</v>
      </c>
      <c r="KX11" s="5">
        <f>'データ一覧(モニタリング指標)'!KX47</f>
        <v>858</v>
      </c>
      <c r="KY11" s="5">
        <f>'データ一覧(モニタリング指標)'!KY47</f>
        <v>885</v>
      </c>
      <c r="KZ11" s="5">
        <f>'データ一覧(モニタリング指標)'!KZ47</f>
        <v>879</v>
      </c>
      <c r="LA11" s="5">
        <f>'データ一覧(モニタリング指標)'!LA47</f>
        <v>838</v>
      </c>
      <c r="LB11" s="5">
        <f>'データ一覧(モニタリング指標)'!LB47</f>
        <v>853</v>
      </c>
      <c r="LC11" s="5">
        <f>'データ一覧(モニタリング指標)'!LC47</f>
        <v>851</v>
      </c>
      <c r="LD11" s="5">
        <f>'データ一覧(モニタリング指標)'!LD47</f>
        <v>865</v>
      </c>
      <c r="LE11" s="5">
        <f>'データ一覧(モニタリング指標)'!LE47</f>
        <v>869</v>
      </c>
      <c r="LF11" s="5">
        <f>'データ一覧(モニタリング指標)'!LF47</f>
        <v>948</v>
      </c>
      <c r="LG11" s="5">
        <f>'データ一覧(モニタリング指標)'!LG47</f>
        <v>978</v>
      </c>
      <c r="LH11" s="5">
        <f>'データ一覧(モニタリング指標)'!LH47</f>
        <v>931</v>
      </c>
      <c r="LI11" s="5">
        <f>'データ一覧(モニタリング指標)'!LI47</f>
        <v>920</v>
      </c>
      <c r="LJ11" s="5">
        <f>'データ一覧(モニタリング指標)'!LJ47</f>
        <v>962</v>
      </c>
      <c r="LK11" s="5">
        <f>'データ一覧(モニタリング指標)'!LK47</f>
        <v>951</v>
      </c>
      <c r="LL11" s="5">
        <f>'データ一覧(モニタリング指標)'!LL47</f>
        <v>1002</v>
      </c>
      <c r="LM11" s="5">
        <f>'データ一覧(モニタリング指標)'!LM47</f>
        <v>1035</v>
      </c>
      <c r="LN11" s="5">
        <f>'データ一覧(モニタリング指標)'!LN47</f>
        <v>1019</v>
      </c>
      <c r="LO11" s="5">
        <f>'データ一覧(モニタリング指標)'!LO47</f>
        <v>982</v>
      </c>
      <c r="LP11" s="5">
        <f>'データ一覧(モニタリング指標)'!LP47</f>
        <v>1022</v>
      </c>
      <c r="LQ11" s="5">
        <f>'データ一覧(モニタリング指標)'!LQ47</f>
        <v>991</v>
      </c>
      <c r="LR11" s="5">
        <f>'データ一覧(モニタリング指標)'!LR47</f>
        <v>1027</v>
      </c>
      <c r="LS11" s="5">
        <f>'データ一覧(モニタリング指標)'!LS47</f>
        <v>1049</v>
      </c>
      <c r="LT11" s="5">
        <f>'データ一覧(モニタリング指標)'!LT47</f>
        <v>1091</v>
      </c>
      <c r="LU11" s="5">
        <f>'データ一覧(モニタリング指標)'!LU47</f>
        <v>1027</v>
      </c>
      <c r="LV11" s="5">
        <f>'データ一覧(モニタリング指標)'!LV47</f>
        <v>1023</v>
      </c>
      <c r="LW11" s="5">
        <f>'データ一覧(モニタリング指標)'!LW47</f>
        <v>996</v>
      </c>
      <c r="LX11" s="5">
        <f>'データ一覧(モニタリング指標)'!LX47</f>
        <v>990</v>
      </c>
      <c r="LY11" s="5">
        <f>'データ一覧(モニタリング指標)'!LY47</f>
        <v>995</v>
      </c>
      <c r="LZ11" s="5">
        <f>'データ一覧(モニタリング指標)'!LZ47</f>
        <v>1019</v>
      </c>
      <c r="MA11" s="5">
        <f>'データ一覧(モニタリング指標)'!MA47</f>
        <v>1062</v>
      </c>
      <c r="MB11" s="5">
        <f>'データ一覧(モニタリング指標)'!MB47</f>
        <v>1000</v>
      </c>
      <c r="MC11" s="5">
        <f>'データ一覧(モニタリング指標)'!MC47</f>
        <v>973</v>
      </c>
      <c r="MD11" s="5">
        <f>'データ一覧(モニタリング指標)'!MD47</f>
        <v>935</v>
      </c>
      <c r="ME11" s="5">
        <f>'データ一覧(モニタリング指標)'!ME47</f>
        <v>927</v>
      </c>
      <c r="MF11" s="5">
        <f>'データ一覧(モニタリング指標)'!MF47</f>
        <v>922</v>
      </c>
      <c r="MG11" s="5">
        <f>'データ一覧(モニタリング指標)'!MG47</f>
        <v>952</v>
      </c>
      <c r="MH11" s="5">
        <f>'データ一覧(モニタリング指標)'!MH47</f>
        <v>976</v>
      </c>
      <c r="MI11" s="5">
        <f>'データ一覧(モニタリング指標)'!MI47</f>
        <v>851</v>
      </c>
      <c r="MJ11" s="5">
        <f>'データ一覧(モニタリング指標)'!MJ47</f>
        <v>815</v>
      </c>
      <c r="MK11" s="5">
        <f>'データ一覧(モニタリング指標)'!MK47</f>
        <v>786</v>
      </c>
      <c r="ML11" s="5">
        <f>'データ一覧(モニタリング指標)'!ML47</f>
        <v>806</v>
      </c>
      <c r="MM11" s="5">
        <f>'データ一覧(モニタリング指標)'!MM47</f>
        <v>725</v>
      </c>
      <c r="MN11" s="5">
        <f>'データ一覧(モニタリング指標)'!MN47</f>
        <v>731</v>
      </c>
      <c r="MO11" s="5">
        <f>'データ一覧(モニタリング指標)'!MO47</f>
        <v>755</v>
      </c>
      <c r="MP11" s="5">
        <f>'データ一覧(モニタリング指標)'!MP47</f>
        <v>676</v>
      </c>
      <c r="MQ11" s="5">
        <f>'データ一覧(モニタリング指標)'!MQ47</f>
        <v>667</v>
      </c>
      <c r="MR11" s="5">
        <f>'データ一覧(モニタリング指標)'!MR47</f>
        <v>637</v>
      </c>
      <c r="MS11" s="5">
        <f>'データ一覧(モニタリング指標)'!MS47</f>
        <v>619</v>
      </c>
      <c r="MT11" s="5">
        <f>'データ一覧(モニタリング指標)'!MT47</f>
        <v>610</v>
      </c>
      <c r="MU11" s="5">
        <f>'データ一覧(モニタリング指標)'!MU47</f>
        <v>624</v>
      </c>
      <c r="MV11" s="5">
        <f>'データ一覧(モニタリング指標)'!MV47</f>
        <v>648</v>
      </c>
      <c r="MW11" s="5">
        <f>'データ一覧(モニタリング指標)'!MW47</f>
        <v>585</v>
      </c>
      <c r="MX11" s="5">
        <f>'データ一覧(モニタリング指標)'!MX47</f>
        <v>604</v>
      </c>
      <c r="MY11" s="5">
        <f>'データ一覧(モニタリング指標)'!MY47</f>
        <v>515</v>
      </c>
      <c r="MZ11" s="5">
        <f>'データ一覧(モニタリング指標)'!MZ47</f>
        <v>496</v>
      </c>
      <c r="NA11" s="5">
        <f>'データ一覧(モニタリング指標)'!NA47</f>
        <v>490</v>
      </c>
      <c r="NB11" s="5">
        <f>'データ一覧(モニタリング指標)'!NB47</f>
        <v>498</v>
      </c>
      <c r="NC11" s="5">
        <f>'データ一覧(モニタリング指標)'!NC47</f>
        <v>514</v>
      </c>
      <c r="ND11" s="5">
        <f>'データ一覧(モニタリング指標)'!ND47</f>
        <v>458</v>
      </c>
      <c r="NE11" s="5">
        <f>'データ一覧(モニタリング指標)'!NE47</f>
        <v>484</v>
      </c>
      <c r="NF11" s="5">
        <f>'データ一覧(モニタリング指標)'!NF47</f>
        <v>422</v>
      </c>
      <c r="NG11" s="5">
        <f>'データ一覧(モニタリング指標)'!NG47</f>
        <v>454</v>
      </c>
      <c r="NH11" s="5">
        <f>'データ一覧(モニタリング指標)'!NH47</f>
        <v>398</v>
      </c>
      <c r="NI11" s="5">
        <f>'データ一覧(モニタリング指標)'!NI47</f>
        <v>412</v>
      </c>
      <c r="NJ11" s="5">
        <f>'データ一覧(モニタリング指標)'!NJ47</f>
        <v>429</v>
      </c>
      <c r="NK11" s="5">
        <f>'データ一覧(モニタリング指標)'!NK47</f>
        <v>380</v>
      </c>
      <c r="NL11" s="5">
        <f>'データ一覧(モニタリング指標)'!NL47</f>
        <v>405</v>
      </c>
      <c r="NM11" s="5">
        <f>'データ一覧(モニタリング指標)'!NM47</f>
        <v>380</v>
      </c>
      <c r="NN11" s="5">
        <f>'データ一覧(モニタリング指標)'!NN47</f>
        <v>397</v>
      </c>
      <c r="NO11" s="5">
        <f>'データ一覧(モニタリング指標)'!NO47</f>
        <v>392</v>
      </c>
      <c r="NP11" s="5">
        <f>'データ一覧(モニタリング指標)'!NP47</f>
        <v>425</v>
      </c>
      <c r="NQ11" s="5">
        <f>'データ一覧(モニタリング指標)'!NQ47</f>
        <v>457</v>
      </c>
      <c r="NR11" s="5">
        <f>'データ一覧(モニタリング指標)'!NR47</f>
        <v>435</v>
      </c>
      <c r="NS11" s="5">
        <f>'データ一覧(モニタリング指標)'!NS47</f>
        <v>468</v>
      </c>
      <c r="NT11" s="5">
        <f>'データ一覧(モニタリング指標)'!NT47</f>
        <v>474</v>
      </c>
      <c r="NU11" s="5">
        <f>'データ一覧(モニタリング指標)'!NU47</f>
        <v>500</v>
      </c>
      <c r="NV11" s="5">
        <f>'データ一覧(モニタリング指標)'!NV47</f>
        <v>494</v>
      </c>
      <c r="NW11" s="5">
        <f>'データ一覧(モニタリング指標)'!NW47</f>
        <v>528</v>
      </c>
      <c r="NX11" s="5">
        <f>'データ一覧(モニタリング指標)'!NX47</f>
        <v>556</v>
      </c>
      <c r="NY11" s="5">
        <f>'データ一覧(モニタリング指標)'!NY47</f>
        <v>524</v>
      </c>
      <c r="NZ11" s="5">
        <f>'データ一覧(モニタリング指標)'!NZ47</f>
        <v>562</v>
      </c>
      <c r="OA11" s="5">
        <f>'データ一覧(モニタリング指標)'!OA47</f>
        <v>566</v>
      </c>
      <c r="OB11" s="5">
        <f>'データ一覧(モニタリング指標)'!OB47</f>
        <v>640</v>
      </c>
      <c r="OC11" s="5">
        <f>'データ一覧(モニタリング指標)'!OC47</f>
        <v>629</v>
      </c>
      <c r="OD11" s="5">
        <f>'データ一覧(モニタリング指標)'!OD47</f>
        <v>673</v>
      </c>
      <c r="OE11" s="5">
        <f>'データ一覧(モニタリング指標)'!OE47</f>
        <v>697</v>
      </c>
      <c r="OF11" s="5">
        <f>'データ一覧(モニタリング指標)'!OF47</f>
        <v>682</v>
      </c>
      <c r="OG11" s="5">
        <f>'データ一覧(モニタリング指標)'!OG47</f>
        <v>745</v>
      </c>
      <c r="OH11" s="5">
        <f>'データ一覧(モニタリング指標)'!OH47</f>
        <v>751</v>
      </c>
      <c r="OI11" s="5">
        <f>'データ一覧(モニタリング指標)'!OI47</f>
        <v>769</v>
      </c>
      <c r="OJ11" s="5">
        <f>'データ一覧(モニタリング指標)'!OJ47</f>
        <v>794</v>
      </c>
      <c r="OK11" s="5">
        <f>'データ一覧(モニタリング指標)'!OK47</f>
        <v>812</v>
      </c>
      <c r="OL11" s="5">
        <f>'データ一覧(モニタリング指標)'!OL47</f>
        <v>833</v>
      </c>
      <c r="OM11" s="5">
        <f>'データ一覧(モニタリング指標)'!OM47</f>
        <v>867</v>
      </c>
      <c r="ON11" s="5">
        <f>'データ一覧(モニタリング指標)'!ON47</f>
        <v>882</v>
      </c>
      <c r="OO11" s="5">
        <f>'データ一覧(モニタリング指標)'!OO47</f>
        <v>911</v>
      </c>
      <c r="OP11" s="5">
        <f>'データ一覧(モニタリング指標)'!OP47</f>
        <v>954</v>
      </c>
      <c r="OQ11" s="5">
        <f>'データ一覧(モニタリング指標)'!OQ47</f>
        <v>1015</v>
      </c>
      <c r="OR11" s="5">
        <f>'データ一覧(モニタリング指標)'!OR47</f>
        <v>1071</v>
      </c>
      <c r="OS11" s="5">
        <f>'データ一覧(モニタリング指標)'!OS47</f>
        <v>1099</v>
      </c>
      <c r="OT11" s="5">
        <f>'データ一覧(モニタリング指標)'!OT47</f>
        <v>1125</v>
      </c>
      <c r="OU11" s="5">
        <f>'データ一覧(モニタリング指標)'!OU47</f>
        <v>1132</v>
      </c>
      <c r="OV11" s="5">
        <f>'データ一覧(モニタリング指標)'!OV47</f>
        <v>1196</v>
      </c>
      <c r="OW11" s="5">
        <f>'データ一覧(モニタリング指標)'!OW47</f>
        <v>1241</v>
      </c>
      <c r="OX11" s="5">
        <f>'データ一覧(モニタリング指標)'!OX47</f>
        <v>1289</v>
      </c>
      <c r="OY11" s="5">
        <f>'データ一覧(モニタリング指標)'!OY47</f>
        <v>1387</v>
      </c>
      <c r="OZ11" s="5">
        <f>'データ一覧(モニタリング指標)'!OZ47</f>
        <v>1409</v>
      </c>
      <c r="PA11" s="5">
        <f>'データ一覧(モニタリング指標)'!PA47</f>
        <v>1407</v>
      </c>
      <c r="PB11" s="5">
        <f>'データ一覧(モニタリング指標)'!PB47</f>
        <v>1422</v>
      </c>
      <c r="PC11" s="5">
        <f>'データ一覧(モニタリング指標)'!PC47</f>
        <v>1436</v>
      </c>
      <c r="PD11" s="5">
        <f>'データ一覧(モニタリング指標)'!PD47</f>
        <v>1474</v>
      </c>
      <c r="PE11" s="5">
        <f>'データ一覧(モニタリング指標)'!PE47</f>
        <v>1531</v>
      </c>
      <c r="PF11" s="5">
        <f>'データ一覧(モニタリング指標)'!PF47</f>
        <v>1597</v>
      </c>
      <c r="PG11" s="5">
        <f>'データ一覧(モニタリング指標)'!PG47</f>
        <v>1511</v>
      </c>
      <c r="PH11" s="5">
        <f>'データ一覧(モニタリング指標)'!PH47</f>
        <v>1553</v>
      </c>
      <c r="PI11" s="5">
        <f>'データ一覧(モニタリング指標)'!PI47</f>
        <v>1593</v>
      </c>
      <c r="PJ11" s="5">
        <f>'データ一覧(モニタリング指標)'!PJ47</f>
        <v>1586</v>
      </c>
      <c r="PK11" s="5">
        <f>'データ一覧(モニタリング指標)'!PK47</f>
        <v>1630</v>
      </c>
      <c r="PL11" s="5">
        <f>'データ一覧(モニタリング指標)'!PL47</f>
        <v>1614</v>
      </c>
      <c r="PM11" s="5">
        <f>'データ一覧(モニタリング指標)'!PM47</f>
        <v>1637</v>
      </c>
      <c r="PN11" s="5">
        <f>'データ一覧(モニタリング指標)'!PN47</f>
        <v>1607</v>
      </c>
      <c r="PO11" s="5">
        <f>'データ一覧(モニタリング指標)'!PO47</f>
        <v>1693</v>
      </c>
      <c r="PP11" s="5">
        <f>'データ一覧(モニタリング指標)'!PP47</f>
        <v>1735</v>
      </c>
      <c r="PQ11" s="5">
        <f>'データ一覧(モニタリング指標)'!PQ47</f>
        <v>1717</v>
      </c>
      <c r="PR11" s="5">
        <f>'データ一覧(モニタリング指標)'!PR47</f>
        <v>1755</v>
      </c>
      <c r="PS11" s="5">
        <f>'データ一覧(モニタリング指標)'!PS47</f>
        <v>1768</v>
      </c>
      <c r="PT11" s="5">
        <f>'データ一覧(モニタリング指標)'!PT47</f>
        <v>1759</v>
      </c>
      <c r="PU11" s="5">
        <f>'データ一覧(モニタリング指標)'!PU47</f>
        <v>1793</v>
      </c>
      <c r="PV11" s="5">
        <f>'データ一覧(モニタリング指標)'!PV47</f>
        <v>1789</v>
      </c>
      <c r="PW11" s="5">
        <f>'データ一覧(モニタリング指標)'!PW47</f>
        <v>1742</v>
      </c>
      <c r="PX11" s="5">
        <f>'データ一覧(モニタリング指標)'!PX47</f>
        <v>1765</v>
      </c>
      <c r="PY11" s="5">
        <f>'データ一覧(モニタリング指標)'!PY47</f>
        <v>1704</v>
      </c>
      <c r="PZ11" s="5">
        <f>'データ一覧(モニタリング指標)'!PZ47</f>
        <v>1669</v>
      </c>
      <c r="QA11" s="5">
        <f>'データ一覧(モニタリング指標)'!QA47</f>
        <v>1734</v>
      </c>
      <c r="QB11" s="5">
        <f>'データ一覧(モニタリング指標)'!QB47</f>
        <v>1730</v>
      </c>
      <c r="QC11" s="5">
        <f>'データ一覧(モニタリング指標)'!QC47</f>
        <v>1661</v>
      </c>
      <c r="QD11" s="5">
        <f>'データ一覧(モニタリング指標)'!QD47</f>
        <v>1628</v>
      </c>
      <c r="QE11" s="5">
        <f>'データ一覧(モニタリング指標)'!QE47</f>
        <v>1601</v>
      </c>
      <c r="QF11" s="5">
        <f>'データ一覧(モニタリング指標)'!QF47</f>
        <v>1578</v>
      </c>
      <c r="QG11" s="5">
        <f>'データ一覧(モニタリング指標)'!QG47</f>
        <v>1536</v>
      </c>
      <c r="QH11" s="5">
        <f>'データ一覧(モニタリング指標)'!QH47</f>
        <v>1488</v>
      </c>
      <c r="QI11" s="5">
        <f>'データ一覧(モニタリング指標)'!QI47</f>
        <v>1531</v>
      </c>
      <c r="QJ11" s="5">
        <f>'データ一覧(モニタリング指標)'!QJ47</f>
        <v>1490</v>
      </c>
      <c r="QK11" s="5">
        <f>'データ一覧(モニタリング指標)'!QK47</f>
        <v>1471</v>
      </c>
      <c r="QL11" s="5">
        <f>'データ一覧(モニタリング指標)'!QL47</f>
        <v>1395</v>
      </c>
      <c r="QM11" s="5">
        <f>'データ一覧(モニタリング指標)'!QM47</f>
        <v>1337</v>
      </c>
      <c r="QN11" s="5">
        <f>'データ一覧(モニタリング指標)'!QN47</f>
        <v>1286</v>
      </c>
      <c r="QO11" s="5">
        <f>'データ一覧(モニタリング指標)'!QO47</f>
        <v>1256</v>
      </c>
      <c r="QP11" s="5">
        <f>'データ一覧(モニタリング指標)'!QP47</f>
        <v>1236</v>
      </c>
      <c r="QQ11" s="5">
        <f>'データ一覧(モニタリング指標)'!QQ47</f>
        <v>1187</v>
      </c>
      <c r="QR11" s="5">
        <f>'データ一覧(モニタリング指標)'!QR47</f>
        <v>1109</v>
      </c>
      <c r="QS11" s="5">
        <f>'データ一覧(モニタリング指標)'!QS47</f>
        <v>1028</v>
      </c>
      <c r="QT11" s="5">
        <f>'データ一覧(モニタリング指標)'!QT47</f>
        <v>1005</v>
      </c>
      <c r="QU11" s="5">
        <f>'データ一覧(モニタリング指標)'!QU47</f>
        <v>960</v>
      </c>
      <c r="QV11" s="5">
        <f>'データ一覧(モニタリング指標)'!QV47</f>
        <v>975</v>
      </c>
      <c r="QW11" s="5">
        <f>'データ一覧(モニタリング指標)'!QW47</f>
        <v>982</v>
      </c>
      <c r="QX11" s="5">
        <f>'データ一覧(モニタリング指標)'!QX47</f>
        <v>881</v>
      </c>
      <c r="QY11" s="5">
        <f>'データ一覧(モニタリング指標)'!QY47</f>
        <v>811</v>
      </c>
      <c r="QZ11" s="5">
        <f>'データ一覧(モニタリング指標)'!QZ47</f>
        <v>800</v>
      </c>
      <c r="RA11" s="5">
        <f>'データ一覧(モニタリング指標)'!RA47</f>
        <v>774</v>
      </c>
      <c r="RB11" s="5">
        <f>'データ一覧(モニタリング指標)'!RB47</f>
        <v>746</v>
      </c>
      <c r="RC11" s="5">
        <f>'データ一覧(モニタリング指標)'!RC47</f>
        <v>756</v>
      </c>
      <c r="RD11" s="5">
        <f>'データ一覧(モニタリング指標)'!RD47</f>
        <v>776</v>
      </c>
      <c r="RE11" s="5">
        <f>'データ一覧(モニタリング指標)'!RE47</f>
        <v>675</v>
      </c>
      <c r="RF11" s="5">
        <f>'データ一覧(モニタリング指標)'!RF47</f>
        <v>644</v>
      </c>
      <c r="RG11" s="5">
        <f>'データ一覧(モニタリング指標)'!RG47</f>
        <v>593</v>
      </c>
      <c r="RH11" s="5">
        <f>'データ一覧(モニタリング指標)'!RH47</f>
        <v>567</v>
      </c>
      <c r="RI11" s="5">
        <f>'データ一覧(モニタリング指標)'!RI47</f>
        <v>537</v>
      </c>
      <c r="RJ11" s="5">
        <f>'データ一覧(モニタリング指標)'!RJ47</f>
        <v>543</v>
      </c>
      <c r="RK11" s="5">
        <f>'データ一覧(モニタリング指標)'!RK47</f>
        <v>554</v>
      </c>
      <c r="RL11" s="5">
        <f>'データ一覧(モニタリング指標)'!RL47</f>
        <v>494</v>
      </c>
      <c r="RM11" s="5">
        <f>'データ一覧(モニタリング指標)'!RM47</f>
        <v>451</v>
      </c>
      <c r="RN11" s="5">
        <f>'データ一覧(モニタリング指標)'!RN47</f>
        <v>426</v>
      </c>
      <c r="RO11" s="5">
        <f>'データ一覧(モニタリング指標)'!RO47</f>
        <v>405</v>
      </c>
      <c r="RP11" s="5">
        <f>'データ一覧(モニタリング指標)'!RP47</f>
        <v>388</v>
      </c>
      <c r="RQ11" s="5">
        <f>'データ一覧(モニタリング指標)'!RQ47</f>
        <v>388</v>
      </c>
      <c r="RR11" s="5">
        <f>'データ一覧(モニタリング指標)'!RR47</f>
        <v>405</v>
      </c>
      <c r="RS11" s="5">
        <f>'データ一覧(モニタリング指標)'!RS47</f>
        <v>388</v>
      </c>
      <c r="RT11" s="5">
        <f>'データ一覧(モニタリング指標)'!RT47</f>
        <v>372</v>
      </c>
      <c r="RU11" s="5">
        <f>'データ一覧(モニタリング指標)'!RU47</f>
        <v>366</v>
      </c>
      <c r="RV11" s="5">
        <f>'データ一覧(モニタリング指標)'!RV47</f>
        <v>359</v>
      </c>
      <c r="RW11" s="5">
        <f>'データ一覧(モニタリング指標)'!RW47</f>
        <v>370</v>
      </c>
      <c r="RX11" s="5">
        <f>'データ一覧(モニタリング指標)'!RX47</f>
        <v>408</v>
      </c>
      <c r="RY11" s="5">
        <f>'データ一覧(モニタリング指標)'!RY47</f>
        <v>443</v>
      </c>
      <c r="RZ11" s="5">
        <f>'データ一覧(モニタリング指標)'!RZ47</f>
        <v>374</v>
      </c>
      <c r="SA11" s="5">
        <f>'データ一覧(モニタリング指標)'!SA47</f>
        <v>409</v>
      </c>
      <c r="SB11" s="5">
        <f>'データ一覧(モニタリング指標)'!SB47</f>
        <v>384</v>
      </c>
      <c r="SC11" s="5">
        <f>'データ一覧(モニタリング指標)'!SC47</f>
        <v>381</v>
      </c>
      <c r="SD11" s="5">
        <f>'データ一覧(モニタリング指標)'!SD47</f>
        <v>398</v>
      </c>
      <c r="SE11" s="5">
        <f>'データ一覧(モニタリング指標)'!SE47</f>
        <v>427</v>
      </c>
      <c r="SF11" s="5">
        <f>'データ一覧(モニタリング指標)'!SF47</f>
        <v>460</v>
      </c>
      <c r="SG11" s="5">
        <f>'データ一覧(モニタリング指標)'!SG47</f>
        <v>427</v>
      </c>
      <c r="SH11" s="5">
        <f>'データ一覧(モニタリング指標)'!SH47</f>
        <v>429</v>
      </c>
      <c r="SI11" s="5">
        <f>'データ一覧(モニタリング指標)'!SI47</f>
        <v>457</v>
      </c>
      <c r="SJ11" s="5">
        <f>'データ一覧(モニタリング指標)'!SJ47</f>
        <v>475</v>
      </c>
      <c r="SK11" s="5">
        <f>'データ一覧(モニタリング指標)'!SK47</f>
        <v>502</v>
      </c>
      <c r="SL11" s="5">
        <f>'データ一覧(モニタリング指標)'!SL47</f>
        <v>544</v>
      </c>
      <c r="SM11" s="5">
        <f>'データ一覧(モニタリング指標)'!SM47</f>
        <v>581</v>
      </c>
      <c r="SN11" s="5">
        <f>'データ一覧(モニタリング指標)'!SN47</f>
        <v>586</v>
      </c>
      <c r="SO11" s="5">
        <f>'データ一覧(モニタリング指標)'!SO47</f>
        <v>583</v>
      </c>
      <c r="SP11" s="5">
        <f>'データ一覧(モニタリング指標)'!SP47</f>
        <v>608</v>
      </c>
      <c r="SQ11" s="5">
        <f>'データ一覧(モニタリング指標)'!SQ47</f>
        <v>670</v>
      </c>
      <c r="SR11" s="5">
        <f>'データ一覧(モニタリング指標)'!SR47</f>
        <v>718</v>
      </c>
      <c r="SS11" s="5">
        <f>'データ一覧(モニタリング指標)'!SS47</f>
        <v>774</v>
      </c>
      <c r="ST11" s="5">
        <f>'データ一覧(モニタリング指標)'!ST47</f>
        <v>836</v>
      </c>
      <c r="SU11" s="5">
        <f>'データ一覧(モニタリング指標)'!SU47</f>
        <v>745</v>
      </c>
      <c r="SV11" s="5">
        <f>'データ一覧(モニタリング指標)'!SV47</f>
        <v>750</v>
      </c>
      <c r="SW11" s="5">
        <f>'データ一覧(モニタリング指標)'!SW47</f>
        <v>781</v>
      </c>
      <c r="SX11" s="5">
        <f>'データ一覧(モニタリング指標)'!SX47</f>
        <v>891</v>
      </c>
      <c r="SY11" s="5">
        <f>'データ一覧(モニタリング指標)'!SY47</f>
        <v>887</v>
      </c>
      <c r="SZ11" s="5">
        <f>'データ一覧(モニタリング指標)'!SZ47</f>
        <v>1028</v>
      </c>
      <c r="TA11" s="5">
        <f>'データ一覧(モニタリング指標)'!TA47</f>
        <v>1140</v>
      </c>
      <c r="TB11" s="5">
        <f>'データ一覧(モニタリング指標)'!TB47</f>
        <v>1160</v>
      </c>
      <c r="TC11" s="5">
        <f>'データ一覧(モニタリング指標)'!TC47</f>
        <v>1187</v>
      </c>
      <c r="TD11" s="5">
        <f>'データ一覧(モニタリング指標)'!TD47</f>
        <v>1279</v>
      </c>
      <c r="TE11" s="5">
        <f>'データ一覧(モニタリング指標)'!TE47</f>
        <v>1309</v>
      </c>
      <c r="TF11" s="5">
        <f>'データ一覧(モニタリング指標)'!TF47</f>
        <v>1405</v>
      </c>
      <c r="TG11" s="5">
        <f>'データ一覧(モニタリング指標)'!TG47</f>
        <v>1551</v>
      </c>
      <c r="TH11" s="5">
        <f>'データ一覧(モニタリング指標)'!TH47</f>
        <v>1677</v>
      </c>
      <c r="TI11" s="5">
        <f>'データ一覧(モニタリング指標)'!TI47</f>
        <v>1783</v>
      </c>
      <c r="TJ11" s="5">
        <f>'データ一覧(モニタリング指標)'!TJ47</f>
        <v>1569</v>
      </c>
      <c r="TK11" s="5">
        <f>'データ一覧(モニタリング指標)'!TK47</f>
        <v>1623</v>
      </c>
      <c r="TL11" s="5">
        <f>'データ一覧(モニタリング指標)'!TL47</f>
        <v>1638</v>
      </c>
      <c r="TM11" s="5">
        <f>'データ一覧(モニタリング指標)'!TM47</f>
        <v>1706</v>
      </c>
      <c r="TN11" s="5">
        <f>'データ一覧(モニタリング指標)'!TN47</f>
        <v>1855</v>
      </c>
      <c r="TO11" s="5">
        <f>'データ一覧(モニタリング指標)'!TO47</f>
        <v>1997</v>
      </c>
      <c r="TP11" s="5">
        <f>'データ一覧(モニタリング指標)'!TP47</f>
        <v>1789</v>
      </c>
      <c r="TQ11" s="5">
        <f>'データ一覧(モニタリング指標)'!TQ47</f>
        <v>1757</v>
      </c>
      <c r="TR11" s="5">
        <f>'データ一覧(モニタリング指標)'!TR47</f>
        <v>1793</v>
      </c>
      <c r="TS11" s="5">
        <f>'データ一覧(モニタリング指標)'!TS47</f>
        <v>1840</v>
      </c>
      <c r="TT11" s="5">
        <f>'データ一覧(モニタリング指標)'!TT47</f>
        <v>1844</v>
      </c>
      <c r="TU11" s="5">
        <f>'データ一覧(モニタリング指標)'!TU47</f>
        <v>2011</v>
      </c>
      <c r="TV11" s="5">
        <f>'データ一覧(モニタリング指標)'!TV47</f>
        <v>2164</v>
      </c>
      <c r="TW11" s="5">
        <f>'データ一覧(モニタリング指標)'!TW47</f>
        <v>1933</v>
      </c>
      <c r="TX11" s="5">
        <f>'データ一覧(モニタリング指標)'!TX47</f>
        <v>1931</v>
      </c>
      <c r="TY11" s="5">
        <f>'データ一覧(モニタリング指標)'!TY47</f>
        <v>1892</v>
      </c>
      <c r="TZ11" s="5">
        <f>'データ一覧(モニタリング指標)'!TZ47</f>
        <v>1943</v>
      </c>
      <c r="UA11" s="5">
        <f>'データ一覧(モニタリング指標)'!UA47</f>
        <v>1988</v>
      </c>
      <c r="UB11" s="5">
        <f>'データ一覧(モニタリング指標)'!UB47</f>
        <v>2175</v>
      </c>
      <c r="UC11" s="5">
        <f>'データ一覧(モニタリング指標)'!UC47</f>
        <v>2326</v>
      </c>
      <c r="UD11" s="5">
        <f>'データ一覧(モニタリング指標)'!UD47</f>
        <v>2047</v>
      </c>
      <c r="UE11" s="5">
        <f>'データ一覧(モニタリング指標)'!UE47</f>
        <v>2031</v>
      </c>
      <c r="UF11" s="5">
        <f>'データ一覧(モニタリング指標)'!UF47</f>
        <v>2010</v>
      </c>
      <c r="UG11" s="5">
        <f>'データ一覧(モニタリング指標)'!UG47</f>
        <v>2007</v>
      </c>
      <c r="UH11" s="5">
        <f>'データ一覧(モニタリング指標)'!UH47</f>
        <v>2053</v>
      </c>
      <c r="UI11" s="5">
        <f>'データ一覧(モニタリング指標)'!UI47</f>
        <v>2222</v>
      </c>
      <c r="UJ11" s="5">
        <f>'データ一覧(モニタリング指標)'!UJ47</f>
        <v>2368</v>
      </c>
      <c r="UK11" s="5">
        <f>'データ一覧(モニタリング指標)'!UK47</f>
        <v>2032</v>
      </c>
      <c r="UL11" s="5">
        <f>'データ一覧(モニタリング指標)'!UL47</f>
        <v>1973</v>
      </c>
      <c r="UM11" s="5">
        <f>'データ一覧(モニタリング指標)'!UM47</f>
        <v>1917</v>
      </c>
      <c r="UN11" s="5">
        <f>'データ一覧(モニタリング指標)'!UN47</f>
        <v>1920</v>
      </c>
      <c r="UO11" s="5">
        <f>'データ一覧(モニタリング指標)'!UO47</f>
        <v>1861</v>
      </c>
      <c r="UP11" s="5">
        <f>'データ一覧(モニタリング指標)'!UP47</f>
        <v>2005</v>
      </c>
      <c r="UQ11" s="5">
        <f>'データ一覧(モニタリング指標)'!UQ47</f>
        <v>2104</v>
      </c>
      <c r="UR11" s="5">
        <f>'データ一覧(モニタリング指標)'!UR47</f>
        <v>1761</v>
      </c>
      <c r="US11" s="5">
        <f>'データ一覧(モニタリング指標)'!US47</f>
        <v>1650</v>
      </c>
      <c r="UT11" s="5">
        <f>'データ一覧(モニタリング指標)'!UT47</f>
        <v>1589</v>
      </c>
      <c r="UU11" s="5">
        <f>'データ一覧(モニタリング指標)'!UU47</f>
        <v>1539</v>
      </c>
      <c r="UV11" s="5">
        <f>'データ一覧(モニタリング指標)'!UV47</f>
        <v>1475</v>
      </c>
      <c r="UW11" s="5">
        <f>'データ一覧(モニタリング指標)'!UW47</f>
        <v>1559</v>
      </c>
      <c r="UX11" s="5">
        <f>'データ一覧(モニタリング指標)'!UX47</f>
        <v>1626</v>
      </c>
      <c r="UY11" s="5">
        <f>'データ一覧(モニタリング指標)'!UY47</f>
        <v>1685</v>
      </c>
      <c r="UZ11" s="5">
        <f>'データ一覧(モニタリング指標)'!UZ47</f>
        <v>1237</v>
      </c>
      <c r="VA11" s="5">
        <f>'データ一覧(モニタリング指標)'!VA47</f>
        <v>1131</v>
      </c>
      <c r="VB11" s="5">
        <f>'データ一覧(モニタリング指標)'!VB47</f>
        <v>1192</v>
      </c>
      <c r="VC11" s="5">
        <f>'データ一覧(モニタリング指標)'!VC47</f>
        <v>987</v>
      </c>
      <c r="VD11" s="5">
        <f>'データ一覧(モニタリング指標)'!VD47</f>
        <v>1028</v>
      </c>
      <c r="VE11" s="5">
        <f>'データ一覧(モニタリング指標)'!VE47</f>
        <v>1076</v>
      </c>
      <c r="VF11" s="5">
        <f>'データ一覧(モニタリング指標)'!VF47</f>
        <v>798</v>
      </c>
      <c r="VG11" s="5">
        <f>'データ一覧(モニタリング指標)'!VG47</f>
        <v>595</v>
      </c>
      <c r="VH11" s="5">
        <f>'データ一覧(モニタリング指標)'!VH47</f>
        <v>662</v>
      </c>
      <c r="VI11" s="5">
        <f>'データ一覧(モニタリング指標)'!VI47</f>
        <v>626</v>
      </c>
      <c r="VJ11" s="5">
        <f>'データ一覧(モニタリング指標)'!VJ47</f>
        <v>578</v>
      </c>
      <c r="VK11" s="5">
        <f>'データ一覧(モニタリング指標)'!VK47</f>
        <v>606</v>
      </c>
      <c r="VL11" s="5">
        <f>'データ一覧(モニタリング指標)'!VL47</f>
        <v>631</v>
      </c>
      <c r="VM11" s="5">
        <f>'データ一覧(モニタリング指標)'!VM47</f>
        <v>506</v>
      </c>
      <c r="VN11" s="5">
        <f>'データ一覧(モニタリング指標)'!VN47</f>
        <v>474</v>
      </c>
      <c r="VO11" s="5">
        <f>'データ一覧(モニタリング指標)'!VO47</f>
        <v>440</v>
      </c>
      <c r="VP11" s="5">
        <f>'データ一覧(モニタリング指標)'!VP47</f>
        <v>435</v>
      </c>
      <c r="VQ11" s="5">
        <f>'データ一覧(モニタリング指標)'!VQ47</f>
        <v>425</v>
      </c>
      <c r="VR11" s="5">
        <f>'データ一覧(モニタリング指標)'!VR47</f>
        <v>447</v>
      </c>
      <c r="VS11" s="5">
        <f>'データ一覧(モニタリング指標)'!VS47</f>
        <v>470</v>
      </c>
      <c r="VT11" s="5">
        <f>'データ一覧(モニタリング指標)'!VT47</f>
        <v>390</v>
      </c>
      <c r="VU11" s="5">
        <f>'データ一覧(モニタリング指標)'!VU47</f>
        <v>379</v>
      </c>
      <c r="VV11" s="5">
        <f>'データ一覧(モニタリング指標)'!VV47</f>
        <v>356</v>
      </c>
      <c r="VW11" s="5">
        <f>'データ一覧(モニタリング指標)'!VW47</f>
        <v>340</v>
      </c>
      <c r="VX11" s="5">
        <f>'データ一覧(モニタリング指標)'!VX47</f>
        <v>305</v>
      </c>
      <c r="VY11" s="5">
        <f>'データ一覧(モニタリング指標)'!VY47</f>
        <v>312</v>
      </c>
      <c r="VZ11" s="5">
        <f>'データ一覧(モニタリング指標)'!VZ47</f>
        <v>321</v>
      </c>
      <c r="WA11" s="5">
        <f>'データ一覧(モニタリング指標)'!WA47</f>
        <v>240</v>
      </c>
      <c r="WB11" s="5">
        <f>'データ一覧(モニタリング指標)'!WB47</f>
        <v>215</v>
      </c>
      <c r="WC11" s="5">
        <f>'データ一覧(モニタリング指標)'!WC47</f>
        <v>206</v>
      </c>
      <c r="WD11" s="5">
        <f>'データ一覧(モニタリング指標)'!WD47</f>
        <v>179</v>
      </c>
      <c r="WE11" s="5">
        <f>'データ一覧(モニタリング指標)'!WE47</f>
        <v>171</v>
      </c>
      <c r="WF11" s="5">
        <f>'データ一覧(モニタリング指標)'!WF47</f>
        <v>180</v>
      </c>
      <c r="WG11" s="5">
        <f>'データ一覧(モニタリング指標)'!WG47</f>
        <v>186</v>
      </c>
      <c r="WH11" s="5">
        <f>'データ一覧(モニタリング指標)'!WH47</f>
        <v>148</v>
      </c>
      <c r="WI11" s="5">
        <f>'データ一覧(モニタリング指標)'!WI47</f>
        <v>128</v>
      </c>
      <c r="WJ11" s="5">
        <f>'データ一覧(モニタリング指標)'!WJ47</f>
        <v>112</v>
      </c>
      <c r="WK11" s="5">
        <f>'データ一覧(モニタリング指標)'!WK47</f>
        <v>117</v>
      </c>
      <c r="WL11" s="5">
        <f>'データ一覧(モニタリング指標)'!WL47</f>
        <v>116</v>
      </c>
      <c r="WM11" s="5">
        <f>'データ一覧(モニタリング指標)'!WM47</f>
        <v>132</v>
      </c>
      <c r="WN11" s="5">
        <f>'データ一覧(モニタリング指標)'!WN47</f>
        <v>134</v>
      </c>
      <c r="WO11" s="5">
        <f>'データ一覧(モニタリング指標)'!WO47</f>
        <v>118</v>
      </c>
      <c r="WP11" s="5">
        <f>'データ一覧(モニタリング指標)'!WP47</f>
        <v>115</v>
      </c>
      <c r="WQ11" s="5">
        <f>'データ一覧(モニタリング指標)'!WQ47</f>
        <v>126</v>
      </c>
      <c r="WR11" s="5">
        <f>'データ一覧(モニタリング指標)'!WR47</f>
        <v>110</v>
      </c>
      <c r="WS11" s="5">
        <f>'データ一覧(モニタリング指標)'!WS47</f>
        <v>108</v>
      </c>
      <c r="WT11" s="5">
        <f>'データ一覧(モニタリング指標)'!WT47</f>
        <v>123</v>
      </c>
      <c r="WU11" s="5">
        <f>'データ一覧(モニタリング指標)'!WU47</f>
        <v>135</v>
      </c>
      <c r="WV11" s="5">
        <f>'データ一覧(モニタリング指標)'!WV47</f>
        <v>129</v>
      </c>
      <c r="WW11" s="5">
        <f>'データ一覧(モニタリング指標)'!WW47</f>
        <v>132</v>
      </c>
      <c r="WX11" s="5">
        <f>'データ一覧(モニタリング指標)'!WX47</f>
        <v>121</v>
      </c>
      <c r="WY11" s="5">
        <f>'データ一覧(モニタリング指標)'!WY47</f>
        <v>127</v>
      </c>
      <c r="WZ11" s="5">
        <f>'データ一覧(モニタリング指標)'!WZ47</f>
        <v>127</v>
      </c>
      <c r="XA11" s="5">
        <f>'データ一覧(モニタリング指標)'!XA47</f>
        <v>129</v>
      </c>
      <c r="XB11" s="5">
        <f>'データ一覧(モニタリング指標)'!XB47</f>
        <v>136</v>
      </c>
      <c r="XC11" s="5">
        <f>'データ一覧(モニタリング指標)'!XC47</f>
        <v>109</v>
      </c>
      <c r="XD11" s="5">
        <f>'データ一覧(モニタリング指標)'!XD47</f>
        <v>103</v>
      </c>
      <c r="XE11" s="5">
        <f>'データ一覧(モニタリング指標)'!XE47</f>
        <v>87</v>
      </c>
      <c r="XF11" s="5">
        <f>'データ一覧(モニタリング指標)'!XF47</f>
        <v>89</v>
      </c>
      <c r="XG11" s="5">
        <f>'データ一覧(モニタリング指標)'!XG47</f>
        <v>84</v>
      </c>
      <c r="XH11" s="5">
        <f>'データ一覧(モニタリング指標)'!XH47</f>
        <v>91</v>
      </c>
      <c r="XI11" s="5">
        <f>'データ一覧(モニタリング指標)'!XI47</f>
        <v>97</v>
      </c>
      <c r="XJ11" s="5">
        <f>'データ一覧(モニタリング指標)'!XJ47</f>
        <v>70</v>
      </c>
      <c r="XK11" s="5">
        <f>'データ一覧(モニタリング指標)'!XK47</f>
        <v>72</v>
      </c>
      <c r="XL11" s="5">
        <f>'データ一覧(モニタリング指標)'!XL47</f>
        <v>66</v>
      </c>
      <c r="XM11" s="5">
        <f>'データ一覧(モニタリング指標)'!XM47</f>
        <v>62</v>
      </c>
      <c r="XN11" s="5">
        <f>'データ一覧(モニタリング指標)'!XN47</f>
        <v>62</v>
      </c>
      <c r="XO11" s="5">
        <f>'データ一覧(モニタリング指標)'!XO47</f>
        <v>64</v>
      </c>
      <c r="XP11" s="5">
        <f>'データ一覧(モニタリング指標)'!XP47</f>
        <v>67</v>
      </c>
      <c r="XQ11" s="5">
        <f>'データ一覧(モニタリング指標)'!XQ47</f>
        <v>57</v>
      </c>
      <c r="XR11" s="5">
        <f>'データ一覧(モニタリング指標)'!XR47</f>
        <v>50</v>
      </c>
      <c r="XS11" s="5">
        <f>'データ一覧(モニタリング指標)'!XS47</f>
        <v>43</v>
      </c>
      <c r="XT11" s="5">
        <f>'データ一覧(モニタリング指標)'!XT47</f>
        <v>47</v>
      </c>
      <c r="XU11" s="5">
        <f>'データ一覧(モニタリング指標)'!XU47</f>
        <v>41</v>
      </c>
      <c r="XV11" s="5">
        <f>'データ一覧(モニタリング指標)'!XV47</f>
        <v>42</v>
      </c>
      <c r="XW11" s="5">
        <f>'データ一覧(モニタリング指標)'!XW47</f>
        <v>45</v>
      </c>
      <c r="XX11" s="5">
        <f>'データ一覧(モニタリング指標)'!XX47</f>
        <v>33</v>
      </c>
      <c r="XY11" s="5">
        <f>'データ一覧(モニタリング指標)'!XY47</f>
        <v>30</v>
      </c>
      <c r="XZ11" s="5">
        <f>'データ一覧(モニタリング指標)'!XZ47</f>
        <v>31</v>
      </c>
      <c r="YA11" s="5">
        <f>'データ一覧(モニタリング指標)'!YA47</f>
        <v>36</v>
      </c>
      <c r="YB11" s="5">
        <f>'データ一覧(モニタリング指標)'!YB47</f>
        <v>37</v>
      </c>
      <c r="YC11" s="5">
        <f>'データ一覧(モニタリング指標)'!YC47</f>
        <v>38</v>
      </c>
      <c r="YD11" s="5">
        <f>'データ一覧(モニタリング指標)'!YD47</f>
        <v>40</v>
      </c>
      <c r="YE11" s="5">
        <f>'データ一覧(モニタリング指標)'!YE47</f>
        <v>34</v>
      </c>
      <c r="YF11" s="5">
        <f>'データ一覧(モニタリング指標)'!YF47</f>
        <v>36</v>
      </c>
      <c r="YG11" s="5">
        <f>'データ一覧(モニタリング指標)'!YG47</f>
        <v>41</v>
      </c>
      <c r="YH11" s="5">
        <f>'データ一覧(モニタリング指標)'!YH47</f>
        <v>43</v>
      </c>
      <c r="YI11" s="5">
        <f>'データ一覧(モニタリング指標)'!YI47</f>
        <v>47</v>
      </c>
      <c r="YJ11" s="5">
        <f>'データ一覧(モニタリング指標)'!YJ47</f>
        <v>53</v>
      </c>
      <c r="YK11" s="5">
        <f>'データ一覧(モニタリング指標)'!YK47</f>
        <v>52</v>
      </c>
      <c r="YL11" s="5">
        <f>'データ一覧(モニタリング指標)'!YL47</f>
        <v>46</v>
      </c>
      <c r="YM11" s="5">
        <f>'データ一覧(モニタリング指標)'!YM47</f>
        <v>54</v>
      </c>
      <c r="YN11" s="5">
        <f>'データ一覧(モニタリング指標)'!YN47</f>
        <v>62</v>
      </c>
      <c r="YO11" s="5">
        <f>'データ一覧(モニタリング指標)'!YO47</f>
        <v>72</v>
      </c>
      <c r="YP11" s="5">
        <f>'データ一覧(モニタリング指標)'!YP47</f>
        <v>81</v>
      </c>
      <c r="YQ11" s="5">
        <f>'データ一覧(モニタリング指標)'!YQ47</f>
        <v>93</v>
      </c>
      <c r="YR11" s="5">
        <f>'データ一覧(モニタリング指標)'!YR47</f>
        <v>102</v>
      </c>
      <c r="YS11" s="5">
        <f>'データ一覧(モニタリング指標)'!YS47</f>
        <v>118</v>
      </c>
      <c r="YT11" s="5">
        <f>'データ一覧(モニタリング指標)'!YT47</f>
        <v>139</v>
      </c>
      <c r="YU11" s="5">
        <f>'データ一覧(モニタリング指標)'!YU47</f>
        <v>162</v>
      </c>
      <c r="YV11" s="5">
        <f>'データ一覧(モニタリング指標)'!YV47</f>
        <v>186</v>
      </c>
      <c r="YW11" s="5">
        <f>'データ一覧(モニタリング指標)'!YW47</f>
        <v>221</v>
      </c>
      <c r="YX11" s="5">
        <f>'データ一覧(モニタリング指標)'!YX47</f>
        <v>266</v>
      </c>
      <c r="YY11" s="5">
        <f>'データ一覧(モニタリング指標)'!YY47</f>
        <v>295</v>
      </c>
      <c r="YZ11" s="5">
        <f>'データ一覧(モニタリング指標)'!YZ47</f>
        <v>336</v>
      </c>
      <c r="ZA11" s="5">
        <f>'データ一覧(モニタリング指標)'!ZA47</f>
        <v>315</v>
      </c>
      <c r="ZB11" s="5">
        <f>'データ一覧(モニタリング指標)'!ZB47</f>
        <v>362</v>
      </c>
      <c r="ZC11" s="5">
        <f>'データ一覧(モニタリング指標)'!ZC47</f>
        <v>432</v>
      </c>
      <c r="ZD11" s="5">
        <f>'データ一覧(モニタリング指標)'!ZD47</f>
        <v>488</v>
      </c>
      <c r="ZE11" s="5">
        <f>'データ一覧(モニタリング指標)'!ZE47</f>
        <v>559</v>
      </c>
      <c r="ZF11" s="5">
        <f>'データ一覧(モニタリング指標)'!ZF47</f>
        <v>608</v>
      </c>
      <c r="ZG11" s="5">
        <f>'データ一覧(モニタリング指標)'!ZG47</f>
        <v>670</v>
      </c>
      <c r="ZH11" s="5">
        <f>'データ一覧(モニタリング指標)'!ZH47</f>
        <v>616</v>
      </c>
      <c r="ZI11" s="5">
        <f>'データ一覧(モニタリング指標)'!ZI47</f>
        <v>706</v>
      </c>
      <c r="ZJ11" s="5">
        <f>'データ一覧(モニタリング指標)'!ZJ47</f>
        <v>794</v>
      </c>
      <c r="ZK11" s="5">
        <f>'データ一覧(モニタリング指標)'!ZK47</f>
        <v>888</v>
      </c>
      <c r="ZL11" s="5">
        <f>'データ一覧(モニタリング指標)'!ZL47</f>
        <v>998</v>
      </c>
      <c r="ZM11" s="5">
        <f>'データ一覧(モニタリング指標)'!ZM47</f>
        <v>1067</v>
      </c>
      <c r="ZN11" s="5">
        <f>'データ一覧(モニタリング指標)'!ZN47</f>
        <v>1070</v>
      </c>
      <c r="ZO11" s="5">
        <f>'データ一覧(モニタリング指標)'!ZO47</f>
        <v>1156</v>
      </c>
      <c r="ZP11" s="5">
        <f>'データ一覧(モニタリング指標)'!ZP47</f>
        <v>1321</v>
      </c>
      <c r="ZQ11" s="5">
        <f>'データ一覧(モニタリング指標)'!ZQ47</f>
        <v>1494</v>
      </c>
      <c r="ZR11" s="5">
        <f>'データ一覧(モニタリング指標)'!ZR47</f>
        <v>1635</v>
      </c>
      <c r="ZS11" s="5">
        <f>'データ一覧(モニタリング指標)'!ZS47</f>
        <v>1762</v>
      </c>
      <c r="ZT11" s="5">
        <f>'データ一覧(モニタリング指標)'!ZT47</f>
        <v>1900</v>
      </c>
      <c r="ZU11" s="5">
        <f>'データ一覧(モニタリング指標)'!ZU47</f>
        <v>1860</v>
      </c>
      <c r="ZV11" s="5">
        <f>'データ一覧(モニタリング指標)'!ZV47</f>
        <v>1978</v>
      </c>
      <c r="ZW11" s="5">
        <f>'データ一覧(モニタリング指標)'!ZW47</f>
        <v>2104</v>
      </c>
      <c r="ZX11" s="5">
        <f>'データ一覧(モニタリング指標)'!ZX47</f>
        <v>2227</v>
      </c>
      <c r="ZY11" s="5">
        <f>'データ一覧(モニタリング指標)'!ZY47</f>
        <v>2265</v>
      </c>
      <c r="ZZ11" s="5">
        <f>'データ一覧(モニタリング指標)'!ZZ47</f>
        <v>2478</v>
      </c>
      <c r="AAA11" s="5">
        <f>'データ一覧(モニタリング指標)'!AAA47</f>
        <v>2702</v>
      </c>
      <c r="AAB11" s="5">
        <f>'データ一覧(モニタリング指標)'!AAB47</f>
        <v>2516</v>
      </c>
      <c r="AAC11" s="5">
        <f>'データ一覧(モニタリング指標)'!AAC47</f>
        <v>2565</v>
      </c>
      <c r="AAD11" s="5">
        <f>'データ一覧(モニタリング指標)'!AAD47</f>
        <v>2647</v>
      </c>
      <c r="AAE11" s="5">
        <f>'データ一覧(モニタリング指標)'!AAE47</f>
        <v>2698</v>
      </c>
      <c r="AAF11" s="5">
        <f>'データ一覧(モニタリング指標)'!AAF47</f>
        <v>2812</v>
      </c>
      <c r="AAG11" s="5">
        <f>'データ一覧(モニタリング指標)'!AAG47</f>
        <v>3049</v>
      </c>
      <c r="AAH11" s="5">
        <f>'データ一覧(モニタリング指標)'!AAH47</f>
        <v>3295</v>
      </c>
      <c r="AAI11" s="5">
        <f>'データ一覧(モニタリング指標)'!AAI47</f>
        <v>2943</v>
      </c>
      <c r="AAJ11" s="5">
        <f>'データ一覧(モニタリング指標)'!AAJ47</f>
        <v>2953</v>
      </c>
      <c r="AAK11" s="5">
        <f>'データ一覧(モニタリング指標)'!AAK47</f>
        <v>2961</v>
      </c>
      <c r="AAL11" s="5">
        <f>'データ一覧(モニタリング指標)'!AAL47</f>
        <v>2979</v>
      </c>
      <c r="AAM11" s="5">
        <f>'データ一覧(モニタリング指標)'!AAM47</f>
        <v>3351</v>
      </c>
      <c r="AAN11" s="5">
        <f>'データ一覧(モニタリング指標)'!AAN47</f>
        <v>3734</v>
      </c>
      <c r="AAO11" s="5">
        <f>'データ一覧(モニタリング指標)'!AAO47</f>
        <v>3785</v>
      </c>
      <c r="AAP11" s="5">
        <f>'データ一覧(モニタリング指標)'!AAP47</f>
        <v>3036</v>
      </c>
      <c r="AAQ11" s="5">
        <f>'データ一覧(モニタリング指標)'!AAQ47</f>
        <v>2931</v>
      </c>
      <c r="AAR11" s="5">
        <f>'データ一覧(モニタリング指標)'!AAR47</f>
        <v>2913</v>
      </c>
      <c r="AAS11" s="5">
        <f>'データ一覧(モニタリング指標)'!AAS47</f>
        <v>2927</v>
      </c>
      <c r="AAT11" s="5">
        <f>'データ一覧(モニタリング指標)'!AAT47</f>
        <v>2888</v>
      </c>
      <c r="AAU11" s="5">
        <f>'データ一覧(モニタリング指標)'!AAU47</f>
        <v>2982</v>
      </c>
      <c r="AAV11" s="5">
        <f>'データ一覧(モニタリング指標)'!AAV47</f>
        <v>3045</v>
      </c>
      <c r="AAW11" s="5">
        <f>'データ一覧(モニタリング指標)'!AAW47</f>
        <v>2881</v>
      </c>
      <c r="AAX11" s="5">
        <f>'データ一覧(モニタリング指標)'!AAX47</f>
        <v>2846</v>
      </c>
      <c r="AAY11" s="5">
        <f>'データ一覧(モニタリング指標)'!AAY47</f>
        <v>2940</v>
      </c>
      <c r="AAZ11" s="5">
        <f>'データ一覧(モニタリング指標)'!AAZ47</f>
        <v>2805</v>
      </c>
      <c r="ABA11" s="5">
        <f>'データ一覧(モニタリング指標)'!ABA47</f>
        <v>2783</v>
      </c>
      <c r="ABB11" s="5">
        <f>'データ一覧(モニタリング指標)'!ABB47</f>
        <v>2904</v>
      </c>
      <c r="ABC11" s="5">
        <f>'データ一覧(モニタリング指標)'!ABC47</f>
        <v>2989</v>
      </c>
      <c r="ABD11" s="5">
        <f>'データ一覧(モニタリング指標)'!ABD47</f>
        <v>2704</v>
      </c>
      <c r="ABE11" s="5">
        <f>'データ一覧(モニタリング指標)'!ABE47</f>
        <v>2704</v>
      </c>
      <c r="ABF11" s="5">
        <f>'データ一覧(モニタリング指標)'!ABF47</f>
        <v>2654</v>
      </c>
      <c r="ABG11" s="5">
        <f>'データ一覧(モニタリング指標)'!ABG47</f>
        <v>2662</v>
      </c>
      <c r="ABH11" s="5">
        <f>'データ一覧(モニタリング指標)'!ABH47</f>
        <v>2659</v>
      </c>
      <c r="ABI11" s="5">
        <f>'データ一覧(モニタリング指標)'!ABI47</f>
        <v>2753</v>
      </c>
      <c r="ABJ11" s="5">
        <f>'データ一覧(モニタリング指標)'!ABJ47</f>
        <v>2815</v>
      </c>
      <c r="ABK11" s="5">
        <f>'データ一覧(モニタリング指標)'!ABK47</f>
        <v>2596</v>
      </c>
      <c r="ABL11" s="5">
        <f>'データ一覧(モニタリング指標)'!ABL47</f>
        <v>2486</v>
      </c>
      <c r="ABM11" s="5">
        <f>'データ一覧(モニタリング指標)'!ABM47</f>
        <v>2355</v>
      </c>
      <c r="ABN11" s="5">
        <f>'データ一覧(モニタリング指標)'!ABN47</f>
        <v>2283</v>
      </c>
      <c r="ABO11" s="5">
        <f>'データ一覧(モニタリング指標)'!ABO47</f>
        <v>2247</v>
      </c>
      <c r="ABP11" s="5">
        <f>'データ一覧(モニタリング指標)'!ABP47</f>
        <v>2323</v>
      </c>
      <c r="ABQ11" s="5">
        <f>'データ一覧(モニタリング指標)'!ABQ47</f>
        <v>2364</v>
      </c>
      <c r="ABR11" s="5">
        <f>'データ一覧(モニタリング指標)'!ABR47</f>
        <v>2202</v>
      </c>
      <c r="ABS11" s="5">
        <f>'データ一覧(モニタリング指標)'!ABS47</f>
        <v>2083</v>
      </c>
      <c r="ABT11" s="5">
        <f>'データ一覧(モニタリング指標)'!ABT47</f>
        <v>2041</v>
      </c>
      <c r="ABU11" s="5">
        <f>'データ一覧(モニタリング指標)'!ABU47</f>
        <v>1940</v>
      </c>
      <c r="ABV11" s="5">
        <f>'データ一覧(モニタリング指標)'!ABV47</f>
        <v>1846</v>
      </c>
      <c r="ABW11" s="5">
        <f>'データ一覧(モニタリング指標)'!ABW47</f>
        <v>1889</v>
      </c>
      <c r="ABX11" s="5">
        <f>'データ一覧(モニタリング指標)'!ABX47</f>
        <v>1924</v>
      </c>
      <c r="ABY11" s="5">
        <f>'データ一覧(モニタリング指標)'!ABY47</f>
        <v>1967</v>
      </c>
      <c r="ABZ11" s="5">
        <f>'データ一覧(モニタリング指標)'!ABZ47</f>
        <v>1616</v>
      </c>
      <c r="ACA11" s="5">
        <f>'データ一覧(モニタリング指標)'!ACA47</f>
        <v>1470</v>
      </c>
      <c r="ACB11" s="5">
        <f>'データ一覧(モニタリング指標)'!ACB47</f>
        <v>1337</v>
      </c>
      <c r="ACC11" s="5">
        <f>'データ一覧(モニタリング指標)'!ACC47</f>
        <v>1252</v>
      </c>
      <c r="ACD11" s="5">
        <f>'データ一覧(モニタリング指標)'!ACD47</f>
        <v>1288</v>
      </c>
      <c r="ACE11" s="5">
        <f>'データ一覧(モニタリング指標)'!ACE47</f>
        <v>1323</v>
      </c>
      <c r="ACF11" s="5">
        <f>'データ一覧(モニタリング指標)'!ACF47</f>
        <v>1148</v>
      </c>
      <c r="ACG11" s="5">
        <f>'データ一覧(モニタリング指標)'!ACG47</f>
        <v>1048</v>
      </c>
      <c r="ACH11" s="5">
        <f>'データ一覧(モニタリング指標)'!ACH47</f>
        <v>1011</v>
      </c>
      <c r="ACI11" s="5">
        <f>'データ一覧(モニタリング指標)'!ACI47</f>
        <v>1009</v>
      </c>
      <c r="ACJ11" s="5">
        <f>'データ一覧(モニタリング指標)'!ACJ47</f>
        <v>960</v>
      </c>
      <c r="ACK11" s="5">
        <f>'データ一覧(モニタリング指標)'!ACK47</f>
        <v>1002</v>
      </c>
      <c r="ACL11" s="5">
        <f>'データ一覧(モニタリング指標)'!ACL47</f>
        <v>1032</v>
      </c>
      <c r="ACM11" s="5">
        <f>'データ一覧(モニタリング指標)'!ACM47</f>
        <v>947</v>
      </c>
      <c r="ACN11" s="5">
        <f>'データ一覧(モニタリング指標)'!ACN47</f>
        <v>920</v>
      </c>
      <c r="ACO11" s="5">
        <f>'データ一覧(モニタリング指標)'!ACO47</f>
        <v>933</v>
      </c>
      <c r="ACP11" s="5">
        <f>'データ一覧(モニタリング指標)'!ACP47</f>
        <v>928</v>
      </c>
      <c r="ACQ11" s="5">
        <f>'データ一覧(モニタリング指標)'!ACQ47</f>
        <v>959</v>
      </c>
      <c r="ACR11" s="5">
        <f>'データ一覧(モニタリング指標)'!ACR47</f>
        <v>998</v>
      </c>
      <c r="ACS11" s="5">
        <f>'データ一覧(モニタリング指標)'!ACS47</f>
        <v>1026</v>
      </c>
      <c r="ACT11" s="5">
        <f>'データ一覧(モニタリング指標)'!ACT47</f>
        <v>1039</v>
      </c>
      <c r="ACU11" s="5">
        <f>'データ一覧(モニタリング指標)'!ACU47</f>
        <v>1063</v>
      </c>
      <c r="ACV11" s="5">
        <f>'データ一覧(モニタリング指標)'!ACV47</f>
        <v>1096</v>
      </c>
      <c r="ACW11" s="5">
        <f>'データ一覧(モニタリング指標)'!ACW47</f>
        <v>1096</v>
      </c>
      <c r="ACX11" s="5">
        <f>'データ一覧(モニタリング指標)'!ACX47</f>
        <v>1096</v>
      </c>
      <c r="ACY11" s="5">
        <f>'データ一覧(モニタリング指標)'!ACY47</f>
        <v>1144</v>
      </c>
      <c r="ACZ11" s="5">
        <f>'データ一覧(モニタリング指標)'!ACZ47</f>
        <v>1163</v>
      </c>
      <c r="ADA11" s="5">
        <f>'データ一覧(モニタリング指標)'!ADA47</f>
        <v>1062</v>
      </c>
      <c r="ADB11" s="5">
        <f>'データ一覧(モニタリング指標)'!ADB47</f>
        <v>989</v>
      </c>
      <c r="ADC11" s="5">
        <f>'データ一覧(モニタリング指標)'!ADC47</f>
        <v>965</v>
      </c>
      <c r="ADD11" s="5">
        <f>'データ一覧(モニタリング指標)'!ADD47</f>
        <v>926</v>
      </c>
      <c r="ADE11" s="5">
        <f>'データ一覧(モニタリング指標)'!ADE47</f>
        <v>901</v>
      </c>
      <c r="ADF11" s="5">
        <f>'データ一覧(モニタリング指標)'!ADF47</f>
        <v>935</v>
      </c>
      <c r="ADG11" s="5">
        <f>'データ一覧(モニタリング指標)'!ADG47</f>
        <v>953</v>
      </c>
      <c r="ADH11" s="5">
        <f>'データ一覧(モニタリング指標)'!ADH47</f>
        <v>826</v>
      </c>
      <c r="ADI11" s="5">
        <f>'データ一覧(モニタリング指標)'!ADI47</f>
        <v>774</v>
      </c>
      <c r="ADJ11" s="5">
        <f>'データ一覧(モニタリング指標)'!ADJ47</f>
        <v>759</v>
      </c>
      <c r="ADK11" s="5">
        <f>'データ一覧(モニタリング指標)'!ADK47</f>
        <v>745</v>
      </c>
      <c r="ADL11" s="5">
        <f>'データ一覧(モニタリング指標)'!ADL47</f>
        <v>762</v>
      </c>
      <c r="ADM11" s="5">
        <f>'データ一覧(モニタリング指標)'!ADM47</f>
        <v>790</v>
      </c>
      <c r="ADN11" s="5">
        <f>'データ一覧(モニタリング指標)'!ADN47</f>
        <v>808</v>
      </c>
      <c r="ADO11" s="5">
        <f>'データ一覧(モニタリング指標)'!ADO47</f>
        <v>692</v>
      </c>
      <c r="ADP11" s="5">
        <f>'データ一覧(モニタリング指標)'!ADP47</f>
        <v>710</v>
      </c>
      <c r="ADQ11" s="5">
        <f>'データ一覧(モニタリング指標)'!ADQ47</f>
        <v>730</v>
      </c>
      <c r="ADR11" s="5">
        <f>'データ一覧(モニタリング指標)'!ADR47</f>
        <v>748</v>
      </c>
      <c r="ADS11" s="5">
        <f>'データ一覧(モニタリング指標)'!ADS47</f>
        <v>642</v>
      </c>
      <c r="ADT11" s="5">
        <f>'データ一覧(モニタリング指標)'!ADT47</f>
        <v>683</v>
      </c>
      <c r="ADU11" s="5">
        <f>'データ一覧(モニタリング指標)'!ADU47</f>
        <v>706</v>
      </c>
      <c r="ADV11" s="5">
        <f>'データ一覧(モニタリング指標)'!ADV47</f>
        <v>658</v>
      </c>
      <c r="ADW11" s="5">
        <f>'データ一覧(モニタリング指標)'!ADW47</f>
        <v>638</v>
      </c>
      <c r="ADX11" s="5">
        <f>'データ一覧(モニタリング指標)'!ADX47</f>
        <v>660</v>
      </c>
      <c r="ADY11" s="5">
        <f>'データ一覧(モニタリング指標)'!ADY47</f>
        <v>680</v>
      </c>
      <c r="ADZ11" s="5">
        <f>'データ一覧(モニタリング指標)'!ADZ47</f>
        <v>703</v>
      </c>
      <c r="AEA11" s="5">
        <f>'データ一覧(モニタリング指標)'!AEA47</f>
        <v>735</v>
      </c>
      <c r="AEB11" s="5">
        <f>'データ一覧(モニタリング指標)'!AEB47</f>
        <v>752</v>
      </c>
      <c r="AEC11" s="5">
        <f>'データ一覧(モニタリング指標)'!AEC47</f>
        <v>763</v>
      </c>
      <c r="AED11" s="5">
        <f>'データ一覧(モニタリング指標)'!AED47</f>
        <v>758</v>
      </c>
      <c r="AEE11" s="5">
        <f>'データ一覧(モニタリング指標)'!AEE47</f>
        <v>775</v>
      </c>
      <c r="AEF11" s="5">
        <f>'データ一覧(モニタリング指標)'!AEF47</f>
        <v>780</v>
      </c>
      <c r="AEG11" s="5">
        <f>'データ一覧(モニタリング指標)'!AEG47</f>
        <v>801</v>
      </c>
      <c r="AEH11" s="5">
        <f>'データ一覧(モニタリング指標)'!AEH47</f>
        <v>845</v>
      </c>
      <c r="AEI11" s="5">
        <f>'データ一覧(モニタリング指標)'!AEI47</f>
        <v>855</v>
      </c>
      <c r="AEJ11" s="5">
        <f>'データ一覧(モニタリング指標)'!AEJ47</f>
        <v>817</v>
      </c>
      <c r="AEK11" s="5">
        <f>'データ一覧(モニタリング指標)'!AEK47</f>
        <v>783</v>
      </c>
      <c r="AEL11" s="5">
        <f>'データ一覧(モニタリング指標)'!AEL47</f>
        <v>802</v>
      </c>
      <c r="AEM11" s="5">
        <f>'データ一覧(モニタリング指標)'!AEM47</f>
        <v>799</v>
      </c>
      <c r="AEN11" s="5">
        <f>'データ一覧(モニタリング指標)'!AEN47</f>
        <v>765</v>
      </c>
      <c r="AEO11" s="5">
        <f>'データ一覧(モニタリング指標)'!AEO47</f>
        <v>787</v>
      </c>
      <c r="AEP11" s="5">
        <f>'データ一覧(モニタリング指標)'!AEP47</f>
        <v>805</v>
      </c>
      <c r="AEQ11" s="5">
        <f>'データ一覧(モニタリング指標)'!AEQ47</f>
        <v>687</v>
      </c>
      <c r="AER11" s="5">
        <f>'データ一覧(モニタリング指標)'!AER47</f>
        <v>638</v>
      </c>
      <c r="AES11" s="5">
        <f>'データ一覧(モニタリング指標)'!AES47</f>
        <v>599</v>
      </c>
      <c r="AET11" s="5">
        <f>'データ一覧(モニタリング指標)'!AET47</f>
        <v>605</v>
      </c>
      <c r="AEU11" s="5">
        <f>'データ一覧(モニタリング指標)'!AEU47</f>
        <v>591</v>
      </c>
      <c r="AEV11" s="5">
        <f>'データ一覧(モニタリング指標)'!AEV47</f>
        <v>616</v>
      </c>
      <c r="AEW11" s="5">
        <f>'データ一覧(モニタリング指標)'!AEW47</f>
        <v>633</v>
      </c>
      <c r="AEX11" s="5">
        <f>'データ一覧(モニタリング指標)'!AEX47</f>
        <v>558</v>
      </c>
      <c r="AEY11" s="5">
        <f>'データ一覧(モニタリング指標)'!AEY47</f>
        <v>542</v>
      </c>
      <c r="AEZ11" s="5">
        <f>'データ一覧(モニタリング指標)'!AEZ47</f>
        <v>545</v>
      </c>
      <c r="AFA11" s="5">
        <f>'データ一覧(モニタリング指標)'!AFA47</f>
        <v>543</v>
      </c>
      <c r="AFB11" s="5">
        <f>'データ一覧(モニタリング指標)'!AFB47</f>
        <v>543</v>
      </c>
      <c r="AFC11" s="5">
        <f>'データ一覧(モニタリング指標)'!AFC47</f>
        <v>572</v>
      </c>
      <c r="AFD11" s="5">
        <f>'データ一覧(モニタリング指標)'!AFD47</f>
        <v>593</v>
      </c>
      <c r="AFE11" s="5">
        <f>'データ一覧(モニタリング指標)'!AFE47</f>
        <v>587</v>
      </c>
      <c r="AFF11" s="5">
        <f>'データ一覧(モニタリング指標)'!AFF47</f>
        <v>546</v>
      </c>
      <c r="AFG11" s="5">
        <f>'データ一覧(モニタリング指標)'!AFG47</f>
        <v>539</v>
      </c>
      <c r="AFH11" s="5">
        <f>'データ一覧(モニタリング指標)'!AFH47</f>
        <v>546</v>
      </c>
      <c r="AFI11" s="5">
        <f>'データ一覧(モニタリング指標)'!AFI47</f>
        <v>557</v>
      </c>
      <c r="AFJ11" s="5">
        <f>'データ一覧(モニタリング指標)'!AFJ47</f>
        <v>575</v>
      </c>
      <c r="AFK11" s="5">
        <f>'データ一覧(モニタリング指標)'!AFK47</f>
        <v>586</v>
      </c>
      <c r="AFL11" s="5">
        <f>'データ一覧(モニタリング指標)'!AFL47</f>
        <v>524</v>
      </c>
      <c r="AFM11" s="5">
        <f>'データ一覧(モニタリング指標)'!AFM47</f>
        <v>505</v>
      </c>
      <c r="AFN11" s="5">
        <f>'データ一覧(モニタリング指標)'!AFN47</f>
        <v>464</v>
      </c>
      <c r="AFO11" s="5">
        <f>'データ一覧(モニタリング指標)'!AFO47</f>
        <v>464</v>
      </c>
      <c r="AFP11" s="5">
        <f>'データ一覧(モニタリング指標)'!AFP47</f>
        <v>467</v>
      </c>
      <c r="AFQ11" s="5">
        <f>'データ一覧(モニタリング指標)'!AFQ47</f>
        <v>490</v>
      </c>
      <c r="AFR11" s="5">
        <f>'データ一覧(モニタリング指標)'!AFR47</f>
        <v>503</v>
      </c>
      <c r="AFS11" s="5">
        <f>'データ一覧(モニタリング指標)'!AFS47</f>
        <v>504</v>
      </c>
      <c r="AFT11" s="5">
        <f>'データ一覧(モニタリング指標)'!AFT47</f>
        <v>519</v>
      </c>
      <c r="AFU11" s="5">
        <f>'データ一覧(モニタリング指標)'!AFU47</f>
        <v>517</v>
      </c>
      <c r="AFV11" s="5">
        <f>'データ一覧(モニタリング指標)'!AFV47</f>
        <v>550</v>
      </c>
      <c r="AFW11" s="5">
        <f>'データ一覧(モニタリング指標)'!AFW47</f>
        <v>567</v>
      </c>
      <c r="AFX11" s="5">
        <f>'データ一覧(モニタリング指標)'!AFX47</f>
        <v>598</v>
      </c>
      <c r="AFY11" s="5">
        <f>'データ一覧(モニタリング指標)'!AFY47</f>
        <v>622</v>
      </c>
      <c r="AFZ11" s="5">
        <f>'データ一覧(モニタリング指標)'!AFZ47</f>
        <v>660</v>
      </c>
      <c r="AGA11" s="5">
        <f>'データ一覧(モニタリング指標)'!AGA47</f>
        <v>680</v>
      </c>
      <c r="AGB11" s="5">
        <f>'データ一覧(モニタリング指標)'!AGB47</f>
        <v>720</v>
      </c>
      <c r="AGC11" s="5">
        <f>'データ一覧(モニタリング指標)'!AGC47</f>
        <v>817</v>
      </c>
      <c r="AGD11" s="5">
        <f>'データ一覧(モニタリング指標)'!AGD47</f>
        <v>847</v>
      </c>
      <c r="AGE11" s="5">
        <f>'データ一覧(モニタリング指標)'!AGE47</f>
        <v>902</v>
      </c>
      <c r="AGF11" s="5">
        <f>'データ一覧(モニタリング指標)'!AGF47</f>
        <v>947</v>
      </c>
      <c r="AGG11" s="5">
        <f>'データ一覧(モニタリング指標)'!AGG47</f>
        <v>1078</v>
      </c>
      <c r="AGH11" s="5">
        <f>'データ一覧(モニタリング指標)'!AGH47</f>
        <v>1177</v>
      </c>
      <c r="AGI11" s="5">
        <f>'データ一覧(モニタリング指標)'!AGI47</f>
        <v>1262</v>
      </c>
      <c r="AGJ11" s="5">
        <f>'データ一覧(モニタリング指標)'!AGJ47</f>
        <v>1366</v>
      </c>
      <c r="AGK11" s="5">
        <f>'データ一覧(モニタリング指標)'!AGK47</f>
        <v>1553</v>
      </c>
      <c r="AGL11" s="5">
        <f>'データ一覧(モニタリング指標)'!AGL47</f>
        <v>1606</v>
      </c>
      <c r="AGM11" s="5">
        <f>'データ一覧(モニタリング指標)'!AGM47</f>
        <v>1666</v>
      </c>
      <c r="AGN11" s="5">
        <f>'データ一覧(モニタリング指標)'!AGN47</f>
        <v>1705</v>
      </c>
      <c r="AGO11" s="5">
        <f>'データ一覧(モニタリング指標)'!AGO47</f>
        <v>1835</v>
      </c>
      <c r="AGP11" s="5">
        <f>'データ一覧(モニタリング指標)'!AGP47</f>
        <v>1930</v>
      </c>
      <c r="AGQ11" s="5">
        <f>'データ一覧(モニタリング指標)'!AGQ47</f>
        <v>2036</v>
      </c>
      <c r="AGR11" s="5">
        <f>'データ一覧(モニタリング指標)'!AGR47</f>
        <v>2064</v>
      </c>
      <c r="AGS11" s="5">
        <f>'データ一覧(モニタリング指標)'!AGS47</f>
        <v>2166</v>
      </c>
      <c r="AGT11" s="5">
        <f>'データ一覧(モニタリング指標)'!AGT47</f>
        <v>2243</v>
      </c>
      <c r="AGU11" s="5">
        <f>'データ一覧(モニタリング指標)'!AGU47</f>
        <v>2338</v>
      </c>
      <c r="AGV11" s="5">
        <f>'データ一覧(モニタリング指標)'!AGV47</f>
        <v>2432</v>
      </c>
      <c r="AGW11" s="5">
        <f>'データ一覧(モニタリング指標)'!AGW47</f>
        <v>2512</v>
      </c>
      <c r="AGX11" s="5">
        <f>'データ一覧(モニタリング指標)'!AGX47</f>
        <v>2588</v>
      </c>
      <c r="AGY11" s="5">
        <f>'データ一覧(モニタリング指標)'!AGY47</f>
        <v>2631</v>
      </c>
      <c r="AGZ11" s="5">
        <f>'データ一覧(モニタリング指標)'!AGZ47</f>
        <v>2738</v>
      </c>
      <c r="AHA11" s="5">
        <f>'データ一覧(モニタリング指標)'!AHA47</f>
        <v>2818</v>
      </c>
      <c r="AHB11" s="5">
        <f>'データ一覧(モニタリング指標)'!AHB47</f>
        <v>2753</v>
      </c>
      <c r="AHC11" s="5">
        <f>'データ一覧(モニタリング指標)'!AHC47</f>
        <v>2800</v>
      </c>
      <c r="AHD11" s="5">
        <f>'データ一覧(モニタリング指標)'!AHD47</f>
        <v>2839</v>
      </c>
      <c r="AHE11" s="5">
        <f>'データ一覧(モニタリング指標)'!AHE47</f>
        <v>2914</v>
      </c>
      <c r="AHF11" s="5">
        <f>'データ一覧(モニタリング指標)'!AHF47</f>
        <v>3036</v>
      </c>
      <c r="AHG11" s="5">
        <f>'データ一覧(モニタリング指標)'!AHG47</f>
        <v>3138</v>
      </c>
      <c r="AHH11" s="5">
        <f>'データ一覧(モニタリング指標)'!AHH47</f>
        <v>3219</v>
      </c>
      <c r="AHI11" s="5">
        <f>'データ一覧(モニタリング指標)'!AHI47</f>
        <v>3138</v>
      </c>
      <c r="AHJ11" s="5">
        <f>'データ一覧(モニタリング指標)'!AHJ47</f>
        <v>3113</v>
      </c>
      <c r="AHK11" s="5">
        <f>'データ一覧(モニタリング指標)'!AHK47</f>
        <v>3136</v>
      </c>
      <c r="AHL11" s="5">
        <f>'データ一覧(モニタリング指標)'!AHL47</f>
        <v>3217</v>
      </c>
      <c r="AHM11" s="5">
        <f>'データ一覧(モニタリング指標)'!AHM47</f>
        <v>3121</v>
      </c>
      <c r="AHN11" s="5">
        <f>'データ一覧(モニタリング指標)'!AHN47</f>
        <v>3222</v>
      </c>
      <c r="AHO11" s="5">
        <f>'データ一覧(モニタリング指標)'!AHO47</f>
        <v>3293</v>
      </c>
      <c r="AHP11" s="5">
        <f>'データ一覧(モニタリング指標)'!AHP47</f>
        <v>3103</v>
      </c>
      <c r="AHQ11" s="5">
        <f>'データ一覧(モニタリング指標)'!AHQ47</f>
        <v>3108</v>
      </c>
      <c r="AHR11" s="5">
        <f>'データ一覧(モニタリング指標)'!AHR47</f>
        <v>3104</v>
      </c>
      <c r="AHS11" s="5">
        <f>'データ一覧(モニタリング指標)'!AHS47</f>
        <v>3101</v>
      </c>
      <c r="AHT11" s="5">
        <f>'データ一覧(モニタリング指標)'!AHT47</f>
        <v>3094</v>
      </c>
      <c r="AHU11" s="5">
        <f>'データ一覧(モニタリング指標)'!AHU47</f>
        <v>3213</v>
      </c>
      <c r="AHV11" s="5">
        <f>'データ一覧(モニタリング指標)'!AHV47</f>
        <v>3280</v>
      </c>
      <c r="AHW11" s="5">
        <f>'データ一覧(モニタリング指標)'!AHW47</f>
        <v>3118</v>
      </c>
      <c r="AHX11" s="5">
        <f>'データ一覧(モニタリング指標)'!AHX47</f>
        <v>3036</v>
      </c>
      <c r="AHY11" s="5">
        <f>'データ一覧(モニタリング指標)'!AHY47</f>
        <v>2983</v>
      </c>
      <c r="AHZ11" s="5">
        <f>'データ一覧(モニタリング指標)'!AHZ47</f>
        <v>2913</v>
      </c>
      <c r="AIA11" s="5">
        <f>'データ一覧(モニタリング指標)'!AIA47</f>
        <v>2813</v>
      </c>
      <c r="AIB11" s="5">
        <f>'データ一覧(モニタリング指標)'!AIB47</f>
        <v>2911</v>
      </c>
      <c r="AIC11" s="5">
        <f>'データ一覧(モニタリング指標)'!AIC47</f>
        <v>2978</v>
      </c>
      <c r="AID11" s="5">
        <f>'データ一覧(モニタリング指標)'!AID47</f>
        <v>2732</v>
      </c>
      <c r="AIE11" s="5">
        <f>'データ一覧(モニタリング指標)'!AIE47</f>
        <v>2679</v>
      </c>
      <c r="AIF11" s="5">
        <f>'データ一覧(モニタリング指標)'!AIF47</f>
        <v>2541</v>
      </c>
      <c r="AIG11" s="5">
        <f>'データ一覧(モニタリング指標)'!AIG47</f>
        <v>2485</v>
      </c>
      <c r="AIH11" s="5">
        <f>'データ一覧(モニタリング指標)'!AIH47</f>
        <v>2454</v>
      </c>
      <c r="AII11" s="5">
        <f>'データ一覧(モニタリング指標)'!AII47</f>
        <v>2529</v>
      </c>
      <c r="AIJ11" s="5">
        <f>'データ一覧(モニタリング指標)'!AIJ47</f>
        <v>2583</v>
      </c>
      <c r="AIK11" s="5">
        <f>'データ一覧(モニタリング指標)'!AIK47</f>
        <v>2355</v>
      </c>
      <c r="AIL11" s="5">
        <f>'データ一覧(モニタリング指標)'!AIL47</f>
        <v>2257</v>
      </c>
      <c r="AIM11" s="5">
        <f>'データ一覧(モニタリング指標)'!AIM47</f>
        <v>2136</v>
      </c>
      <c r="AIN11" s="5">
        <f>'データ一覧(モニタリング指標)'!AIN47</f>
        <v>2080</v>
      </c>
      <c r="AIO11" s="5">
        <f>'データ一覧(モニタリング指標)'!AIO47</f>
        <v>1971</v>
      </c>
      <c r="AIP11" s="5">
        <f>'データ一覧(モニタリング指標)'!AIP47</f>
        <v>2013</v>
      </c>
      <c r="AIQ11" s="5">
        <f>'データ一覧(モニタリング指標)'!AIQ47</f>
        <v>2039</v>
      </c>
      <c r="AIR11" s="5">
        <f>'データ一覧(モニタリング指標)'!AIR47</f>
        <v>1827</v>
      </c>
      <c r="AIS11" s="5">
        <f>'データ一覧(モニタリング指標)'!AIS47</f>
        <v>1727</v>
      </c>
      <c r="AIT11" s="5">
        <f>'データ一覧(モニタリング指標)'!AIT47</f>
        <v>1656</v>
      </c>
      <c r="AIU11" s="5">
        <f>'データ一覧(モニタリング指標)'!AIU47</f>
        <v>1604</v>
      </c>
      <c r="AIV11" s="5">
        <f>'データ一覧(モニタリング指標)'!AIV47</f>
        <v>1561</v>
      </c>
      <c r="AIW11" s="5">
        <f>'データ一覧(モニタリング指標)'!AIW47</f>
        <v>1597</v>
      </c>
      <c r="AIX11" s="5">
        <f>'データ一覧(モニタリング指標)'!AIX47</f>
        <v>1624</v>
      </c>
      <c r="AIY11" s="5">
        <f>'データ一覧(モニタリング指標)'!AIY47</f>
        <v>1638</v>
      </c>
      <c r="AIZ11" s="5">
        <f>'データ一覧(モニタリング指標)'!AIZ47</f>
        <v>1420</v>
      </c>
      <c r="AJA11" s="5">
        <f>'データ一覧(モニタリング指標)'!AJA47</f>
        <v>1299</v>
      </c>
      <c r="AJB11" s="5">
        <f>'データ一覧(モニタリング指標)'!AJB47</f>
        <v>1181</v>
      </c>
      <c r="AJC11" s="5">
        <f>'データ一覧(モニタリング指標)'!AJC47</f>
        <v>1210</v>
      </c>
      <c r="AJD11" s="5">
        <f>'データ一覧(モニタリング指標)'!AJD47</f>
        <v>1246</v>
      </c>
      <c r="AJE11" s="5">
        <f>'データ一覧(モニタリング指標)'!AJE47</f>
        <v>1262</v>
      </c>
      <c r="AJF11" s="5">
        <f>'データ一覧(モニタリング指標)'!AJF47</f>
        <v>1082</v>
      </c>
      <c r="AJG11" s="5">
        <f>'データ一覧(モニタリング指標)'!AJG47</f>
        <v>1015</v>
      </c>
      <c r="AJH11" s="5">
        <f>'データ一覧(モニタリング指標)'!AJH47</f>
        <v>983</v>
      </c>
      <c r="AJI11" s="5">
        <f>'データ一覧(モニタリング指標)'!AJI47</f>
        <v>963</v>
      </c>
      <c r="AJJ11" s="5">
        <f>'データ一覧(モニタリング指標)'!AJJ47</f>
        <v>945</v>
      </c>
      <c r="AJK11" s="5">
        <f>'データ一覧(モニタリング指標)'!AJK47</f>
        <v>964</v>
      </c>
      <c r="AJL11" s="5">
        <f>'データ一覧(モニタリング指標)'!AJL47</f>
        <v>976</v>
      </c>
      <c r="AJM11" s="5">
        <f>'データ一覧(モニタリング指標)'!AJM47</f>
        <v>922</v>
      </c>
      <c r="AJN11" s="5">
        <f>'データ一覧(モニタリング指標)'!AJN47</f>
        <v>887</v>
      </c>
      <c r="AJO11" s="5">
        <f>'データ一覧(モニタリング指標)'!AJO47</f>
        <v>861</v>
      </c>
      <c r="AJP11" s="5">
        <f>'データ一覧(モニタリング指標)'!AJP47</f>
        <v>824</v>
      </c>
      <c r="AJQ11" s="5">
        <f>'データ一覧(モニタリング指標)'!AJQ47</f>
        <v>783</v>
      </c>
      <c r="AJR11" s="5">
        <f>'データ一覧(モニタリング指標)'!AJR47</f>
        <v>801</v>
      </c>
      <c r="AJS11" s="5">
        <f>'データ一覧(モニタリング指標)'!AJS47</f>
        <v>808</v>
      </c>
      <c r="AJT11" s="5">
        <f>'データ一覧(モニタリング指標)'!AJT47</f>
        <v>815</v>
      </c>
      <c r="AJU11" s="5">
        <f>'データ一覧(モニタリング指標)'!AJU47</f>
        <v>802</v>
      </c>
      <c r="AJV11" s="5">
        <f>'データ一覧(モニタリング指標)'!AJV47</f>
        <v>760</v>
      </c>
      <c r="AJW11" s="5">
        <f>'データ一覧(モニタリング指標)'!AJW47</f>
        <v>759</v>
      </c>
      <c r="AJX11" s="5">
        <f>'データ一覧(モニタリング指標)'!AJX47</f>
        <v>760</v>
      </c>
      <c r="AJY11" s="5">
        <f>'データ一覧(モニタリング指標)'!AJY47</f>
        <v>783</v>
      </c>
      <c r="AJZ11" s="5">
        <f>'データ一覧(モニタリング指標)'!AJZ47</f>
        <v>796</v>
      </c>
      <c r="AKA11" s="5">
        <f>'データ一覧(モニタリング指標)'!AKA47</f>
        <v>740</v>
      </c>
      <c r="AKB11" s="5">
        <f>'データ一覧(モニタリング指標)'!AKB47</f>
        <v>736</v>
      </c>
      <c r="AKC11" s="5">
        <f>'データ一覧(モニタリング指標)'!AKC47</f>
        <v>733</v>
      </c>
      <c r="AKD11" s="5">
        <f>'データ一覧(モニタリング指標)'!AKD47</f>
        <v>683</v>
      </c>
      <c r="AKE11" s="5">
        <f>'データ一覧(モニタリング指標)'!AKE47</f>
        <v>699</v>
      </c>
      <c r="AKF11" s="5">
        <f>'データ一覧(モニタリング指標)'!AKF47</f>
        <v>719</v>
      </c>
      <c r="AKG11" s="5">
        <f>'データ一覧(モニタリング指標)'!AKG47</f>
        <v>737</v>
      </c>
      <c r="AKH11" s="5">
        <f>'データ一覧(モニタリング指標)'!AKH47</f>
        <v>740</v>
      </c>
      <c r="AKI11" s="5">
        <f>'データ一覧(モニタリング指標)'!AKI47</f>
        <v>742</v>
      </c>
      <c r="AKJ11" s="5">
        <f>'データ一覧(モニタリング指標)'!AKJ47</f>
        <v>772</v>
      </c>
      <c r="AKK11" s="5">
        <f>'データ一覧(モニタリング指標)'!AKK47</f>
        <v>776</v>
      </c>
      <c r="AKL11" s="5">
        <f>'データ一覧(モニタリング指標)'!AKL47</f>
        <v>792</v>
      </c>
      <c r="AKM11" s="5">
        <f>'データ一覧(モニタリング指標)'!AKM47</f>
        <v>823</v>
      </c>
      <c r="AKN11" s="5">
        <f>'データ一覧(モニタリング指標)'!AKN47</f>
        <v>833</v>
      </c>
      <c r="AKO11" s="5">
        <f>'データ一覧(モニタリング指標)'!AKO47</f>
        <v>842</v>
      </c>
      <c r="AKP11" s="5">
        <f>'データ一覧(モニタリング指標)'!AKP47</f>
        <v>870</v>
      </c>
      <c r="AKQ11" s="5">
        <f>'データ一覧(モニタリング指標)'!AKQ47</f>
        <v>867</v>
      </c>
      <c r="AKR11" s="5">
        <f>'データ一覧(モニタリング指標)'!AKR47</f>
        <v>911</v>
      </c>
      <c r="AKS11" s="5">
        <f>'データ一覧(モニタリング指標)'!AKS47</f>
        <v>929</v>
      </c>
      <c r="AKT11" s="5">
        <f>'データ一覧(モニタリング指標)'!AKT47</f>
        <v>965</v>
      </c>
      <c r="AKU11" s="5">
        <f>'データ一覧(モニタリング指標)'!AKU47</f>
        <v>978</v>
      </c>
      <c r="AKV11" s="5">
        <f>'データ一覧(モニタリング指標)'!AKV47</f>
        <v>945</v>
      </c>
      <c r="AKW11" s="5">
        <f>'データ一覧(モニタリング指標)'!AKW47</f>
        <v>966</v>
      </c>
      <c r="AKX11" s="5">
        <f>'データ一覧(モニタリング指標)'!AKX47</f>
        <v>971</v>
      </c>
      <c r="AKY11" s="5">
        <f>'データ一覧(モニタリング指標)'!AKY47</f>
        <v>1001</v>
      </c>
      <c r="AKZ11" s="5">
        <f>'データ一覧(モニタリング指標)'!AKZ47</f>
        <v>1034</v>
      </c>
      <c r="ALA11" s="5">
        <f>'データ一覧(モニタリング指標)'!ALA47</f>
        <v>1066</v>
      </c>
      <c r="ALB11" s="5">
        <f>'データ一覧(モニタリング指標)'!ALB47</f>
        <v>1099</v>
      </c>
      <c r="ALC11" s="5">
        <f>'データ一覧(モニタリング指標)'!ALC47</f>
        <v>1113</v>
      </c>
      <c r="ALD11" s="5">
        <f>'データ一覧(モニタリング指標)'!ALD47</f>
        <v>1116</v>
      </c>
      <c r="ALE11" s="5">
        <f>'データ一覧(モニタリング指標)'!ALE47</f>
        <v>1096</v>
      </c>
      <c r="ALF11" s="5">
        <f>'データ一覧(モニタリング指標)'!ALF47</f>
        <v>1084</v>
      </c>
      <c r="ALG11" s="5">
        <f>'データ一覧(モニタリング指標)'!ALG47</f>
        <v>1106</v>
      </c>
      <c r="ALH11" s="5">
        <f>'データ一覧(モニタリング指標)'!ALH47</f>
        <v>1139</v>
      </c>
      <c r="ALI11" s="5">
        <f>'データ一覧(モニタリング指標)'!ALI47</f>
        <v>1183</v>
      </c>
      <c r="ALJ11" s="5">
        <f>'データ一覧(モニタリング指標)'!ALJ47</f>
        <v>1257</v>
      </c>
      <c r="ALK11" s="5">
        <f>'データ一覧(モニタリング指標)'!ALK47</f>
        <v>1277</v>
      </c>
      <c r="ALL11" s="5">
        <f>'データ一覧(モニタリング指標)'!ALL47</f>
        <v>1309</v>
      </c>
      <c r="ALM11" s="5">
        <f>'データ一覧(モニタリング指標)'!ALM47</f>
        <v>1311</v>
      </c>
      <c r="ALN11" s="5">
        <f>'データ一覧(モニタリング指標)'!ALN47</f>
        <v>1347</v>
      </c>
      <c r="ALO11" s="5">
        <f>'データ一覧(モニタリング指標)'!ALO47</f>
        <v>1395</v>
      </c>
      <c r="ALP11" s="5">
        <f>'データ一覧(モニタリング指標)'!ALP47</f>
        <v>1416</v>
      </c>
      <c r="ALQ11" s="5">
        <f>'データ一覧(モニタリング指標)'!ALQ47</f>
        <v>1380</v>
      </c>
      <c r="ALR11" s="5">
        <f>'データ一覧(モニタリング指標)'!ALR47</f>
        <v>1384</v>
      </c>
      <c r="ALS11" s="5">
        <f>'データ一覧(モニタリング指標)'!ALS47</f>
        <v>1401</v>
      </c>
      <c r="ALT11" s="5">
        <f>'データ一覧(モニタリング指標)'!ALT47</f>
        <v>1444</v>
      </c>
      <c r="ALU11" s="5">
        <f>'データ一覧(モニタリング指標)'!ALU47</f>
        <v>1467</v>
      </c>
      <c r="ALV11" s="5">
        <f>'データ一覧(モニタリング指標)'!ALV47</f>
        <v>1504</v>
      </c>
      <c r="ALW11" s="5">
        <f>'データ一覧(モニタリング指標)'!ALW47</f>
        <v>1543</v>
      </c>
      <c r="ALX11" s="5">
        <f>'データ一覧(モニタリング指標)'!ALX47</f>
        <v>1592</v>
      </c>
      <c r="ALY11" s="5">
        <f>'データ一覧(モニタリング指標)'!ALY47</f>
        <v>1623</v>
      </c>
      <c r="ALZ11" s="5">
        <f>'データ一覧(モニタリング指標)'!ALZ47</f>
        <v>1676</v>
      </c>
      <c r="AMA11" s="5">
        <f>'データ一覧(モニタリング指標)'!AMA47</f>
        <v>1743</v>
      </c>
      <c r="AMB11" s="5">
        <f>'データ一覧(モニタリング指標)'!AMB47</f>
        <v>1805</v>
      </c>
      <c r="AMC11" s="5">
        <f>'データ一覧(モニタリング指標)'!AMC47</f>
        <v>1887</v>
      </c>
      <c r="AMD11" s="5">
        <f>'データ一覧(モニタリング指標)'!AMD47</f>
        <v>1943</v>
      </c>
      <c r="AME11" s="5">
        <f>'データ一覧(モニタリング指標)'!AME47</f>
        <v>1986</v>
      </c>
      <c r="AMF11" s="5">
        <f>'データ一覧(モニタリング指標)'!AMF47</f>
        <v>2047</v>
      </c>
      <c r="AMG11" s="5">
        <f>'データ一覧(モニタリング指標)'!AMG47</f>
        <v>2088</v>
      </c>
      <c r="AMH11" s="5">
        <f>'データ一覧(モニタリング指標)'!AMH47</f>
        <v>2175</v>
      </c>
      <c r="AMI11" s="5">
        <f>'データ一覧(モニタリング指標)'!AMI47</f>
        <v>2215</v>
      </c>
      <c r="AMJ11" s="5">
        <f>'データ一覧(モニタリング指標)'!AMJ47</f>
        <v>2286</v>
      </c>
      <c r="AMK11" s="5">
        <f>'データ一覧(モニタリング指標)'!AMK47</f>
        <v>2351</v>
      </c>
      <c r="AML11" s="5">
        <f>'データ一覧(モニタリング指標)'!AML47</f>
        <v>2334</v>
      </c>
      <c r="AMM11" s="5">
        <f>'データ一覧(モニタリング指標)'!AMM47</f>
        <v>2379</v>
      </c>
      <c r="AMN11" s="5">
        <f>'データ一覧(モニタリング指標)'!AMN47</f>
        <v>2379</v>
      </c>
      <c r="AMO11" s="5">
        <f>'データ一覧(モニタリング指標)'!AMO47</f>
        <v>2423</v>
      </c>
      <c r="AMP11" s="5">
        <f>'データ一覧(モニタリング指標)'!AMP47</f>
        <v>2521</v>
      </c>
      <c r="AMQ11" s="5">
        <f>'データ一覧(モニタリング指標)'!AMQ47</f>
        <v>2607</v>
      </c>
      <c r="AMR11" s="5">
        <f>'データ一覧(モニタリング指標)'!AMR47</f>
        <v>2672</v>
      </c>
      <c r="AMS11" s="5">
        <f>'データ一覧(モニタリング指標)'!AMS47</f>
        <v>2598</v>
      </c>
      <c r="AMT11" s="5">
        <f>'データ一覧(モニタリング指標)'!AMT47</f>
        <v>2639</v>
      </c>
      <c r="AMU11" s="5">
        <f>'データ一覧(モニタリング指標)'!AMU47</f>
        <v>2641</v>
      </c>
      <c r="AMV11" s="5">
        <f>'データ一覧(モニタリング指標)'!AMV47</f>
        <v>2727</v>
      </c>
      <c r="AMW11" s="5">
        <f>'データ一覧(モニタリング指標)'!AMW47</f>
        <v>2793</v>
      </c>
      <c r="AMX11" s="5">
        <f>'データ一覧(モニタリング指標)'!AMX47</f>
        <v>2590</v>
      </c>
      <c r="AMY11" s="5">
        <f>'データ一覧(モニタリング指標)'!AMY47</f>
        <v>2649</v>
      </c>
      <c r="AMZ11" s="5">
        <f>'データ一覧(モニタリング指標)'!AMZ47</f>
        <v>2703</v>
      </c>
      <c r="ANA11" s="5">
        <f>'データ一覧(モニタリング指標)'!ANA47</f>
        <v>2753</v>
      </c>
      <c r="ANB11" s="5">
        <f>'データ一覧(モニタリング指標)'!ANB47</f>
        <v>2666</v>
      </c>
      <c r="ANC11" s="5">
        <f>'データ一覧(モニタリング指標)'!ANC47</f>
        <v>2696</v>
      </c>
      <c r="AND11" s="5">
        <f>'データ一覧(モニタリング指標)'!AND47</f>
        <v>2714</v>
      </c>
      <c r="ANE11" s="5">
        <f>'データ一覧(モニタリング指標)'!ANE47</f>
        <v>2800</v>
      </c>
      <c r="ANF11" s="5">
        <f>'データ一覧(モニタリング指標)'!ANF47</f>
        <v>2874</v>
      </c>
      <c r="ANG11" s="5">
        <f>'データ一覧(モニタリング指標)'!ANG47</f>
        <v>2935</v>
      </c>
      <c r="ANH11" s="5">
        <f>'データ一覧(モニタリング指標)'!ANH47</f>
        <v>2831</v>
      </c>
      <c r="ANI11" s="5">
        <f>'データ一覧(モニタリング指標)'!ANI47</f>
        <v>2801</v>
      </c>
      <c r="ANJ11" s="5">
        <f>'データ一覧(モニタリング指標)'!ANJ47</f>
        <v>2739</v>
      </c>
      <c r="ANK11" s="5">
        <f>'データ一覧(モニタリング指標)'!ANK47</f>
        <v>2732</v>
      </c>
      <c r="ANL11" s="5">
        <f>'データ一覧(モニタリング指標)'!ANL47</f>
        <v>2815</v>
      </c>
      <c r="ANM11" s="5">
        <f>'データ一覧(モニタリング指標)'!ANM47</f>
        <v>2868</v>
      </c>
      <c r="ANN11" s="5">
        <f>'データ一覧(モニタリング指標)'!ANN47</f>
        <v>2784</v>
      </c>
      <c r="ANO11" s="5">
        <f>'データ一覧(モニタリング指標)'!ANO47</f>
        <v>2763</v>
      </c>
      <c r="ANP11" s="5">
        <f>'データ一覧(モニタリング指標)'!ANP47</f>
        <v>2648</v>
      </c>
      <c r="ANQ11" s="5">
        <f>'データ一覧(モニタリング指標)'!ANQ47</f>
        <v>2585</v>
      </c>
      <c r="ANR11" s="5">
        <f>'データ一覧(モニタリング指標)'!ANR47</f>
        <v>2544</v>
      </c>
      <c r="ANS11" s="5">
        <f>'データ一覧(モニタリング指標)'!ANS47</f>
        <v>2593</v>
      </c>
      <c r="ANT11" s="5">
        <f>'データ一覧(モニタリング指標)'!ANT47</f>
        <v>2621</v>
      </c>
      <c r="ANU11" s="5">
        <f>'データ一覧(モニタリング指標)'!ANU47</f>
        <v>2361</v>
      </c>
      <c r="ANV11" s="5">
        <f>'データ一覧(モニタリング指標)'!ANV47</f>
        <v>2283</v>
      </c>
      <c r="ANW11" s="5">
        <f>'データ一覧(モニタリング指標)'!ANW47</f>
        <v>2181</v>
      </c>
      <c r="ANX11" s="5">
        <f>'データ一覧(モニタリング指標)'!ANX47</f>
        <v>2110</v>
      </c>
      <c r="ANY11" s="5">
        <f>'データ一覧(モニタリング指標)'!ANY47</f>
        <v>2016</v>
      </c>
      <c r="ANZ11" s="5">
        <f>'データ一覧(モニタリング指標)'!ANZ47</f>
        <v>2040</v>
      </c>
      <c r="AOA11" s="5">
        <f>'データ一覧(モニタリング指標)'!AOA47</f>
        <v>2058</v>
      </c>
      <c r="AOB11" s="5">
        <f>'データ一覧(モニタリング指標)'!AOB47</f>
        <v>1844</v>
      </c>
      <c r="AOC11" s="5">
        <f>'データ一覧(モニタリング指標)'!AOC47</f>
        <v>1708</v>
      </c>
      <c r="AOD11" s="5">
        <f>'データ一覧(モニタリング指標)'!AOD47</f>
        <v>1618</v>
      </c>
      <c r="AOE11" s="5">
        <f>'データ一覧(モニタリング指標)'!AOE47</f>
        <v>1512</v>
      </c>
      <c r="AOF11" s="5">
        <f>'データ一覧(モニタリング指標)'!AOF47</f>
        <v>1436</v>
      </c>
      <c r="AOG11" s="5">
        <f>'データ一覧(モニタリング指標)'!AOG47</f>
        <v>1457</v>
      </c>
      <c r="AOH11" s="5">
        <f>'データ一覧(モニタリング指標)'!AOH47</f>
        <v>1476</v>
      </c>
      <c r="AOI11" s="5">
        <f>'データ一覧(モニタリング指標)'!AOI47</f>
        <v>1314</v>
      </c>
      <c r="AOJ11" s="5">
        <f>'データ一覧(モニタリング指標)'!AOJ47</f>
        <v>1237</v>
      </c>
      <c r="AOK11" s="5">
        <f>'データ一覧(モニタリング指標)'!AOK47</f>
        <v>1172</v>
      </c>
      <c r="AOL11" s="5">
        <f>'データ一覧(モニタリング指標)'!AOL47</f>
        <v>1141</v>
      </c>
      <c r="AOM11" s="5">
        <f>'データ一覧(モニタリング指標)'!AOM47</f>
        <v>1107</v>
      </c>
      <c r="AON11" s="5">
        <f>'データ一覧(モニタリング指標)'!AON47</f>
        <v>1122</v>
      </c>
      <c r="AOO11" s="5">
        <f>'データ一覧(モニタリング指標)'!AOO47</f>
        <v>1133</v>
      </c>
      <c r="AOP11" s="5">
        <f>'データ一覧(モニタリング指標)'!AOP47</f>
        <v>1088</v>
      </c>
      <c r="AOQ11" s="5">
        <f>'データ一覧(モニタリング指標)'!AOQ47</f>
        <v>1003</v>
      </c>
      <c r="AOR11" s="5">
        <f>'データ一覧(モニタリング指標)'!AOR47</f>
        <v>950</v>
      </c>
      <c r="AOS11" s="5">
        <f>'データ一覧(モニタリング指標)'!AOS47</f>
        <v>894</v>
      </c>
      <c r="AOT11" s="5">
        <f>'データ一覧(モニタリング指標)'!AOT47</f>
        <v>860</v>
      </c>
      <c r="AOU11" s="5">
        <f>'データ一覧(モニタリング指標)'!AOU47</f>
        <v>874</v>
      </c>
      <c r="AOV11" s="5">
        <f>'データ一覧(モニタリング指標)'!AOV47</f>
        <v>880</v>
      </c>
      <c r="AOW11" s="5">
        <f>'データ一覧(モニタリング指標)'!AOW47</f>
        <v>766</v>
      </c>
      <c r="AOX11" s="5">
        <f>'データ一覧(モニタリング指標)'!AOX47</f>
        <v>695</v>
      </c>
      <c r="AOY11" s="5">
        <f>'データ一覧(モニタリング指標)'!AOY47</f>
        <v>642</v>
      </c>
      <c r="AOZ11" s="5">
        <f>'データ一覧(モニタリング指標)'!AOZ47</f>
        <v>651</v>
      </c>
      <c r="APA11" s="5">
        <f>'データ一覧(モニタリング指標)'!APA47</f>
        <v>614</v>
      </c>
      <c r="APB11" s="5">
        <f>'データ一覧(モニタリング指標)'!APB47</f>
        <v>622</v>
      </c>
      <c r="APC11" s="5">
        <f>'データ一覧(モニタリング指標)'!APC47</f>
        <v>629</v>
      </c>
      <c r="APD11" s="5">
        <f>'データ一覧(モニタリング指標)'!APD47</f>
        <v>578</v>
      </c>
      <c r="APE11" s="5">
        <f>'データ一覧(モニタリング指標)'!APE47</f>
        <v>542</v>
      </c>
      <c r="APF11" s="5">
        <f>'データ一覧(モニタリング指標)'!APF47</f>
        <v>538</v>
      </c>
      <c r="APG11" s="5">
        <f>'データ一覧(モニタリング指標)'!APG47</f>
        <v>527</v>
      </c>
      <c r="APH11" s="5">
        <f>'データ一覧(モニタリング指標)'!APH47</f>
        <v>514</v>
      </c>
      <c r="API11" s="5">
        <f>'データ一覧(モニタリング指標)'!API47</f>
        <v>524</v>
      </c>
      <c r="APJ11" s="5">
        <f>'データ一覧(モニタリング指標)'!APJ47</f>
        <v>525</v>
      </c>
      <c r="APK11" s="5">
        <f>'データ一覧(モニタリング指標)'!APK47</f>
        <v>468</v>
      </c>
      <c r="APL11" s="5">
        <f>'データ一覧(モニタリング指標)'!APL47</f>
        <v>454</v>
      </c>
      <c r="APM11" s="5">
        <f>'データ一覧(モニタリング指標)'!APM47</f>
        <v>435</v>
      </c>
      <c r="APN11" s="5">
        <f>'データ一覧(モニタリング指標)'!APN47</f>
        <v>413</v>
      </c>
      <c r="APO11" s="5">
        <f>'データ一覧(モニタリング指標)'!APO47</f>
        <v>404</v>
      </c>
      <c r="APP11" s="5">
        <f>'データ一覧(モニタリング指標)'!APP47</f>
        <v>407</v>
      </c>
      <c r="APQ11" s="5">
        <f>'データ一覧(モニタリング指標)'!APQ47</f>
        <v>415</v>
      </c>
      <c r="APR11" s="5">
        <f>'データ一覧(モニタリング指標)'!APR47</f>
        <v>365</v>
      </c>
      <c r="APS11" s="5">
        <f>'データ一覧(モニタリング指標)'!APS47</f>
        <v>359</v>
      </c>
      <c r="APT11" s="5">
        <f>'データ一覧(モニタリング指標)'!APT47</f>
        <v>356</v>
      </c>
      <c r="APU11" s="5">
        <f>'データ一覧(モニタリング指標)'!APU47</f>
        <v>362</v>
      </c>
      <c r="APV11" s="5">
        <f>'データ一覧(モニタリング指標)'!APV47</f>
        <v>351</v>
      </c>
      <c r="APW11" s="5">
        <f>'データ一覧(モニタリング指標)'!APW47</f>
        <v>359</v>
      </c>
      <c r="APX11" s="5">
        <f>'データ一覧(モニタリング指標)'!APX47</f>
        <v>362</v>
      </c>
      <c r="APY11" s="5">
        <f>'データ一覧(モニタリング指標)'!APY47</f>
        <v>337</v>
      </c>
      <c r="APZ11" s="5">
        <f>'データ一覧(モニタリング指標)'!APZ47</f>
        <v>344</v>
      </c>
      <c r="AQA11" s="5">
        <f>'データ一覧(モニタリング指標)'!AQA47</f>
        <v>319</v>
      </c>
      <c r="AQB11" s="5">
        <f>'データ一覧(モニタリング指標)'!AQB47</f>
        <v>314</v>
      </c>
      <c r="AQC11" s="5">
        <f>'データ一覧(モニタリング指標)'!AQC47</f>
        <v>298</v>
      </c>
      <c r="AQD11" s="5">
        <f>'データ一覧(モニタリング指標)'!AQD47</f>
        <v>302</v>
      </c>
      <c r="AQE11" s="5">
        <f>'データ一覧(モニタリング指標)'!AQE47</f>
        <v>306</v>
      </c>
      <c r="AQF11" s="5">
        <f>'データ一覧(モニタリング指標)'!AQF47</f>
        <v>306</v>
      </c>
      <c r="AQG11" s="5">
        <f>'データ一覧(モニタリング指標)'!AQG47</f>
        <v>300</v>
      </c>
      <c r="AQH11" s="5">
        <f>'データ一覧(モニタリング指標)'!AQH47</f>
        <v>283</v>
      </c>
      <c r="AQI11" s="5">
        <f>'データ一覧(モニタリング指標)'!AQI47</f>
        <v>263</v>
      </c>
      <c r="AQJ11" s="5">
        <f>'データ一覧(モニタリング指標)'!AQJ47</f>
        <v>258</v>
      </c>
      <c r="AQK11" s="5">
        <f>'データ一覧(モニタリング指標)'!AQK47</f>
        <v>261</v>
      </c>
      <c r="AQL11" s="5">
        <f>'データ一覧(モニタリング指標)'!AQL47</f>
        <v>266</v>
      </c>
      <c r="AQM11" s="5">
        <f>'データ一覧(モニタリング指標)'!AQM47</f>
        <v>255</v>
      </c>
      <c r="AQN11" s="5">
        <f>'データ一覧(モニタリング指標)'!AQN47</f>
        <v>252</v>
      </c>
      <c r="AQO11" s="5">
        <f>'データ一覧(モニタリング指標)'!AQO47</f>
        <v>237</v>
      </c>
      <c r="AQP11" s="5">
        <f>'データ一覧(モニタリング指標)'!AQP47</f>
        <v>247</v>
      </c>
      <c r="AQQ11" s="5">
        <f>'データ一覧(モニタリング指標)'!AQQ47</f>
        <v>238</v>
      </c>
      <c r="AQR11" s="5">
        <f>'データ一覧(モニタリング指標)'!AQR47</f>
        <v>239</v>
      </c>
      <c r="AQS11" s="5">
        <f>'データ一覧(モニタリング指標)'!AQS47</f>
        <v>239</v>
      </c>
      <c r="AQT11" s="5">
        <f>'データ一覧(モニタリング指標)'!AQT47</f>
        <v>231</v>
      </c>
      <c r="AQU11" s="5">
        <f>'データ一覧(モニタリング指標)'!AQU47</f>
        <v>218</v>
      </c>
      <c r="AQV11" s="5">
        <f>'データ一覧(モニタリング指標)'!AQV47</f>
        <v>216</v>
      </c>
      <c r="AQW11" s="5">
        <f>'データ一覧(モニタリング指標)'!AQW47</f>
        <v>226</v>
      </c>
      <c r="AQX11" s="5">
        <f>'データ一覧(モニタリング指標)'!AQX47</f>
        <v>220</v>
      </c>
      <c r="AQY11" s="5">
        <f>'データ一覧(モニタリング指標)'!AQY47</f>
        <v>226</v>
      </c>
      <c r="AQZ11" s="5">
        <f>'データ一覧(モニタリング指標)'!AQZ47</f>
        <v>227</v>
      </c>
      <c r="ARA11" s="5">
        <f>'データ一覧(モニタリング指標)'!ARA47</f>
        <v>236</v>
      </c>
      <c r="ARB11" s="5">
        <f>'データ一覧(モニタリング指標)'!ARB47</f>
        <v>235</v>
      </c>
      <c r="ARC11" s="5">
        <f>'データ一覧(モニタリング指標)'!ARC47</f>
        <v>256</v>
      </c>
      <c r="ARD11" s="5">
        <f>'データ一覧(モニタリング指標)'!ARD47</f>
        <v>258</v>
      </c>
      <c r="ARE11" s="5">
        <f>'データ一覧(モニタリング指標)'!ARE47</f>
        <v>284</v>
      </c>
      <c r="ARF11" s="5">
        <f>'データ一覧(モニタリング指標)'!ARF47</f>
        <v>287</v>
      </c>
      <c r="ARG11" s="5">
        <f>'データ一覧(モニタリング指標)'!ARG47</f>
        <v>288</v>
      </c>
      <c r="ARH11" s="5">
        <f>'データ一覧(モニタリング指標)'!ARH47</f>
        <v>299</v>
      </c>
      <c r="ARI11" s="5">
        <f>'データ一覧(モニタリング指標)'!ARI47</f>
        <v>313</v>
      </c>
      <c r="ARJ11" s="5">
        <f>'データ一覧(モニタリング指標)'!ARJ47</f>
        <v>303</v>
      </c>
      <c r="ARK11" s="5">
        <f>'データ一覧(モニタリング指標)'!ARK47</f>
        <v>318</v>
      </c>
      <c r="ARL11" s="5">
        <f>'データ一覧(モニタリング指標)'!ARL47</f>
        <v>330</v>
      </c>
      <c r="ARM11" s="5">
        <f>'データ一覧(モニタリング指標)'!ARM47</f>
        <v>335</v>
      </c>
      <c r="ARN11" s="5">
        <f>'データ一覧(モニタリング指標)'!ARN47</f>
        <v>336</v>
      </c>
      <c r="ARO11" s="5">
        <f>'データ一覧(モニタリング指標)'!ARO47</f>
        <v>360</v>
      </c>
      <c r="ARP11" s="5">
        <f>'データ一覧(モニタリング指標)'!ARP47</f>
        <v>355</v>
      </c>
      <c r="ARQ11" s="5">
        <f>'データ一覧(モニタリング指標)'!ARQ47</f>
        <v>359</v>
      </c>
      <c r="ARR11" s="5">
        <f>'データ一覧(モニタリング指標)'!ARR47</f>
        <v>359</v>
      </c>
      <c r="ARS11" s="5">
        <f>'データ一覧(モニタリング指標)'!ARS47</f>
        <v>363</v>
      </c>
      <c r="ART11" s="5">
        <f>'データ一覧(モニタリング指標)'!ART47</f>
        <v>371</v>
      </c>
      <c r="ARU11" s="5">
        <f>'データ一覧(モニタリング指標)'!ARU47</f>
        <v>373</v>
      </c>
    </row>
    <row r="12" spans="1:1165" s="41" customFormat="1" ht="18" customHeight="1">
      <c r="A12" s="39" t="s">
        <v>47</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5">
        <f>'データ一覧(モニタリング指標)'!AG45+'データ一覧(モニタリング指標)'!AG46</f>
        <v>323</v>
      </c>
      <c r="AH12" s="5">
        <f>'データ一覧(モニタリング指標)'!AH45+'データ一覧(モニタリング指標)'!AH46</f>
        <v>329</v>
      </c>
      <c r="AI12" s="5">
        <f>'データ一覧(モニタリング指標)'!AI45+'データ一覧(モニタリング指標)'!AI46</f>
        <v>330</v>
      </c>
      <c r="AJ12" s="5">
        <f>'データ一覧(モニタリング指標)'!AJ45+'データ一覧(モニタリング指標)'!AJ46</f>
        <v>330</v>
      </c>
      <c r="AK12" s="5">
        <f>'データ一覧(モニタリング指標)'!AK45+'データ一覧(モニタリング指標)'!AK46</f>
        <v>330</v>
      </c>
      <c r="AL12" s="5">
        <f>'データ一覧(モニタリング指標)'!AL45+'データ一覧(モニタリング指標)'!AL46</f>
        <v>344</v>
      </c>
      <c r="AM12" s="5">
        <f>'データ一覧(モニタリング指標)'!AM45+'データ一覧(モニタリング指標)'!AM46</f>
        <v>344</v>
      </c>
      <c r="AN12" s="5">
        <f>'データ一覧(モニタリング指標)'!AN45+'データ一覧(モニタリング指標)'!AN46</f>
        <v>344</v>
      </c>
      <c r="AO12" s="5">
        <f>'データ一覧(モニタリング指標)'!AO45+'データ一覧(モニタリング指標)'!AO46</f>
        <v>346</v>
      </c>
      <c r="AP12" s="5">
        <f>'データ一覧(モニタリング指標)'!AP45+'データ一覧(モニタリング指標)'!AP46</f>
        <v>425</v>
      </c>
      <c r="AQ12" s="5">
        <f>'データ一覧(モニタリング指標)'!AQ45+'データ一覧(モニタリング指標)'!AQ46</f>
        <v>425</v>
      </c>
      <c r="AR12" s="5">
        <f>'データ一覧(モニタリング指標)'!AR45+'データ一覧(モニタリング指標)'!AR46</f>
        <v>425</v>
      </c>
      <c r="AS12" s="5">
        <f>'データ一覧(モニタリング指標)'!AS45+'データ一覧(モニタリング指標)'!AS46</f>
        <v>522</v>
      </c>
      <c r="AT12" s="5">
        <f>'データ一覧(モニタリング指標)'!AT45+'データ一覧(モニタリング指標)'!AT46</f>
        <v>522</v>
      </c>
      <c r="AU12" s="5">
        <f>'データ一覧(モニタリング指標)'!AU45+'データ一覧(モニタリング指標)'!AU46</f>
        <v>522</v>
      </c>
      <c r="AV12" s="5">
        <f>'データ一覧(モニタリング指標)'!AV45+'データ一覧(モニタリング指標)'!AV46</f>
        <v>532</v>
      </c>
      <c r="AW12" s="5">
        <f>'データ一覧(モニタリング指標)'!AW45+'データ一覧(モニタリング指標)'!AW46</f>
        <v>555</v>
      </c>
      <c r="AX12" s="5">
        <f>'データ一覧(モニタリング指標)'!AX45+'データ一覧(モニタリング指標)'!AX46</f>
        <v>555</v>
      </c>
      <c r="AY12" s="5">
        <f>'データ一覧(モニタリング指標)'!AY45+'データ一覧(モニタリング指標)'!AY46</f>
        <v>555</v>
      </c>
      <c r="AZ12" s="5">
        <f>'データ一覧(モニタリング指標)'!AZ45+'データ一覧(モニタリング指標)'!AZ46</f>
        <v>646</v>
      </c>
      <c r="BA12" s="5">
        <f>'データ一覧(モニタリング指標)'!BA45+'データ一覧(モニタリング指標)'!BA46</f>
        <v>646</v>
      </c>
      <c r="BB12" s="5">
        <f>'データ一覧(モニタリング指標)'!BB45+'データ一覧(モニタリング指標)'!BB46</f>
        <v>656</v>
      </c>
      <c r="BC12" s="5">
        <f>'データ一覧(モニタリング指標)'!BC45+'データ一覧(モニタリング指標)'!BC46</f>
        <v>656</v>
      </c>
      <c r="BD12" s="5">
        <f>'データ一覧(モニタリング指標)'!BD45+'データ一覧(モニタリング指標)'!BD46</f>
        <v>717</v>
      </c>
      <c r="BE12" s="5">
        <f>'データ一覧(モニタリング指標)'!BE45+'データ一覧(モニタリング指標)'!BE46</f>
        <v>717</v>
      </c>
      <c r="BF12" s="5">
        <f>'データ一覧(モニタリング指標)'!BF45+'データ一覧(モニタリング指標)'!BF46</f>
        <v>717</v>
      </c>
      <c r="BG12" s="5">
        <f>'データ一覧(モニタリング指標)'!BG45+'データ一覧(モニタリング指標)'!BG46</f>
        <v>808</v>
      </c>
      <c r="BH12" s="5">
        <f>'データ一覧(モニタリング指標)'!BH45+'データ一覧(モニタリング指標)'!BH46</f>
        <v>809</v>
      </c>
      <c r="BI12" s="5">
        <f>'データ一覧(モニタリング指標)'!BI45+'データ一覧(モニタリング指標)'!BI46</f>
        <v>809</v>
      </c>
      <c r="BJ12" s="5">
        <f>'データ一覧(モニタリング指標)'!BJ45+'データ一覧(モニタリング指標)'!BJ46</f>
        <v>809</v>
      </c>
      <c r="BK12" s="5">
        <f>'データ一覧(モニタリング指標)'!BK45+'データ一覧(モニタリング指標)'!BK46</f>
        <v>882</v>
      </c>
      <c r="BL12" s="5">
        <f>'データ一覧(モニタリング指標)'!BL45+'データ一覧(モニタリング指標)'!BL46</f>
        <v>882</v>
      </c>
      <c r="BM12" s="5">
        <f>'データ一覧(モニタリング指標)'!BM45+'データ一覧(モニタリング指標)'!BM46</f>
        <v>915</v>
      </c>
      <c r="BN12" s="5">
        <f>'データ一覧(モニタリング指標)'!BN45+'データ一覧(モニタリング指標)'!BN46</f>
        <v>915</v>
      </c>
      <c r="BO12" s="5">
        <f>'データ一覧(モニタリング指標)'!BO45+'データ一覧(モニタリング指標)'!BO46</f>
        <v>915</v>
      </c>
      <c r="BP12" s="5">
        <f>'データ一覧(モニタリング指標)'!BP45+'データ一覧(モニタリング指標)'!BP46</f>
        <v>915</v>
      </c>
      <c r="BQ12" s="5">
        <f>'データ一覧(モニタリング指標)'!BQ45+'データ一覧(モニタリング指標)'!BQ46</f>
        <v>920</v>
      </c>
      <c r="BR12" s="5">
        <f>'データ一覧(モニタリング指標)'!BR45+'データ一覧(モニタリング指標)'!BR46</f>
        <v>920</v>
      </c>
      <c r="BS12" s="5">
        <f>'データ一覧(モニタリング指標)'!BS45+'データ一覧(モニタリング指標)'!BS46</f>
        <v>920</v>
      </c>
      <c r="BT12" s="5">
        <f>'データ一覧(モニタリング指標)'!BT45+'データ一覧(モニタリング指標)'!BT46</f>
        <v>920</v>
      </c>
      <c r="BU12" s="5">
        <f>'データ一覧(モニタリング指標)'!BU45+'データ一覧(モニタリング指標)'!BU46</f>
        <v>940</v>
      </c>
      <c r="BV12" s="5">
        <f>'データ一覧(モニタリング指標)'!BV45+'データ一覧(モニタリング指標)'!BV46</f>
        <v>940</v>
      </c>
      <c r="BW12" s="5">
        <f>'データ一覧(モニタリング指標)'!BW45+'データ一覧(モニタリング指標)'!BW46</f>
        <v>940</v>
      </c>
      <c r="BX12" s="5">
        <f>'データ一覧(モニタリング指標)'!BX45+'データ一覧(モニタリング指標)'!BX46</f>
        <v>945</v>
      </c>
      <c r="BY12" s="5">
        <f>'データ一覧(モニタリング指標)'!BY45+'データ一覧(モニタリング指標)'!BY46</f>
        <v>945</v>
      </c>
      <c r="BZ12" s="5">
        <f>'データ一覧(モニタリング指標)'!BZ45+'データ一覧(モニタリング指標)'!BZ46</f>
        <v>945</v>
      </c>
      <c r="CA12" s="5">
        <f>'データ一覧(モニタリング指標)'!CA45+'データ一覧(モニタリング指標)'!CA46</f>
        <v>945</v>
      </c>
      <c r="CB12" s="5">
        <f>'データ一覧(モニタリング指標)'!CB45+'データ一覧(モニタリング指標)'!CB46</f>
        <v>945</v>
      </c>
      <c r="CC12" s="5">
        <f>'データ一覧(モニタリング指標)'!CC45+'データ一覧(モニタリング指標)'!CC46</f>
        <v>965</v>
      </c>
      <c r="CD12" s="5">
        <f>'データ一覧(モニタリング指標)'!CD45+'データ一覧(モニタリング指標)'!CD46</f>
        <v>965</v>
      </c>
      <c r="CE12" s="5">
        <f>'データ一覧(モニタリング指標)'!CE45+'データ一覧(モニタリング指標)'!CE46</f>
        <v>965</v>
      </c>
      <c r="CF12" s="5">
        <f>'データ一覧(モニタリング指標)'!CF45+'データ一覧(モニタリング指標)'!CF46</f>
        <v>984</v>
      </c>
      <c r="CG12" s="5">
        <f>'データ一覧(モニタリング指標)'!CG45+'データ一覧(モニタリング指標)'!CG46</f>
        <v>984</v>
      </c>
      <c r="CH12" s="5">
        <f>'データ一覧(モニタリング指標)'!CH45+'データ一覧(モニタリング指標)'!CH46</f>
        <v>984</v>
      </c>
      <c r="CI12" s="5">
        <f>'データ一覧(モニタリング指標)'!CI45+'データ一覧(モニタリング指標)'!CI46</f>
        <v>984</v>
      </c>
      <c r="CJ12" s="5">
        <f>'データ一覧(モニタリング指標)'!CJ45+'データ一覧(モニタリング指標)'!CJ46</f>
        <v>991</v>
      </c>
      <c r="CK12" s="5">
        <f>'データ一覧(モニタリング指標)'!CK45+'データ一覧(モニタリング指標)'!CK46</f>
        <v>991</v>
      </c>
      <c r="CL12" s="5">
        <f>'データ一覧(モニタリング指標)'!CL45+'データ一覧(モニタリング指標)'!CL46</f>
        <v>991</v>
      </c>
      <c r="CM12" s="5">
        <f>'データ一覧(モニタリング指標)'!CM45+'データ一覧(モニタリング指標)'!CM46</f>
        <v>991</v>
      </c>
      <c r="CN12" s="5">
        <f>'データ一覧(モニタリング指標)'!CN45+'データ一覧(モニタリング指標)'!CN46</f>
        <v>991</v>
      </c>
      <c r="CO12" s="5">
        <f>'データ一覧(モニタリング指標)'!CO45+'データ一覧(モニタリング指標)'!CO46</f>
        <v>991</v>
      </c>
      <c r="CP12" s="5">
        <f>'データ一覧(モニタリング指標)'!CP45+'データ一覧(モニタリング指標)'!CP46</f>
        <v>991</v>
      </c>
      <c r="CQ12" s="5">
        <f>'データ一覧(モニタリング指標)'!CQ45+'データ一覧(モニタリング指標)'!CQ46</f>
        <v>991</v>
      </c>
      <c r="CR12" s="5">
        <f>'データ一覧(モニタリング指標)'!CR45+'データ一覧(モニタリング指標)'!CR46</f>
        <v>991</v>
      </c>
      <c r="CS12" s="5">
        <f>'データ一覧(モニタリング指標)'!CS45+'データ一覧(モニタリング指標)'!CS46</f>
        <v>991</v>
      </c>
      <c r="CT12" s="5">
        <f>'データ一覧(モニタリング指標)'!CT45+'データ一覧(モニタリング指標)'!CT46</f>
        <v>1013</v>
      </c>
      <c r="CU12" s="5">
        <f>'データ一覧(モニタリング指標)'!CU45+'データ一覧(モニタリング指標)'!CU46</f>
        <v>1013</v>
      </c>
      <c r="CV12" s="5">
        <f>'データ一覧(モニタリング指標)'!CV45+'データ一覧(モニタリング指標)'!CV46</f>
        <v>1013</v>
      </c>
      <c r="CW12" s="5">
        <f>'データ一覧(モニタリング指標)'!CW45+'データ一覧(モニタリング指標)'!CW46</f>
        <v>1037</v>
      </c>
      <c r="CX12" s="5">
        <f>'データ一覧(モニタリング指標)'!CX45+'データ一覧(モニタリング指標)'!CX46</f>
        <v>1037</v>
      </c>
      <c r="CY12" s="5">
        <f>'データ一覧(モニタリング指標)'!CY45+'データ一覧(モニタリング指標)'!CY46</f>
        <v>1037</v>
      </c>
      <c r="CZ12" s="5">
        <f>'データ一覧(モニタリング指標)'!CZ45+'データ一覧(モニタリング指標)'!CZ46</f>
        <v>1037</v>
      </c>
      <c r="DA12" s="5">
        <f>'データ一覧(モニタリング指標)'!DA45+'データ一覧(モニタリング指標)'!DA46</f>
        <v>1037</v>
      </c>
      <c r="DB12" s="5">
        <f>'データ一覧(モニタリング指標)'!DB45+'データ一覧(モニタリング指標)'!DB46</f>
        <v>1037</v>
      </c>
      <c r="DC12" s="5">
        <f>'データ一覧(モニタリング指標)'!DC45+'データ一覧(モニタリング指標)'!DC46</f>
        <v>1037</v>
      </c>
      <c r="DD12" s="5">
        <f>'データ一覧(モニタリング指標)'!DD45+'データ一覧(モニタリング指標)'!DD46</f>
        <v>1037</v>
      </c>
      <c r="DE12" s="5">
        <f>'データ一覧(モニタリング指標)'!DE45+'データ一覧(モニタリング指標)'!DE46</f>
        <v>1037</v>
      </c>
      <c r="DF12" s="5">
        <f>'データ一覧(モニタリング指標)'!DF45+'データ一覧(モニタリング指標)'!DF46</f>
        <v>1037</v>
      </c>
      <c r="DG12" s="5">
        <f>'データ一覧(モニタリング指標)'!DG45+'データ一覧(モニタリング指標)'!DG46</f>
        <v>1037</v>
      </c>
      <c r="DH12" s="5">
        <f>'データ一覧(モニタリング指標)'!DH45+'データ一覧(モニタリング指標)'!DH46</f>
        <v>1037</v>
      </c>
      <c r="DI12" s="5">
        <f>'データ一覧(モニタリング指標)'!DI45+'データ一覧(モニタリング指標)'!DI46</f>
        <v>1037</v>
      </c>
      <c r="DJ12" s="5">
        <f>'データ一覧(モニタリング指標)'!DJ45+'データ一覧(モニタリング指標)'!DJ46</f>
        <v>1037</v>
      </c>
      <c r="DK12" s="5">
        <f>'データ一覧(モニタリング指標)'!DK45+'データ一覧(モニタリング指標)'!DK46</f>
        <v>1059</v>
      </c>
      <c r="DL12" s="5">
        <f>'データ一覧(モニタリング指標)'!DL45+'データ一覧(モニタリング指標)'!DL46</f>
        <v>1059</v>
      </c>
      <c r="DM12" s="5">
        <f>'データ一覧(モニタリング指標)'!DM45+'データ一覧(モニタリング指標)'!DM46</f>
        <v>1059</v>
      </c>
      <c r="DN12" s="5">
        <f>'データ一覧(モニタリング指標)'!DN45+'データ一覧(モニタリング指標)'!DN46</f>
        <v>1059</v>
      </c>
      <c r="DO12" s="5">
        <f>'データ一覧(モニタリング指標)'!DO45+'データ一覧(モニタリング指標)'!DO46</f>
        <v>1059</v>
      </c>
      <c r="DP12" s="5">
        <f>'データ一覧(モニタリング指標)'!DP45+'データ一覧(モニタリング指標)'!DP46</f>
        <v>1059</v>
      </c>
      <c r="DQ12" s="5">
        <f>'データ一覧(モニタリング指標)'!DQ45+'データ一覧(モニタリング指標)'!DQ46</f>
        <v>1059</v>
      </c>
      <c r="DR12" s="5">
        <f>'データ一覧(モニタリング指標)'!DR45+'データ一覧(モニタリング指標)'!DR46</f>
        <v>1064</v>
      </c>
      <c r="DS12" s="5">
        <f>'データ一覧(モニタリング指標)'!DS45+'データ一覧(モニタリング指標)'!DS46</f>
        <v>1064</v>
      </c>
      <c r="DT12" s="5">
        <f>'データ一覧(モニタリング指標)'!DT45+'データ一覧(モニタリング指標)'!DT46</f>
        <v>1064</v>
      </c>
      <c r="DU12" s="5">
        <f>'データ一覧(モニタリング指標)'!DU45+'データ一覧(モニタリング指標)'!DU46</f>
        <v>1064</v>
      </c>
      <c r="DV12" s="5">
        <f>'データ一覧(モニタリング指標)'!DV45+'データ一覧(モニタリング指標)'!DV46</f>
        <v>1064</v>
      </c>
      <c r="DW12" s="5">
        <f>'データ一覧(モニタリング指標)'!DW45+'データ一覧(モニタリング指標)'!DW46</f>
        <v>1064</v>
      </c>
      <c r="DX12" s="5">
        <f>'データ一覧(モニタリング指標)'!DX45+'データ一覧(モニタリング指標)'!DX46</f>
        <v>1064</v>
      </c>
      <c r="DY12" s="5">
        <f>'データ一覧(モニタリング指標)'!DY45+'データ一覧(モニタリング指標)'!DY46</f>
        <v>1064</v>
      </c>
      <c r="DZ12" s="5">
        <f>'データ一覧(モニタリング指標)'!DZ45+'データ一覧(モニタリング指標)'!DZ46</f>
        <v>1065</v>
      </c>
      <c r="EA12" s="5">
        <f>'データ一覧(モニタリング指標)'!EA45+'データ一覧(モニタリング指標)'!EA46</f>
        <v>1065</v>
      </c>
      <c r="EB12" s="5">
        <f>'データ一覧(モニタリング指標)'!EB45+'データ一覧(モニタリング指標)'!EB46</f>
        <v>1065</v>
      </c>
      <c r="EC12" s="5">
        <f>'データ一覧(モニタリング指標)'!EC45+'データ一覧(モニタリング指標)'!EC46</f>
        <v>1065</v>
      </c>
      <c r="ED12" s="5">
        <f>'データ一覧(モニタリング指標)'!ED45+'データ一覧(モニタリング指標)'!ED46</f>
        <v>1065</v>
      </c>
      <c r="EE12" s="5">
        <f>'データ一覧(モニタリング指標)'!EE45+'データ一覧(モニタリング指標)'!EE46</f>
        <v>1065</v>
      </c>
      <c r="EF12" s="5">
        <f>'データ一覧(モニタリング指標)'!EF45+'データ一覧(モニタリング指標)'!EF46</f>
        <v>1066</v>
      </c>
      <c r="EG12" s="5">
        <f>'データ一覧(モニタリング指標)'!EG45+'データ一覧(モニタリング指標)'!EG46</f>
        <v>1066</v>
      </c>
      <c r="EH12" s="5">
        <f>'データ一覧(モニタリング指標)'!EH45+'データ一覧(モニタリング指標)'!EH46</f>
        <v>1066</v>
      </c>
      <c r="EI12" s="5">
        <f>'データ一覧(モニタリング指標)'!EI45+'データ一覧(モニタリング指標)'!EI46</f>
        <v>1066</v>
      </c>
      <c r="EJ12" s="5">
        <f>'データ一覧(モニタリング指標)'!EJ45+'データ一覧(モニタリング指標)'!EJ46</f>
        <v>1066</v>
      </c>
      <c r="EK12" s="5">
        <f>'データ一覧(モニタリング指標)'!EK45+'データ一覧(モニタリング指標)'!EK46</f>
        <v>1066</v>
      </c>
      <c r="EL12" s="5">
        <f>'データ一覧(モニタリング指標)'!EL45+'データ一覧(モニタリング指標)'!EL46</f>
        <v>1066</v>
      </c>
      <c r="EM12" s="5">
        <f>'データ一覧(モニタリング指標)'!EM45+'データ一覧(モニタリング指標)'!EM46</f>
        <v>1069</v>
      </c>
      <c r="EN12" s="5">
        <f>'データ一覧(モニタリング指標)'!EN45+'データ一覧(モニタリング指標)'!EN46</f>
        <v>1069</v>
      </c>
      <c r="EO12" s="5">
        <f>'データ一覧(モニタリング指標)'!EO45+'データ一覧(モニタリング指標)'!EO46</f>
        <v>1069</v>
      </c>
      <c r="EP12" s="5">
        <f>'データ一覧(モニタリング指標)'!EP45+'データ一覧(モニタリング指標)'!EP46</f>
        <v>1069</v>
      </c>
      <c r="EQ12" s="5">
        <f>'データ一覧(モニタリング指標)'!EQ45+'データ一覧(モニタリング指標)'!EQ46</f>
        <v>1069</v>
      </c>
      <c r="ER12" s="5">
        <f>'データ一覧(モニタリング指標)'!ER45+'データ一覧(モニタリング指標)'!ER46</f>
        <v>1069</v>
      </c>
      <c r="ES12" s="5">
        <f>'データ一覧(モニタリング指標)'!ES45+'データ一覧(モニタリング指標)'!ES46</f>
        <v>1069</v>
      </c>
      <c r="ET12" s="5">
        <f>'データ一覧(モニタリング指標)'!ET45+'データ一覧(モニタリング指標)'!ET46</f>
        <v>1069</v>
      </c>
      <c r="EU12" s="5">
        <f>'データ一覧(モニタリング指標)'!EU45+'データ一覧(モニタリング指標)'!EU46</f>
        <v>1069</v>
      </c>
      <c r="EV12" s="5">
        <f>'データ一覧(モニタリング指標)'!EV45+'データ一覧(モニタリング指標)'!EV46</f>
        <v>1069</v>
      </c>
      <c r="EW12" s="5">
        <f>'データ一覧(モニタリング指標)'!EW45+'データ一覧(モニタリング指標)'!EW46</f>
        <v>1069</v>
      </c>
      <c r="EX12" s="5">
        <f>'データ一覧(モニタリング指標)'!EX45+'データ一覧(モニタリング指標)'!EX46</f>
        <v>1069</v>
      </c>
      <c r="EY12" s="5">
        <f>'データ一覧(モニタリング指標)'!EY45+'データ一覧(モニタリング指標)'!EY46</f>
        <v>1069</v>
      </c>
      <c r="EZ12" s="5">
        <f>'データ一覧(モニタリング指標)'!EZ45+'データ一覧(モニタリング指標)'!EZ46</f>
        <v>1069</v>
      </c>
      <c r="FA12" s="5">
        <f>'データ一覧(モニタリング指標)'!FA45+'データ一覧(モニタリング指標)'!FA46</f>
        <v>1069</v>
      </c>
      <c r="FB12" s="5">
        <f>'データ一覧(モニタリング指標)'!FB45+'データ一覧(モニタリング指標)'!FB46</f>
        <v>1069</v>
      </c>
      <c r="FC12" s="5">
        <f>'データ一覧(モニタリング指標)'!FC45+'データ一覧(モニタリング指標)'!FC46</f>
        <v>1069</v>
      </c>
      <c r="FD12" s="5">
        <f>'データ一覧(モニタリング指標)'!FD45+'データ一覧(モニタリング指標)'!FD46</f>
        <v>1069</v>
      </c>
      <c r="FE12" s="5">
        <f>'データ一覧(モニタリング指標)'!FE45+'データ一覧(モニタリング指標)'!FE46</f>
        <v>1069</v>
      </c>
      <c r="FF12" s="5">
        <f>'データ一覧(モニタリング指標)'!FF45+'データ一覧(モニタリング指標)'!FF46</f>
        <v>1069</v>
      </c>
      <c r="FG12" s="5">
        <f>'データ一覧(モニタリング指標)'!FG45+'データ一覧(モニタリング指標)'!FG46</f>
        <v>1069</v>
      </c>
      <c r="FH12" s="5">
        <f>'データ一覧(モニタリング指標)'!FH45+'データ一覧(モニタリング指標)'!FH46</f>
        <v>1069</v>
      </c>
      <c r="FI12" s="5">
        <f>'データ一覧(モニタリング指標)'!FI45+'データ一覧(モニタリング指標)'!FI46</f>
        <v>1069</v>
      </c>
      <c r="FJ12" s="5">
        <f>'データ一覧(モニタリング指標)'!FJ45+'データ一覧(モニタリング指標)'!FJ46</f>
        <v>1069</v>
      </c>
      <c r="FK12" s="5">
        <f>'データ一覧(モニタリング指標)'!FK45+'データ一覧(モニタリング指標)'!FK46</f>
        <v>1069</v>
      </c>
      <c r="FL12" s="5">
        <f>'データ一覧(モニタリング指標)'!FL45+'データ一覧(モニタリング指標)'!FL46</f>
        <v>1069</v>
      </c>
      <c r="FM12" s="5">
        <f>'データ一覧(モニタリング指標)'!FM45+'データ一覧(モニタリング指標)'!FM46</f>
        <v>1069</v>
      </c>
      <c r="FN12" s="5">
        <f>'データ一覧(モニタリング指標)'!FN45+'データ一覧(モニタリング指標)'!FN46</f>
        <v>1069</v>
      </c>
      <c r="FO12" s="5">
        <f>'データ一覧(モニタリング指標)'!FO45+'データ一覧(モニタリング指標)'!FO46</f>
        <v>1069</v>
      </c>
      <c r="FP12" s="5">
        <f>'データ一覧(モニタリング指標)'!FP45+'データ一覧(モニタリング指標)'!FP46</f>
        <v>1068</v>
      </c>
      <c r="FQ12" s="5">
        <f>'データ一覧(モニタリング指標)'!FQ45+'データ一覧(モニタリング指標)'!FQ46</f>
        <v>1068</v>
      </c>
      <c r="FR12" s="5">
        <f>'データ一覧(モニタリング指標)'!FR45+'データ一覧(モニタリング指標)'!FR46</f>
        <v>1068</v>
      </c>
      <c r="FS12" s="5">
        <f>'データ一覧(モニタリング指標)'!FS45+'データ一覧(モニタリング指標)'!FS46</f>
        <v>1068</v>
      </c>
      <c r="FT12" s="5">
        <f>'データ一覧(モニタリング指標)'!FT45+'データ一覧(モニタリング指標)'!FT46</f>
        <v>1068</v>
      </c>
      <c r="FU12" s="5">
        <f>'データ一覧(モニタリング指標)'!FU45+'データ一覧(モニタリング指標)'!FU46</f>
        <v>1068</v>
      </c>
      <c r="FV12" s="5">
        <f>'データ一覧(モニタリング指標)'!FV45+'データ一覧(モニタリング指標)'!FV46</f>
        <v>1068</v>
      </c>
      <c r="FW12" s="5">
        <f>'データ一覧(モニタリング指標)'!FW45+'データ一覧(モニタリング指標)'!FW46</f>
        <v>1068</v>
      </c>
      <c r="FX12" s="5">
        <f>'データ一覧(モニタリング指標)'!FX45+'データ一覧(モニタリング指標)'!FX46</f>
        <v>1082</v>
      </c>
      <c r="FY12" s="5">
        <f>'データ一覧(モニタリング指標)'!FY45+'データ一覧(モニタリング指標)'!FY46</f>
        <v>1082</v>
      </c>
      <c r="FZ12" s="5">
        <f>'データ一覧(モニタリング指標)'!FZ45+'データ一覧(モニタリング指標)'!FZ46</f>
        <v>1092</v>
      </c>
      <c r="GA12" s="5">
        <f>'データ一覧(モニタリング指標)'!GA45+'データ一覧(モニタリング指標)'!GA46</f>
        <v>1092</v>
      </c>
      <c r="GB12" s="5">
        <f>'データ一覧(モニタリング指標)'!GB45+'データ一覧(モニタリング指標)'!GB46</f>
        <v>1092</v>
      </c>
      <c r="GC12" s="5">
        <f>'データ一覧(モニタリング指標)'!GC45+'データ一覧(モニタリング指標)'!GC46</f>
        <v>1094</v>
      </c>
      <c r="GD12" s="5">
        <f>'データ一覧(モニタリング指標)'!GD45+'データ一覧(モニタリング指標)'!GD46</f>
        <v>1094</v>
      </c>
      <c r="GE12" s="5">
        <f>'データ一覧(モニタリング指標)'!GE45+'データ一覧(モニタリング指標)'!GE46</f>
        <v>1094</v>
      </c>
      <c r="GF12" s="5">
        <f>'データ一覧(モニタリング指標)'!GF45+'データ一覧(モニタリング指標)'!GF46</f>
        <v>1094</v>
      </c>
      <c r="GG12" s="5">
        <f>'データ一覧(モニタリング指標)'!GG45+'データ一覧(モニタリング指標)'!GG46</f>
        <v>1094</v>
      </c>
      <c r="GH12" s="5">
        <f>'データ一覧(モニタリング指標)'!GH45+'データ一覧(モニタリング指標)'!GH46</f>
        <v>1094</v>
      </c>
      <c r="GI12" s="5">
        <f>'データ一覧(モニタリング指標)'!GI45+'データ一覧(モニタリング指標)'!GI46</f>
        <v>1094</v>
      </c>
      <c r="GJ12" s="5">
        <f>'データ一覧(モニタリング指標)'!GJ45+'データ一覧(モニタリング指標)'!GJ46</f>
        <v>1094</v>
      </c>
      <c r="GK12" s="5">
        <f>'データ一覧(モニタリング指標)'!GK45+'データ一覧(モニタリング指標)'!GK46</f>
        <v>1094</v>
      </c>
      <c r="GL12" s="5">
        <f>'データ一覧(モニタリング指標)'!GL45+'データ一覧(モニタリング指標)'!GL46</f>
        <v>1094</v>
      </c>
      <c r="GM12" s="5">
        <f>'データ一覧(モニタリング指標)'!GM45+'データ一覧(モニタリング指標)'!GM46</f>
        <v>1094</v>
      </c>
      <c r="GN12" s="5">
        <f>'データ一覧(モニタリング指標)'!GN45+'データ一覧(モニタリング指標)'!GN46</f>
        <v>1094</v>
      </c>
      <c r="GO12" s="5">
        <f>'データ一覧(モニタリング指標)'!GO45+'データ一覧(モニタリング指標)'!GO46</f>
        <v>1094</v>
      </c>
      <c r="GP12" s="5">
        <f>'データ一覧(モニタリング指標)'!GP45+'データ一覧(モニタリング指標)'!GP46</f>
        <v>1094</v>
      </c>
      <c r="GQ12" s="5">
        <f>'データ一覧(モニタリング指標)'!GQ45+'データ一覧(モニタリング指標)'!GQ46</f>
        <v>1094</v>
      </c>
      <c r="GR12" s="5">
        <f>'データ一覧(モニタリング指標)'!GR45+'データ一覧(モニタリング指標)'!GR46</f>
        <v>1094</v>
      </c>
      <c r="GS12" s="5">
        <f>'データ一覧(モニタリング指標)'!GS45+'データ一覧(モニタリング指標)'!GS46</f>
        <v>1094</v>
      </c>
      <c r="GT12" s="5">
        <f>'データ一覧(モニタリング指標)'!GT45+'データ一覧(モニタリング指標)'!GT46</f>
        <v>1094</v>
      </c>
      <c r="GU12" s="5">
        <f>'データ一覧(モニタリング指標)'!GU45+'データ一覧(モニタリング指標)'!GU46</f>
        <v>1094</v>
      </c>
      <c r="GV12" s="5">
        <f>'データ一覧(モニタリング指標)'!GV45+'データ一覧(モニタリング指標)'!GV46</f>
        <v>1094</v>
      </c>
      <c r="GW12" s="5">
        <f>'データ一覧(モニタリング指標)'!GW45+'データ一覧(モニタリング指標)'!GW46</f>
        <v>1094</v>
      </c>
      <c r="GX12" s="5">
        <f>'データ一覧(モニタリング指標)'!GX45+'データ一覧(モニタリング指標)'!GX46</f>
        <v>1094</v>
      </c>
      <c r="GY12" s="5">
        <f>'データ一覧(モニタリング指標)'!GY45+'データ一覧(モニタリング指標)'!GY46</f>
        <v>1094</v>
      </c>
      <c r="GZ12" s="5">
        <f>'データ一覧(モニタリング指標)'!GZ45+'データ一覧(モニタリング指標)'!GZ46</f>
        <v>1094</v>
      </c>
      <c r="HA12" s="5">
        <f>'データ一覧(モニタリング指標)'!HA45+'データ一覧(モニタリング指標)'!HA46</f>
        <v>1094</v>
      </c>
      <c r="HB12" s="5">
        <f>'データ一覧(モニタリング指標)'!HB45+'データ一覧(モニタリング指標)'!HB46</f>
        <v>1094</v>
      </c>
      <c r="HC12" s="5">
        <f>'データ一覧(モニタリング指標)'!HC45+'データ一覧(モニタリング指標)'!HC46</f>
        <v>1094</v>
      </c>
      <c r="HD12" s="5">
        <f>'データ一覧(モニタリング指標)'!HD45+'データ一覧(モニタリング指標)'!HD46</f>
        <v>1094</v>
      </c>
      <c r="HE12" s="5">
        <f>'データ一覧(モニタリング指標)'!HE45+'データ一覧(モニタリング指標)'!HE46</f>
        <v>1094</v>
      </c>
      <c r="HF12" s="5">
        <f>'データ一覧(モニタリング指標)'!HF45+'データ一覧(モニタリング指標)'!HF46</f>
        <v>1094</v>
      </c>
      <c r="HG12" s="5">
        <f>'データ一覧(モニタリング指標)'!HG45+'データ一覧(モニタリング指標)'!HG46</f>
        <v>1094</v>
      </c>
      <c r="HH12" s="5">
        <f>'データ一覧(モニタリング指標)'!HH45+'データ一覧(モニタリング指標)'!HH46</f>
        <v>1094</v>
      </c>
      <c r="HI12" s="5">
        <f>'データ一覧(モニタリング指標)'!HI45+'データ一覧(モニタリング指標)'!HI46</f>
        <v>1094</v>
      </c>
      <c r="HJ12" s="5">
        <f>'データ一覧(モニタリング指標)'!HJ45+'データ一覧(モニタリング指標)'!HJ46</f>
        <v>1094</v>
      </c>
      <c r="HK12" s="5">
        <f>'データ一覧(モニタリング指標)'!HK45+'データ一覧(モニタリング指標)'!HK46</f>
        <v>1094</v>
      </c>
      <c r="HL12" s="5">
        <f>'データ一覧(モニタリング指標)'!HL45+'データ一覧(モニタリング指標)'!HL46</f>
        <v>1094</v>
      </c>
      <c r="HM12" s="5">
        <f>'データ一覧(モニタリング指標)'!HM45+'データ一覧(モニタリング指標)'!HM46</f>
        <v>1094</v>
      </c>
      <c r="HN12" s="5">
        <f>'データ一覧(モニタリング指標)'!HN45+'データ一覧(モニタリング指標)'!HN46</f>
        <v>1094</v>
      </c>
      <c r="HO12" s="5">
        <f>'データ一覧(モニタリング指標)'!HO45+'データ一覧(モニタリング指標)'!HO46</f>
        <v>1094</v>
      </c>
      <c r="HP12" s="5">
        <f>'データ一覧(モニタリング指標)'!HP45+'データ一覧(モニタリング指標)'!HP46</f>
        <v>1094</v>
      </c>
      <c r="HQ12" s="5">
        <f>'データ一覧(モニタリング指標)'!HQ45+'データ一覧(モニタリング指標)'!HQ46</f>
        <v>1094</v>
      </c>
      <c r="HR12" s="5">
        <f>'データ一覧(モニタリング指標)'!HR45+'データ一覧(モニタリング指標)'!HR46</f>
        <v>1094</v>
      </c>
      <c r="HS12" s="5">
        <f>'データ一覧(モニタリング指標)'!HS45+'データ一覧(モニタリング指標)'!HS46</f>
        <v>1094</v>
      </c>
      <c r="HT12" s="5">
        <f>'データ一覧(モニタリング指標)'!HT45+'データ一覧(モニタリング指標)'!HT46</f>
        <v>1094</v>
      </c>
      <c r="HU12" s="5">
        <f>'データ一覧(モニタリング指標)'!HU45+'データ一覧(モニタリング指標)'!HU46</f>
        <v>1094</v>
      </c>
      <c r="HV12" s="5">
        <f>'データ一覧(モニタリング指標)'!HV45+'データ一覧(モニタリング指標)'!HV46</f>
        <v>1155</v>
      </c>
      <c r="HW12" s="5">
        <f>'データ一覧(モニタリング指標)'!HW45+'データ一覧(モニタリング指標)'!HW46</f>
        <v>1155</v>
      </c>
      <c r="HX12" s="5">
        <f>'データ一覧(モニタリング指標)'!HX45+'データ一覧(モニタリング指標)'!HX46</f>
        <v>1155</v>
      </c>
      <c r="HY12" s="5">
        <f>'データ一覧(モニタリング指標)'!HY45+'データ一覧(モニタリング指標)'!HY46</f>
        <v>1155</v>
      </c>
      <c r="HZ12" s="5">
        <f>'データ一覧(モニタリング指標)'!HZ45+'データ一覧(モニタリング指標)'!HZ46</f>
        <v>1155</v>
      </c>
      <c r="IA12" s="5">
        <f>'データ一覧(モニタリング指標)'!IA45+'データ一覧(モニタリング指標)'!IA46</f>
        <v>1155</v>
      </c>
      <c r="IB12" s="5">
        <f>'データ一覧(モニタリング指標)'!IB45+'データ一覧(モニタリング指標)'!IB46</f>
        <v>1155</v>
      </c>
      <c r="IC12" s="5">
        <f>'データ一覧(モニタリング指標)'!IC45+'データ一覧(モニタリング指標)'!IC46</f>
        <v>1177</v>
      </c>
      <c r="ID12" s="5">
        <f>'データ一覧(モニタリング指標)'!ID45+'データ一覧(モニタリング指標)'!ID46</f>
        <v>1177</v>
      </c>
      <c r="IE12" s="5">
        <f>'データ一覧(モニタリング指標)'!IE45+'データ一覧(モニタリング指標)'!IE46</f>
        <v>1177</v>
      </c>
      <c r="IF12" s="5">
        <f>'データ一覧(モニタリング指標)'!IF45+'データ一覧(モニタリング指標)'!IF46</f>
        <v>1177</v>
      </c>
      <c r="IG12" s="5">
        <f>'データ一覧(モニタリング指標)'!IG45+'データ一覧(モニタリング指標)'!IG46</f>
        <v>1179</v>
      </c>
      <c r="IH12" s="5">
        <f>'データ一覧(モニタリング指標)'!IH45+'データ一覧(モニタリング指標)'!IH46</f>
        <v>1179</v>
      </c>
      <c r="II12" s="5">
        <f>'データ一覧(モニタリング指標)'!II45+'データ一覧(モニタリング指標)'!II46</f>
        <v>1171</v>
      </c>
      <c r="IJ12" s="5">
        <f>'データ一覧(モニタリング指標)'!IJ45+'データ一覧(モニタリング指標)'!IJ46</f>
        <v>1171</v>
      </c>
      <c r="IK12" s="5">
        <f>'データ一覧(モニタリング指標)'!IK45+'データ一覧(モニタリング指標)'!IK46</f>
        <v>1171</v>
      </c>
      <c r="IL12" s="5">
        <f>'データ一覧(モニタリング指標)'!IL45+'データ一覧(モニタリング指標)'!IL46</f>
        <v>1171</v>
      </c>
      <c r="IM12" s="5">
        <f>'データ一覧(モニタリング指標)'!IM45+'データ一覧(モニタリング指標)'!IM46</f>
        <v>1171</v>
      </c>
      <c r="IN12" s="5">
        <f>'データ一覧(モニタリング指標)'!IN45+'データ一覧(モニタリング指標)'!IN46</f>
        <v>1171</v>
      </c>
      <c r="IO12" s="5">
        <f>'データ一覧(モニタリング指標)'!IO45+'データ一覧(モニタリング指標)'!IO46</f>
        <v>1171</v>
      </c>
      <c r="IP12" s="5">
        <f>'データ一覧(モニタリング指標)'!IP45+'データ一覧(モニタリング指標)'!IP46</f>
        <v>1171</v>
      </c>
      <c r="IQ12" s="5">
        <f>'データ一覧(モニタリング指標)'!IQ45+'データ一覧(モニタリング指標)'!IQ46</f>
        <v>1171</v>
      </c>
      <c r="IR12" s="5">
        <f>'データ一覧(モニタリング指標)'!IR45+'データ一覧(モニタリング指標)'!IR46</f>
        <v>1173</v>
      </c>
      <c r="IS12" s="5">
        <f>'データ一覧(モニタリング指標)'!IS45+'データ一覧(モニタリング指標)'!IS46</f>
        <v>1173</v>
      </c>
      <c r="IT12" s="5">
        <f>'データ一覧(モニタリング指標)'!IT45+'データ一覧(モニタリング指標)'!IT46</f>
        <v>1173</v>
      </c>
      <c r="IU12" s="5">
        <f>'データ一覧(モニタリング指標)'!IU45+'データ一覧(モニタリング指標)'!IU46</f>
        <v>1173</v>
      </c>
      <c r="IV12" s="5">
        <f>'データ一覧(モニタリング指標)'!IV45+'データ一覧(モニタリング指標)'!IV46</f>
        <v>1185</v>
      </c>
      <c r="IW12" s="5">
        <f>'データ一覧(モニタリング指標)'!IW45+'データ一覧(モニタリング指標)'!IW46</f>
        <v>1185</v>
      </c>
      <c r="IX12" s="5">
        <f>'データ一覧(モニタリング指標)'!IX45+'データ一覧(モニタリング指標)'!IX46</f>
        <v>1186</v>
      </c>
      <c r="IY12" s="5">
        <f>'データ一覧(モニタリング指標)'!IY45+'データ一覧(モニタリング指標)'!IY46</f>
        <v>1186</v>
      </c>
      <c r="IZ12" s="5">
        <f>'データ一覧(モニタリング指標)'!IZ45+'データ一覧(モニタリング指標)'!IZ46</f>
        <v>1186</v>
      </c>
      <c r="JA12" s="5">
        <f>'データ一覧(モニタリング指標)'!JA45+'データ一覧(モニタリング指標)'!JA46</f>
        <v>1186</v>
      </c>
      <c r="JB12" s="5">
        <f>'データ一覧(モニタリング指標)'!JB45+'データ一覧(モニタリング指標)'!JB46</f>
        <v>1199</v>
      </c>
      <c r="JC12" s="5">
        <f>'データ一覧(モニタリング指標)'!JC45+'データ一覧(モニタリング指標)'!JC46</f>
        <v>1199</v>
      </c>
      <c r="JD12" s="5">
        <f>'データ一覧(モニタリング指標)'!JD45+'データ一覧(モニタリング指標)'!JD46</f>
        <v>1199</v>
      </c>
      <c r="JE12" s="5">
        <f>'データ一覧(モニタリング指標)'!JE45+'データ一覧(モニタリング指標)'!JE46</f>
        <v>1199</v>
      </c>
      <c r="JF12" s="5">
        <f>'データ一覧(モニタリング指標)'!JF45+'データ一覧(モニタリング指標)'!JF46</f>
        <v>1199</v>
      </c>
      <c r="JG12" s="5">
        <f>'データ一覧(モニタリング指標)'!JG45+'データ一覧(モニタリング指標)'!JG46</f>
        <v>1199</v>
      </c>
      <c r="JH12" s="5">
        <f>'データ一覧(モニタリング指標)'!JH45+'データ一覧(モニタリング指標)'!JH46</f>
        <v>1199</v>
      </c>
      <c r="JI12" s="5">
        <f>'データ一覧(モニタリング指標)'!JI45+'データ一覧(モニタリング指標)'!JI46</f>
        <v>1199</v>
      </c>
      <c r="JJ12" s="5">
        <f>'データ一覧(モニタリング指標)'!JJ45+'データ一覧(モニタリング指標)'!JJ46</f>
        <v>1199</v>
      </c>
      <c r="JK12" s="5">
        <f>'データ一覧(モニタリング指標)'!JK45+'データ一覧(モニタリング指標)'!JK46</f>
        <v>1199</v>
      </c>
      <c r="JL12" s="5">
        <f>'データ一覧(モニタリング指標)'!JL45+'データ一覧(モニタリング指標)'!JL46</f>
        <v>1199</v>
      </c>
      <c r="JM12" s="5">
        <f>'データ一覧(モニタリング指標)'!JM45+'データ一覧(モニタリング指標)'!JM46</f>
        <v>1199</v>
      </c>
      <c r="JN12" s="5">
        <f>'データ一覧(モニタリング指標)'!JN45+'データ一覧(モニタリング指標)'!JN46</f>
        <v>1199</v>
      </c>
      <c r="JO12" s="5">
        <f>'データ一覧(モニタリング指標)'!JO45+'データ一覧(モニタリング指標)'!JO46</f>
        <v>1199</v>
      </c>
      <c r="JP12" s="5">
        <f>'データ一覧(モニタリング指標)'!JP45+'データ一覧(モニタリング指標)'!JP46</f>
        <v>1226</v>
      </c>
      <c r="JQ12" s="5">
        <f>'データ一覧(モニタリング指標)'!JQ45+'データ一覧(モニタリング指標)'!JQ46</f>
        <v>1226</v>
      </c>
      <c r="JR12" s="5">
        <f>'データ一覧(モニタリング指標)'!JR45+'データ一覧(モニタリング指標)'!JR46</f>
        <v>1226</v>
      </c>
      <c r="JS12" s="5">
        <f>'データ一覧(モニタリング指標)'!JS45+'データ一覧(モニタリング指標)'!JS46</f>
        <v>1226</v>
      </c>
      <c r="JT12" s="5">
        <f>'データ一覧(モニタリング指標)'!JT45+'データ一覧(モニタリング指標)'!JT46</f>
        <v>1226</v>
      </c>
      <c r="JU12" s="5">
        <f>'データ一覧(モニタリング指標)'!JU45+'データ一覧(モニタリング指標)'!JU46</f>
        <v>1226</v>
      </c>
      <c r="JV12" s="5">
        <f>'データ一覧(モニタリング指標)'!JV45+'データ一覧(モニタリング指標)'!JV46</f>
        <v>1226</v>
      </c>
      <c r="JW12" s="5">
        <f>'データ一覧(モニタリング指標)'!JW45+'データ一覧(モニタリング指標)'!JW46</f>
        <v>1226</v>
      </c>
      <c r="JX12" s="5">
        <f>'データ一覧(モニタリング指標)'!JX45+'データ一覧(モニタリング指標)'!JX46</f>
        <v>1226</v>
      </c>
      <c r="JY12" s="5">
        <f>'データ一覧(モニタリング指標)'!JY45+'データ一覧(モニタリング指標)'!JY46</f>
        <v>1226</v>
      </c>
      <c r="JZ12" s="5">
        <f>'データ一覧(モニタリング指標)'!JZ45+'データ一覧(モニタリング指標)'!JZ46</f>
        <v>1226</v>
      </c>
      <c r="KA12" s="5">
        <f>'データ一覧(モニタリング指標)'!KA45+'データ一覧(モニタリング指標)'!KA46</f>
        <v>1226</v>
      </c>
      <c r="KB12" s="5">
        <f>'データ一覧(モニタリング指標)'!KB45+'データ一覧(モニタリング指標)'!KB46</f>
        <v>1226</v>
      </c>
      <c r="KC12" s="5">
        <f>'データ一覧(モニタリング指標)'!KC45+'データ一覧(モニタリング指標)'!KC46</f>
        <v>1226</v>
      </c>
      <c r="KD12" s="5">
        <f>'データ一覧(モニタリング指標)'!KD45+'データ一覧(モニタリング指標)'!KD46</f>
        <v>1226</v>
      </c>
      <c r="KE12" s="5">
        <f>'データ一覧(モニタリング指標)'!KE45+'データ一覧(モニタリング指標)'!KE46</f>
        <v>1226</v>
      </c>
      <c r="KF12" s="5">
        <f>'データ一覧(モニタリング指標)'!KF45+'データ一覧(モニタリング指標)'!KF46</f>
        <v>1256</v>
      </c>
      <c r="KG12" s="5">
        <f>'データ一覧(モニタリング指標)'!KG45+'データ一覧(モニタリング指標)'!KG46</f>
        <v>1256</v>
      </c>
      <c r="KH12" s="5">
        <f>'データ一覧(モニタリング指標)'!KH45+'データ一覧(モニタリング指標)'!KH46</f>
        <v>1256</v>
      </c>
      <c r="KI12" s="5">
        <f>'データ一覧(モニタリング指標)'!KI45+'データ一覧(モニタリング指標)'!KI46</f>
        <v>1256</v>
      </c>
      <c r="KJ12" s="5">
        <f>'データ一覧(モニタリング指標)'!KJ45+'データ一覧(モニタリング指標)'!KJ46</f>
        <v>1256</v>
      </c>
      <c r="KK12" s="5">
        <f>'データ一覧(モニタリング指標)'!KK45+'データ一覧(モニタリング指標)'!KK46</f>
        <v>1256</v>
      </c>
      <c r="KL12" s="5">
        <f>'データ一覧(モニタリング指標)'!KL45+'データ一覧(モニタリング指標)'!KL46</f>
        <v>1289</v>
      </c>
      <c r="KM12" s="5">
        <f>'データ一覧(モニタリング指標)'!KM45+'データ一覧(モニタリング指標)'!KM46</f>
        <v>1306</v>
      </c>
      <c r="KN12" s="5">
        <f>'データ一覧(モニタリング指標)'!KN45+'データ一覧(モニタリング指標)'!KN46</f>
        <v>1306</v>
      </c>
      <c r="KO12" s="5">
        <f>'データ一覧(モニタリング指標)'!KO45+'データ一覧(モニタリング指標)'!KO46</f>
        <v>1334</v>
      </c>
      <c r="KP12" s="5">
        <f>'データ一覧(モニタリング指標)'!KP45+'データ一覧(モニタリング指標)'!KP46</f>
        <v>1334</v>
      </c>
      <c r="KQ12" s="5">
        <f>'データ一覧(モニタリング指標)'!KQ45+'データ一覧(モニタリング指標)'!KQ46</f>
        <v>1334</v>
      </c>
      <c r="KR12" s="5">
        <f>'データ一覧(モニタリング指標)'!KR45+'データ一覧(モニタリング指標)'!KR46</f>
        <v>1334</v>
      </c>
      <c r="KS12" s="5">
        <f>'データ一覧(モニタリング指標)'!KS45+'データ一覧(モニタリング指標)'!KS46</f>
        <v>1334</v>
      </c>
      <c r="KT12" s="5">
        <f>'データ一覧(モニタリング指標)'!KT45+'データ一覧(モニタリング指標)'!KT46</f>
        <v>1334</v>
      </c>
      <c r="KU12" s="5">
        <f>'データ一覧(モニタリング指標)'!KU45+'データ一覧(モニタリング指標)'!KU46</f>
        <v>1334</v>
      </c>
      <c r="KV12" s="5">
        <f>'データ一覧(モニタリング指標)'!KV45+'データ一覧(モニタリング指標)'!KV46</f>
        <v>1340</v>
      </c>
      <c r="KW12" s="5">
        <f>'データ一覧(モニタリング指標)'!KW45+'データ一覧(モニタリング指標)'!KW46</f>
        <v>1340</v>
      </c>
      <c r="KX12" s="5">
        <f>'データ一覧(モニタリング指標)'!KX45+'データ一覧(モニタリング指標)'!KX46</f>
        <v>1340</v>
      </c>
      <c r="KY12" s="5">
        <f>'データ一覧(モニタリング指標)'!KY45+'データ一覧(モニタリング指標)'!KY46</f>
        <v>1343</v>
      </c>
      <c r="KZ12" s="5">
        <f>'データ一覧(モニタリング指標)'!KZ45+'データ一覧(モニタリング指標)'!KZ46</f>
        <v>1343</v>
      </c>
      <c r="LA12" s="5">
        <f>'データ一覧(モニタリング指標)'!LA45+'データ一覧(モニタリング指標)'!LA46</f>
        <v>1336</v>
      </c>
      <c r="LB12" s="5">
        <f>'データ一覧(モニタリング指標)'!LB45+'データ一覧(モニタリング指標)'!LB46</f>
        <v>1336</v>
      </c>
      <c r="LC12" s="5">
        <f>'データ一覧(モニタリング指標)'!LC45+'データ一覧(モニタリング指標)'!LC46</f>
        <v>1342</v>
      </c>
      <c r="LD12" s="5">
        <f>'データ一覧(モニタリング指標)'!LD45+'データ一覧(モニタリング指標)'!LD46</f>
        <v>1342</v>
      </c>
      <c r="LE12" s="5">
        <f>'データ一覧(モニタリング指標)'!LE45+'データ一覧(モニタリング指標)'!LE46</f>
        <v>1342</v>
      </c>
      <c r="LF12" s="5">
        <f>'データ一覧(モニタリング指標)'!LF45+'データ一覧(モニタリング指標)'!LF46</f>
        <v>1342</v>
      </c>
      <c r="LG12" s="5">
        <f>'データ一覧(モニタリング指標)'!LG45+'データ一覧(モニタリング指標)'!LG46</f>
        <v>1342</v>
      </c>
      <c r="LH12" s="5">
        <f>'データ一覧(モニタリング指標)'!LH45+'データ一覧(モニタリング指標)'!LH46</f>
        <v>1366</v>
      </c>
      <c r="LI12" s="5">
        <f>'データ一覧(モニタリング指標)'!LI45+'データ一覧(モニタリング指標)'!LI46</f>
        <v>1375</v>
      </c>
      <c r="LJ12" s="5">
        <f>'データ一覧(モニタリング指標)'!LJ45+'データ一覧(モニタリング指標)'!LJ46</f>
        <v>1375</v>
      </c>
      <c r="LK12" s="5">
        <f>'データ一覧(モニタリング指標)'!LK45+'データ一覧(モニタリング指標)'!LK46</f>
        <v>1375</v>
      </c>
      <c r="LL12" s="5">
        <f>'データ一覧(モニタリング指標)'!LL45+'データ一覧(モニタリング指標)'!LL46</f>
        <v>1375</v>
      </c>
      <c r="LM12" s="5">
        <f>'データ一覧(モニタリング指標)'!LM45+'データ一覧(モニタリング指標)'!LM46</f>
        <v>1375</v>
      </c>
      <c r="LN12" s="5">
        <f>'データ一覧(モニタリング指標)'!LN45+'データ一覧(モニタリング指標)'!LN46</f>
        <v>1375</v>
      </c>
      <c r="LO12" s="5">
        <f>'データ一覧(モニタリング指標)'!LO45+'データ一覧(モニタリング指標)'!LO46</f>
        <v>1425</v>
      </c>
      <c r="LP12" s="5">
        <f>'データ一覧(モニタリング指標)'!LP45+'データ一覧(モニタリング指標)'!LP46</f>
        <v>1447</v>
      </c>
      <c r="LQ12" s="5">
        <f>'データ一覧(モニタリング指標)'!LQ45+'データ一覧(モニタリング指標)'!LQ46</f>
        <v>1482</v>
      </c>
      <c r="LR12" s="5">
        <f>'データ一覧(モニタリング指標)'!LR45+'データ一覧(モニタリング指標)'!LR46</f>
        <v>1482</v>
      </c>
      <c r="LS12" s="5">
        <f>'データ一覧(モニタリング指標)'!LS45+'データ一覧(モニタリング指標)'!LS46</f>
        <v>1482</v>
      </c>
      <c r="LT12" s="5">
        <f>'データ一覧(モニタリング指標)'!LT45+'データ一覧(モニタリング指標)'!LT46</f>
        <v>1486</v>
      </c>
      <c r="LU12" s="5">
        <f>'データ一覧(モニタリング指標)'!LU45+'データ一覧(モニタリング指標)'!LU46</f>
        <v>1486</v>
      </c>
      <c r="LV12" s="5">
        <f>'データ一覧(モニタリング指標)'!LV45+'データ一覧(モニタリング指標)'!LV46</f>
        <v>1486</v>
      </c>
      <c r="LW12" s="5">
        <f>'データ一覧(モニタリング指標)'!LW45+'データ一覧(モニタリング指標)'!LW46</f>
        <v>1559</v>
      </c>
      <c r="LX12" s="5">
        <f>'データ一覧(モニタリング指標)'!LX45+'データ一覧(モニタリング指標)'!LX46</f>
        <v>1565</v>
      </c>
      <c r="LY12" s="5">
        <f>'データ一覧(モニタリング指標)'!LY45+'データ一覧(モニタリング指標)'!LY46</f>
        <v>1565</v>
      </c>
      <c r="LZ12" s="5">
        <f>'データ一覧(モニタリング指標)'!LZ45+'データ一覧(モニタリング指標)'!LZ46</f>
        <v>1565</v>
      </c>
      <c r="MA12" s="5">
        <f>'データ一覧(モニタリング指標)'!MA45+'データ一覧(モニタリング指標)'!MA46</f>
        <v>1565</v>
      </c>
      <c r="MB12" s="5">
        <f>'データ一覧(モニタリング指標)'!MB45+'データ一覧(モニタリング指標)'!MB46</f>
        <v>1656</v>
      </c>
      <c r="MC12" s="5">
        <f>'データ一覧(モニタリング指標)'!MC45+'データ一覧(モニタリング指標)'!MC46</f>
        <v>1690</v>
      </c>
      <c r="MD12" s="5">
        <f>'データ一覧(モニタリング指標)'!MD45+'データ一覧(モニタリング指標)'!MD46</f>
        <v>1690</v>
      </c>
      <c r="ME12" s="5">
        <f>'データ一覧(モニタリング指標)'!ME45+'データ一覧(モニタリング指標)'!ME46</f>
        <v>1690</v>
      </c>
      <c r="MF12" s="5">
        <f>'データ一覧(モニタリング指標)'!MF45+'データ一覧(モニタリング指標)'!MF46</f>
        <v>1690</v>
      </c>
      <c r="MG12" s="5">
        <f>'データ一覧(モニタリング指標)'!MG45+'データ一覧(モニタリング指標)'!MG46</f>
        <v>1690</v>
      </c>
      <c r="MH12" s="5">
        <f>'データ一覧(モニタリング指標)'!MH45+'データ一覧(モニタリング指標)'!MH46</f>
        <v>1710</v>
      </c>
      <c r="MI12" s="5">
        <f>'データ一覧(モニタリング指標)'!MI45+'データ一覧(モニタリング指標)'!MI46</f>
        <v>1710</v>
      </c>
      <c r="MJ12" s="5">
        <f>'データ一覧(モニタリング指標)'!MJ45+'データ一覧(モニタリング指標)'!MJ46</f>
        <v>1710</v>
      </c>
      <c r="MK12" s="5">
        <f>'データ一覧(モニタリング指標)'!MK45+'データ一覧(モニタリング指標)'!MK46</f>
        <v>1712</v>
      </c>
      <c r="ML12" s="5">
        <f>'データ一覧(モニタリング指標)'!ML45+'データ一覧(モニタリング指標)'!ML46</f>
        <v>1712</v>
      </c>
      <c r="MM12" s="5">
        <f>'データ一覧(モニタリング指標)'!MM45+'データ一覧(モニタリング指標)'!MM46</f>
        <v>1712</v>
      </c>
      <c r="MN12" s="5">
        <f>'データ一覧(モニタリング指標)'!MN45+'データ一覧(モニタリング指標)'!MN46</f>
        <v>1712</v>
      </c>
      <c r="MO12" s="5">
        <f>'データ一覧(モニタリング指標)'!MO45+'データ一覧(モニタリング指標)'!MO46</f>
        <v>1728</v>
      </c>
      <c r="MP12" s="5">
        <f>'データ一覧(モニタリング指標)'!MP45+'データ一覧(モニタリング指標)'!MP46</f>
        <v>1728</v>
      </c>
      <c r="MQ12" s="5">
        <f>'データ一覧(モニタリング指標)'!MQ45+'データ一覧(モニタリング指標)'!MQ46</f>
        <v>1728</v>
      </c>
      <c r="MR12" s="5">
        <f>'データ一覧(モニタリング指標)'!MR45+'データ一覧(モニタリング指標)'!MR46</f>
        <v>1741</v>
      </c>
      <c r="MS12" s="5">
        <f>'データ一覧(モニタリング指標)'!MS45+'データ一覧(モニタリング指標)'!MS46</f>
        <v>1741</v>
      </c>
      <c r="MT12" s="5">
        <f>'データ一覧(モニタリング指標)'!MT45+'データ一覧(モニタリング指標)'!MT46</f>
        <v>1741</v>
      </c>
      <c r="MU12" s="5">
        <f>'データ一覧(モニタリング指標)'!MU45+'データ一覧(モニタリング指標)'!MU46</f>
        <v>1741</v>
      </c>
      <c r="MV12" s="5">
        <f>'データ一覧(モニタリング指標)'!MV45+'データ一覧(モニタリング指標)'!MV46</f>
        <v>1751</v>
      </c>
      <c r="MW12" s="5">
        <f>'データ一覧(モニタリング指標)'!MW45+'データ一覧(モニタリング指標)'!MW46</f>
        <v>1751</v>
      </c>
      <c r="MX12" s="5">
        <f>'データ一覧(モニタリング指標)'!MX45+'データ一覧(モニタリング指標)'!MX46</f>
        <v>1751</v>
      </c>
      <c r="MY12" s="5">
        <f>'データ一覧(モニタリング指標)'!MY45+'データ一覧(モニタリング指標)'!MY46</f>
        <v>1755</v>
      </c>
      <c r="MZ12" s="5">
        <f>'データ一覧(モニタリング指標)'!MZ45+'データ一覧(モニタリング指標)'!MZ46</f>
        <v>1757</v>
      </c>
      <c r="NA12" s="5">
        <f>'データ一覧(モニタリング指標)'!NA45+'データ一覧(モニタリング指標)'!NA46</f>
        <v>1757</v>
      </c>
      <c r="NB12" s="5">
        <f>'データ一覧(モニタリング指標)'!NB45+'データ一覧(モニタリング指標)'!NB46</f>
        <v>1757</v>
      </c>
      <c r="NC12" s="5">
        <f>'データ一覧(モニタリング指標)'!NC45+'データ一覧(モニタリング指標)'!NC46</f>
        <v>1757</v>
      </c>
      <c r="ND12" s="5">
        <f>'データ一覧(モニタリング指標)'!ND45+'データ一覧(モニタリング指標)'!ND46</f>
        <v>1759</v>
      </c>
      <c r="NE12" s="5">
        <f>'データ一覧(モニタリング指標)'!NE45+'データ一覧(モニタリング指標)'!NE46</f>
        <v>1759</v>
      </c>
      <c r="NF12" s="5">
        <f>'データ一覧(モニタリング指標)'!NF45+'データ一覧(モニタリング指標)'!NF46</f>
        <v>1759</v>
      </c>
      <c r="NG12" s="5">
        <f>'データ一覧(モニタリング指標)'!NG45+'データ一覧(モニタリング指標)'!NG46</f>
        <v>1759</v>
      </c>
      <c r="NH12" s="5">
        <f>'データ一覧(モニタリング指標)'!NH45+'データ一覧(モニタリング指標)'!NH46</f>
        <v>1759</v>
      </c>
      <c r="NI12" s="5">
        <f>'データ一覧(モニタリング指標)'!NI45+'データ一覧(モニタリング指標)'!NI46</f>
        <v>1759</v>
      </c>
      <c r="NJ12" s="5">
        <f>'データ一覧(モニタリング指標)'!NJ45+'データ一覧(モニタリング指標)'!NJ46</f>
        <v>1759</v>
      </c>
      <c r="NK12" s="5">
        <f>'データ一覧(モニタリング指標)'!NK45+'データ一覧(モニタリング指標)'!NK46</f>
        <v>1759</v>
      </c>
      <c r="NL12" s="5">
        <f>'データ一覧(モニタリング指標)'!NL45+'データ一覧(モニタリング指標)'!NL46</f>
        <v>1759</v>
      </c>
      <c r="NM12" s="5">
        <f>'データ一覧(モニタリング指標)'!NM45+'データ一覧(モニタリング指標)'!NM46</f>
        <v>1759</v>
      </c>
      <c r="NN12" s="5">
        <f>'データ一覧(モニタリング指標)'!NN45+'データ一覧(モニタリング指標)'!NN46</f>
        <v>1761</v>
      </c>
      <c r="NO12" s="5">
        <f>'データ一覧(モニタリング指標)'!NO45+'データ一覧(モニタリング指標)'!NO46</f>
        <v>1761</v>
      </c>
      <c r="NP12" s="5">
        <f>'データ一覧(モニタリング指標)'!NP45+'データ一覧(モニタリング指標)'!NP46</f>
        <v>1761</v>
      </c>
      <c r="NQ12" s="5">
        <f>'データ一覧(モニタリング指標)'!NQ45+'データ一覧(モニタリング指標)'!NQ46</f>
        <v>1761</v>
      </c>
      <c r="NR12" s="5">
        <f>'データ一覧(モニタリング指標)'!NR45+'データ一覧(モニタリング指標)'!NR46</f>
        <v>1761</v>
      </c>
      <c r="NS12" s="5">
        <f>'データ一覧(モニタリング指標)'!NS45+'データ一覧(モニタリング指標)'!NS46</f>
        <v>1765</v>
      </c>
      <c r="NT12" s="5">
        <f>'データ一覧(モニタリング指標)'!NT45+'データ一覧(モニタリング指標)'!NT46</f>
        <v>1765</v>
      </c>
      <c r="NU12" s="5">
        <f>'データ一覧(モニタリング指標)'!NU45+'データ一覧(モニタリング指標)'!NU46</f>
        <v>1765</v>
      </c>
      <c r="NV12" s="5">
        <f>'データ一覧(モニタリング指標)'!NV45+'データ一覧(モニタリング指標)'!NV46</f>
        <v>1765</v>
      </c>
      <c r="NW12" s="5">
        <f>'データ一覧(モニタリング指標)'!NW45+'データ一覧(モニタリング指標)'!NW46</f>
        <v>1765</v>
      </c>
      <c r="NX12" s="5">
        <f>'データ一覧(モニタリング指標)'!NX45+'データ一覧(モニタリング指標)'!NX46</f>
        <v>1765</v>
      </c>
      <c r="NY12" s="5">
        <f>'データ一覧(モニタリング指標)'!NY45+'データ一覧(モニタリング指標)'!NY46</f>
        <v>1765</v>
      </c>
      <c r="NZ12" s="5">
        <f>'データ一覧(モニタリング指標)'!NZ45+'データ一覧(モニタリング指標)'!NZ46</f>
        <v>1766</v>
      </c>
      <c r="OA12" s="5">
        <f>'データ一覧(モニタリング指標)'!OA45+'データ一覧(モニタリング指標)'!OA46</f>
        <v>1766</v>
      </c>
      <c r="OB12" s="5">
        <f>'データ一覧(モニタリング指標)'!OB45+'データ一覧(モニタリング指標)'!OB46</f>
        <v>1766</v>
      </c>
      <c r="OC12" s="5">
        <f>'データ一覧(モニタリング指標)'!OC45+'データ一覧(モニタリング指標)'!OC46</f>
        <v>1766</v>
      </c>
      <c r="OD12" s="5">
        <f>'データ一覧(モニタリング指標)'!OD45+'データ一覧(モニタリング指標)'!OD46</f>
        <v>1766</v>
      </c>
      <c r="OE12" s="5">
        <f>'データ一覧(モニタリング指標)'!OE45+'データ一覧(モニタリング指標)'!OE46</f>
        <v>1766</v>
      </c>
      <c r="OF12" s="5">
        <f>'データ一覧(モニタリング指標)'!OF45+'データ一覧(モニタリング指標)'!OF46</f>
        <v>1766</v>
      </c>
      <c r="OG12" s="5">
        <f>'データ一覧(モニタリング指標)'!OG45+'データ一覧(モニタリング指標)'!OG46</f>
        <v>1766</v>
      </c>
      <c r="OH12" s="5">
        <f>'データ一覧(モニタリング指標)'!OH45+'データ一覧(モニタリング指標)'!OH46</f>
        <v>1766</v>
      </c>
      <c r="OI12" s="5">
        <f>'データ一覧(モニタリング指標)'!OI45+'データ一覧(モニタリング指標)'!OI46</f>
        <v>1766</v>
      </c>
      <c r="OJ12" s="5">
        <f>'データ一覧(モニタリング指標)'!OJ45+'データ一覧(モニタリング指標)'!OJ46</f>
        <v>1766</v>
      </c>
      <c r="OK12" s="5">
        <f>'データ一覧(モニタリング指標)'!OK45+'データ一覧(モニタリング指標)'!OK46</f>
        <v>1766</v>
      </c>
      <c r="OL12" s="5">
        <f>'データ一覧(モニタリング指標)'!OL45+'データ一覧(モニタリング指標)'!OL46</f>
        <v>1766</v>
      </c>
      <c r="OM12" s="5">
        <f>'データ一覧(モニタリング指標)'!OM45+'データ一覧(モニタリング指標)'!OM46</f>
        <v>1766</v>
      </c>
      <c r="ON12" s="5">
        <f>'データ一覧(モニタリング指標)'!ON45+'データ一覧(モニタリング指標)'!ON46</f>
        <v>1766</v>
      </c>
      <c r="OO12" s="5">
        <f>'データ一覧(モニタリング指標)'!OO45+'データ一覧(モニタリング指標)'!OO46</f>
        <v>1766</v>
      </c>
      <c r="OP12" s="5">
        <f>'データ一覧(モニタリング指標)'!OP45+'データ一覧(モニタリング指標)'!OP46</f>
        <v>1766</v>
      </c>
      <c r="OQ12" s="5">
        <f>'データ一覧(モニタリング指標)'!OQ45+'データ一覧(モニタリング指標)'!OQ46</f>
        <v>1766</v>
      </c>
      <c r="OR12" s="5">
        <f>'データ一覧(モニタリング指標)'!OR45+'データ一覧(モニタリング指標)'!OR46</f>
        <v>1766</v>
      </c>
      <c r="OS12" s="5">
        <f>'データ一覧(モニタリング指標)'!OS45+'データ一覧(モニタリング指標)'!OS46</f>
        <v>1776</v>
      </c>
      <c r="OT12" s="5">
        <f>'データ一覧(モニタリング指標)'!OT45+'データ一覧(モニタリング指標)'!OT46</f>
        <v>1781</v>
      </c>
      <c r="OU12" s="5">
        <f>'データ一覧(モニタリング指標)'!OU45+'データ一覧(モニタリング指標)'!OU46</f>
        <v>1781</v>
      </c>
      <c r="OV12" s="5">
        <f>'データ一覧(モニタリング指標)'!OV45+'データ一覧(モニタリング指標)'!OV46</f>
        <v>1781</v>
      </c>
      <c r="OW12" s="5">
        <f>'データ一覧(モニタリング指標)'!OW45+'データ一覧(モニタリング指標)'!OW46</f>
        <v>1781</v>
      </c>
      <c r="OX12" s="5">
        <f>'データ一覧(モニタリング指標)'!OX45+'データ一覧(モニタリング指標)'!OX46</f>
        <v>1781</v>
      </c>
      <c r="OY12" s="5">
        <f>'データ一覧(モニタリング指標)'!OY45+'データ一覧(モニタリング指標)'!OY46</f>
        <v>1781</v>
      </c>
      <c r="OZ12" s="5">
        <f>'データ一覧(モニタリング指標)'!OZ45+'データ一覧(モニタリング指標)'!OZ46</f>
        <v>1781</v>
      </c>
      <c r="PA12" s="5">
        <f>'データ一覧(モニタリング指標)'!PA45+'データ一覧(モニタリング指標)'!PA46</f>
        <v>1784</v>
      </c>
      <c r="PB12" s="5">
        <f>'データ一覧(モニタリング指標)'!PB45+'データ一覧(モニタリング指標)'!PB46</f>
        <v>1784</v>
      </c>
      <c r="PC12" s="5">
        <f>'データ一覧(モニタリング指標)'!PC45+'データ一覧(モニタリング指標)'!PC46</f>
        <v>1798</v>
      </c>
      <c r="PD12" s="5">
        <f>'データ一覧(モニタリング指標)'!PD45+'データ一覧(モニタリング指標)'!PD46</f>
        <v>1813</v>
      </c>
      <c r="PE12" s="5">
        <f>'データ一覧(モニタリング指標)'!PE45+'データ一覧(モニタリング指標)'!PE46</f>
        <v>1830</v>
      </c>
      <c r="PF12" s="5">
        <f>'データ一覧(モニタリング指標)'!PF45+'データ一覧(モニタリング指標)'!PF46</f>
        <v>1834</v>
      </c>
      <c r="PG12" s="5">
        <f>'データ一覧(モニタリング指標)'!PG45+'データ一覧(モニタリング指標)'!PG46</f>
        <v>1932</v>
      </c>
      <c r="PH12" s="5">
        <f>'データ一覧(モニタリング指標)'!PH45+'データ一覧(モニタリング指標)'!PH46</f>
        <v>1967</v>
      </c>
      <c r="PI12" s="5">
        <f>'データ一覧(モニタリング指標)'!PI45+'データ一覧(モニタリング指標)'!PI46</f>
        <v>1981</v>
      </c>
      <c r="PJ12" s="5">
        <f>'データ一覧(モニタリング指標)'!PJ45+'データ一覧(モニタリング指標)'!PJ46</f>
        <v>1983</v>
      </c>
      <c r="PK12" s="5">
        <f>'データ一覧(モニタリング指標)'!PK45+'データ一覧(モニタリング指標)'!PK46</f>
        <v>2045</v>
      </c>
      <c r="PL12" s="5">
        <f>'データ一覧(モニタリング指標)'!PL45+'データ一覧(モニタリング指標)'!PL46</f>
        <v>2091</v>
      </c>
      <c r="PM12" s="5">
        <f>'データ一覧(モニタリング指標)'!PM45+'データ一覧(モニタリング指標)'!PM46</f>
        <v>2094</v>
      </c>
      <c r="PN12" s="5">
        <f>'データ一覧(モニタリング指標)'!PN45+'データ一覧(モニタリング指標)'!PN46</f>
        <v>2094</v>
      </c>
      <c r="PO12" s="5">
        <f>'データ一覧(モニタリング指標)'!PO45+'データ一覧(モニタリング指標)'!PO46</f>
        <v>2094</v>
      </c>
      <c r="PP12" s="5">
        <f>'データ一覧(モニタリング指標)'!PP45+'データ一覧(モニタリング指標)'!PP46</f>
        <v>2105</v>
      </c>
      <c r="PQ12" s="5">
        <f>'データ一覧(モニタリング指標)'!PQ45+'データ一覧(モニタリング指標)'!PQ46</f>
        <v>2148</v>
      </c>
      <c r="PR12" s="5">
        <f>'データ一覧(モニタリング指標)'!PR45+'データ一覧(モニタリング指標)'!PR46</f>
        <v>2215</v>
      </c>
      <c r="PS12" s="5">
        <f>'データ一覧(モニタリング指標)'!PS45+'データ一覧(モニタリング指標)'!PS46</f>
        <v>2218</v>
      </c>
      <c r="PT12" s="5">
        <f>'データ一覧(モニタリング指標)'!PT45+'データ一覧(モニタリング指標)'!PT46</f>
        <v>2218</v>
      </c>
      <c r="PU12" s="5">
        <f>'データ一覧(モニタリング指標)'!PU45+'データ一覧(モニタリング指標)'!PU46</f>
        <v>2227</v>
      </c>
      <c r="PV12" s="5">
        <f>'データ一覧(モニタリング指標)'!PV45+'データ一覧(モニタリング指標)'!PV46</f>
        <v>2243</v>
      </c>
      <c r="PW12" s="5">
        <f>'データ一覧(モニタリング指標)'!PW45+'データ一覧(モニタリング指標)'!PW46</f>
        <v>2249</v>
      </c>
      <c r="PX12" s="5">
        <f>'データ一覧(モニタリング指標)'!PX45+'データ一覧(モニタリング指標)'!PX46</f>
        <v>2265</v>
      </c>
      <c r="PY12" s="5">
        <f>'データ一覧(モニタリング指標)'!PY45+'データ一覧(モニタリング指標)'!PY46</f>
        <v>2270</v>
      </c>
      <c r="PZ12" s="5">
        <f>'データ一覧(モニタリング指標)'!PZ45+'データ一覧(モニタリング指標)'!PZ46</f>
        <v>2270</v>
      </c>
      <c r="QA12" s="5">
        <f>'データ一覧(モニタリング指標)'!QA45+'データ一覧(モニタリング指標)'!QA46</f>
        <v>2270</v>
      </c>
      <c r="QB12" s="5">
        <f>'データ一覧(モニタリング指標)'!QB45+'データ一覧(モニタリング指標)'!QB46</f>
        <v>2278</v>
      </c>
      <c r="QC12" s="5">
        <f>'データ一覧(モニタリング指標)'!QC45+'データ一覧(モニタリング指標)'!QC46</f>
        <v>2305</v>
      </c>
      <c r="QD12" s="5">
        <f>'データ一覧(モニタリング指標)'!QD45+'データ一覧(モニタリング指標)'!QD46</f>
        <v>2319</v>
      </c>
      <c r="QE12" s="5">
        <f>'データ一覧(モニタリング指標)'!QE45+'データ一覧(モニタリング指標)'!QE46</f>
        <v>2319</v>
      </c>
      <c r="QF12" s="5">
        <f>'データ一覧(モニタリング指標)'!QF45+'データ一覧(モニタリング指標)'!QF46</f>
        <v>2319</v>
      </c>
      <c r="QG12" s="5">
        <f>'データ一覧(モニタリング指標)'!QG45+'データ一覧(モニタリング指標)'!QG46</f>
        <v>2319</v>
      </c>
      <c r="QH12" s="5">
        <f>'データ一覧(モニタリング指標)'!QH45+'データ一覧(モニタリング指標)'!QH46</f>
        <v>2319</v>
      </c>
      <c r="QI12" s="5">
        <f>'データ一覧(モニタリング指標)'!QI45+'データ一覧(モニタリング指標)'!QI46</f>
        <v>2322</v>
      </c>
      <c r="QJ12" s="5">
        <f>'データ一覧(モニタリング指標)'!QJ45+'データ一覧(モニタリング指標)'!QJ46</f>
        <v>2322</v>
      </c>
      <c r="QK12" s="5">
        <f>'データ一覧(モニタリング指標)'!QK45+'データ一覧(モニタリング指標)'!QK46</f>
        <v>2322</v>
      </c>
      <c r="QL12" s="5">
        <f>'データ一覧(モニタリング指標)'!QL45+'データ一覧(モニタリング指標)'!QL46</f>
        <v>2323</v>
      </c>
      <c r="QM12" s="5">
        <f>'データ一覧(モニタリング指標)'!QM45+'データ一覧(モニタリング指標)'!QM46</f>
        <v>2323</v>
      </c>
      <c r="QN12" s="5">
        <f>'データ一覧(モニタリング指標)'!QN45+'データ一覧(モニタリング指標)'!QN46</f>
        <v>2323</v>
      </c>
      <c r="QO12" s="5">
        <f>'データ一覧(モニタリング指標)'!QO45+'データ一覧(モニタリング指標)'!QO46</f>
        <v>2323</v>
      </c>
      <c r="QP12" s="5">
        <f>'データ一覧(モニタリング指標)'!QP45+'データ一覧(モニタリング指標)'!QP46</f>
        <v>2323</v>
      </c>
      <c r="QQ12" s="5">
        <f>'データ一覧(モニタリング指標)'!QQ45+'データ一覧(モニタリング指標)'!QQ46</f>
        <v>2325</v>
      </c>
      <c r="QR12" s="5">
        <f>'データ一覧(モニタリング指標)'!QR45+'データ一覧(モニタリング指標)'!QR46</f>
        <v>2325</v>
      </c>
      <c r="QS12" s="5">
        <f>'データ一覧(モニタリング指標)'!QS45+'データ一覧(モニタリング指標)'!QS46</f>
        <v>2325</v>
      </c>
      <c r="QT12" s="5">
        <f>'データ一覧(モニタリング指標)'!QT45+'データ一覧(モニタリング指標)'!QT46</f>
        <v>2325</v>
      </c>
      <c r="QU12" s="5">
        <f>'データ一覧(モニタリング指標)'!QU45+'データ一覧(モニタリング指標)'!QU46</f>
        <v>2325</v>
      </c>
      <c r="QV12" s="5">
        <f>'データ一覧(モニタリング指標)'!QV45+'データ一覧(モニタリング指標)'!QV46</f>
        <v>2325</v>
      </c>
      <c r="QW12" s="5">
        <f>'データ一覧(モニタリング指標)'!QW45+'データ一覧(モニタリング指標)'!QW46</f>
        <v>2327</v>
      </c>
      <c r="QX12" s="5">
        <f>'データ一覧(モニタリング指標)'!QX45+'データ一覧(モニタリング指標)'!QX46</f>
        <v>2335</v>
      </c>
      <c r="QY12" s="5">
        <f>'データ一覧(モニタリング指標)'!QY45+'データ一覧(モニタリング指標)'!QY46</f>
        <v>2335</v>
      </c>
      <c r="QZ12" s="5">
        <f>'データ一覧(モニタリング指標)'!QZ45+'データ一覧(モニタリング指標)'!QZ46</f>
        <v>2345</v>
      </c>
      <c r="RA12" s="5">
        <f>'データ一覧(モニタリング指標)'!RA45+'データ一覧(モニタリング指標)'!RA46</f>
        <v>2345</v>
      </c>
      <c r="RB12" s="5">
        <f>'データ一覧(モニタリング指標)'!RB45+'データ一覧(モニタリング指標)'!RB46</f>
        <v>2345</v>
      </c>
      <c r="RC12" s="5">
        <f>'データ一覧(モニタリング指標)'!RC45+'データ一覧(モニタリング指標)'!RC46</f>
        <v>2345</v>
      </c>
      <c r="RD12" s="5">
        <f>'データ一覧(モニタリング指標)'!RD45+'データ一覧(モニタリング指標)'!RD46</f>
        <v>2345</v>
      </c>
      <c r="RE12" s="5">
        <f>'データ一覧(モニタリング指標)'!RE45+'データ一覧(モニタリング指標)'!RE46</f>
        <v>2346</v>
      </c>
      <c r="RF12" s="5">
        <f>'データ一覧(モニタリング指標)'!RF45+'データ一覧(モニタリング指標)'!RF46</f>
        <v>2346</v>
      </c>
      <c r="RG12" s="5">
        <f>'データ一覧(モニタリング指標)'!RG45+'データ一覧(モニタリング指標)'!RG46</f>
        <v>2347</v>
      </c>
      <c r="RH12" s="5">
        <f>'データ一覧(モニタリング指標)'!RH45+'データ一覧(モニタリング指標)'!RH46</f>
        <v>2347</v>
      </c>
      <c r="RI12" s="5">
        <f>'データ一覧(モニタリング指標)'!RI45+'データ一覧(モニタリング指標)'!RI46</f>
        <v>2350</v>
      </c>
      <c r="RJ12" s="5">
        <f>'データ一覧(モニタリング指標)'!RJ45+'データ一覧(モニタリング指標)'!RJ46</f>
        <v>2350</v>
      </c>
      <c r="RK12" s="5">
        <f>'データ一覧(モニタリング指標)'!RK45+'データ一覧(モニタリング指標)'!RK46</f>
        <v>2350</v>
      </c>
      <c r="RL12" s="5">
        <f>'データ一覧(モニタリング指標)'!RL45+'データ一覧(モニタリング指標)'!RL46</f>
        <v>2350</v>
      </c>
      <c r="RM12" s="5">
        <f>'データ一覧(モニタリング指標)'!RM45+'データ一覧(モニタリング指標)'!RM46</f>
        <v>2350</v>
      </c>
      <c r="RN12" s="5">
        <f>'データ一覧(モニタリング指標)'!RN45+'データ一覧(モニタリング指標)'!RN46</f>
        <v>2350</v>
      </c>
      <c r="RO12" s="5">
        <f>'データ一覧(モニタリング指標)'!RO45+'データ一覧(モニタリング指標)'!RO46</f>
        <v>2350</v>
      </c>
      <c r="RP12" s="5">
        <f>'データ一覧(モニタリング指標)'!RP45+'データ一覧(モニタリング指標)'!RP46</f>
        <v>2350</v>
      </c>
      <c r="RQ12" s="5">
        <f>'データ一覧(モニタリング指標)'!RQ45+'データ一覧(モニタリング指標)'!RQ46</f>
        <v>2350</v>
      </c>
      <c r="RR12" s="5">
        <f>'データ一覧(モニタリング指標)'!RR45+'データ一覧(モニタリング指標)'!RR46</f>
        <v>2350</v>
      </c>
      <c r="RS12" s="5">
        <f>'データ一覧(モニタリング指標)'!RS45+'データ一覧(モニタリング指標)'!RS46</f>
        <v>2350</v>
      </c>
      <c r="RT12" s="5">
        <f>'データ一覧(モニタリング指標)'!RT45+'データ一覧(モニタリング指標)'!RT46</f>
        <v>2352</v>
      </c>
      <c r="RU12" s="5">
        <f>'データ一覧(モニタリング指標)'!RU45+'データ一覧(モニタリング指標)'!RU46</f>
        <v>2386</v>
      </c>
      <c r="RV12" s="5">
        <f>'データ一覧(モニタリング指標)'!RV45+'データ一覧(モニタリング指標)'!RV46</f>
        <v>2457</v>
      </c>
      <c r="RW12" s="5">
        <f>'データ一覧(モニタリング指標)'!RW45+'データ一覧(モニタリング指標)'!RW46</f>
        <v>2457</v>
      </c>
      <c r="RX12" s="5">
        <f>'データ一覧(モニタリング指標)'!RX45+'データ一覧(モニタリング指標)'!RX46</f>
        <v>2457</v>
      </c>
      <c r="RY12" s="5">
        <f>'データ一覧(モニタリング指標)'!RY45+'データ一覧(モニタリング指標)'!RY46</f>
        <v>2457</v>
      </c>
      <c r="RZ12" s="5">
        <f>'データ一覧(モニタリング指標)'!RZ45+'データ一覧(モニタリング指標)'!RZ46</f>
        <v>2457</v>
      </c>
      <c r="SA12" s="5">
        <f>'データ一覧(モニタリング指標)'!SA45+'データ一覧(モニタリング指標)'!SA46</f>
        <v>2457</v>
      </c>
      <c r="SB12" s="5">
        <f>'データ一覧(モニタリング指標)'!SB45+'データ一覧(モニタリング指標)'!SB46</f>
        <v>2457</v>
      </c>
      <c r="SC12" s="5">
        <f>'データ一覧(モニタリング指標)'!SC45+'データ一覧(モニタリング指標)'!SC46</f>
        <v>2457</v>
      </c>
      <c r="SD12" s="5">
        <f>'データ一覧(モニタリング指標)'!SD45+'データ一覧(モニタリング指標)'!SD46</f>
        <v>2457</v>
      </c>
      <c r="SE12" s="5">
        <f>'データ一覧(モニタリング指標)'!SE45+'データ一覧(モニタリング指標)'!SE46</f>
        <v>2457</v>
      </c>
      <c r="SF12" s="5">
        <f>'データ一覧(モニタリング指標)'!SF45+'データ一覧(モニタリング指標)'!SF46</f>
        <v>2457</v>
      </c>
      <c r="SG12" s="5">
        <f>'データ一覧(モニタリング指標)'!SG45+'データ一覧(モニタリング指標)'!SG46</f>
        <v>2457</v>
      </c>
      <c r="SH12" s="5">
        <f>'データ一覧(モニタリング指標)'!SH45+'データ一覧(モニタリング指標)'!SH46</f>
        <v>2457</v>
      </c>
      <c r="SI12" s="5">
        <f>'データ一覧(モニタリング指標)'!SI45+'データ一覧(モニタリング指標)'!SI46</f>
        <v>2457</v>
      </c>
      <c r="SJ12" s="5">
        <f>'データ一覧(モニタリング指標)'!SJ45+'データ一覧(モニタリング指標)'!SJ46</f>
        <v>2457</v>
      </c>
      <c r="SK12" s="5">
        <f>'データ一覧(モニタリング指標)'!SK45+'データ一覧(モニタリング指標)'!SK46</f>
        <v>2457</v>
      </c>
      <c r="SL12" s="5">
        <f>'データ一覧(モニタリング指標)'!SL45+'データ一覧(モニタリング指標)'!SL46</f>
        <v>2457</v>
      </c>
      <c r="SM12" s="5">
        <f>'データ一覧(モニタリング指標)'!SM45+'データ一覧(モニタリング指標)'!SM46</f>
        <v>2457</v>
      </c>
      <c r="SN12" s="5">
        <f>'データ一覧(モニタリング指標)'!SN45+'データ一覧(モニタリング指標)'!SN46</f>
        <v>2457</v>
      </c>
      <c r="SO12" s="5">
        <f>'データ一覧(モニタリング指標)'!SO45+'データ一覧(モニタリング指標)'!SO46</f>
        <v>2502</v>
      </c>
      <c r="SP12" s="5">
        <f>'データ一覧(モニタリング指標)'!SP45+'データ一覧(モニタリング指標)'!SP46</f>
        <v>2502</v>
      </c>
      <c r="SQ12" s="5">
        <f>'データ一覧(モニタリング指標)'!SQ45+'データ一覧(モニタリング指標)'!SQ46</f>
        <v>2502</v>
      </c>
      <c r="SR12" s="5">
        <f>'データ一覧(モニタリング指標)'!SR45+'データ一覧(モニタリング指標)'!SR46</f>
        <v>2502</v>
      </c>
      <c r="SS12" s="5">
        <f>'データ一覧(モニタリング指標)'!SS45+'データ一覧(モニタリング指標)'!SS46</f>
        <v>2502</v>
      </c>
      <c r="ST12" s="5">
        <f>'データ一覧(モニタリング指標)'!ST45+'データ一覧(モニタリング指標)'!ST46</f>
        <v>2502</v>
      </c>
      <c r="SU12" s="5">
        <f>'データ一覧(モニタリング指標)'!SU45+'データ一覧(モニタリング指標)'!SU46</f>
        <v>2510</v>
      </c>
      <c r="SV12" s="5">
        <f>'データ一覧(モニタリング指標)'!SV45+'データ一覧(モニタリング指標)'!SV46</f>
        <v>2510</v>
      </c>
      <c r="SW12" s="5">
        <f>'データ一覧(モニタリング指標)'!SW45+'データ一覧(モニタリング指標)'!SW46</f>
        <v>2510</v>
      </c>
      <c r="SX12" s="5">
        <f>'データ一覧(モニタリング指標)'!SX45+'データ一覧(モニタリング指標)'!SX46</f>
        <v>2510</v>
      </c>
      <c r="SY12" s="5">
        <f>'データ一覧(モニタリング指標)'!SY45+'データ一覧(モニタリング指標)'!SY46</f>
        <v>2510</v>
      </c>
      <c r="SZ12" s="5">
        <f>'データ一覧(モニタリング指標)'!SZ45+'データ一覧(モニタリング指標)'!SZ46</f>
        <v>2510</v>
      </c>
      <c r="TA12" s="5">
        <f>'データ一覧(モニタリング指標)'!TA45+'データ一覧(モニタリング指標)'!TA46</f>
        <v>2510</v>
      </c>
      <c r="TB12" s="5">
        <f>'データ一覧(モニタリング指標)'!TB45+'データ一覧(モニタリング指標)'!TB46</f>
        <v>2510</v>
      </c>
      <c r="TC12" s="5">
        <f>'データ一覧(モニタリング指標)'!TC45+'データ一覧(モニタリング指標)'!TC46</f>
        <v>2510</v>
      </c>
      <c r="TD12" s="5">
        <f>'データ一覧(モニタリング指標)'!TD45+'データ一覧(モニタリング指標)'!TD46</f>
        <v>2516</v>
      </c>
      <c r="TE12" s="5">
        <f>'データ一覧(モニタリング指標)'!TE45+'データ一覧(モニタリング指標)'!TE46</f>
        <v>2531</v>
      </c>
      <c r="TF12" s="5">
        <f>'データ一覧(モニタリング指標)'!TF45+'データ一覧(モニタリング指標)'!TF46</f>
        <v>2531</v>
      </c>
      <c r="TG12" s="5">
        <f>'データ一覧(モニタリング指標)'!TG45+'データ一覧(モニタリング指標)'!TG46</f>
        <v>2531</v>
      </c>
      <c r="TH12" s="5">
        <f>'データ一覧(モニタリング指標)'!TH45+'データ一覧(モニタリング指標)'!TH46</f>
        <v>2531</v>
      </c>
      <c r="TI12" s="5">
        <f>'データ一覧(モニタリング指標)'!TI45+'データ一覧(モニタリング指標)'!TI46</f>
        <v>2534</v>
      </c>
      <c r="TJ12" s="5">
        <f>'データ一覧(モニタリング指標)'!TJ45+'データ一覧(モニタリング指標)'!TJ46</f>
        <v>2534</v>
      </c>
      <c r="TK12" s="5">
        <f>'データ一覧(モニタリング指標)'!TK45+'データ一覧(モニタリング指標)'!TK46</f>
        <v>2534</v>
      </c>
      <c r="TL12" s="5">
        <f>'データ一覧(モニタリング指標)'!TL45+'データ一覧(モニタリング指標)'!TL46</f>
        <v>2534</v>
      </c>
      <c r="TM12" s="5">
        <f>'データ一覧(モニタリング指標)'!TM45+'データ一覧(モニタリング指標)'!TM46</f>
        <v>2534</v>
      </c>
      <c r="TN12" s="5">
        <f>'データ一覧(モニタリング指標)'!TN45+'データ一覧(モニタリング指標)'!TN46</f>
        <v>2534</v>
      </c>
      <c r="TO12" s="5">
        <f>'データ一覧(モニタリング指標)'!TO45+'データ一覧(モニタリング指標)'!TO46</f>
        <v>2534</v>
      </c>
      <c r="TP12" s="5">
        <f>'データ一覧(モニタリング指標)'!TP45+'データ一覧(モニタリング指標)'!TP46</f>
        <v>2547</v>
      </c>
      <c r="TQ12" s="5">
        <f>'データ一覧(モニタリング指標)'!TQ45+'データ一覧(モニタリング指標)'!TQ46</f>
        <v>2547</v>
      </c>
      <c r="TR12" s="5">
        <f>'データ一覧(モニタリング指標)'!TR45+'データ一覧(モニタリング指標)'!TR46</f>
        <v>2547</v>
      </c>
      <c r="TS12" s="5">
        <f>'データ一覧(モニタリング指標)'!TS45+'データ一覧(モニタリング指標)'!TS46</f>
        <v>2547</v>
      </c>
      <c r="TT12" s="5">
        <f>'データ一覧(モニタリング指標)'!TT45+'データ一覧(モニタリング指標)'!TT46</f>
        <v>2547</v>
      </c>
      <c r="TU12" s="5">
        <f>'データ一覧(モニタリング指標)'!TU45+'データ一覧(モニタリング指標)'!TU46</f>
        <v>2547</v>
      </c>
      <c r="TV12" s="5">
        <f>'データ一覧(モニタリング指標)'!TV45+'データ一覧(モニタリング指標)'!TV46</f>
        <v>2567</v>
      </c>
      <c r="TW12" s="5">
        <f>'データ一覧(モニタリング指標)'!TW45+'データ一覧(モニタリング指標)'!TW46</f>
        <v>2567</v>
      </c>
      <c r="TX12" s="5">
        <f>'データ一覧(モニタリング指標)'!TX45+'データ一覧(モニタリング指標)'!TX46</f>
        <v>2567</v>
      </c>
      <c r="TY12" s="5">
        <f>'データ一覧(モニタリング指標)'!TY45+'データ一覧(モニタリング指標)'!TY46</f>
        <v>2567</v>
      </c>
      <c r="TZ12" s="5">
        <f>'データ一覧(モニタリング指標)'!TZ45+'データ一覧(モニタリング指標)'!TZ46</f>
        <v>2579</v>
      </c>
      <c r="UA12" s="5">
        <f>'データ一覧(モニタリング指標)'!UA45+'データ一覧(モニタリング指標)'!UA46</f>
        <v>2579</v>
      </c>
      <c r="UB12" s="5">
        <f>'データ一覧(モニタリング指標)'!UB45+'データ一覧(モニタリング指標)'!UB46</f>
        <v>2579</v>
      </c>
      <c r="UC12" s="5">
        <f>'データ一覧(モニタリング指標)'!UC45+'データ一覧(モニタリング指標)'!UC46</f>
        <v>2585</v>
      </c>
      <c r="UD12" s="5">
        <f>'データ一覧(モニタリング指標)'!UD45+'データ一覧(モニタリング指標)'!UD46</f>
        <v>2585</v>
      </c>
      <c r="UE12" s="5">
        <f>'データ一覧(モニタリング指標)'!UE45+'データ一覧(モニタリング指標)'!UE46</f>
        <v>2665</v>
      </c>
      <c r="UF12" s="5">
        <f>'データ一覧(モニタリング指標)'!UF45+'データ一覧(モニタリング指標)'!UF46</f>
        <v>2669</v>
      </c>
      <c r="UG12" s="5">
        <f>'データ一覧(モニタリング指標)'!UG45+'データ一覧(モニタリング指標)'!UG46</f>
        <v>2669</v>
      </c>
      <c r="UH12" s="5">
        <f>'データ一覧(モニタリング指標)'!UH45+'データ一覧(モニタリング指標)'!UH46</f>
        <v>2669</v>
      </c>
      <c r="UI12" s="5">
        <f>'データ一覧(モニタリング指標)'!UI45+'データ一覧(モニタリング指標)'!UI46</f>
        <v>2669</v>
      </c>
      <c r="UJ12" s="5">
        <f>'データ一覧(モニタリング指標)'!UJ45+'データ一覧(モニタリング指標)'!UJ46</f>
        <v>2696</v>
      </c>
      <c r="UK12" s="5">
        <f>'データ一覧(モニタリング指標)'!UK45+'データ一覧(モニタリング指標)'!UK46</f>
        <v>2694</v>
      </c>
      <c r="UL12" s="5">
        <f>'データ一覧(モニタリング指標)'!UL45+'データ一覧(モニタリング指標)'!UL46</f>
        <v>2697</v>
      </c>
      <c r="UM12" s="5">
        <f>'データ一覧(モニタリング指標)'!UM45+'データ一覧(モニタリング指標)'!UM46</f>
        <v>2709</v>
      </c>
      <c r="UN12" s="5">
        <f>'データ一覧(モニタリング指標)'!UN45+'データ一覧(モニタリング指標)'!UN46</f>
        <v>2710</v>
      </c>
      <c r="UO12" s="5">
        <f>'データ一覧(モニタリング指標)'!UO45+'データ一覧(モニタリング指標)'!UO46</f>
        <v>2722</v>
      </c>
      <c r="UP12" s="5">
        <f>'データ一覧(モニタリング指標)'!UP45+'データ一覧(モニタリング指標)'!UP46</f>
        <v>2722</v>
      </c>
      <c r="UQ12" s="5">
        <f>'データ一覧(モニタリング指標)'!UQ45+'データ一覧(モニタリング指標)'!UQ46</f>
        <v>2733</v>
      </c>
      <c r="UR12" s="5">
        <f>'データ一覧(モニタリング指標)'!UR45+'データ一覧(モニタリング指標)'!UR46</f>
        <v>2730</v>
      </c>
      <c r="US12" s="5">
        <f>'データ一覧(モニタリング指標)'!US45+'データ一覧(モニタリング指標)'!US46</f>
        <v>2758</v>
      </c>
      <c r="UT12" s="5">
        <f>'データ一覧(モニタリング指標)'!UT45+'データ一覧(モニタリング指標)'!UT46</f>
        <v>2758</v>
      </c>
      <c r="UU12" s="5">
        <f>'データ一覧(モニタリング指標)'!UU45+'データ一覧(モニタリング指標)'!UU46</f>
        <v>2758</v>
      </c>
      <c r="UV12" s="5">
        <f>'データ一覧(モニタリング指標)'!UV45+'データ一覧(モニタリング指標)'!UV46</f>
        <v>2758</v>
      </c>
      <c r="UW12" s="5">
        <f>'データ一覧(モニタリング指標)'!UW45+'データ一覧(モニタリング指標)'!UW46</f>
        <v>2758</v>
      </c>
      <c r="UX12" s="5">
        <f>'データ一覧(モニタリング指標)'!UX45+'データ一覧(モニタリング指標)'!UX46</f>
        <v>2758</v>
      </c>
      <c r="UY12" s="5">
        <f>'データ一覧(モニタリング指標)'!UY45+'データ一覧(モニタリング指標)'!UY46</f>
        <v>2773</v>
      </c>
      <c r="UZ12" s="5">
        <f>'データ一覧(モニタリング指標)'!UZ45+'データ一覧(モニタリング指標)'!UZ46</f>
        <v>2772</v>
      </c>
      <c r="VA12" s="5">
        <f>'データ一覧(モニタリング指標)'!VA45+'データ一覧(モニタリング指標)'!VA46</f>
        <v>2772</v>
      </c>
      <c r="VB12" s="5">
        <f>'データ一覧(モニタリング指標)'!VB45+'データ一覧(モニタリング指標)'!VB46</f>
        <v>2770</v>
      </c>
      <c r="VC12" s="5">
        <f>'データ一覧(モニタリング指標)'!VC45+'データ一覧(モニタリング指標)'!VC46</f>
        <v>2789</v>
      </c>
      <c r="VD12" s="5">
        <f>'データ一覧(モニタリング指標)'!VD45+'データ一覧(モニタリング指標)'!VD46</f>
        <v>2789</v>
      </c>
      <c r="VE12" s="5">
        <f>'データ一覧(モニタリング指標)'!VE45+'データ一覧(モニタリング指標)'!VE46</f>
        <v>2798</v>
      </c>
      <c r="VF12" s="5">
        <f>'データ一覧(モニタリング指標)'!VF45+'データ一覧(モニタリング指標)'!VF46</f>
        <v>2803</v>
      </c>
      <c r="VG12" s="5">
        <f>'データ一覧(モニタリング指標)'!VG45+'データ一覧(モニタリング指標)'!VG46</f>
        <v>2803</v>
      </c>
      <c r="VH12" s="5">
        <f>'データ一覧(モニタリング指標)'!VH45+'データ一覧(モニタリング指標)'!VH46</f>
        <v>2866</v>
      </c>
      <c r="VI12" s="5">
        <f>'データ一覧(モニタリング指標)'!VI45+'データ一覧(モニタリング指標)'!VI46</f>
        <v>2816</v>
      </c>
      <c r="VJ12" s="5">
        <f>'データ一覧(モニタリング指標)'!VJ45+'データ一覧(モニタリング指標)'!VJ46</f>
        <v>2816</v>
      </c>
      <c r="VK12" s="5">
        <f>'データ一覧(モニタリング指標)'!VK45+'データ一覧(モニタリング指標)'!VK46</f>
        <v>2816</v>
      </c>
      <c r="VL12" s="5">
        <f>'データ一覧(モニタリング指標)'!VL45+'データ一覧(モニタリング指標)'!VL46</f>
        <v>2816</v>
      </c>
      <c r="VM12" s="5">
        <f>'データ一覧(モニタリング指標)'!VM45+'データ一覧(モニタリング指標)'!VM46</f>
        <v>2816</v>
      </c>
      <c r="VN12" s="5">
        <f>'データ一覧(モニタリング指標)'!VN45+'データ一覧(モニタリング指標)'!VN46</f>
        <v>2816</v>
      </c>
      <c r="VO12" s="5">
        <f>'データ一覧(モニタリング指標)'!VO45+'データ一覧(モニタリング指標)'!VO46</f>
        <v>2816</v>
      </c>
      <c r="VP12" s="5">
        <f>'データ一覧(モニタリング指標)'!VP45+'データ一覧(モニタリング指標)'!VP46</f>
        <v>2818</v>
      </c>
      <c r="VQ12" s="5">
        <f>'データ一覧(モニタリング指標)'!VQ45+'データ一覧(モニタリング指標)'!VQ46</f>
        <v>2818</v>
      </c>
      <c r="VR12" s="5">
        <f>'データ一覧(モニタリング指標)'!VR45+'データ一覧(モニタリング指標)'!VR46</f>
        <v>2818</v>
      </c>
      <c r="VS12" s="5">
        <f>'データ一覧(モニタリング指標)'!VS45+'データ一覧(モニタリング指標)'!VS46</f>
        <v>2818</v>
      </c>
      <c r="VT12" s="5">
        <f>'データ一覧(モニタリング指標)'!VT45+'データ一覧(モニタリング指標)'!VT46</f>
        <v>2818</v>
      </c>
      <c r="VU12" s="5">
        <f>'データ一覧(モニタリング指標)'!VU45+'データ一覧(モニタリング指標)'!VU46</f>
        <v>2818</v>
      </c>
      <c r="VV12" s="5">
        <f>'データ一覧(モニタリング指標)'!VV45+'データ一覧(モニタリング指標)'!VV46</f>
        <v>2818</v>
      </c>
      <c r="VW12" s="5">
        <f>'データ一覧(モニタリング指標)'!VW45+'データ一覧(モニタリング指標)'!VW46</f>
        <v>2818</v>
      </c>
      <c r="VX12" s="5">
        <f>'データ一覧(モニタリング指標)'!VX45+'データ一覧(モニタリング指標)'!VX46</f>
        <v>2818</v>
      </c>
      <c r="VY12" s="5">
        <f>'データ一覧(モニタリング指標)'!VY45+'データ一覧(モニタリング指標)'!VY46</f>
        <v>2818</v>
      </c>
      <c r="VZ12" s="5">
        <f>'データ一覧(モニタリング指標)'!VZ45+'データ一覧(モニタリング指標)'!VZ46</f>
        <v>2818</v>
      </c>
      <c r="WA12" s="5">
        <f>'データ一覧(モニタリング指標)'!WA45+'データ一覧(モニタリング指標)'!WA46</f>
        <v>2818</v>
      </c>
      <c r="WB12" s="5">
        <f>'データ一覧(モニタリング指標)'!WB45+'データ一覧(モニタリング指標)'!WB46</f>
        <v>2818</v>
      </c>
      <c r="WC12" s="5">
        <f>'データ一覧(モニタリング指標)'!WC45+'データ一覧(モニタリング指標)'!WC46</f>
        <v>2838</v>
      </c>
      <c r="WD12" s="5">
        <f>'データ一覧(モニタリング指標)'!WD45+'データ一覧(モニタリング指標)'!WD46</f>
        <v>2838</v>
      </c>
      <c r="WE12" s="5">
        <f>'データ一覧(モニタリング指標)'!WE45+'データ一覧(モニタリング指標)'!WE46</f>
        <v>2838</v>
      </c>
      <c r="WF12" s="5">
        <f>'データ一覧(モニタリング指標)'!WF45+'データ一覧(モニタリング指標)'!WF46</f>
        <v>2838</v>
      </c>
      <c r="WG12" s="5">
        <f>'データ一覧(モニタリング指標)'!WG45+'データ一覧(モニタリング指標)'!WG46</f>
        <v>2838</v>
      </c>
      <c r="WH12" s="5">
        <f>'データ一覧(モニタリング指標)'!WH45+'データ一覧(モニタリング指標)'!WH46</f>
        <v>2838</v>
      </c>
      <c r="WI12" s="5">
        <f>'データ一覧(モニタリング指標)'!WI45+'データ一覧(モニタリング指標)'!WI46</f>
        <v>2838</v>
      </c>
      <c r="WJ12" s="5">
        <f>'データ一覧(モニタリング指標)'!WJ45+'データ一覧(モニタリング指標)'!WJ46</f>
        <v>2838</v>
      </c>
      <c r="WK12" s="5">
        <f>'データ一覧(モニタリング指標)'!WK45+'データ一覧(モニタリング指標)'!WK46</f>
        <v>2838</v>
      </c>
      <c r="WL12" s="5">
        <f>'データ一覧(モニタリング指標)'!WL45+'データ一覧(モニタリング指標)'!WL46</f>
        <v>2838</v>
      </c>
      <c r="WM12" s="5">
        <f>'データ一覧(モニタリング指標)'!WM45+'データ一覧(モニタリング指標)'!WM46</f>
        <v>2838</v>
      </c>
      <c r="WN12" s="5">
        <f>'データ一覧(モニタリング指標)'!WN45+'データ一覧(モニタリング指標)'!WN46</f>
        <v>2838</v>
      </c>
      <c r="WO12" s="5">
        <f>'データ一覧(モニタリング指標)'!WO45+'データ一覧(モニタリング指標)'!WO46</f>
        <v>2838</v>
      </c>
      <c r="WP12" s="5">
        <f>'データ一覧(モニタリング指標)'!WP45+'データ一覧(モニタリング指標)'!WP46</f>
        <v>2838</v>
      </c>
      <c r="WQ12" s="5">
        <f>'データ一覧(モニタリング指標)'!WQ45+'データ一覧(モニタリング指標)'!WQ46</f>
        <v>2838</v>
      </c>
      <c r="WR12" s="5">
        <f>'データ一覧(モニタリング指標)'!WR45+'データ一覧(モニタリング指標)'!WR46</f>
        <v>2861</v>
      </c>
      <c r="WS12" s="5">
        <f>'データ一覧(モニタリング指標)'!WS45+'データ一覧(モニタリング指標)'!WS46</f>
        <v>2932</v>
      </c>
      <c r="WT12" s="5">
        <f>'データ一覧(モニタリング指標)'!WT45+'データ一覧(モニタリング指標)'!WT46</f>
        <v>2932</v>
      </c>
      <c r="WU12" s="5">
        <f>'データ一覧(モニタリング指標)'!WU45+'データ一覧(モニタリング指標)'!WU46</f>
        <v>2932</v>
      </c>
      <c r="WV12" s="5">
        <f>'データ一覧(モニタリング指標)'!WV45+'データ一覧(モニタリング指標)'!WV46</f>
        <v>2932</v>
      </c>
      <c r="WW12" s="5">
        <f>'データ一覧(モニタリング指標)'!WW45+'データ一覧(モニタリング指標)'!WW46</f>
        <v>2932</v>
      </c>
      <c r="WX12" s="5">
        <f>'データ一覧(モニタリング指標)'!WX45+'データ一覧(モニタリング指標)'!WX46</f>
        <v>2939</v>
      </c>
      <c r="WY12" s="5">
        <f>'データ一覧(モニタリング指標)'!WY45+'データ一覧(モニタリング指標)'!WY46</f>
        <v>2939</v>
      </c>
      <c r="WZ12" s="5">
        <f>'データ一覧(モニタリング指標)'!WZ45+'データ一覧(モニタリング指標)'!WZ46</f>
        <v>2939</v>
      </c>
      <c r="XA12" s="5">
        <f>'データ一覧(モニタリング指標)'!XA45+'データ一覧(モニタリング指標)'!XA46</f>
        <v>2939</v>
      </c>
      <c r="XB12" s="5">
        <f>'データ一覧(モニタリング指標)'!XB45+'データ一覧(モニタリング指標)'!XB46</f>
        <v>2966</v>
      </c>
      <c r="XC12" s="5">
        <f>'データ一覧(モニタリング指標)'!XC45+'データ一覧(モニタリング指標)'!XC46</f>
        <v>2966</v>
      </c>
      <c r="XD12" s="5">
        <f>'データ一覧(モニタリング指標)'!XD45+'データ一覧(モニタリング指標)'!XD46</f>
        <v>2980</v>
      </c>
      <c r="XE12" s="5">
        <f>'データ一覧(モニタリング指標)'!XE45+'データ一覧(モニタリング指標)'!XE46</f>
        <v>2980</v>
      </c>
      <c r="XF12" s="5">
        <f>'データ一覧(モニタリング指標)'!XF45+'データ一覧(モニタリング指標)'!XF46</f>
        <v>2989</v>
      </c>
      <c r="XG12" s="5">
        <f>'データ一覧(モニタリング指標)'!XG45+'データ一覧(モニタリング指標)'!XG46</f>
        <v>2989</v>
      </c>
      <c r="XH12" s="5">
        <f>'データ一覧(モニタリング指標)'!XH45+'データ一覧(モニタリング指標)'!XH46</f>
        <v>2989</v>
      </c>
      <c r="XI12" s="5">
        <f>'データ一覧(モニタリング指標)'!XI45+'データ一覧(モニタリング指標)'!XI46</f>
        <v>2989</v>
      </c>
      <c r="XJ12" s="5">
        <f>'データ一覧(モニタリング指標)'!XJ45+'データ一覧(モニタリング指標)'!XJ46</f>
        <v>2997</v>
      </c>
      <c r="XK12" s="5">
        <f>'データ一覧(モニタリング指標)'!XK45+'データ一覧(モニタリング指標)'!XK46</f>
        <v>2997</v>
      </c>
      <c r="XL12" s="5">
        <f>'データ一覧(モニタリング指標)'!XL45+'データ一覧(モニタリング指標)'!XL46</f>
        <v>2997</v>
      </c>
      <c r="XM12" s="5">
        <f>'データ一覧(モニタリング指標)'!XM45+'データ一覧(モニタリング指標)'!XM46</f>
        <v>3025</v>
      </c>
      <c r="XN12" s="5">
        <f>'データ一覧(モニタリング指標)'!XN45+'データ一覧(モニタリング指標)'!XN46</f>
        <v>3025</v>
      </c>
      <c r="XO12" s="5">
        <f>'データ一覧(モニタリング指標)'!XO45+'データ一覧(モニタリング指標)'!XO46</f>
        <v>3025</v>
      </c>
      <c r="XP12" s="5">
        <f>'データ一覧(モニタリング指標)'!XP45+'データ一覧(モニタリング指標)'!XP46</f>
        <v>3025</v>
      </c>
      <c r="XQ12" s="5">
        <f>'データ一覧(モニタリング指標)'!XQ45+'データ一覧(モニタリング指標)'!XQ46</f>
        <v>3031</v>
      </c>
      <c r="XR12" s="5">
        <f>'データ一覧(モニタリング指標)'!XR45+'データ一覧(モニタリング指標)'!XR46</f>
        <v>3031</v>
      </c>
      <c r="XS12" s="5">
        <f>'データ一覧(モニタリング指標)'!XS45+'データ一覧(モニタリング指標)'!XS46</f>
        <v>3031</v>
      </c>
      <c r="XT12" s="5">
        <f>'データ一覧(モニタリング指標)'!XT45+'データ一覧(モニタリング指標)'!XT46</f>
        <v>3031</v>
      </c>
      <c r="XU12" s="5">
        <f>'データ一覧(モニタリング指標)'!XU45+'データ一覧(モニタリング指標)'!XU46</f>
        <v>3031</v>
      </c>
      <c r="XV12" s="5">
        <f>'データ一覧(モニタリング指標)'!XV45+'データ一覧(モニタリング指標)'!XV46</f>
        <v>3031</v>
      </c>
      <c r="XW12" s="5">
        <f>'データ一覧(モニタリング指標)'!XW45+'データ一覧(モニタリング指標)'!XW46</f>
        <v>3044</v>
      </c>
      <c r="XX12" s="5">
        <f>'データ一覧(モニタリング指標)'!XX45+'データ一覧(モニタリング指標)'!XX46</f>
        <v>3044</v>
      </c>
      <c r="XY12" s="5">
        <f>'データ一覧(モニタリング指標)'!XY45+'データ一覧(モニタリング指標)'!XY46</f>
        <v>3057</v>
      </c>
      <c r="XZ12" s="5">
        <f>'データ一覧(モニタリング指標)'!XZ45+'データ一覧(モニタリング指標)'!XZ46</f>
        <v>3057</v>
      </c>
      <c r="YA12" s="5">
        <f>'データ一覧(モニタリング指標)'!YA45+'データ一覧(モニタリング指標)'!YA46</f>
        <v>3057</v>
      </c>
      <c r="YB12" s="5">
        <f>'データ一覧(モニタリング指標)'!YB45+'データ一覧(モニタリング指標)'!YB46</f>
        <v>3057</v>
      </c>
      <c r="YC12" s="5">
        <f>'データ一覧(モニタリング指標)'!YC45+'データ一覧(モニタリング指標)'!YC46</f>
        <v>3057</v>
      </c>
      <c r="YD12" s="5">
        <f>'データ一覧(モニタリング指標)'!YD45+'データ一覧(モニタリング指標)'!YD46</f>
        <v>3057</v>
      </c>
      <c r="YE12" s="5">
        <f>'データ一覧(モニタリング指標)'!YE45+'データ一覧(モニタリング指標)'!YE46</f>
        <v>3057</v>
      </c>
      <c r="YF12" s="5">
        <f>'データ一覧(モニタリング指標)'!YF45+'データ一覧(モニタリング指標)'!YF46</f>
        <v>3057</v>
      </c>
      <c r="YG12" s="5">
        <f>'データ一覧(モニタリング指標)'!YG45+'データ一覧(モニタリング指標)'!YG46</f>
        <v>3057</v>
      </c>
      <c r="YH12" s="5">
        <f>'データ一覧(モニタリング指標)'!YH45+'データ一覧(モニタリング指標)'!YH46</f>
        <v>3062</v>
      </c>
      <c r="YI12" s="5">
        <f>'データ一覧(モニタリング指標)'!YI45+'データ一覧(モニタリング指標)'!YI46</f>
        <v>3062</v>
      </c>
      <c r="YJ12" s="5">
        <f>'データ一覧(モニタリング指標)'!YJ45+'データ一覧(モニタリング指標)'!YJ46</f>
        <v>3062</v>
      </c>
      <c r="YK12" s="5">
        <f>'データ一覧(モニタリング指標)'!YK45+'データ一覧(モニタリング指標)'!YK46</f>
        <v>3062</v>
      </c>
      <c r="YL12" s="5">
        <f>'データ一覧(モニタリング指標)'!YL45+'データ一覧(モニタリング指標)'!YL46</f>
        <v>3062</v>
      </c>
      <c r="YM12" s="5">
        <f>'データ一覧(モニタリング指標)'!YM45+'データ一覧(モニタリング指標)'!YM46</f>
        <v>3067</v>
      </c>
      <c r="YN12" s="5">
        <f>'データ一覧(モニタリング指標)'!YN45+'データ一覧(モニタリング指標)'!YN46</f>
        <v>3095</v>
      </c>
      <c r="YO12" s="5">
        <f>'データ一覧(モニタリング指標)'!YO45+'データ一覧(モニタリング指標)'!YO46</f>
        <v>3103</v>
      </c>
      <c r="YP12" s="5">
        <f>'データ一覧(モニタリング指標)'!YP45+'データ一覧(モニタリング指標)'!YP46</f>
        <v>3103</v>
      </c>
      <c r="YQ12" s="5">
        <f>'データ一覧(モニタリング指標)'!YQ45+'データ一覧(モニタリング指標)'!YQ46</f>
        <v>3103</v>
      </c>
      <c r="YR12" s="5">
        <f>'データ一覧(モニタリング指標)'!YR45+'データ一覧(モニタリング指標)'!YR46</f>
        <v>3103</v>
      </c>
      <c r="YS12" s="5">
        <f>'データ一覧(モニタリング指標)'!YS45+'データ一覧(モニタリング指標)'!YS46</f>
        <v>3103</v>
      </c>
      <c r="YT12" s="5">
        <f>'データ一覧(モニタリング指標)'!YT45+'データ一覧(モニタリング指標)'!YT46</f>
        <v>3103</v>
      </c>
      <c r="YU12" s="5">
        <f>'データ一覧(モニタリング指標)'!YU45+'データ一覧(モニタリング指標)'!YU46</f>
        <v>3103</v>
      </c>
      <c r="YV12" s="5">
        <f>'データ一覧(モニタリング指標)'!YV45+'データ一覧(モニタリング指標)'!YV46</f>
        <v>3103</v>
      </c>
      <c r="YW12" s="5">
        <f>'データ一覧(モニタリング指標)'!YW45+'データ一覧(モニタリング指標)'!YW46</f>
        <v>3103</v>
      </c>
      <c r="YX12" s="5">
        <f>'データ一覧(モニタリング指標)'!YX45+'データ一覧(モニタリング指標)'!YX46</f>
        <v>3103</v>
      </c>
      <c r="YY12" s="5">
        <f>'データ一覧(モニタリング指標)'!YY45+'データ一覧(モニタリング指標)'!YY46</f>
        <v>3103</v>
      </c>
      <c r="YZ12" s="5">
        <f>'データ一覧(モニタリング指標)'!YZ45+'データ一覧(モニタリング指標)'!YZ46</f>
        <v>3110</v>
      </c>
      <c r="ZA12" s="5">
        <f>'データ一覧(モニタリング指標)'!ZA45+'データ一覧(モニタリング指標)'!ZA46</f>
        <v>3110</v>
      </c>
      <c r="ZB12" s="5">
        <f>'データ一覧(モニタリング指標)'!ZB45+'データ一覧(モニタリング指標)'!ZB46</f>
        <v>3110</v>
      </c>
      <c r="ZC12" s="5">
        <f>'データ一覧(モニタリング指標)'!ZC45+'データ一覧(モニタリング指標)'!ZC46</f>
        <v>3110</v>
      </c>
      <c r="ZD12" s="5">
        <f>'データ一覧(モニタリング指標)'!ZD45+'データ一覧(モニタリング指標)'!ZD46</f>
        <v>3110</v>
      </c>
      <c r="ZE12" s="5">
        <f>'データ一覧(モニタリング指標)'!ZE45+'データ一覧(モニタリング指標)'!ZE46</f>
        <v>3110</v>
      </c>
      <c r="ZF12" s="5">
        <f>'データ一覧(モニタリング指標)'!ZF45+'データ一覧(モニタリング指標)'!ZF46</f>
        <v>3110</v>
      </c>
      <c r="ZG12" s="5">
        <f>'データ一覧(モニタリング指標)'!ZG45+'データ一覧(モニタリング指標)'!ZG46</f>
        <v>3110</v>
      </c>
      <c r="ZH12" s="5">
        <f>'データ一覧(モニタリング指標)'!ZH45+'データ一覧(モニタリング指標)'!ZH46</f>
        <v>3110</v>
      </c>
      <c r="ZI12" s="5">
        <f>'データ一覧(モニタリング指標)'!ZI45+'データ一覧(モニタリング指標)'!ZI46</f>
        <v>3110</v>
      </c>
      <c r="ZJ12" s="5">
        <f>'データ一覧(モニタリング指標)'!ZJ45+'データ一覧(モニタリング指標)'!ZJ46</f>
        <v>3110</v>
      </c>
      <c r="ZK12" s="5">
        <f>'データ一覧(モニタリング指標)'!ZK45+'データ一覧(モニタリング指標)'!ZK46</f>
        <v>3110</v>
      </c>
      <c r="ZL12" s="5">
        <f>'データ一覧(モニタリング指標)'!ZL45+'データ一覧(モニタリング指標)'!ZL46</f>
        <v>3110</v>
      </c>
      <c r="ZM12" s="5">
        <f>'データ一覧(モニタリング指標)'!ZM45+'データ一覧(モニタリング指標)'!ZM46</f>
        <v>3122</v>
      </c>
      <c r="ZN12" s="5">
        <f>'データ一覧(モニタリング指標)'!ZN45+'データ一覧(モニタリング指標)'!ZN46</f>
        <v>3122</v>
      </c>
      <c r="ZO12" s="5">
        <f>'データ一覧(モニタリング指標)'!ZO45+'データ一覧(モニタリング指標)'!ZO46</f>
        <v>3122</v>
      </c>
      <c r="ZP12" s="5">
        <f>'データ一覧(モニタリング指標)'!ZP45+'データ一覧(モニタリング指標)'!ZP46</f>
        <v>3122</v>
      </c>
      <c r="ZQ12" s="5">
        <f>'データ一覧(モニタリング指標)'!ZQ45+'データ一覧(モニタリング指標)'!ZQ46</f>
        <v>3122</v>
      </c>
      <c r="ZR12" s="5">
        <f>'データ一覧(モニタリング指標)'!ZR45+'データ一覧(モニタリング指標)'!ZR46</f>
        <v>3122</v>
      </c>
      <c r="ZS12" s="5">
        <f>'データ一覧(モニタリング指標)'!ZS45+'データ一覧(モニタリング指標)'!ZS46</f>
        <v>3122</v>
      </c>
      <c r="ZT12" s="5">
        <f>'データ一覧(モニタリング指標)'!ZT45+'データ一覧(モニタリング指標)'!ZT46</f>
        <v>3141</v>
      </c>
      <c r="ZU12" s="5">
        <f>'データ一覧(モニタリング指標)'!ZU45+'データ一覧(モニタリング指標)'!ZU46</f>
        <v>3141</v>
      </c>
      <c r="ZV12" s="5">
        <f>'データ一覧(モニタリング指標)'!ZV45+'データ一覧(モニタリング指標)'!ZV46</f>
        <v>3141</v>
      </c>
      <c r="ZW12" s="5">
        <f>'データ一覧(モニタリング指標)'!ZW45+'データ一覧(モニタリング指標)'!ZW46</f>
        <v>3141</v>
      </c>
      <c r="ZX12" s="5">
        <f>'データ一覧(モニタリング指標)'!ZX45+'データ一覧(モニタリング指標)'!ZX46</f>
        <v>3141</v>
      </c>
      <c r="ZY12" s="5">
        <f>'データ一覧(モニタリング指標)'!ZY45+'データ一覧(モニタリング指標)'!ZY46</f>
        <v>3141</v>
      </c>
      <c r="ZZ12" s="5">
        <f>'データ一覧(モニタリング指標)'!ZZ45+'データ一覧(モニタリング指標)'!ZZ46</f>
        <v>3141</v>
      </c>
      <c r="AAA12" s="5">
        <f>'データ一覧(モニタリング指標)'!AAA45+'データ一覧(モニタリング指標)'!AAA46</f>
        <v>3141</v>
      </c>
      <c r="AAB12" s="5">
        <f>'データ一覧(モニタリング指標)'!AAB45+'データ一覧(モニタリング指標)'!AAB46</f>
        <v>3141</v>
      </c>
      <c r="AAC12" s="5">
        <f>'データ一覧(モニタリング指標)'!AAC45+'データ一覧(モニタリング指標)'!AAC46</f>
        <v>3175</v>
      </c>
      <c r="AAD12" s="5">
        <f>'データ一覧(モニタリング指標)'!AAD45+'データ一覧(モニタリング指標)'!AAD46</f>
        <v>3175</v>
      </c>
      <c r="AAE12" s="5">
        <f>'データ一覧(モニタリング指標)'!AAE45+'データ一覧(モニタリング指標)'!AAE46</f>
        <v>3175</v>
      </c>
      <c r="AAF12" s="5">
        <f>'データ一覧(モニタリング指標)'!AAF45+'データ一覧(モニタリング指標)'!AAF46</f>
        <v>3175</v>
      </c>
      <c r="AAG12" s="5">
        <f>'データ一覧(モニタリング指標)'!AAG45+'データ一覧(モニタリング指標)'!AAG46</f>
        <v>3175</v>
      </c>
      <c r="AAH12" s="5">
        <f>'データ一覧(モニタリング指標)'!AAH45+'データ一覧(モニタリング指標)'!AAH46</f>
        <v>3183</v>
      </c>
      <c r="AAI12" s="5">
        <f>'データ一覧(モニタリング指標)'!AAI45+'データ一覧(モニタリング指標)'!AAI46</f>
        <v>3183</v>
      </c>
      <c r="AAJ12" s="5">
        <f>'データ一覧(モニタリング指標)'!AAJ45+'データ一覧(モニタリング指標)'!AAJ46</f>
        <v>3183</v>
      </c>
      <c r="AAK12" s="5">
        <f>'データ一覧(モニタリング指標)'!AAK45+'データ一覧(モニタリング指標)'!AAK46</f>
        <v>3194</v>
      </c>
      <c r="AAL12" s="5">
        <f>'データ一覧(モニタリング指標)'!AAL45+'データ一覧(モニタリング指標)'!AAL46</f>
        <v>3194</v>
      </c>
      <c r="AAM12" s="5">
        <f>'データ一覧(モニタリング指標)'!AAM45+'データ一覧(モニタリング指標)'!AAM46</f>
        <v>3194</v>
      </c>
      <c r="AAN12" s="5">
        <f>'データ一覧(モニタリング指標)'!AAN45+'データ一覧(モニタリング指標)'!AAN46</f>
        <v>3194</v>
      </c>
      <c r="AAO12" s="5">
        <f>'データ一覧(モニタリング指標)'!AAO45+'データ一覧(モニタリング指標)'!AAO46</f>
        <v>3209</v>
      </c>
      <c r="AAP12" s="5">
        <f>'データ一覧(モニタリング指標)'!AAP45+'データ一覧(モニタリング指標)'!AAP46</f>
        <v>3228</v>
      </c>
      <c r="AAQ12" s="5">
        <f>'データ一覧(モニタリング指標)'!AAQ45+'データ一覧(モニタリング指標)'!AAQ46</f>
        <v>3464</v>
      </c>
      <c r="AAR12" s="5">
        <f>'データ一覧(モニタリング指標)'!AAR45+'データ一覧(モニタリング指標)'!AAR46</f>
        <v>3449</v>
      </c>
      <c r="AAS12" s="5">
        <f>'データ一覧(モニタリング指標)'!AAS45+'データ一覧(モニタリング指標)'!AAS46</f>
        <v>3442</v>
      </c>
      <c r="AAT12" s="5">
        <f>'データ一覧(モニタリング指標)'!AAT45+'データ一覧(モニタリング指標)'!AAT46</f>
        <v>3409</v>
      </c>
      <c r="AAU12" s="5">
        <f>'データ一覧(モニタリング指標)'!AAU45+'データ一覧(モニタリング指標)'!AAU46</f>
        <v>3409</v>
      </c>
      <c r="AAV12" s="5">
        <f>'データ一覧(モニタリング指標)'!AAV45+'データ一覧(モニタリング指標)'!AAV46</f>
        <v>3425</v>
      </c>
      <c r="AAW12" s="5">
        <f>'データ一覧(モニタリング指標)'!AAW45+'データ一覧(モニタリング指標)'!AAW46</f>
        <v>3425</v>
      </c>
      <c r="AAX12" s="5">
        <f>'データ一覧(モニタリング指標)'!AAX45+'データ一覧(モニタリング指標)'!AAX46</f>
        <v>3435</v>
      </c>
      <c r="AAY12" s="5">
        <f>'データ一覧(モニタリング指標)'!AAY45+'データ一覧(モニタリング指標)'!AAY46</f>
        <v>3435</v>
      </c>
      <c r="AAZ12" s="5">
        <f>'データ一覧(モニタリング指標)'!AAZ45+'データ一覧(モニタリング指標)'!AAZ46</f>
        <v>3432</v>
      </c>
      <c r="ABA12" s="5">
        <f>'データ一覧(モニタリング指標)'!ABA45+'データ一覧(モニタリング指標)'!ABA46</f>
        <v>3438</v>
      </c>
      <c r="ABB12" s="5">
        <f>'データ一覧(モニタリング指標)'!ABB45+'データ一覧(モニタリング指標)'!ABB46</f>
        <v>3438</v>
      </c>
      <c r="ABC12" s="5">
        <f>'データ一覧(モニタリング指標)'!ABC45+'データ一覧(モニタリング指標)'!ABC46</f>
        <v>3445</v>
      </c>
      <c r="ABD12" s="5">
        <f>'データ一覧(モニタリング指標)'!ABD45+'データ一覧(モニタリング指標)'!ABD46</f>
        <v>3404</v>
      </c>
      <c r="ABE12" s="5">
        <f>'データ一覧(モニタリング指標)'!ABE45+'データ一覧(モニタリング指標)'!ABE46</f>
        <v>3436</v>
      </c>
      <c r="ABF12" s="5">
        <f>'データ一覧(モニタリング指標)'!ABF45+'データ一覧(モニタリング指標)'!ABF46</f>
        <v>3419</v>
      </c>
      <c r="ABG12" s="5">
        <f>'データ一覧(モニタリング指標)'!ABG45+'データ一覧(モニタリング指標)'!ABG46</f>
        <v>3414</v>
      </c>
      <c r="ABH12" s="5">
        <f>'データ一覧(モニタリング指標)'!ABH45+'データ一覧(モニタリング指標)'!ABH46</f>
        <v>3408</v>
      </c>
      <c r="ABI12" s="5">
        <f>'データ一覧(モニタリング指標)'!ABI45+'データ一覧(モニタリング指標)'!ABI46</f>
        <v>3420</v>
      </c>
      <c r="ABJ12" s="5">
        <f>'データ一覧(モニタリング指標)'!ABJ45+'データ一覧(モニタリング指標)'!ABJ46</f>
        <v>3423</v>
      </c>
      <c r="ABK12" s="5">
        <f>'データ一覧(モニタリング指標)'!ABK45+'データ一覧(モニタリング指標)'!ABK46</f>
        <v>3425</v>
      </c>
      <c r="ABL12" s="5">
        <f>'データ一覧(モニタリング指標)'!ABL45+'データ一覧(モニタリング指標)'!ABL46</f>
        <v>3477</v>
      </c>
      <c r="ABM12" s="5">
        <f>'データ一覧(モニタリング指標)'!ABM45+'データ一覧(モニタリング指標)'!ABM46</f>
        <v>3427</v>
      </c>
      <c r="ABN12" s="5">
        <f>'データ一覧(モニタリング指標)'!ABN45+'データ一覧(モニタリング指標)'!ABN46</f>
        <v>3440</v>
      </c>
      <c r="ABO12" s="5">
        <f>'データ一覧(モニタリング指標)'!ABO45+'データ一覧(モニタリング指標)'!ABO46</f>
        <v>3438</v>
      </c>
      <c r="ABP12" s="5">
        <f>'データ一覧(モニタリング指標)'!ABP45+'データ一覧(モニタリング指標)'!ABP46</f>
        <v>3438</v>
      </c>
      <c r="ABQ12" s="5">
        <f>'データ一覧(モニタリング指標)'!ABQ45+'データ一覧(モニタリング指標)'!ABQ46</f>
        <v>3446</v>
      </c>
      <c r="ABR12" s="5">
        <f>'データ一覧(モニタリング指標)'!ABR45+'データ一覧(モニタリング指標)'!ABR46</f>
        <v>3469</v>
      </c>
      <c r="ABS12" s="5">
        <f>'データ一覧(モニタリング指標)'!ABS45+'データ一覧(モニタリング指標)'!ABS46</f>
        <v>3450</v>
      </c>
      <c r="ABT12" s="5">
        <f>'データ一覧(モニタリング指標)'!ABT45+'データ一覧(モニタリング指標)'!ABT46</f>
        <v>3436</v>
      </c>
      <c r="ABU12" s="5">
        <f>'データ一覧(モニタリング指標)'!ABU45+'データ一覧(モニタリング指標)'!ABU46</f>
        <v>3422</v>
      </c>
      <c r="ABV12" s="5">
        <f>'データ一覧(モニタリング指標)'!ABV45+'データ一覧(モニタリング指標)'!ABV46</f>
        <v>3407</v>
      </c>
      <c r="ABW12" s="5">
        <f>'データ一覧(モニタリング指標)'!ABW45+'データ一覧(モニタリング指標)'!ABW46</f>
        <v>3407</v>
      </c>
      <c r="ABX12" s="5">
        <f>'データ一覧(モニタリング指標)'!ABX45+'データ一覧(モニタリング指標)'!ABX46</f>
        <v>3409</v>
      </c>
      <c r="ABY12" s="5">
        <f>'データ一覧(モニタリング指標)'!ABY45+'データ一覧(モニタリング指標)'!ABY46</f>
        <v>3388</v>
      </c>
      <c r="ABZ12" s="5">
        <f>'データ一覧(モニタリング指標)'!ABZ45+'データ一覧(モニタリング指標)'!ABZ46</f>
        <v>3350</v>
      </c>
      <c r="ACA12" s="5">
        <f>'データ一覧(モニタリング指標)'!ACA45+'データ一覧(モニタリング指標)'!ACA46</f>
        <v>3339</v>
      </c>
      <c r="ACB12" s="5">
        <f>'データ一覧(モニタリング指標)'!ACB45+'データ一覧(モニタリング指標)'!ACB46</f>
        <v>3336</v>
      </c>
      <c r="ACC12" s="5">
        <f>'データ一覧(モニタリング指標)'!ACC45+'データ一覧(モニタリング指標)'!ACC46</f>
        <v>3320</v>
      </c>
      <c r="ACD12" s="5">
        <f>'データ一覧(モニタリング指標)'!ACD45+'データ一覧(モニタリング指標)'!ACD46</f>
        <v>3320</v>
      </c>
      <c r="ACE12" s="5">
        <f>'データ一覧(モニタリング指標)'!ACE45+'データ一覧(モニタリング指標)'!ACE46</f>
        <v>3330</v>
      </c>
      <c r="ACF12" s="5">
        <f>'データ一覧(モニタリング指標)'!ACF45+'データ一覧(モニタリング指標)'!ACF46</f>
        <v>3306</v>
      </c>
      <c r="ACG12" s="5">
        <f>'データ一覧(モニタリング指標)'!ACG45+'データ一覧(モニタリング指標)'!ACG46</f>
        <v>3306</v>
      </c>
      <c r="ACH12" s="5">
        <f>'データ一覧(モニタリング指標)'!ACH45+'データ一覧(モニタリング指標)'!ACH46</f>
        <v>3302</v>
      </c>
      <c r="ACI12" s="5">
        <f>'データ一覧(モニタリング指標)'!ACI45+'データ一覧(モニタリング指標)'!ACI46</f>
        <v>3303</v>
      </c>
      <c r="ACJ12" s="5">
        <f>'データ一覧(モニタリング指標)'!ACJ45+'データ一覧(モニタリング指標)'!ACJ46</f>
        <v>3302</v>
      </c>
      <c r="ACK12" s="5">
        <f>'データ一覧(モニタリング指標)'!ACK45+'データ一覧(モニタリング指標)'!ACK46</f>
        <v>3302</v>
      </c>
      <c r="ACL12" s="5">
        <f>'データ一覧(モニタリング指標)'!ACL45+'データ一覧(モニタリング指標)'!ACL46</f>
        <v>3302</v>
      </c>
      <c r="ACM12" s="5">
        <f>'データ一覧(モニタリング指標)'!ACM45+'データ一覧(モニタリング指標)'!ACM46</f>
        <v>3303</v>
      </c>
      <c r="ACN12" s="5">
        <f>'データ一覧(モニタリング指標)'!ACN45+'データ一覧(モニタリング指標)'!ACN46</f>
        <v>3303</v>
      </c>
      <c r="ACO12" s="5">
        <f>'データ一覧(モニタリング指標)'!ACO45+'データ一覧(モニタリング指標)'!ACO46</f>
        <v>3304</v>
      </c>
      <c r="ACP12" s="5">
        <f>'データ一覧(モニタリング指標)'!ACP45+'データ一覧(モニタリング指標)'!ACP46</f>
        <v>3301</v>
      </c>
      <c r="ACQ12" s="5">
        <f>'データ一覧(モニタリング指標)'!ACQ45+'データ一覧(モニタリング指標)'!ACQ46</f>
        <v>3301</v>
      </c>
      <c r="ACR12" s="5">
        <f>'データ一覧(モニタリング指標)'!ACR45+'データ一覧(モニタリング指標)'!ACR46</f>
        <v>3301</v>
      </c>
      <c r="ACS12" s="5">
        <f>'データ一覧(モニタリング指標)'!ACS45+'データ一覧(モニタリング指標)'!ACS46</f>
        <v>3321</v>
      </c>
      <c r="ACT12" s="5">
        <f>'データ一覧(モニタリング指標)'!ACT45+'データ一覧(モニタリング指標)'!ACT46</f>
        <v>3329</v>
      </c>
      <c r="ACU12" s="5">
        <f>'データ一覧(モニタリング指標)'!ACU45+'データ一覧(モニタリング指標)'!ACU46</f>
        <v>3350</v>
      </c>
      <c r="ACV12" s="5">
        <f>'データ一覧(モニタリング指標)'!ACV45+'データ一覧(モニタリング指標)'!ACV46</f>
        <v>3355</v>
      </c>
      <c r="ACW12" s="5">
        <f>'データ一覧(モニタリング指標)'!ACW45+'データ一覧(モニタリング指標)'!ACW46</f>
        <v>3354</v>
      </c>
      <c r="ACX12" s="5">
        <f>'データ一覧(モニタリング指標)'!ACX45+'データ一覧(モニタリング指標)'!ACX46</f>
        <v>3354</v>
      </c>
      <c r="ACY12" s="5">
        <f>'データ一覧(モニタリング指標)'!ACY45+'データ一覧(モニタリング指標)'!ACY46</f>
        <v>3354</v>
      </c>
      <c r="ACZ12" s="5">
        <f>'データ一覧(モニタリング指標)'!ACZ45+'データ一覧(モニタリング指標)'!ACZ46</f>
        <v>3354</v>
      </c>
      <c r="ADA12" s="5">
        <f>'データ一覧(モニタリング指標)'!ADA45+'データ一覧(モニタリング指標)'!ADA46</f>
        <v>3353</v>
      </c>
      <c r="ADB12" s="5">
        <f>'データ一覧(モニタリング指標)'!ADB45+'データ一覧(モニタリング指標)'!ADB46</f>
        <v>3364</v>
      </c>
      <c r="ADC12" s="5">
        <f>'データ一覧(モニタリング指標)'!ADC45+'データ一覧(モニタリング指標)'!ADC46</f>
        <v>3363</v>
      </c>
      <c r="ADD12" s="5">
        <f>'データ一覧(モニタリング指標)'!ADD45+'データ一覧(モニタリング指標)'!ADD46</f>
        <v>3354</v>
      </c>
      <c r="ADE12" s="5">
        <f>'データ一覧(モニタリング指標)'!ADE45+'データ一覧(モニタリング指標)'!ADE46</f>
        <v>3350</v>
      </c>
      <c r="ADF12" s="5">
        <f>'データ一覧(モニタリング指標)'!ADF45+'データ一覧(モニタリング指標)'!ADF46</f>
        <v>3350</v>
      </c>
      <c r="ADG12" s="5">
        <f>'データ一覧(モニタリング指標)'!ADG45+'データ一覧(モニタリング指標)'!ADG46</f>
        <v>3350</v>
      </c>
      <c r="ADH12" s="5">
        <f>'データ一覧(モニタリング指標)'!ADH45+'データ一覧(モニタリング指標)'!ADH46</f>
        <v>3338</v>
      </c>
      <c r="ADI12" s="5">
        <f>'データ一覧(モニタリング指標)'!ADI45+'データ一覧(モニタリング指標)'!ADI46</f>
        <v>3340</v>
      </c>
      <c r="ADJ12" s="5">
        <f>'データ一覧(モニタリング指標)'!ADJ45+'データ一覧(モニタリング指標)'!ADJ46</f>
        <v>3342</v>
      </c>
      <c r="ADK12" s="5">
        <f>'データ一覧(モニタリング指標)'!ADK45+'データ一覧(モニタリング指標)'!ADK46</f>
        <v>3345</v>
      </c>
      <c r="ADL12" s="5">
        <f>'データ一覧(モニタリング指標)'!ADL45+'データ一覧(モニタリング指標)'!ADL46</f>
        <v>3345</v>
      </c>
      <c r="ADM12" s="5">
        <f>'データ一覧(モニタリング指標)'!ADM45+'データ一覧(モニタリング指標)'!ADM46</f>
        <v>3345</v>
      </c>
      <c r="ADN12" s="5">
        <f>'データ一覧(モニタリング指標)'!ADN45+'データ一覧(モニタリング指標)'!ADN46</f>
        <v>3345</v>
      </c>
      <c r="ADO12" s="5">
        <f>'データ一覧(モニタリング指標)'!ADO45+'データ一覧(モニタリング指標)'!ADO46</f>
        <v>3344</v>
      </c>
      <c r="ADP12" s="5">
        <f>'データ一覧(モニタリング指標)'!ADP45+'データ一覧(モニタリング指標)'!ADP46</f>
        <v>3344</v>
      </c>
      <c r="ADQ12" s="5">
        <f>'データ一覧(モニタリング指標)'!ADQ45+'データ一覧(モニタリング指標)'!ADQ46</f>
        <v>3344</v>
      </c>
      <c r="ADR12" s="5">
        <f>'データ一覧(モニタリング指標)'!ADR45+'データ一覧(モニタリング指標)'!ADR46</f>
        <v>3344</v>
      </c>
      <c r="ADS12" s="5">
        <f>'データ一覧(モニタリング指標)'!ADS45+'データ一覧(モニタリング指標)'!ADS46</f>
        <v>3351</v>
      </c>
      <c r="ADT12" s="5">
        <f>'データ一覧(モニタリング指標)'!ADT45+'データ一覧(モニタリング指標)'!ADT46</f>
        <v>3351</v>
      </c>
      <c r="ADU12" s="5">
        <f>'データ一覧(モニタリング指標)'!ADU45+'データ一覧(モニタリング指標)'!ADU46</f>
        <v>3351</v>
      </c>
      <c r="ADV12" s="5">
        <f>'データ一覧(モニタリング指標)'!ADV45+'データ一覧(モニタリング指標)'!ADV46</f>
        <v>3348</v>
      </c>
      <c r="ADW12" s="5">
        <f>'データ一覧(モニタリング指標)'!ADW45+'データ一覧(モニタリング指標)'!ADW46</f>
        <v>3376</v>
      </c>
      <c r="ADX12" s="5">
        <f>'データ一覧(モニタリング指標)'!ADX45+'データ一覧(モニタリング指標)'!ADX46</f>
        <v>3376</v>
      </c>
      <c r="ADY12" s="5">
        <f>'データ一覧(モニタリング指標)'!ADY45+'データ一覧(モニタリング指標)'!ADY46</f>
        <v>3377</v>
      </c>
      <c r="ADZ12" s="5">
        <f>'データ一覧(モニタリング指標)'!ADZ45+'データ一覧(モニタリング指標)'!ADZ46</f>
        <v>3376</v>
      </c>
      <c r="AEA12" s="5">
        <f>'データ一覧(モニタリング指標)'!AEA45+'データ一覧(モニタリング指標)'!AEA46</f>
        <v>3376</v>
      </c>
      <c r="AEB12" s="5">
        <f>'データ一覧(モニタリング指標)'!AEB45+'データ一覧(モニタリング指標)'!AEB46</f>
        <v>3376</v>
      </c>
      <c r="AEC12" s="5">
        <f>'データ一覧(モニタリング指標)'!AEC45+'データ一覧(モニタリング指標)'!AEC46</f>
        <v>3383</v>
      </c>
      <c r="AED12" s="5">
        <f>'データ一覧(モニタリング指標)'!AED45+'データ一覧(モニタリング指標)'!AED46</f>
        <v>3392</v>
      </c>
      <c r="AEE12" s="5">
        <f>'データ一覧(モニタリング指標)'!AEE45+'データ一覧(モニタリング指標)'!AEE46</f>
        <v>3394</v>
      </c>
      <c r="AEF12" s="5">
        <f>'データ一覧(モニタリング指標)'!AEF45+'データ一覧(モニタリング指標)'!AEF46</f>
        <v>3396</v>
      </c>
      <c r="AEG12" s="5">
        <f>'データ一覧(モニタリング指標)'!AEG45+'データ一覧(モニタリング指標)'!AEG46</f>
        <v>3396</v>
      </c>
      <c r="AEH12" s="5">
        <f>'データ一覧(モニタリング指標)'!AEH45+'データ一覧(モニタリング指標)'!AEH46</f>
        <v>3396</v>
      </c>
      <c r="AEI12" s="5">
        <f>'データ一覧(モニタリング指標)'!AEI45+'データ一覧(モニタリング指標)'!AEI46</f>
        <v>3404</v>
      </c>
      <c r="AEJ12" s="5">
        <f>'データ一覧(モニタリング指標)'!AEJ45+'データ一覧(モニタリング指標)'!AEJ46</f>
        <v>3407</v>
      </c>
      <c r="AEK12" s="5">
        <f>'データ一覧(モニタリング指標)'!AEK45+'データ一覧(モニタリング指標)'!AEK46</f>
        <v>3405</v>
      </c>
      <c r="AEL12" s="5">
        <f>'データ一覧(モニタリング指標)'!AEL45+'データ一覧(モニタリング指標)'!AEL46</f>
        <v>3413</v>
      </c>
      <c r="AEM12" s="5">
        <f>'データ一覧(モニタリング指標)'!AEM45+'データ一覧(モニタリング指標)'!AEM46</f>
        <v>3412</v>
      </c>
      <c r="AEN12" s="5">
        <f>'データ一覧(モニタリング指標)'!AEN45+'データ一覧(モニタリング指標)'!AEN46</f>
        <v>3409</v>
      </c>
      <c r="AEO12" s="5">
        <f>'データ一覧(モニタリング指標)'!AEO45+'データ一覧(モニタリング指標)'!AEO46</f>
        <v>3409</v>
      </c>
      <c r="AEP12" s="5">
        <f>'データ一覧(モニタリング指標)'!AEP45+'データ一覧(モニタリング指標)'!AEP46</f>
        <v>3409</v>
      </c>
      <c r="AEQ12" s="5">
        <f>'データ一覧(モニタリング指標)'!AEQ45+'データ一覧(モニタリング指標)'!AEQ46</f>
        <v>3407</v>
      </c>
      <c r="AER12" s="5">
        <f>'データ一覧(モニタリング指標)'!AER45+'データ一覧(モニタリング指標)'!AER46</f>
        <v>3388</v>
      </c>
      <c r="AES12" s="5">
        <f>'データ一覧(モニタリング指標)'!AES45+'データ一覧(モニタリング指標)'!AES46</f>
        <v>3388</v>
      </c>
      <c r="AET12" s="5">
        <f>'データ一覧(モニタリング指標)'!AET45+'データ一覧(モニタリング指標)'!AET46</f>
        <v>3391</v>
      </c>
      <c r="AEU12" s="5">
        <f>'データ一覧(モニタリング指標)'!AEU45+'データ一覧(モニタリング指標)'!AEU46</f>
        <v>3391</v>
      </c>
      <c r="AEV12" s="5">
        <f>'データ一覧(モニタリング指標)'!AEV45+'データ一覧(モニタリング指標)'!AEV46</f>
        <v>3391</v>
      </c>
      <c r="AEW12" s="5">
        <f>'データ一覧(モニタリング指標)'!AEW45+'データ一覧(モニタリング指標)'!AEW46</f>
        <v>3406</v>
      </c>
      <c r="AEX12" s="5">
        <f>'データ一覧(モニタリング指標)'!AEX45+'データ一覧(モニタリング指標)'!AEX46</f>
        <v>3401</v>
      </c>
      <c r="AEY12" s="5">
        <f>'データ一覧(モニタリング指標)'!AEY45+'データ一覧(モニタリング指標)'!AEY46</f>
        <v>3402</v>
      </c>
      <c r="AEZ12" s="5">
        <f>'データ一覧(モニタリング指標)'!AEZ45+'データ一覧(モニタリング指標)'!AEZ46</f>
        <v>3402</v>
      </c>
      <c r="AFA12" s="5">
        <f>'データ一覧(モニタリング指標)'!AFA45+'データ一覧(モニタリング指標)'!AFA46</f>
        <v>3402</v>
      </c>
      <c r="AFB12" s="5">
        <f>'データ一覧(モニタリング指標)'!AFB45+'データ一覧(モニタリング指標)'!AFB46</f>
        <v>3403</v>
      </c>
      <c r="AFC12" s="5">
        <f>'データ一覧(モニタリング指標)'!AFC45+'データ一覧(モニタリング指標)'!AFC46</f>
        <v>3403</v>
      </c>
      <c r="AFD12" s="5">
        <f>'データ一覧(モニタリング指標)'!AFD45+'データ一覧(モニタリング指標)'!AFD46</f>
        <v>3428</v>
      </c>
      <c r="AFE12" s="5">
        <f>'データ一覧(モニタリング指標)'!AFE45+'データ一覧(モニタリング指標)'!AFE46</f>
        <v>3427</v>
      </c>
      <c r="AFF12" s="5">
        <f>'データ一覧(モニタリング指標)'!AFF45+'データ一覧(モニタリング指標)'!AFF46</f>
        <v>3481</v>
      </c>
      <c r="AFG12" s="5">
        <f>'データ一覧(モニタリング指標)'!AFG45+'データ一覧(モニタリング指標)'!AFG46</f>
        <v>3484</v>
      </c>
      <c r="AFH12" s="5">
        <f>'データ一覧(モニタリング指標)'!AFH45+'データ一覧(モニタリング指標)'!AFH46</f>
        <v>3482</v>
      </c>
      <c r="AFI12" s="5">
        <f>'データ一覧(モニタリング指標)'!AFI45+'データ一覧(モニタリング指標)'!AFI46</f>
        <v>3482</v>
      </c>
      <c r="AFJ12" s="5">
        <f>'データ一覧(モニタリング指標)'!AFJ45+'データ一覧(モニタリング指標)'!AFJ46</f>
        <v>3482</v>
      </c>
      <c r="AFK12" s="5">
        <f>'データ一覧(モニタリング指標)'!AFK45+'データ一覧(モニタリング指標)'!AFK46</f>
        <v>3516</v>
      </c>
      <c r="AFL12" s="5">
        <f>'データ一覧(モニタリング指標)'!AFL45+'データ一覧(モニタリング指標)'!AFL46</f>
        <v>3515</v>
      </c>
      <c r="AFM12" s="5">
        <f>'データ一覧(モニタリング指標)'!AFM45+'データ一覧(モニタリング指標)'!AFM46</f>
        <v>3515</v>
      </c>
      <c r="AFN12" s="5">
        <f>'データ一覧(モニタリング指標)'!AFN45+'データ一覧(モニタリング指標)'!AFN46</f>
        <v>3514</v>
      </c>
      <c r="AFO12" s="5">
        <f>'データ一覧(モニタリング指標)'!AFO45+'データ一覧(モニタリング指標)'!AFO46</f>
        <v>3515</v>
      </c>
      <c r="AFP12" s="5">
        <f>'データ一覧(モニタリング指標)'!AFP45+'データ一覧(モニタリング指標)'!AFP46</f>
        <v>3514</v>
      </c>
      <c r="AFQ12" s="5">
        <f>'データ一覧(モニタリング指標)'!AFQ45+'データ一覧(モニタリング指標)'!AFQ46</f>
        <v>3514</v>
      </c>
      <c r="AFR12" s="5">
        <f>'データ一覧(モニタリング指標)'!AFR45+'データ一覧(モニタリング指標)'!AFR46</f>
        <v>3514</v>
      </c>
      <c r="AFS12" s="5">
        <f>'データ一覧(モニタリング指標)'!AFS45+'データ一覧(モニタリング指標)'!AFS46</f>
        <v>3515</v>
      </c>
      <c r="AFT12" s="5">
        <f>'データ一覧(モニタリング指標)'!AFT45+'データ一覧(モニタリング指標)'!AFT46</f>
        <v>3515</v>
      </c>
      <c r="AFU12" s="5">
        <f>'データ一覧(モニタリング指標)'!AFU45+'データ一覧(モニタリング指標)'!AFU46</f>
        <v>3669</v>
      </c>
      <c r="AFV12" s="5">
        <f>'データ一覧(モニタリング指標)'!AFV45+'データ一覧(モニタリング指標)'!AFV46</f>
        <v>3670</v>
      </c>
      <c r="AFW12" s="5">
        <f>'データ一覧(モニタリング指標)'!AFW45+'データ一覧(モニタリング指標)'!AFW46</f>
        <v>3671</v>
      </c>
      <c r="AFX12" s="5">
        <f>'データ一覧(モニタリング指標)'!AFX45+'データ一覧(モニタリング指標)'!AFX46</f>
        <v>3671</v>
      </c>
      <c r="AFY12" s="5">
        <f>'データ一覧(モニタリング指標)'!AFY45+'データ一覧(モニタリング指標)'!AFY46</f>
        <v>3671</v>
      </c>
      <c r="AFZ12" s="5">
        <f>'データ一覧(モニタリング指標)'!AFZ45+'データ一覧(モニタリング指標)'!AFZ46</f>
        <v>3708</v>
      </c>
      <c r="AGA12" s="5">
        <f>'データ一覧(モニタリング指標)'!AGA45+'データ一覧(モニタリング指標)'!AGA46</f>
        <v>3709</v>
      </c>
      <c r="AGB12" s="5">
        <f>'データ一覧(モニタリング指標)'!AGB45+'データ一覧(モニタリング指標)'!AGB46</f>
        <v>3704</v>
      </c>
      <c r="AGC12" s="5">
        <f>'データ一覧(モニタリング指標)'!AGC45+'データ一覧(モニタリング指標)'!AGC46</f>
        <v>3807</v>
      </c>
      <c r="AGD12" s="5">
        <f>'データ一覧(モニタリング指標)'!AGD45+'データ一覧(モニタリング指標)'!AGD46</f>
        <v>3804</v>
      </c>
      <c r="AGE12" s="5">
        <f>'データ一覧(モニタリング指標)'!AGE45+'データ一覧(モニタリング指標)'!AGE46</f>
        <v>3804</v>
      </c>
      <c r="AGF12" s="5">
        <f>'データ一覧(モニタリング指標)'!AGF45+'データ一覧(モニタリング指標)'!AGF46</f>
        <v>3869</v>
      </c>
      <c r="AGG12" s="5">
        <f>'データ一覧(モニタリング指標)'!AGG45+'データ一覧(モニタリング指標)'!AGG46</f>
        <v>3894</v>
      </c>
      <c r="AGH12" s="5">
        <f>'データ一覧(モニタリング指標)'!AGH45+'データ一覧(モニタリング指標)'!AGH46</f>
        <v>3907</v>
      </c>
      <c r="AGI12" s="5">
        <f>'データ一覧(モニタリング指標)'!AGI45+'データ一覧(モニタリング指標)'!AGI46</f>
        <v>3907</v>
      </c>
      <c r="AGJ12" s="5">
        <f>'データ一覧(モニタリング指標)'!AGJ45+'データ一覧(モニタリング指標)'!AGJ46</f>
        <v>3929</v>
      </c>
      <c r="AGK12" s="5">
        <f>'データ一覧(モニタリング指標)'!AGK45+'データ一覧(モニタリング指標)'!AGK46</f>
        <v>3953</v>
      </c>
      <c r="AGL12" s="5">
        <f>'データ一覧(モニタリング指標)'!AGL45+'データ一覧(モニタリング指標)'!AGL46</f>
        <v>3953</v>
      </c>
      <c r="AGM12" s="5">
        <f>'データ一覧(モニタリング指標)'!AGM45+'データ一覧(モニタリング指標)'!AGM46</f>
        <v>3953</v>
      </c>
      <c r="AGN12" s="5">
        <f>'データ一覧(モニタリング指標)'!AGN45+'データ一覧(モニタリング指標)'!AGN46</f>
        <v>3953</v>
      </c>
      <c r="AGO12" s="5">
        <f>'データ一覧(モニタリング指標)'!AGO45+'データ一覧(モニタリング指標)'!AGO46</f>
        <v>3981</v>
      </c>
      <c r="AGP12" s="5">
        <f>'データ一覧(モニタリング指標)'!AGP45+'データ一覧(モニタリング指標)'!AGP46</f>
        <v>4129</v>
      </c>
      <c r="AGQ12" s="5">
        <f>'データ一覧(モニタリング指標)'!AGQ45+'データ一覧(モニタリング指標)'!AGQ46</f>
        <v>4129</v>
      </c>
      <c r="AGR12" s="5">
        <f>'データ一覧(モニタリング指標)'!AGR45+'データ一覧(モニタリング指標)'!AGR46</f>
        <v>4077</v>
      </c>
      <c r="AGS12" s="5">
        <f>'データ一覧(モニタリング指標)'!AGS45+'データ一覧(モニタリング指標)'!AGS46</f>
        <v>4077</v>
      </c>
      <c r="AGT12" s="5">
        <f>'データ一覧(モニタリング指標)'!AGT45+'データ一覧(モニタリング指標)'!AGT46</f>
        <v>4136</v>
      </c>
      <c r="AGU12" s="5">
        <f>'データ一覧(モニタリング指標)'!AGU45+'データ一覧(モニタリング指標)'!AGU46</f>
        <v>4199</v>
      </c>
      <c r="AGV12" s="5">
        <f>'データ一覧(モニタリング指標)'!AGV45+'データ一覧(モニタリング指標)'!AGV46</f>
        <v>4167</v>
      </c>
      <c r="AGW12" s="5">
        <f>'データ一覧(モニタリング指標)'!AGW45+'データ一覧(モニタリング指標)'!AGW46</f>
        <v>4172</v>
      </c>
      <c r="AGX12" s="5">
        <f>'データ一覧(モニタリング指標)'!AGX45+'データ一覧(モニタリング指標)'!AGX46</f>
        <v>4198</v>
      </c>
      <c r="AGY12" s="5">
        <f>'データ一覧(モニタリング指標)'!AGY45+'データ一覧(モニタリング指標)'!AGY46</f>
        <v>4190</v>
      </c>
      <c r="AGZ12" s="5">
        <f>'データ一覧(モニタリング指標)'!AGZ45+'データ一覧(モニタリング指標)'!AGZ46</f>
        <v>4190</v>
      </c>
      <c r="AHA12" s="5">
        <f>'データ一覧(モニタリング指標)'!AHA45+'データ一覧(モニタリング指標)'!AHA46</f>
        <v>4190</v>
      </c>
      <c r="AHB12" s="5">
        <f>'データ一覧(モニタリング指標)'!AHB45+'データ一覧(モニタリング指標)'!AHB46</f>
        <v>4199</v>
      </c>
      <c r="AHC12" s="5">
        <f>'データ一覧(モニタリング指標)'!AHC45+'データ一覧(モニタリング指標)'!AHC46</f>
        <v>4234</v>
      </c>
      <c r="AHD12" s="5">
        <f>'データ一覧(モニタリング指標)'!AHD45+'データ一覧(モニタリング指標)'!AHD46</f>
        <v>4216</v>
      </c>
      <c r="AHE12" s="5">
        <f>'データ一覧(モニタリング指標)'!AHE45+'データ一覧(モニタリング指標)'!AHE46</f>
        <v>4219</v>
      </c>
      <c r="AHF12" s="5">
        <f>'データ一覧(モニタリング指標)'!AHF45+'データ一覧(モニタリング指標)'!AHF46</f>
        <v>4224</v>
      </c>
      <c r="AHG12" s="5">
        <f>'データ一覧(モニタリング指標)'!AHG45+'データ一覧(モニタリング指標)'!AHG46</f>
        <v>4224</v>
      </c>
      <c r="AHH12" s="5">
        <f>'データ一覧(モニタリング指標)'!AHH45+'データ一覧(モニタリング指標)'!AHH46</f>
        <v>4224</v>
      </c>
      <c r="AHI12" s="5">
        <f>'データ一覧(モニタリング指標)'!AHI45+'データ一覧(モニタリング指標)'!AHI46</f>
        <v>4229</v>
      </c>
      <c r="AHJ12" s="5">
        <f>'データ一覧(モニタリング指標)'!AHJ45+'データ一覧(モニタリング指標)'!AHJ46</f>
        <v>4229</v>
      </c>
      <c r="AHK12" s="5">
        <f>'データ一覧(モニタリング指標)'!AHK45+'データ一覧(モニタリング指標)'!AHK46</f>
        <v>4240</v>
      </c>
      <c r="AHL12" s="5">
        <f>'データ一覧(モニタリング指標)'!AHL45+'データ一覧(モニタリング指標)'!AHL46</f>
        <v>4240</v>
      </c>
      <c r="AHM12" s="5">
        <f>'データ一覧(モニタリング指標)'!AHM45+'データ一覧(モニタリング指標)'!AHM46</f>
        <v>4238</v>
      </c>
      <c r="AHN12" s="5">
        <f>'データ一覧(モニタリング指標)'!AHN45+'データ一覧(モニタリング指標)'!AHN46</f>
        <v>4238</v>
      </c>
      <c r="AHO12" s="5">
        <f>'データ一覧(モニタリング指標)'!AHO45+'データ一覧(モニタリング指標)'!AHO46</f>
        <v>4238</v>
      </c>
      <c r="AHP12" s="5">
        <f>'データ一覧(モニタリング指標)'!AHP45+'データ一覧(モニタリング指標)'!AHP46</f>
        <v>4230</v>
      </c>
      <c r="AHQ12" s="5">
        <f>'データ一覧(モニタリング指標)'!AHQ45+'データ一覧(モニタリング指標)'!AHQ46</f>
        <v>4256</v>
      </c>
      <c r="AHR12" s="5">
        <f>'データ一覧(モニタリング指標)'!AHR45+'データ一覧(モニタリング指標)'!AHR46</f>
        <v>4251</v>
      </c>
      <c r="AHS12" s="5">
        <f>'データ一覧(モニタリング指標)'!AHS45+'データ一覧(モニタリング指標)'!AHS46</f>
        <v>4259</v>
      </c>
      <c r="AHT12" s="5">
        <f>'データ一覧(モニタリング指標)'!AHT45+'データ一覧(モニタリング指標)'!AHT46</f>
        <v>4239</v>
      </c>
      <c r="AHU12" s="5">
        <f>'データ一覧(モニタリング指標)'!AHU45+'データ一覧(モニタリング指標)'!AHU46</f>
        <v>4239</v>
      </c>
      <c r="AHV12" s="5">
        <f>'データ一覧(モニタリング指標)'!AHV45+'データ一覧(モニタリング指標)'!AHV46</f>
        <v>4239</v>
      </c>
      <c r="AHW12" s="5">
        <f>'データ一覧(モニタリング指標)'!AHW45+'データ一覧(モニタリング指標)'!AHW46</f>
        <v>4217</v>
      </c>
      <c r="AHX12" s="5">
        <f>'データ一覧(モニタリング指標)'!AHX45+'データ一覧(モニタリング指標)'!AHX46</f>
        <v>4181</v>
      </c>
      <c r="AHY12" s="5">
        <f>'データ一覧(モニタリング指標)'!AHY45+'データ一覧(モニタリング指標)'!AHY46</f>
        <v>4195</v>
      </c>
      <c r="AHZ12" s="5">
        <f>'データ一覧(モニタリング指標)'!AHZ45+'データ一覧(モニタリング指標)'!AHZ46</f>
        <v>4195</v>
      </c>
      <c r="AIA12" s="5">
        <f>'データ一覧(モニタリング指標)'!AIA45+'データ一覧(モニタリング指標)'!AIA46</f>
        <v>4194</v>
      </c>
      <c r="AIB12" s="5">
        <f>'データ一覧(モニタリング指標)'!AIB45+'データ一覧(モニタリング指標)'!AIB46</f>
        <v>4194</v>
      </c>
      <c r="AIC12" s="5">
        <f>'データ一覧(モニタリング指標)'!AIC45+'データ一覧(モニタリング指標)'!AIC46</f>
        <v>4194</v>
      </c>
      <c r="AID12" s="5">
        <f>'データ一覧(モニタリング指標)'!AID45+'データ一覧(モニタリング指標)'!AID46</f>
        <v>4190</v>
      </c>
      <c r="AIE12" s="5">
        <f>'データ一覧(モニタリング指標)'!AIE45+'データ一覧(モニタリング指標)'!AIE46</f>
        <v>4192</v>
      </c>
      <c r="AIF12" s="5">
        <f>'データ一覧(モニタリング指標)'!AIF45+'データ一覧(モニタリング指標)'!AIF46</f>
        <v>4178</v>
      </c>
      <c r="AIG12" s="5">
        <f>'データ一覧(モニタリング指標)'!AIG45+'データ一覧(モニタリング指標)'!AIG46</f>
        <v>4172</v>
      </c>
      <c r="AIH12" s="5">
        <f>'データ一覧(モニタリング指標)'!AIH45+'データ一覧(モニタリング指標)'!AIH46</f>
        <v>4171</v>
      </c>
      <c r="AII12" s="5">
        <f>'データ一覧(モニタリング指標)'!AII45+'データ一覧(モニタリング指標)'!AII46</f>
        <v>4171</v>
      </c>
      <c r="AIJ12" s="5">
        <f>'データ一覧(モニタリング指標)'!AIJ45+'データ一覧(モニタリング指標)'!AIJ46</f>
        <v>4171</v>
      </c>
      <c r="AIK12" s="5">
        <f>'データ一覧(モニタリング指標)'!AIK45+'データ一覧(モニタリング指標)'!AIK46</f>
        <v>4155</v>
      </c>
      <c r="AIL12" s="5">
        <f>'データ一覧(モニタリング指標)'!AIL45+'データ一覧(モニタリング指標)'!AIL46</f>
        <v>4154</v>
      </c>
      <c r="AIM12" s="5">
        <f>'データ一覧(モニタリング指標)'!AIM45+'データ一覧(モニタリング指標)'!AIM46</f>
        <v>4147</v>
      </c>
      <c r="AIN12" s="5">
        <f>'データ一覧(モニタリング指標)'!AIN45+'データ一覧(モニタリング指標)'!AIN46</f>
        <v>4159</v>
      </c>
      <c r="AIO12" s="5">
        <f>'データ一覧(モニタリング指標)'!AIO45+'データ一覧(モニタリング指標)'!AIO46</f>
        <v>4167</v>
      </c>
      <c r="AIP12" s="5">
        <f>'データ一覧(モニタリング指標)'!AIP45+'データ一覧(モニタリング指標)'!AIP46</f>
        <v>4167</v>
      </c>
      <c r="AIQ12" s="5">
        <f>'データ一覧(モニタリング指標)'!AIQ45+'データ一覧(モニタリング指標)'!AIQ46</f>
        <v>4167</v>
      </c>
      <c r="AIR12" s="5">
        <f>'データ一覧(モニタリング指標)'!AIR45+'データ一覧(モニタリング指標)'!AIR46</f>
        <v>4158</v>
      </c>
      <c r="AIS12" s="5">
        <f>'データ一覧(モニタリング指標)'!AIS45+'データ一覧(モニタリング指標)'!AIS46</f>
        <v>4154</v>
      </c>
      <c r="AIT12" s="5">
        <f>'データ一覧(モニタリング指標)'!AIT45+'データ一覧(モニタリング指標)'!AIT46</f>
        <v>4150</v>
      </c>
      <c r="AIU12" s="5">
        <f>'データ一覧(モニタリング指標)'!AIU45+'データ一覧(モニタリング指標)'!AIU46</f>
        <v>4151</v>
      </c>
      <c r="AIV12" s="5">
        <f>'データ一覧(モニタリング指標)'!AIV45+'データ一覧(モニタリング指標)'!AIV46</f>
        <v>4155</v>
      </c>
      <c r="AIW12" s="5">
        <f>'データ一覧(モニタリング指標)'!AIW45+'データ一覧(モニタリング指標)'!AIW46</f>
        <v>4155</v>
      </c>
      <c r="AIX12" s="5">
        <f>'データ一覧(モニタリング指標)'!AIX45+'データ一覧(モニタリング指標)'!AIX46</f>
        <v>4155</v>
      </c>
      <c r="AIY12" s="5">
        <f>'データ一覧(モニタリング指標)'!AIY45+'データ一覧(モニタリング指標)'!AIY46</f>
        <v>4155</v>
      </c>
      <c r="AIZ12" s="5">
        <f>'データ一覧(モニタリング指標)'!AIZ45+'データ一覧(モニタリング指標)'!AIZ46</f>
        <v>4155</v>
      </c>
      <c r="AJA12" s="5">
        <f>'データ一覧(モニタリング指標)'!AJA45+'データ一覧(モニタリング指標)'!AJA46</f>
        <v>4147</v>
      </c>
      <c r="AJB12" s="5">
        <f>'データ一覧(モニタリング指標)'!AJB45+'データ一覧(モニタリング指標)'!AJB46</f>
        <v>4147</v>
      </c>
      <c r="AJC12" s="5">
        <f>'データ一覧(モニタリング指標)'!AJC45+'データ一覧(モニタリング指標)'!AJC46</f>
        <v>4147</v>
      </c>
      <c r="AJD12" s="5">
        <f>'データ一覧(モニタリング指標)'!AJD45+'データ一覧(モニタリング指標)'!AJD46</f>
        <v>4147</v>
      </c>
      <c r="AJE12" s="5">
        <f>'データ一覧(モニタリング指標)'!AJE45+'データ一覧(モニタリング指標)'!AJE46</f>
        <v>4147</v>
      </c>
      <c r="AJF12" s="5">
        <f>'データ一覧(モニタリング指標)'!AJF45+'データ一覧(モニタリング指標)'!AJF46</f>
        <v>4158</v>
      </c>
      <c r="AJG12" s="5">
        <f>'データ一覧(モニタリング指標)'!AJG45+'データ一覧(モニタリング指標)'!AJG46</f>
        <v>4166</v>
      </c>
      <c r="AJH12" s="5">
        <f>'データ一覧(モニタリング指標)'!AJH45+'データ一覧(モニタリング指標)'!AJH46</f>
        <v>4166</v>
      </c>
      <c r="AJI12" s="5">
        <f>'データ一覧(モニタリング指標)'!AJI45+'データ一覧(モニタリング指標)'!AJI46</f>
        <v>4166</v>
      </c>
      <c r="AJJ12" s="5">
        <f>'データ一覧(モニタリング指標)'!AJJ45+'データ一覧(モニタリング指標)'!AJJ46</f>
        <v>4144</v>
      </c>
      <c r="AJK12" s="5">
        <f>'データ一覧(モニタリング指標)'!AJK45+'データ一覧(モニタリング指標)'!AJK46</f>
        <v>4144</v>
      </c>
      <c r="AJL12" s="5">
        <f>'データ一覧(モニタリング指標)'!AJL45+'データ一覧(モニタリング指標)'!AJL46</f>
        <v>4144</v>
      </c>
      <c r="AJM12" s="5">
        <f>'データ一覧(モニタリング指標)'!AJM45+'データ一覧(モニタリング指標)'!AJM46</f>
        <v>4148</v>
      </c>
      <c r="AJN12" s="5">
        <f>'データ一覧(モニタリング指標)'!AJN45+'データ一覧(モニタリング指標)'!AJN46</f>
        <v>4151</v>
      </c>
      <c r="AJO12" s="5">
        <f>'データ一覧(モニタリング指標)'!AJO45+'データ一覧(モニタリング指標)'!AJO46</f>
        <v>4146</v>
      </c>
      <c r="AJP12" s="5">
        <f>'データ一覧(モニタリング指標)'!AJP45+'データ一覧(モニタリング指標)'!AJP46</f>
        <v>4147</v>
      </c>
      <c r="AJQ12" s="5">
        <f>'データ一覧(モニタリング指標)'!AJQ45+'データ一覧(モニタリング指標)'!AJQ46</f>
        <v>4153</v>
      </c>
      <c r="AJR12" s="5">
        <f>'データ一覧(モニタリング指標)'!AJR45+'データ一覧(モニタリング指標)'!AJR46</f>
        <v>4153</v>
      </c>
      <c r="AJS12" s="5">
        <f>'データ一覧(モニタリング指標)'!AJS45+'データ一覧(モニタリング指標)'!AJS46</f>
        <v>4153</v>
      </c>
      <c r="AJT12" s="5">
        <f>'データ一覧(モニタリング指標)'!AJT45+'データ一覧(モニタリング指標)'!AJT46</f>
        <v>4153</v>
      </c>
      <c r="AJU12" s="5">
        <f>'データ一覧(モニタリング指標)'!AJU45+'データ一覧(モニタリング指標)'!AJU46</f>
        <v>4159</v>
      </c>
      <c r="AJV12" s="5">
        <f>'データ一覧(モニタリング指標)'!AJV45+'データ一覧(モニタリング指標)'!AJV46</f>
        <v>4167</v>
      </c>
      <c r="AJW12" s="5">
        <f>'データ一覧(モニタリング指標)'!AJW45+'データ一覧(モニタリング指標)'!AJW46</f>
        <v>4172</v>
      </c>
      <c r="AJX12" s="5">
        <f>'データ一覧(モニタリング指標)'!AJX45+'データ一覧(モニタリング指標)'!AJX46</f>
        <v>4178</v>
      </c>
      <c r="AJY12" s="5">
        <f>'データ一覧(モニタリング指標)'!AJY45+'データ一覧(モニタリング指標)'!AJY46</f>
        <v>4178</v>
      </c>
      <c r="AJZ12" s="5">
        <f>'データ一覧(モニタリング指標)'!AJZ45+'データ一覧(モニタリング指標)'!AJZ46</f>
        <v>4178</v>
      </c>
      <c r="AKA12" s="5">
        <f>'データ一覧(モニタリング指標)'!AKA45+'データ一覧(モニタリング指標)'!AKA46</f>
        <v>4188</v>
      </c>
      <c r="AKB12" s="5">
        <f>'データ一覧(モニタリング指標)'!AKB45+'データ一覧(モニタリング指標)'!AKB46</f>
        <v>4187</v>
      </c>
      <c r="AKC12" s="5">
        <f>'データ一覧(モニタリング指標)'!AKC45+'データ一覧(モニタリング指標)'!AKC46</f>
        <v>4189</v>
      </c>
      <c r="AKD12" s="5">
        <f>'データ一覧(モニタリング指標)'!AKD45+'データ一覧(モニタリング指標)'!AKD46</f>
        <v>4155</v>
      </c>
      <c r="AKE12" s="5">
        <f>'データ一覧(モニタリング指標)'!AKE45+'データ一覧(モニタリング指標)'!AKE46</f>
        <v>4156</v>
      </c>
      <c r="AKF12" s="5">
        <f>'データ一覧(モニタリング指標)'!AKF45+'データ一覧(モニタリング指標)'!AKF46</f>
        <v>4156</v>
      </c>
      <c r="AKG12" s="5">
        <f>'データ一覧(モニタリング指標)'!AKG45+'データ一覧(モニタリング指標)'!AKG46</f>
        <v>4156</v>
      </c>
      <c r="AKH12" s="5">
        <f>'データ一覧(モニタリング指標)'!AKH45+'データ一覧(モニタリング指標)'!AKH46</f>
        <v>4157</v>
      </c>
      <c r="AKI12" s="5">
        <f>'データ一覧(モニタリング指標)'!AKI45+'データ一覧(モニタリング指標)'!AKI46</f>
        <v>4176</v>
      </c>
      <c r="AKJ12" s="5">
        <f>'データ一覧(モニタリング指標)'!AKJ45+'データ一覧(モニタリング指標)'!AKJ46</f>
        <v>4195</v>
      </c>
      <c r="AKK12" s="5">
        <f>'データ一覧(モニタリング指標)'!AKK45+'データ一覧(モニタリング指標)'!AKK46</f>
        <v>4189</v>
      </c>
      <c r="AKL12" s="5">
        <f>'データ一覧(モニタリング指標)'!AKL45+'データ一覧(モニタリング指標)'!AKL46</f>
        <v>4216</v>
      </c>
      <c r="AKM12" s="5">
        <f>'データ一覧(モニタリング指標)'!AKM45+'データ一覧(モニタリング指標)'!AKM46</f>
        <v>4216</v>
      </c>
      <c r="AKN12" s="5">
        <f>'データ一覧(モニタリング指標)'!AKN45+'データ一覧(モニタリング指標)'!AKN46</f>
        <v>4216</v>
      </c>
      <c r="AKO12" s="5">
        <f>'データ一覧(モニタリング指標)'!AKO45+'データ一覧(モニタリング指標)'!AKO46</f>
        <v>4186</v>
      </c>
      <c r="AKP12" s="5">
        <f>'データ一覧(モニタリング指標)'!AKP45+'データ一覧(モニタリング指標)'!AKP46</f>
        <v>4200</v>
      </c>
      <c r="AKQ12" s="5">
        <f>'データ一覧(モニタリング指標)'!AKQ45+'データ一覧(モニタリング指標)'!AKQ46</f>
        <v>4204</v>
      </c>
      <c r="AKR12" s="5">
        <f>'データ一覧(モニタリング指標)'!AKR45+'データ一覧(モニタリング指標)'!AKR46</f>
        <v>4204</v>
      </c>
      <c r="AKS12" s="5">
        <f>'データ一覧(モニタリング指標)'!AKS45+'データ一覧(モニタリング指標)'!AKS46</f>
        <v>4198</v>
      </c>
      <c r="AKT12" s="5">
        <f>'データ一覧(モニタリング指標)'!AKT45+'データ一覧(モニタリング指標)'!AKT46</f>
        <v>4198</v>
      </c>
      <c r="AKU12" s="5">
        <f>'データ一覧(モニタリング指標)'!AKU45+'データ一覧(モニタリング指標)'!AKU46</f>
        <v>4198</v>
      </c>
      <c r="AKV12" s="5">
        <f>'データ一覧(モニタリング指標)'!AKV45+'データ一覧(モニタリング指標)'!AKV46</f>
        <v>4193</v>
      </c>
      <c r="AKW12" s="5">
        <f>'データ一覧(モニタリング指標)'!AKW45+'データ一覧(モニタリング指標)'!AKW46</f>
        <v>4199</v>
      </c>
      <c r="AKX12" s="5">
        <f>'データ一覧(モニタリング指標)'!AKX45+'データ一覧(モニタリング指標)'!AKX46</f>
        <v>4199</v>
      </c>
      <c r="AKY12" s="5">
        <f>'データ一覧(モニタリング指標)'!AKY45+'データ一覧(モニタリング指標)'!AKY46</f>
        <v>4211</v>
      </c>
      <c r="AKZ12" s="5">
        <f>'データ一覧(モニタリング指標)'!AKZ45+'データ一覧(モニタリング指標)'!AKZ46</f>
        <v>4213</v>
      </c>
      <c r="ALA12" s="5">
        <f>'データ一覧(モニタリング指標)'!ALA45+'データ一覧(モニタリング指標)'!ALA46</f>
        <v>4213</v>
      </c>
      <c r="ALB12" s="5">
        <f>'データ一覧(モニタリング指標)'!ALB45+'データ一覧(モニタリング指標)'!ALB46</f>
        <v>4213</v>
      </c>
      <c r="ALC12" s="5">
        <f>'データ一覧(モニタリング指標)'!ALC45+'データ一覧(モニタリング指標)'!ALC46</f>
        <v>4215</v>
      </c>
      <c r="ALD12" s="5">
        <f>'データ一覧(モニタリング指標)'!ALD45+'データ一覧(モニタリング指標)'!ALD46</f>
        <v>4196</v>
      </c>
      <c r="ALE12" s="5">
        <f>'データ一覧(モニタリング指標)'!ALE45+'データ一覧(モニタリング指標)'!ALE46</f>
        <v>4189</v>
      </c>
      <c r="ALF12" s="5">
        <f>'データ一覧(モニタリング指標)'!ALF45+'データ一覧(モニタリング指標)'!ALF46</f>
        <v>4167</v>
      </c>
      <c r="ALG12" s="5">
        <f>'データ一覧(モニタリング指標)'!ALG45+'データ一覧(モニタリング指標)'!ALG46</f>
        <v>4170</v>
      </c>
      <c r="ALH12" s="5">
        <f>'データ一覧(モニタリング指標)'!ALH45+'データ一覧(モニタリング指標)'!ALH46</f>
        <v>4170</v>
      </c>
      <c r="ALI12" s="5">
        <f>'データ一覧(モニタリング指標)'!ALI45+'データ一覧(モニタリング指標)'!ALI46</f>
        <v>4170</v>
      </c>
      <c r="ALJ12" s="5">
        <f>'データ一覧(モニタリング指標)'!ALJ45+'データ一覧(モニタリング指標)'!ALJ46</f>
        <v>4192</v>
      </c>
      <c r="ALK12" s="5">
        <f>'データ一覧(モニタリング指標)'!ALK45+'データ一覧(モニタリング指標)'!ALK46</f>
        <v>4193</v>
      </c>
      <c r="ALL12" s="5">
        <f>'データ一覧(モニタリング指標)'!ALL45+'データ一覧(モニタリング指標)'!ALL46</f>
        <v>4193</v>
      </c>
      <c r="ALM12" s="5">
        <f>'データ一覧(モニタリング指標)'!ALM45+'データ一覧(モニタリング指標)'!ALM46</f>
        <v>4199</v>
      </c>
      <c r="ALN12" s="5">
        <f>'データ一覧(モニタリング指標)'!ALN45+'データ一覧(モニタリング指標)'!ALN46</f>
        <v>4213</v>
      </c>
      <c r="ALO12" s="5">
        <f>'データ一覧(モニタリング指標)'!ALO45+'データ一覧(モニタリング指標)'!ALO46</f>
        <v>4213</v>
      </c>
      <c r="ALP12" s="5">
        <f>'データ一覧(モニタリング指標)'!ALP45+'データ一覧(モニタリング指標)'!ALP46</f>
        <v>4213</v>
      </c>
      <c r="ALQ12" s="5">
        <f>'データ一覧(モニタリング指標)'!ALQ45+'データ一覧(モニタリング指標)'!ALQ46</f>
        <v>4202</v>
      </c>
      <c r="ALR12" s="5">
        <f>'データ一覧(モニタリング指標)'!ALR45+'データ一覧(モニタリング指標)'!ALR46</f>
        <v>4196</v>
      </c>
      <c r="ALS12" s="5">
        <f>'データ一覧(モニタリング指標)'!ALS45+'データ一覧(モニタリング指標)'!ALS46</f>
        <v>4200</v>
      </c>
      <c r="ALT12" s="5">
        <f>'データ一覧(モニタリング指標)'!ALT45+'データ一覧(モニタリング指標)'!ALT46</f>
        <v>4217</v>
      </c>
      <c r="ALU12" s="5">
        <f>'データ一覧(モニタリング指標)'!ALU45+'データ一覧(モニタリング指標)'!ALU46</f>
        <v>4209</v>
      </c>
      <c r="ALV12" s="5">
        <f>'データ一覧(モニタリング指標)'!ALV45+'データ一覧(モニタリング指標)'!ALV46</f>
        <v>4209</v>
      </c>
      <c r="ALW12" s="5">
        <f>'データ一覧(モニタリング指標)'!ALW45+'データ一覧(モニタリング指標)'!ALW46</f>
        <v>4209</v>
      </c>
      <c r="ALX12" s="5">
        <f>'データ一覧(モニタリング指標)'!ALX45+'データ一覧(モニタリング指標)'!ALX46</f>
        <v>4214</v>
      </c>
      <c r="ALY12" s="5">
        <f>'データ一覧(モニタリング指標)'!ALY45+'データ一覧(モニタリング指標)'!ALY46</f>
        <v>4220</v>
      </c>
      <c r="ALZ12" s="5">
        <f>'データ一覧(モニタリング指標)'!ALZ45+'データ一覧(モニタリング指標)'!ALZ46</f>
        <v>4322</v>
      </c>
      <c r="AMA12" s="5">
        <f>'データ一覧(モニタリング指標)'!AMA45+'データ一覧(モニタリング指標)'!AMA46</f>
        <v>4329</v>
      </c>
      <c r="AMB12" s="5">
        <f>'データ一覧(モニタリング指標)'!AMB45+'データ一覧(モニタリング指標)'!AMB46</f>
        <v>4348</v>
      </c>
      <c r="AMC12" s="5">
        <f>'データ一覧(モニタリング指標)'!AMC45+'データ一覧(モニタリング指標)'!AMC46</f>
        <v>4348</v>
      </c>
      <c r="AMD12" s="5">
        <f>'データ一覧(モニタリング指標)'!AMD45+'データ一覧(モニタリング指標)'!AMD46</f>
        <v>4348</v>
      </c>
      <c r="AME12" s="5">
        <f>'データ一覧(モニタリング指標)'!AME45+'データ一覧(モニタリング指標)'!AME46</f>
        <v>4348</v>
      </c>
      <c r="AMF12" s="5">
        <f>'データ一覧(モニタリング指標)'!AMF45+'データ一覧(モニタリング指標)'!AMF46</f>
        <v>4411</v>
      </c>
      <c r="AMG12" s="5">
        <f>'データ一覧(モニタリング指標)'!AMG45+'データ一覧(モニタリング指標)'!AMG46</f>
        <v>4375</v>
      </c>
      <c r="AMH12" s="5">
        <f>'データ一覧(モニタリング指標)'!AMH45+'データ一覧(モニタリング指標)'!AMH46</f>
        <v>4382</v>
      </c>
      <c r="AMI12" s="5">
        <f>'データ一覧(モニタリング指標)'!AMI45+'データ一覧(モニタリング指標)'!AMI46</f>
        <v>4438</v>
      </c>
      <c r="AMJ12" s="5">
        <f>'データ一覧(モニタリング指標)'!AMJ45+'データ一覧(モニタリング指標)'!AMJ46</f>
        <v>4438</v>
      </c>
      <c r="AMK12" s="5">
        <f>'データ一覧(モニタリング指標)'!AMK45+'データ一覧(モニタリング指標)'!AMK46</f>
        <v>4438</v>
      </c>
      <c r="AML12" s="5">
        <f>'データ一覧(モニタリング指標)'!AML45+'データ一覧(モニタリング指標)'!AML46</f>
        <v>4447</v>
      </c>
      <c r="AMM12" s="5">
        <f>'データ一覧(モニタリング指標)'!AMM45+'データ一覧(モニタリング指標)'!AMM46</f>
        <v>4428</v>
      </c>
      <c r="AMN12" s="5">
        <f>'データ一覧(モニタリング指標)'!AMN45+'データ一覧(モニタリング指標)'!AMN46</f>
        <v>4419</v>
      </c>
      <c r="AMO12" s="5">
        <f>'データ一覧(モニタリング指標)'!AMO45+'データ一覧(モニタリング指標)'!AMO46</f>
        <v>4427</v>
      </c>
      <c r="AMP12" s="5">
        <f>'データ一覧(モニタリング指標)'!AMP45+'データ一覧(モニタリング指標)'!AMP46</f>
        <v>4436</v>
      </c>
      <c r="AMQ12" s="5">
        <f>'データ一覧(モニタリング指標)'!AMQ45+'データ一覧(モニタリング指標)'!AMQ46</f>
        <v>4436</v>
      </c>
      <c r="AMR12" s="5">
        <f>'データ一覧(モニタリング指標)'!AMR45+'データ一覧(モニタリング指標)'!AMR46</f>
        <v>4436</v>
      </c>
      <c r="AMS12" s="5">
        <f>'データ一覧(モニタリング指標)'!AMS45+'データ一覧(モニタリング指標)'!AMS46</f>
        <v>4457</v>
      </c>
      <c r="AMT12" s="5">
        <f>'データ一覧(モニタリング指標)'!AMT45+'データ一覧(モニタリング指標)'!AMT46</f>
        <v>4456</v>
      </c>
      <c r="AMU12" s="5">
        <f>'データ一覧(モニタリング指標)'!AMU45+'データ一覧(モニタリング指標)'!AMU46</f>
        <v>4499</v>
      </c>
      <c r="AMV12" s="5">
        <f>'データ一覧(モニタリング指標)'!AMV45+'データ一覧(モニタリング指標)'!AMV46</f>
        <v>4499</v>
      </c>
      <c r="AMW12" s="5">
        <f>'データ一覧(モニタリング指標)'!AMW45+'データ一覧(モニタリング指標)'!AMW46</f>
        <v>4499</v>
      </c>
      <c r="AMX12" s="5">
        <f>'データ一覧(モニタリング指標)'!AMX45+'データ一覧(モニタリング指標)'!AMX46</f>
        <v>4502</v>
      </c>
      <c r="AMY12" s="5">
        <f>'データ一覧(モニタリング指標)'!AMY45+'データ一覧(モニタリング指標)'!AMY46</f>
        <v>4502</v>
      </c>
      <c r="AMZ12" s="5">
        <f>'データ一覧(モニタリング指標)'!AMZ45+'データ一覧(モニタリング指標)'!AMZ46</f>
        <v>4502</v>
      </c>
      <c r="ANA12" s="5">
        <f>'データ一覧(モニタリング指標)'!ANA45+'データ一覧(モニタリング指標)'!ANA46</f>
        <v>4502</v>
      </c>
      <c r="ANB12" s="5">
        <f>'データ一覧(モニタリング指標)'!ANB45+'データ一覧(モニタリング指標)'!ANB46</f>
        <v>4496</v>
      </c>
      <c r="ANC12" s="5">
        <f>'データ一覧(モニタリング指標)'!ANC45+'データ一覧(モニタリング指標)'!ANC46</f>
        <v>4485</v>
      </c>
      <c r="AND12" s="5">
        <f>'データ一覧(モニタリング指標)'!AND45+'データ一覧(モニタリング指標)'!AND46</f>
        <v>4474</v>
      </c>
      <c r="ANE12" s="5">
        <f>'データ一覧(モニタリング指標)'!ANE45+'データ一覧(モニタリング指標)'!ANE46</f>
        <v>4474</v>
      </c>
      <c r="ANF12" s="5">
        <f>'データ一覧(モニタリング指標)'!ANF45+'データ一覧(モニタリング指標)'!ANF46</f>
        <v>4474</v>
      </c>
      <c r="ANG12" s="5">
        <f>'データ一覧(モニタリング指標)'!ANG45+'データ一覧(モニタリング指標)'!ANG46</f>
        <v>4474</v>
      </c>
      <c r="ANH12" s="5">
        <f>'データ一覧(モニタリング指標)'!ANH45+'データ一覧(モニタリング指標)'!ANH46</f>
        <v>4488</v>
      </c>
      <c r="ANI12" s="5">
        <f>'データ一覧(モニタリング指標)'!ANI45+'データ一覧(モニタリング指標)'!ANI46</f>
        <v>4476</v>
      </c>
      <c r="ANJ12" s="5">
        <f>'データ一覧(モニタリング指標)'!ANJ45+'データ一覧(モニタリング指標)'!ANJ46</f>
        <v>4476</v>
      </c>
      <c r="ANK12" s="5">
        <f>'データ一覧(モニタリング指標)'!ANK45+'データ一覧(モニタリング指標)'!ANK46</f>
        <v>4474</v>
      </c>
      <c r="ANL12" s="5">
        <f>'データ一覧(モニタリング指標)'!ANL45+'データ一覧(モニタリング指標)'!ANL46</f>
        <v>4474</v>
      </c>
      <c r="ANM12" s="5">
        <f>'データ一覧(モニタリング指標)'!ANM45+'データ一覧(モニタリング指標)'!ANM46</f>
        <v>4474</v>
      </c>
      <c r="ANN12" s="5">
        <f>'データ一覧(モニタリング指標)'!ANN45+'データ一覧(モニタリング指標)'!ANN46</f>
        <v>4483</v>
      </c>
      <c r="ANO12" s="5">
        <f>'データ一覧(モニタリング指標)'!ANO45+'データ一覧(モニタリング指標)'!ANO46</f>
        <v>4478</v>
      </c>
      <c r="ANP12" s="5">
        <f>'データ一覧(モニタリング指標)'!ANP45+'データ一覧(モニタリング指標)'!ANP46</f>
        <v>4473</v>
      </c>
      <c r="ANQ12" s="5">
        <f>'データ一覧(モニタリング指標)'!ANQ45+'データ一覧(モニタリング指標)'!ANQ46</f>
        <v>4472</v>
      </c>
      <c r="ANR12" s="5">
        <f>'データ一覧(モニタリング指標)'!ANR45+'データ一覧(モニタリング指標)'!ANR46</f>
        <v>4469</v>
      </c>
      <c r="ANS12" s="5">
        <f>'データ一覧(モニタリング指標)'!ANS45+'データ一覧(モニタリング指標)'!ANS46</f>
        <v>4469</v>
      </c>
      <c r="ANT12" s="5">
        <f>'データ一覧(モニタリング指標)'!ANT45+'データ一覧(モニタリング指標)'!ANT46</f>
        <v>4469</v>
      </c>
      <c r="ANU12" s="5">
        <f>'データ一覧(モニタリング指標)'!ANU45+'データ一覧(モニタリング指標)'!ANU46</f>
        <v>4451</v>
      </c>
      <c r="ANV12" s="5">
        <f>'データ一覧(モニタリング指標)'!ANV45+'データ一覧(モニタリング指標)'!ANV46</f>
        <v>4449</v>
      </c>
      <c r="ANW12" s="5">
        <f>'データ一覧(モニタリング指標)'!ANW45+'データ一覧(モニタリング指標)'!ANW46</f>
        <v>4449</v>
      </c>
      <c r="ANX12" s="5">
        <f>'データ一覧(モニタリング指標)'!ANX45+'データ一覧(モニタリング指標)'!ANX46</f>
        <v>4450</v>
      </c>
      <c r="ANY12" s="5">
        <f>'データ一覧(モニタリング指標)'!ANY45+'データ一覧(モニタリング指標)'!ANY46</f>
        <v>4450</v>
      </c>
      <c r="ANZ12" s="5">
        <f>'データ一覧(モニタリング指標)'!ANZ45+'データ一覧(モニタリング指標)'!ANZ46</f>
        <v>4450</v>
      </c>
      <c r="AOA12" s="5">
        <f>'データ一覧(モニタリング指標)'!AOA45+'データ一覧(モニタリング指標)'!AOA46</f>
        <v>4450</v>
      </c>
      <c r="AOB12" s="5">
        <f>'データ一覧(モニタリング指標)'!AOB45+'データ一覧(モニタリング指標)'!AOB46</f>
        <v>4449</v>
      </c>
      <c r="AOC12" s="5">
        <f>'データ一覧(モニタリング指標)'!AOC45+'データ一覧(モニタリング指標)'!AOC46</f>
        <v>4447</v>
      </c>
      <c r="AOD12" s="5">
        <f>'データ一覧(モニタリング指標)'!AOD45+'データ一覧(モニタリング指標)'!AOD46</f>
        <v>4448</v>
      </c>
      <c r="AOE12" s="5">
        <f>'データ一覧(モニタリング指標)'!AOE45+'データ一覧(モニタリング指標)'!AOE46</f>
        <v>4462</v>
      </c>
      <c r="AOF12" s="5">
        <f>'データ一覧(モニタリング指標)'!AOF45+'データ一覧(モニタリング指標)'!AOF46</f>
        <v>4465</v>
      </c>
      <c r="AOG12" s="5">
        <f>'データ一覧(モニタリング指標)'!AOG45+'データ一覧(モニタリング指標)'!AOG46</f>
        <v>4465</v>
      </c>
      <c r="AOH12" s="5">
        <f>'データ一覧(モニタリング指標)'!AOH45+'データ一覧(モニタリング指標)'!AOH46</f>
        <v>4465</v>
      </c>
      <c r="AOI12" s="5">
        <f>'データ一覧(モニタリング指標)'!AOI45+'データ一覧(モニタリング指標)'!AOI46</f>
        <v>4474</v>
      </c>
      <c r="AOJ12" s="5">
        <f>'データ一覧(モニタリング指標)'!AOJ45+'データ一覧(モニタリング指標)'!AOJ46</f>
        <v>4475</v>
      </c>
      <c r="AOK12" s="5">
        <f>'データ一覧(モニタリング指標)'!AOK45+'データ一覧(モニタリング指標)'!AOK46</f>
        <v>4471</v>
      </c>
      <c r="AOL12" s="5">
        <f>'データ一覧(モニタリング指標)'!AOL45+'データ一覧(モニタリング指標)'!AOL46</f>
        <v>4464</v>
      </c>
      <c r="AOM12" s="5">
        <f>'データ一覧(モニタリング指標)'!AOM45+'データ一覧(モニタリング指標)'!AOM46</f>
        <v>4464</v>
      </c>
      <c r="AON12" s="5">
        <f>'データ一覧(モニタリング指標)'!AON45+'データ一覧(モニタリング指標)'!AON46</f>
        <v>4464</v>
      </c>
      <c r="AOO12" s="5">
        <f>'データ一覧(モニタリング指標)'!AOO45+'データ一覧(モニタリング指標)'!AOO46</f>
        <v>4464</v>
      </c>
      <c r="AOP12" s="5">
        <f>'データ一覧(モニタリング指標)'!AOP45+'データ一覧(モニタリング指標)'!AOP46</f>
        <v>4464</v>
      </c>
      <c r="AOQ12" s="5">
        <f>'データ一覧(モニタリング指標)'!AOQ45+'データ一覧(モニタリング指標)'!AOQ46</f>
        <v>4466</v>
      </c>
      <c r="AOR12" s="5">
        <f>'データ一覧(モニタリング指標)'!AOR45+'データ一覧(モニタリング指標)'!AOR46</f>
        <v>4465</v>
      </c>
      <c r="AOS12" s="5">
        <f>'データ一覧(モニタリング指標)'!AOS45+'データ一覧(モニタリング指標)'!AOS46</f>
        <v>4468</v>
      </c>
      <c r="AOT12" s="5">
        <f>'データ一覧(モニタリング指標)'!AOT45+'データ一覧(モニタリング指標)'!AOT46</f>
        <v>4472</v>
      </c>
      <c r="AOU12" s="5">
        <f>'データ一覧(モニタリング指標)'!AOU45+'データ一覧(モニタリング指標)'!AOU46</f>
        <v>4472</v>
      </c>
      <c r="AOV12" s="5">
        <f>'データ一覧(モニタリング指標)'!AOV45+'データ一覧(モニタリング指標)'!AOV46</f>
        <v>4472</v>
      </c>
      <c r="AOW12" s="5">
        <f>'データ一覧(モニタリング指標)'!AOW45+'データ一覧(モニタリング指標)'!AOW46</f>
        <v>4478</v>
      </c>
      <c r="AOX12" s="5">
        <f>'データ一覧(モニタリング指標)'!AOX45+'データ一覧(モニタリング指標)'!AOX46</f>
        <v>4474</v>
      </c>
      <c r="AOY12" s="5">
        <f>'データ一覧(モニタリング指標)'!AOY45+'データ一覧(モニタリング指標)'!AOY46</f>
        <v>4466</v>
      </c>
      <c r="AOZ12" s="5">
        <f>'データ一覧(モニタリング指標)'!AOZ45+'データ一覧(モニタリング指標)'!AOZ46</f>
        <v>4466</v>
      </c>
      <c r="APA12" s="5">
        <f>'データ一覧(モニタリング指標)'!APA45+'データ一覧(モニタリング指標)'!APA46</f>
        <v>4474</v>
      </c>
      <c r="APB12" s="5">
        <f>'データ一覧(モニタリング指標)'!APB45+'データ一覧(モニタリング指標)'!APB46</f>
        <v>4474</v>
      </c>
      <c r="APC12" s="5">
        <f>'データ一覧(モニタリング指標)'!APC45+'データ一覧(モニタリング指標)'!APC46</f>
        <v>4474</v>
      </c>
      <c r="APD12" s="5">
        <f>'データ一覧(モニタリング指標)'!APD45+'データ一覧(モニタリング指標)'!APD46</f>
        <v>4482</v>
      </c>
      <c r="APE12" s="5">
        <f>'データ一覧(モニタリング指標)'!APE45+'データ一覧(モニタリング指標)'!APE46</f>
        <v>4495</v>
      </c>
      <c r="APF12" s="5">
        <f>'データ一覧(モニタリング指標)'!APF45+'データ一覧(モニタリング指標)'!APF46</f>
        <v>4518</v>
      </c>
      <c r="APG12" s="5">
        <f>'データ一覧(モニタリング指標)'!APG45+'データ一覧(モニタリング指標)'!APG46</f>
        <v>4517</v>
      </c>
      <c r="APH12" s="5">
        <f>'データ一覧(モニタリング指標)'!APH45+'データ一覧(モニタリング指標)'!APH46</f>
        <v>4512</v>
      </c>
      <c r="API12" s="5">
        <f>'データ一覧(モニタリング指標)'!API45+'データ一覧(モニタリング指標)'!API46</f>
        <v>4512</v>
      </c>
      <c r="APJ12" s="5">
        <f>'データ一覧(モニタリング指標)'!APJ45+'データ一覧(モニタリング指標)'!APJ46</f>
        <v>4512</v>
      </c>
      <c r="APK12" s="5">
        <f>'データ一覧(モニタリング指標)'!APK45+'データ一覧(モニタリング指標)'!APK46</f>
        <v>4516</v>
      </c>
      <c r="APL12" s="5">
        <f>'データ一覧(モニタリング指標)'!APL45+'データ一覧(モニタリング指標)'!APL46</f>
        <v>4512</v>
      </c>
      <c r="APM12" s="5">
        <f>'データ一覧(モニタリング指標)'!APM45+'データ一覧(モニタリング指標)'!APM46</f>
        <v>4506</v>
      </c>
      <c r="APN12" s="5">
        <f>'データ一覧(モニタリング指標)'!APN45+'データ一覧(モニタリング指標)'!APN46</f>
        <v>4498</v>
      </c>
      <c r="APO12" s="5">
        <f>'データ一覧(モニタリング指標)'!APO45+'データ一覧(モニタリング指標)'!APO46</f>
        <v>4491</v>
      </c>
      <c r="APP12" s="5">
        <f>'データ一覧(モニタリング指標)'!APP45+'データ一覧(モニタリング指標)'!APP46</f>
        <v>4491</v>
      </c>
      <c r="APQ12" s="5">
        <f>'データ一覧(モニタリング指標)'!APQ45+'データ一覧(モニタリング指標)'!APQ46</f>
        <v>4491</v>
      </c>
      <c r="APR12" s="5">
        <f>'データ一覧(モニタリング指標)'!APR45+'データ一覧(モニタリング指標)'!APR46</f>
        <v>4468</v>
      </c>
      <c r="APS12" s="5">
        <f>'データ一覧(モニタリング指標)'!APS45+'データ一覧(モニタリング指標)'!APS46</f>
        <v>4468</v>
      </c>
      <c r="APT12" s="5">
        <f>'データ一覧(モニタリング指標)'!APT45+'データ一覧(モニタリング指標)'!APT46</f>
        <v>4471</v>
      </c>
      <c r="APU12" s="5">
        <f>'データ一覧(モニタリング指標)'!APU45+'データ一覧(モニタリング指標)'!APU46</f>
        <v>4469</v>
      </c>
      <c r="APV12" s="5">
        <f>'データ一覧(モニタリング指標)'!APV45+'データ一覧(モニタリング指標)'!APV46</f>
        <v>4470</v>
      </c>
      <c r="APW12" s="5">
        <f>'データ一覧(モニタリング指標)'!APW45+'データ一覧(モニタリング指標)'!APW46</f>
        <v>4470</v>
      </c>
      <c r="APX12" s="5">
        <f>'データ一覧(モニタリング指標)'!APX45+'データ一覧(モニタリング指標)'!APX46</f>
        <v>4470</v>
      </c>
      <c r="APY12" s="5">
        <f>'データ一覧(モニタリング指標)'!APY45+'データ一覧(モニタリング指標)'!APY46</f>
        <v>4473</v>
      </c>
      <c r="APZ12" s="5">
        <f>'データ一覧(モニタリング指標)'!APZ45+'データ一覧(モニタリング指標)'!APZ46</f>
        <v>4473</v>
      </c>
      <c r="AQA12" s="5">
        <f>'データ一覧(モニタリング指標)'!AQA45+'データ一覧(モニタリング指標)'!AQA46</f>
        <v>4477</v>
      </c>
      <c r="AQB12" s="5">
        <f>'データ一覧(モニタリング指標)'!AQB45+'データ一覧(モニタリング指標)'!AQB46</f>
        <v>4482</v>
      </c>
      <c r="AQC12" s="5">
        <f>'データ一覧(モニタリング指標)'!AQC45+'データ一覧(モニタリング指標)'!AQC46</f>
        <v>4488</v>
      </c>
      <c r="AQD12" s="5">
        <f>'データ一覧(モニタリング指標)'!AQD45+'データ一覧(モニタリング指標)'!AQD46</f>
        <v>4488</v>
      </c>
      <c r="AQE12" s="5">
        <f>'データ一覧(モニタリング指標)'!AQE45+'データ一覧(モニタリング指標)'!AQE46</f>
        <v>4488</v>
      </c>
      <c r="AQF12" s="5">
        <f>'データ一覧(モニタリング指標)'!AQF45+'データ一覧(モニタリング指標)'!AQF46</f>
        <v>4473</v>
      </c>
      <c r="AQG12" s="5">
        <f>'データ一覧(モニタリング指標)'!AQG45+'データ一覧(モニタリング指標)'!AQG46</f>
        <v>4470</v>
      </c>
      <c r="AQH12" s="5">
        <f>'データ一覧(モニタリング指標)'!AQH45+'データ一覧(モニタリング指標)'!AQH46</f>
        <v>4462</v>
      </c>
      <c r="AQI12" s="5">
        <f>'データ一覧(モニタリング指標)'!AQI45+'データ一覧(モニタリング指標)'!AQI46</f>
        <v>4457</v>
      </c>
      <c r="AQJ12" s="5">
        <f>'データ一覧(モニタリング指標)'!AQJ45+'データ一覧(モニタリング指標)'!AQJ46</f>
        <v>4426</v>
      </c>
      <c r="AQK12" s="5">
        <f>'データ一覧(モニタリング指標)'!AQK45+'データ一覧(モニタリング指標)'!AQK46</f>
        <v>4426</v>
      </c>
      <c r="AQL12" s="5">
        <f>'データ一覧(モニタリング指標)'!AQL45+'データ一覧(モニタリング指標)'!AQL46</f>
        <v>4426</v>
      </c>
      <c r="AQM12" s="5">
        <f>'データ一覧(モニタリング指標)'!AQM45+'データ一覧(モニタリング指標)'!AQM46</f>
        <v>4419</v>
      </c>
      <c r="AQN12" s="5">
        <f>'データ一覧(モニタリング指標)'!AQN45+'データ一覧(モニタリング指標)'!AQN46</f>
        <v>4417</v>
      </c>
      <c r="AQO12" s="5">
        <f>'データ一覧(モニタリング指標)'!AQO45+'データ一覧(モニタリング指標)'!AQO46</f>
        <v>4415</v>
      </c>
      <c r="AQP12" s="5">
        <f>'データ一覧(モニタリング指標)'!AQP45+'データ一覧(モニタリング指標)'!AQP46</f>
        <v>4416</v>
      </c>
      <c r="AQQ12" s="5">
        <f>'データ一覧(モニタリング指標)'!AQQ45+'データ一覧(モニタリング指標)'!AQQ46</f>
        <v>4416</v>
      </c>
      <c r="AQR12" s="5">
        <f>'データ一覧(モニタリング指標)'!AQR45+'データ一覧(モニタリング指標)'!AQR46</f>
        <v>4416</v>
      </c>
      <c r="AQS12" s="5">
        <f>'データ一覧(モニタリング指標)'!AQS45+'データ一覧(モニタリング指標)'!AQS46</f>
        <v>4416</v>
      </c>
      <c r="AQT12" s="5">
        <f>'データ一覧(モニタリング指標)'!AQT45+'データ一覧(モニタリング指標)'!AQT46</f>
        <v>4414</v>
      </c>
      <c r="AQU12" s="5">
        <f>'データ一覧(モニタリング指標)'!AQU45+'データ一覧(モニタリング指標)'!AQU46</f>
        <v>4415</v>
      </c>
      <c r="AQV12" s="5">
        <f>'データ一覧(モニタリング指標)'!AQV45+'データ一覧(モニタリング指標)'!AQV46</f>
        <v>4416</v>
      </c>
      <c r="AQW12" s="5">
        <f>'データ一覧(モニタリング指標)'!AQW45+'データ一覧(モニタリング指標)'!AQW46</f>
        <v>4419</v>
      </c>
      <c r="AQX12" s="5">
        <f>'データ一覧(モニタリング指標)'!AQX45+'データ一覧(モニタリング指標)'!AQX46</f>
        <v>4419</v>
      </c>
      <c r="AQY12" s="5">
        <f>'データ一覧(モニタリング指標)'!AQY45+'データ一覧(モニタリング指標)'!AQY46</f>
        <v>4419</v>
      </c>
      <c r="AQZ12" s="5">
        <f>'データ一覧(モニタリング指標)'!AQZ45+'データ一覧(モニタリング指標)'!AQZ46</f>
        <v>4419</v>
      </c>
      <c r="ARA12" s="5">
        <f>'データ一覧(モニタリング指標)'!ARA45+'データ一覧(モニタリング指標)'!ARA46</f>
        <v>4420</v>
      </c>
      <c r="ARB12" s="5">
        <f>'データ一覧(モニタリング指標)'!ARB45+'データ一覧(モニタリング指標)'!ARB46</f>
        <v>4425</v>
      </c>
      <c r="ARC12" s="5">
        <f>'データ一覧(モニタリング指標)'!ARC45+'データ一覧(モニタリング指標)'!ARC46</f>
        <v>4428</v>
      </c>
      <c r="ARD12" s="5">
        <f>'データ一覧(モニタリング指標)'!ARD45+'データ一覧(モニタリング指標)'!ARD46</f>
        <v>4428</v>
      </c>
      <c r="ARE12" s="5">
        <f>'データ一覧(モニタリング指標)'!ARE45+'データ一覧(モニタリング指標)'!ARE46</f>
        <v>4432</v>
      </c>
      <c r="ARF12" s="5">
        <f>'データ一覧(モニタリング指標)'!ARF45+'データ一覧(モニタリング指標)'!ARF46</f>
        <v>4432</v>
      </c>
      <c r="ARG12" s="5">
        <f>'データ一覧(モニタリング指標)'!ARG45+'データ一覧(モニタリング指標)'!ARG46</f>
        <v>4432</v>
      </c>
      <c r="ARH12" s="5">
        <f>'データ一覧(モニタリング指標)'!ARH45+'データ一覧(モニタリング指標)'!ARH46</f>
        <v>4430</v>
      </c>
      <c r="ARI12" s="5">
        <f>'データ一覧(モニタリング指標)'!ARI45+'データ一覧(モニタリング指標)'!ARI46</f>
        <v>4435</v>
      </c>
      <c r="ARJ12" s="5">
        <f>'データ一覧(モニタリング指標)'!ARJ45+'データ一覧(モニタリング指標)'!ARJ46</f>
        <v>4431</v>
      </c>
      <c r="ARK12" s="5">
        <f>'データ一覧(モニタリング指標)'!ARK45+'データ一覧(モニタリング指標)'!ARK46</f>
        <v>4435</v>
      </c>
      <c r="ARL12" s="5">
        <f>'データ一覧(モニタリング指標)'!ARL45+'データ一覧(モニタリング指標)'!ARL46</f>
        <v>4436</v>
      </c>
      <c r="ARM12" s="5">
        <f>'データ一覧(モニタリング指標)'!ARM45+'データ一覧(モニタリング指標)'!ARM46</f>
        <v>4436</v>
      </c>
      <c r="ARN12" s="5">
        <f>'データ一覧(モニタリング指標)'!ARN45+'データ一覧(モニタリング指標)'!ARN46</f>
        <v>4434</v>
      </c>
      <c r="ARO12" s="5">
        <f>'データ一覧(モニタリング指標)'!ARO45+'データ一覧(モニタリング指標)'!ARO46</f>
        <v>4432</v>
      </c>
      <c r="ARP12" s="5">
        <f>'データ一覧(モニタリング指標)'!ARP45+'データ一覧(モニタリング指標)'!ARP46</f>
        <v>4431</v>
      </c>
      <c r="ARQ12" s="5">
        <f>'データ一覧(モニタリング指標)'!ARQ45+'データ一覧(モニタリング指標)'!ARQ46</f>
        <v>4431</v>
      </c>
      <c r="ARR12" s="5">
        <f>'データ一覧(モニタリング指標)'!ARR45+'データ一覧(モニタリング指標)'!ARR46</f>
        <v>4431</v>
      </c>
      <c r="ARS12" s="5">
        <f>'データ一覧(モニタリング指標)'!ARS45+'データ一覧(モニタリング指標)'!ARS46</f>
        <v>4405</v>
      </c>
      <c r="ART12" s="5">
        <f>'データ一覧(モニタリング指標)'!ART45+'データ一覧(モニタリング指標)'!ART46</f>
        <v>4405</v>
      </c>
      <c r="ARU12" s="5">
        <f>'データ一覧(モニタリング指標)'!ARU45+'データ一覧(モニタリング指標)'!ARU46</f>
        <v>4405</v>
      </c>
    </row>
    <row r="13" spans="1:1165" s="41" customFormat="1" ht="18" customHeight="1">
      <c r="A13" s="133" t="s">
        <v>44</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c r="HG13" s="131"/>
      <c r="HH13" s="131"/>
      <c r="HI13" s="131"/>
      <c r="HJ13" s="131"/>
      <c r="HK13" s="131"/>
      <c r="HL13" s="131"/>
      <c r="HM13" s="131"/>
      <c r="HN13" s="131"/>
      <c r="HO13" s="131"/>
      <c r="HP13" s="131"/>
      <c r="HQ13" s="131"/>
      <c r="HR13" s="131"/>
      <c r="HS13" s="131"/>
      <c r="HT13" s="131"/>
      <c r="HU13" s="131"/>
      <c r="HV13" s="131"/>
      <c r="HW13" s="131"/>
      <c r="HX13" s="131"/>
      <c r="HY13" s="131"/>
      <c r="HZ13" s="131"/>
      <c r="IA13" s="131"/>
      <c r="IB13" s="131"/>
      <c r="IC13" s="131"/>
      <c r="ID13" s="131"/>
      <c r="IE13" s="131"/>
      <c r="IF13" s="131"/>
      <c r="IG13" s="131"/>
      <c r="IH13" s="131"/>
      <c r="II13" s="131"/>
      <c r="IJ13" s="131"/>
      <c r="IK13" s="131"/>
      <c r="IL13" s="131"/>
      <c r="IM13" s="131"/>
      <c r="IN13" s="131"/>
      <c r="IO13" s="131"/>
      <c r="IP13" s="131"/>
      <c r="IQ13" s="131"/>
      <c r="IR13" s="131"/>
      <c r="IS13" s="131"/>
      <c r="IT13" s="131"/>
      <c r="IU13" s="131"/>
      <c r="IV13" s="131"/>
      <c r="IW13" s="131"/>
      <c r="IX13" s="131"/>
      <c r="IY13" s="131"/>
      <c r="IZ13" s="131"/>
      <c r="JA13" s="131"/>
      <c r="JB13" s="131"/>
      <c r="JC13" s="131"/>
      <c r="JD13" s="131"/>
      <c r="JE13" s="131"/>
      <c r="JF13" s="131"/>
      <c r="JG13" s="131"/>
      <c r="JH13" s="131"/>
      <c r="JI13" s="131"/>
      <c r="JJ13" s="131"/>
      <c r="JK13" s="4">
        <f t="shared" ref="JK13:LI13" si="168">JK14/JK15</f>
        <v>0.72299465240641714</v>
      </c>
      <c r="JL13" s="4">
        <f t="shared" si="168"/>
        <v>0.68903088391906286</v>
      </c>
      <c r="JM13" s="4">
        <f t="shared" si="168"/>
        <v>0.69246861924686187</v>
      </c>
      <c r="JN13" s="4">
        <f t="shared" si="168"/>
        <v>0.66527196652719667</v>
      </c>
      <c r="JO13" s="4">
        <f t="shared" si="168"/>
        <v>0.71443514644351469</v>
      </c>
      <c r="JP13" s="4">
        <f t="shared" si="168"/>
        <v>0.69639278557114226</v>
      </c>
      <c r="JQ13" s="4">
        <f t="shared" si="168"/>
        <v>0.64497607655502387</v>
      </c>
      <c r="JR13" s="4">
        <f t="shared" si="168"/>
        <v>0.61305581835383161</v>
      </c>
      <c r="JS13" s="4">
        <f t="shared" si="168"/>
        <v>0.63636363636363635</v>
      </c>
      <c r="JT13" s="4">
        <f t="shared" si="168"/>
        <v>0.70793036750483562</v>
      </c>
      <c r="JU13" s="4">
        <f t="shared" si="168"/>
        <v>0.64700193423597674</v>
      </c>
      <c r="JV13" s="4">
        <f t="shared" si="168"/>
        <v>0.66150870406189555</v>
      </c>
      <c r="JW13" s="4">
        <f t="shared" si="168"/>
        <v>0.660377358490566</v>
      </c>
      <c r="JX13" s="4">
        <f t="shared" si="168"/>
        <v>0.58400718778077265</v>
      </c>
      <c r="JY13" s="4">
        <f t="shared" si="168"/>
        <v>0.66725978647686834</v>
      </c>
      <c r="JZ13" s="4">
        <f t="shared" si="168"/>
        <v>0.65699208443271773</v>
      </c>
      <c r="KA13" s="4">
        <f t="shared" si="168"/>
        <v>0.65013054830287209</v>
      </c>
      <c r="KB13" s="4">
        <f t="shared" si="168"/>
        <v>0.69016536118363792</v>
      </c>
      <c r="KC13" s="4">
        <f t="shared" si="168"/>
        <v>0.71453437771975636</v>
      </c>
      <c r="KD13" s="4">
        <f t="shared" si="168"/>
        <v>0.73344651952461803</v>
      </c>
      <c r="KE13" s="4">
        <f t="shared" si="168"/>
        <v>0.67913549459684119</v>
      </c>
      <c r="KF13" s="4">
        <f t="shared" si="168"/>
        <v>0.6806020066889632</v>
      </c>
      <c r="KG13" s="4">
        <f t="shared" si="168"/>
        <v>0.69230769230769229</v>
      </c>
      <c r="KH13" s="4">
        <f t="shared" si="168"/>
        <v>0.72240802675585281</v>
      </c>
      <c r="KI13" s="4">
        <f t="shared" si="168"/>
        <v>0.72909698996655514</v>
      </c>
      <c r="KJ13" s="4">
        <f t="shared" si="168"/>
        <v>0.75752508361204018</v>
      </c>
      <c r="KK13" s="4">
        <f t="shared" si="168"/>
        <v>0.77833333333333332</v>
      </c>
      <c r="KL13" s="4">
        <f t="shared" si="168"/>
        <v>0.7438087105038429</v>
      </c>
      <c r="KM13" s="4">
        <f t="shared" si="168"/>
        <v>0.75938566552901021</v>
      </c>
      <c r="KN13" s="4">
        <f t="shared" si="168"/>
        <v>0.73476394849785409</v>
      </c>
      <c r="KO13" s="4">
        <f t="shared" si="168"/>
        <v>0.70792079207920788</v>
      </c>
      <c r="KP13" s="4">
        <f t="shared" si="168"/>
        <v>0.682526661197703</v>
      </c>
      <c r="KQ13" s="4">
        <f t="shared" si="168"/>
        <v>0.71369975389663654</v>
      </c>
      <c r="KR13" s="4">
        <f t="shared" si="168"/>
        <v>0.73732335827098916</v>
      </c>
      <c r="KS13" s="4">
        <f t="shared" si="168"/>
        <v>0.73614557485525223</v>
      </c>
      <c r="KT13" s="4">
        <f t="shared" si="168"/>
        <v>0.74474959612277869</v>
      </c>
      <c r="KU13" s="4">
        <f t="shared" si="168"/>
        <v>0.64297124600638977</v>
      </c>
      <c r="KV13" s="4">
        <f t="shared" si="168"/>
        <v>0.67172523961661346</v>
      </c>
      <c r="KW13" s="4">
        <f t="shared" si="168"/>
        <v>0.67252396166134187</v>
      </c>
      <c r="KX13" s="4">
        <f t="shared" si="168"/>
        <v>0.68530351437699677</v>
      </c>
      <c r="KY13" s="4">
        <f t="shared" si="168"/>
        <v>0.70126782884310623</v>
      </c>
      <c r="KZ13" s="4">
        <f t="shared" si="168"/>
        <v>0.69267139479905437</v>
      </c>
      <c r="LA13" s="4">
        <f t="shared" si="168"/>
        <v>0.66088328075709779</v>
      </c>
      <c r="LB13" s="4">
        <f t="shared" si="168"/>
        <v>0.67484177215189878</v>
      </c>
      <c r="LC13" s="4">
        <f t="shared" si="168"/>
        <v>0.67113564668769721</v>
      </c>
      <c r="LD13" s="4">
        <f t="shared" si="168"/>
        <v>0.68217665615141954</v>
      </c>
      <c r="LE13" s="4">
        <f t="shared" si="168"/>
        <v>0.68533123028391163</v>
      </c>
      <c r="LF13" s="4">
        <f t="shared" si="168"/>
        <v>0.74763406940063093</v>
      </c>
      <c r="LG13" s="4">
        <f t="shared" si="168"/>
        <v>0.76168224299065423</v>
      </c>
      <c r="LH13" s="4">
        <f t="shared" si="168"/>
        <v>0.72962382445141061</v>
      </c>
      <c r="LI13" s="4">
        <f t="shared" si="168"/>
        <v>0.7142857142857143</v>
      </c>
      <c r="LJ13" s="4">
        <f t="shared" ref="LJ13:NU13" si="169">LJ14/LJ15</f>
        <v>0.74689440993788825</v>
      </c>
      <c r="LK13" s="4">
        <f t="shared" si="169"/>
        <v>0.72706422018348627</v>
      </c>
      <c r="LL13" s="4">
        <f t="shared" si="169"/>
        <v>0.76605504587155959</v>
      </c>
      <c r="LM13" s="4">
        <f t="shared" si="169"/>
        <v>0.78827113480578825</v>
      </c>
      <c r="LN13" s="4">
        <f t="shared" si="169"/>
        <v>0.76558978211870776</v>
      </c>
      <c r="LO13" s="4">
        <f t="shared" si="169"/>
        <v>0.73613193403298349</v>
      </c>
      <c r="LP13" s="4">
        <f t="shared" si="169"/>
        <v>0.75985130111524168</v>
      </c>
      <c r="LQ13" s="4">
        <f t="shared" si="169"/>
        <v>0.73298816568047342</v>
      </c>
      <c r="LR13" s="4">
        <f t="shared" si="169"/>
        <v>0.76130467012601932</v>
      </c>
      <c r="LS13" s="4">
        <f t="shared" si="169"/>
        <v>0.77761304670126019</v>
      </c>
      <c r="LT13" s="4">
        <f t="shared" si="169"/>
        <v>0.80044020542920025</v>
      </c>
      <c r="LU13" s="4">
        <f t="shared" si="169"/>
        <v>0.76527570789865873</v>
      </c>
      <c r="LV13" s="4">
        <f t="shared" si="169"/>
        <v>0.76229508196721307</v>
      </c>
      <c r="LW13" s="4">
        <f t="shared" si="169"/>
        <v>0.74217585692995525</v>
      </c>
      <c r="LX13" s="4">
        <f t="shared" si="169"/>
        <v>0.73825503355704702</v>
      </c>
      <c r="LY13" s="4">
        <f t="shared" si="169"/>
        <v>0.74198359433258765</v>
      </c>
      <c r="LZ13" s="4">
        <f t="shared" si="169"/>
        <v>0.75988068605518266</v>
      </c>
      <c r="MA13" s="4">
        <f t="shared" si="169"/>
        <v>0.72789581905414669</v>
      </c>
      <c r="MB13" s="4">
        <f t="shared" si="169"/>
        <v>0.67934782608695654</v>
      </c>
      <c r="MC13" s="4">
        <f t="shared" si="169"/>
        <v>0.65477792732166895</v>
      </c>
      <c r="MD13" s="4">
        <f t="shared" si="169"/>
        <v>0.62920592193808877</v>
      </c>
      <c r="ME13" s="4">
        <f t="shared" si="169"/>
        <v>0.62089752176825186</v>
      </c>
      <c r="MF13" s="4">
        <f t="shared" si="169"/>
        <v>0.61589846359385436</v>
      </c>
      <c r="MG13" s="4">
        <f t="shared" si="169"/>
        <v>0.63593854375417502</v>
      </c>
      <c r="MH13" s="4">
        <f t="shared" si="169"/>
        <v>0.64</v>
      </c>
      <c r="MI13" s="4">
        <f t="shared" si="169"/>
        <v>0.54761904761904767</v>
      </c>
      <c r="MJ13" s="4">
        <f t="shared" si="169"/>
        <v>0.52377892030848328</v>
      </c>
      <c r="MK13" s="4">
        <f t="shared" si="169"/>
        <v>0.50514138817480725</v>
      </c>
      <c r="ML13" s="4">
        <f t="shared" si="169"/>
        <v>0.51633568225496473</v>
      </c>
      <c r="MM13" s="4">
        <f t="shared" si="169"/>
        <v>0.464445868033312</v>
      </c>
      <c r="MN13" s="4">
        <f t="shared" si="169"/>
        <v>0.46828955797565663</v>
      </c>
      <c r="MO13" s="4">
        <f t="shared" si="169"/>
        <v>0.47845373891001269</v>
      </c>
      <c r="MP13" s="4">
        <f t="shared" si="169"/>
        <v>0.4256926952141058</v>
      </c>
      <c r="MQ13" s="4">
        <f t="shared" si="169"/>
        <v>0.42002518891687657</v>
      </c>
      <c r="MR13" s="4">
        <f t="shared" si="169"/>
        <v>0.40062893081761008</v>
      </c>
      <c r="MS13" s="4">
        <f t="shared" si="169"/>
        <v>0.38930817610062896</v>
      </c>
      <c r="MT13" s="4">
        <f t="shared" si="169"/>
        <v>0.38196618659987475</v>
      </c>
      <c r="MU13" s="4">
        <f t="shared" si="169"/>
        <v>0.39073262366938011</v>
      </c>
      <c r="MV13" s="4">
        <f t="shared" si="169"/>
        <v>0.39852398523985239</v>
      </c>
      <c r="MW13" s="4">
        <f t="shared" si="169"/>
        <v>0.35977859778597787</v>
      </c>
      <c r="MX13" s="4">
        <f t="shared" si="169"/>
        <v>0.36784409257003653</v>
      </c>
      <c r="MY13" s="4">
        <f t="shared" si="169"/>
        <v>0.31306990881458968</v>
      </c>
      <c r="MZ13" s="4">
        <f t="shared" si="169"/>
        <v>0.29718394248052726</v>
      </c>
      <c r="NA13" s="4">
        <f t="shared" si="169"/>
        <v>0.29358897543439183</v>
      </c>
      <c r="NB13" s="4">
        <f t="shared" si="169"/>
        <v>0.29713603818615753</v>
      </c>
      <c r="NC13" s="4">
        <f t="shared" si="169"/>
        <v>0.31866088034717915</v>
      </c>
      <c r="ND13" s="4">
        <f t="shared" si="169"/>
        <v>0.29060913705583757</v>
      </c>
      <c r="NE13" s="4">
        <f t="shared" si="169"/>
        <v>0.31387808041504539</v>
      </c>
      <c r="NF13" s="4">
        <f t="shared" si="169"/>
        <v>0.27438231469440832</v>
      </c>
      <c r="NG13" s="4">
        <f t="shared" si="169"/>
        <v>0.29615133724722764</v>
      </c>
      <c r="NH13" s="4">
        <f t="shared" si="169"/>
        <v>0.25962165688193084</v>
      </c>
      <c r="NI13" s="4">
        <f t="shared" si="169"/>
        <v>0.26875407697325504</v>
      </c>
      <c r="NJ13" s="4">
        <f t="shared" si="169"/>
        <v>0.28619079386257507</v>
      </c>
      <c r="NK13" s="4">
        <f t="shared" si="169"/>
        <v>0.25418060200668896</v>
      </c>
      <c r="NL13" s="4">
        <f t="shared" si="169"/>
        <v>0.27532290958531613</v>
      </c>
      <c r="NM13" s="4">
        <f t="shared" si="169"/>
        <v>0.26462395543175488</v>
      </c>
      <c r="NN13" s="4">
        <f t="shared" si="169"/>
        <v>0.27684797768479774</v>
      </c>
      <c r="NO13" s="4">
        <f t="shared" si="169"/>
        <v>0.27336122733612273</v>
      </c>
      <c r="NP13" s="4">
        <f t="shared" si="169"/>
        <v>0.29637377963737799</v>
      </c>
      <c r="NQ13" s="4">
        <f t="shared" si="169"/>
        <v>0.32002801120448177</v>
      </c>
      <c r="NR13" s="4">
        <f t="shared" si="169"/>
        <v>0.30419580419580422</v>
      </c>
      <c r="NS13" s="4">
        <f t="shared" si="169"/>
        <v>0.32980972515856238</v>
      </c>
      <c r="NT13" s="4">
        <f t="shared" si="169"/>
        <v>0.33403805496828753</v>
      </c>
      <c r="NU13" s="4">
        <f t="shared" si="169"/>
        <v>0.35236081747709652</v>
      </c>
      <c r="NV13" s="4">
        <f t="shared" ref="NV13:QG13" si="170">NV14/NV15</f>
        <v>0.34813248766737137</v>
      </c>
      <c r="NW13" s="4">
        <f t="shared" si="170"/>
        <v>0.37209302325581395</v>
      </c>
      <c r="NX13" s="4">
        <f t="shared" si="170"/>
        <v>0.39127375087966221</v>
      </c>
      <c r="NY13" s="4">
        <f t="shared" si="170"/>
        <v>0.36875439831104856</v>
      </c>
      <c r="NZ13" s="4">
        <f t="shared" si="170"/>
        <v>0.39521800281293951</v>
      </c>
      <c r="OA13" s="4">
        <f t="shared" si="170"/>
        <v>0.39803094233473979</v>
      </c>
      <c r="OB13" s="4">
        <f t="shared" si="170"/>
        <v>0.45007032348804499</v>
      </c>
      <c r="OC13" s="4">
        <f t="shared" si="170"/>
        <v>0.44233473980309423</v>
      </c>
      <c r="OD13" s="4">
        <f t="shared" si="170"/>
        <v>0.4732770745428973</v>
      </c>
      <c r="OE13" s="4">
        <f t="shared" si="170"/>
        <v>0.49015471167369901</v>
      </c>
      <c r="OF13" s="4">
        <f t="shared" si="170"/>
        <v>0.47960618846694797</v>
      </c>
      <c r="OG13" s="4">
        <f t="shared" si="170"/>
        <v>0.5231741573033708</v>
      </c>
      <c r="OH13" s="4">
        <f t="shared" si="170"/>
        <v>0.52999294283697951</v>
      </c>
      <c r="OI13" s="4">
        <f t="shared" si="170"/>
        <v>0.53776223776223775</v>
      </c>
      <c r="OJ13" s="4">
        <f t="shared" si="170"/>
        <v>0.55524475524475525</v>
      </c>
      <c r="OK13" s="4">
        <f t="shared" si="170"/>
        <v>0.56783216783216783</v>
      </c>
      <c r="OL13" s="4">
        <f t="shared" si="170"/>
        <v>0.56398104265402849</v>
      </c>
      <c r="OM13" s="4">
        <f t="shared" si="170"/>
        <v>0.57954545454545459</v>
      </c>
      <c r="ON13" s="4">
        <f t="shared" si="170"/>
        <v>0.57235561323815709</v>
      </c>
      <c r="OO13" s="4">
        <f t="shared" si="170"/>
        <v>0.57223618090452266</v>
      </c>
      <c r="OP13" s="4">
        <f t="shared" si="170"/>
        <v>0.59217877094972071</v>
      </c>
      <c r="OQ13" s="4">
        <f t="shared" si="170"/>
        <v>0.6300434512725015</v>
      </c>
      <c r="OR13" s="4">
        <f t="shared" si="170"/>
        <v>0.66480446927374304</v>
      </c>
      <c r="OS13" s="4">
        <f t="shared" si="170"/>
        <v>0.65887290167865709</v>
      </c>
      <c r="OT13" s="4">
        <f t="shared" si="170"/>
        <v>0.67244471010161389</v>
      </c>
      <c r="OU13" s="4">
        <f t="shared" si="170"/>
        <v>0.67501490757304716</v>
      </c>
      <c r="OV13" s="4">
        <f t="shared" si="170"/>
        <v>0.71148126115407495</v>
      </c>
      <c r="OW13" s="4">
        <f t="shared" si="170"/>
        <v>0.72743259085580303</v>
      </c>
      <c r="OX13" s="4">
        <f t="shared" si="170"/>
        <v>0.75556858147713946</v>
      </c>
      <c r="OY13" s="4">
        <f t="shared" si="170"/>
        <v>0.81301289566236812</v>
      </c>
      <c r="OZ13" s="4">
        <f t="shared" si="170"/>
        <v>0.81681159420289851</v>
      </c>
      <c r="PA13" s="4">
        <f t="shared" si="170"/>
        <v>0.79897785349233386</v>
      </c>
      <c r="PB13" s="4">
        <f t="shared" si="170"/>
        <v>0.8047538200339559</v>
      </c>
      <c r="PC13" s="4">
        <f t="shared" si="170"/>
        <v>0.8008923591745678</v>
      </c>
      <c r="PD13" s="4">
        <f t="shared" si="170"/>
        <v>0.81301709873138439</v>
      </c>
      <c r="PE13" s="4">
        <f t="shared" si="170"/>
        <v>0.83661202185792349</v>
      </c>
      <c r="PF13" s="4">
        <f t="shared" si="170"/>
        <v>0.8707742639040349</v>
      </c>
      <c r="PG13" s="4">
        <f t="shared" si="170"/>
        <v>0.78209109730848858</v>
      </c>
      <c r="PH13" s="4">
        <f t="shared" si="170"/>
        <v>0.78952719877986777</v>
      </c>
      <c r="PI13" s="4">
        <f t="shared" si="170"/>
        <v>0.80413932357395257</v>
      </c>
      <c r="PJ13" s="4">
        <f t="shared" si="170"/>
        <v>0.79979828542612208</v>
      </c>
      <c r="PK13" s="4">
        <f t="shared" si="170"/>
        <v>0.79706601466992666</v>
      </c>
      <c r="PL13" s="4">
        <f t="shared" si="170"/>
        <v>0.77187948350071733</v>
      </c>
      <c r="PM13" s="4">
        <f t="shared" si="170"/>
        <v>0.78175740210124167</v>
      </c>
      <c r="PN13" s="4">
        <f t="shared" si="170"/>
        <v>0.76743075453677168</v>
      </c>
      <c r="PO13" s="4">
        <f t="shared" si="170"/>
        <v>0.80850047755491883</v>
      </c>
      <c r="PP13" s="4">
        <f t="shared" si="170"/>
        <v>0.82422802850356292</v>
      </c>
      <c r="PQ13" s="4">
        <f t="shared" si="170"/>
        <v>0.79934823091247675</v>
      </c>
      <c r="PR13" s="4">
        <f t="shared" si="170"/>
        <v>0.79232505643340856</v>
      </c>
      <c r="PS13" s="4">
        <f t="shared" si="170"/>
        <v>0.79711451758340846</v>
      </c>
      <c r="PT13" s="4">
        <f t="shared" si="170"/>
        <v>0.7930568079350766</v>
      </c>
      <c r="PU13" s="4">
        <f t="shared" si="170"/>
        <v>0.80511899416255051</v>
      </c>
      <c r="PV13" s="4">
        <f t="shared" si="170"/>
        <v>0.79759251003120823</v>
      </c>
      <c r="PW13" s="4">
        <f t="shared" si="170"/>
        <v>0.77456647398843925</v>
      </c>
      <c r="PX13" s="4">
        <f t="shared" si="170"/>
        <v>0.7844444444444445</v>
      </c>
      <c r="PY13" s="4">
        <f t="shared" si="170"/>
        <v>0.75632490013315579</v>
      </c>
      <c r="PZ13" s="4">
        <f t="shared" si="170"/>
        <v>0.74046140195208521</v>
      </c>
      <c r="QA13" s="4">
        <f t="shared" si="170"/>
        <v>0.76929902395740901</v>
      </c>
      <c r="QB13" s="4">
        <f t="shared" si="170"/>
        <v>0.75943810359964881</v>
      </c>
      <c r="QC13" s="4">
        <f t="shared" si="170"/>
        <v>0.72914837576821778</v>
      </c>
      <c r="QD13" s="4">
        <f t="shared" si="170"/>
        <v>0.71466198419666371</v>
      </c>
      <c r="QE13" s="4">
        <f t="shared" si="170"/>
        <v>0.70188513809732578</v>
      </c>
      <c r="QF13" s="4">
        <f t="shared" si="170"/>
        <v>0.69149868536371606</v>
      </c>
      <c r="QG13" s="4">
        <f t="shared" si="170"/>
        <v>0.67309377738825593</v>
      </c>
      <c r="QH13" s="4">
        <f t="shared" ref="QH13:SS13" si="171">QH14/QH15</f>
        <v>0.65205959684487291</v>
      </c>
      <c r="QI13" s="4">
        <f t="shared" si="171"/>
        <v>0.66652154984762735</v>
      </c>
      <c r="QJ13" s="4">
        <f t="shared" si="171"/>
        <v>0.64810787298825578</v>
      </c>
      <c r="QK13" s="4">
        <f t="shared" si="171"/>
        <v>0.63845486111111116</v>
      </c>
      <c r="QL13" s="4">
        <f t="shared" si="171"/>
        <v>0.60652173913043483</v>
      </c>
      <c r="QM13" s="4">
        <f t="shared" si="171"/>
        <v>0.58130434782608698</v>
      </c>
      <c r="QN13" s="4">
        <f t="shared" si="171"/>
        <v>0.55888744024337245</v>
      </c>
      <c r="QO13" s="4">
        <f t="shared" si="171"/>
        <v>0.54584963059539326</v>
      </c>
      <c r="QP13" s="4">
        <f t="shared" si="171"/>
        <v>0.53645833333333337</v>
      </c>
      <c r="QQ13" s="4">
        <f t="shared" si="171"/>
        <v>0.51474414570685167</v>
      </c>
      <c r="QR13" s="4">
        <f t="shared" si="171"/>
        <v>0.48133680555555558</v>
      </c>
      <c r="QS13" s="4">
        <f t="shared" si="171"/>
        <v>0.44618055555555558</v>
      </c>
      <c r="QT13" s="4">
        <f t="shared" si="171"/>
        <v>0.43619791666666669</v>
      </c>
      <c r="QU13" s="4">
        <f t="shared" si="171"/>
        <v>0.41666666666666669</v>
      </c>
      <c r="QV13" s="4">
        <f t="shared" si="171"/>
        <v>0.42317708333333331</v>
      </c>
      <c r="QW13" s="4">
        <f t="shared" si="171"/>
        <v>0.42437337942955922</v>
      </c>
      <c r="QX13" s="4">
        <f t="shared" si="171"/>
        <v>0.37876182287188304</v>
      </c>
      <c r="QY13" s="4">
        <f t="shared" si="171"/>
        <v>0.34881720430107527</v>
      </c>
      <c r="QZ13" s="4">
        <f t="shared" si="171"/>
        <v>0.34408602150537637</v>
      </c>
      <c r="RA13" s="4">
        <f t="shared" si="171"/>
        <v>0.3329032258064516</v>
      </c>
      <c r="RB13" s="4">
        <f t="shared" si="171"/>
        <v>0.32072226999140152</v>
      </c>
      <c r="RC13" s="4">
        <f t="shared" si="171"/>
        <v>0.32502149613069647</v>
      </c>
      <c r="RD13" s="4">
        <f t="shared" si="171"/>
        <v>0.33162393162393161</v>
      </c>
      <c r="RE13" s="4">
        <f t="shared" si="171"/>
        <v>0.2882152006831768</v>
      </c>
      <c r="RF13" s="4">
        <f t="shared" si="171"/>
        <v>0.27450980392156865</v>
      </c>
      <c r="RG13" s="4">
        <f t="shared" si="171"/>
        <v>0.25266297400937365</v>
      </c>
      <c r="RH13" s="4">
        <f t="shared" si="171"/>
        <v>0.2415850021303792</v>
      </c>
      <c r="RI13" s="4">
        <f t="shared" si="171"/>
        <v>0.22880272688538561</v>
      </c>
      <c r="RJ13" s="4">
        <f t="shared" si="171"/>
        <v>0.23135918193438432</v>
      </c>
      <c r="RK13" s="4">
        <f t="shared" si="171"/>
        <v>0.2404513888888889</v>
      </c>
      <c r="RL13" s="4">
        <f t="shared" si="171"/>
        <v>0.22526219790241678</v>
      </c>
      <c r="RM13" s="4">
        <f t="shared" si="171"/>
        <v>0.20869967607589079</v>
      </c>
      <c r="RN13" s="4">
        <f t="shared" si="171"/>
        <v>0.19860139860139861</v>
      </c>
      <c r="RO13" s="4">
        <f t="shared" si="171"/>
        <v>0.19148936170212766</v>
      </c>
      <c r="RP13" s="4">
        <f t="shared" si="171"/>
        <v>0.18406072106261859</v>
      </c>
      <c r="RQ13" s="4">
        <f t="shared" si="171"/>
        <v>0.18406072106261859</v>
      </c>
      <c r="RR13" s="4">
        <f t="shared" si="171"/>
        <v>0.19565217391304349</v>
      </c>
      <c r="RS13" s="4">
        <f t="shared" si="171"/>
        <v>0.18725868725868725</v>
      </c>
      <c r="RT13" s="4">
        <f t="shared" si="171"/>
        <v>0.181640625</v>
      </c>
      <c r="RU13" s="4">
        <f t="shared" si="171"/>
        <v>0.18336673346693386</v>
      </c>
      <c r="RV13" s="4">
        <f t="shared" si="171"/>
        <v>0.17985971943887777</v>
      </c>
      <c r="RW13" s="4">
        <f t="shared" si="171"/>
        <v>0.18537074148296592</v>
      </c>
      <c r="RX13" s="4">
        <f t="shared" si="171"/>
        <v>0.20440881763527055</v>
      </c>
      <c r="RY13" s="4">
        <f t="shared" si="171"/>
        <v>0.22965266977708657</v>
      </c>
      <c r="RZ13" s="4">
        <f t="shared" si="171"/>
        <v>0.19673855865334033</v>
      </c>
      <c r="SA13" s="4">
        <f t="shared" si="171"/>
        <v>0.21674615792262852</v>
      </c>
      <c r="SB13" s="4">
        <f t="shared" si="171"/>
        <v>0.20349761526232116</v>
      </c>
      <c r="SC13" s="4">
        <f t="shared" si="171"/>
        <v>0.20298348428343102</v>
      </c>
      <c r="SD13" s="4">
        <f t="shared" si="171"/>
        <v>0.21204049014384657</v>
      </c>
      <c r="SE13" s="4">
        <f t="shared" si="171"/>
        <v>0.22749067661161429</v>
      </c>
      <c r="SF13" s="4">
        <f t="shared" si="171"/>
        <v>0.24494142705005326</v>
      </c>
      <c r="SG13" s="4">
        <f t="shared" si="171"/>
        <v>0.22724853645556148</v>
      </c>
      <c r="SH13" s="4">
        <f t="shared" si="171"/>
        <v>0.22867803837953091</v>
      </c>
      <c r="SI13" s="4">
        <f t="shared" si="171"/>
        <v>0.24386339381003203</v>
      </c>
      <c r="SJ13" s="4">
        <f t="shared" si="171"/>
        <v>0.25984682713347923</v>
      </c>
      <c r="SK13" s="4">
        <f t="shared" si="171"/>
        <v>0.27461706783369805</v>
      </c>
      <c r="SL13" s="4">
        <f t="shared" si="171"/>
        <v>0.2975929978118162</v>
      </c>
      <c r="SM13" s="4">
        <f t="shared" si="171"/>
        <v>0.31524688008681495</v>
      </c>
      <c r="SN13" s="4">
        <f t="shared" si="171"/>
        <v>0.31795984807379274</v>
      </c>
      <c r="SO13" s="4">
        <f t="shared" si="171"/>
        <v>0.31633206728160607</v>
      </c>
      <c r="SP13" s="4">
        <f t="shared" si="171"/>
        <v>0.32340425531914896</v>
      </c>
      <c r="SQ13" s="4">
        <f t="shared" si="171"/>
        <v>0.35638297872340424</v>
      </c>
      <c r="SR13" s="4">
        <f t="shared" si="171"/>
        <v>0.3819148936170213</v>
      </c>
      <c r="SS13" s="4">
        <f t="shared" si="171"/>
        <v>0.41170212765957448</v>
      </c>
      <c r="ST13" s="4">
        <f t="shared" ref="ST13:VE13" si="172">ST14/ST15</f>
        <v>0.44922084900591081</v>
      </c>
      <c r="SU13" s="4">
        <f t="shared" si="172"/>
        <v>0.40032240730789898</v>
      </c>
      <c r="SV13" s="4">
        <f t="shared" si="172"/>
        <v>0.40236051502145925</v>
      </c>
      <c r="SW13" s="4">
        <f t="shared" si="172"/>
        <v>0.41809421841541755</v>
      </c>
      <c r="SX13" s="4">
        <f t="shared" si="172"/>
        <v>0.45228426395939086</v>
      </c>
      <c r="SY13" s="4">
        <f t="shared" si="172"/>
        <v>0.45002536783358699</v>
      </c>
      <c r="SZ13" s="4">
        <f t="shared" si="172"/>
        <v>0.52050632911392403</v>
      </c>
      <c r="TA13" s="4">
        <f t="shared" si="172"/>
        <v>0.55718475073313778</v>
      </c>
      <c r="TB13" s="4">
        <f t="shared" si="172"/>
        <v>0.56201550387596899</v>
      </c>
      <c r="TC13" s="4">
        <f t="shared" si="172"/>
        <v>0.56176053005205873</v>
      </c>
      <c r="TD13" s="4">
        <f t="shared" si="172"/>
        <v>0.59822263797941999</v>
      </c>
      <c r="TE13" s="4">
        <f t="shared" si="172"/>
        <v>0.60855416085541614</v>
      </c>
      <c r="TF13" s="4">
        <f t="shared" si="172"/>
        <v>0.64243255601280291</v>
      </c>
      <c r="TG13" s="4">
        <f t="shared" si="172"/>
        <v>0.70054200542005418</v>
      </c>
      <c r="TH13" s="4">
        <f t="shared" si="172"/>
        <v>0.75642760487144789</v>
      </c>
      <c r="TI13" s="4">
        <f t="shared" si="172"/>
        <v>0.77622986504135827</v>
      </c>
      <c r="TJ13" s="4">
        <f t="shared" si="172"/>
        <v>0.67022639897479708</v>
      </c>
      <c r="TK13" s="4">
        <f t="shared" si="172"/>
        <v>0.68858718710224864</v>
      </c>
      <c r="TL13" s="4">
        <f t="shared" si="172"/>
        <v>0.68765743073047858</v>
      </c>
      <c r="TM13" s="4">
        <f t="shared" si="172"/>
        <v>0.71470465018852114</v>
      </c>
      <c r="TN13" s="4">
        <f t="shared" si="172"/>
        <v>0.77712609970674484</v>
      </c>
      <c r="TO13" s="4">
        <f t="shared" si="172"/>
        <v>0.82181069958847741</v>
      </c>
      <c r="TP13" s="4">
        <f t="shared" si="172"/>
        <v>0.73470225872689943</v>
      </c>
      <c r="TQ13" s="4">
        <f t="shared" si="172"/>
        <v>0.71451809678731193</v>
      </c>
      <c r="TR13" s="4">
        <f t="shared" si="172"/>
        <v>0.72649918962722848</v>
      </c>
      <c r="TS13" s="4">
        <f t="shared" si="172"/>
        <v>0.73423782920989622</v>
      </c>
      <c r="TT13" s="4">
        <f t="shared" si="172"/>
        <v>0.73583399840383079</v>
      </c>
      <c r="TU13" s="4">
        <f t="shared" si="172"/>
        <v>0.80247406225059859</v>
      </c>
      <c r="TV13" s="4">
        <f t="shared" si="172"/>
        <v>0.8621513944223107</v>
      </c>
      <c r="TW13" s="4">
        <f t="shared" si="172"/>
        <v>0.76524148851939822</v>
      </c>
      <c r="TX13" s="4">
        <f t="shared" si="172"/>
        <v>0.76053564395431272</v>
      </c>
      <c r="TY13" s="4">
        <f t="shared" si="172"/>
        <v>0.74254317111459966</v>
      </c>
      <c r="TZ13" s="4">
        <f t="shared" si="172"/>
        <v>0.76255886970172682</v>
      </c>
      <c r="UA13" s="4">
        <f t="shared" si="172"/>
        <v>0.77747360187719983</v>
      </c>
      <c r="UB13" s="4">
        <f t="shared" si="172"/>
        <v>0.85060617911615177</v>
      </c>
      <c r="UC13" s="4">
        <f t="shared" si="172"/>
        <v>0.90646921278254089</v>
      </c>
      <c r="UD13" s="4">
        <f t="shared" si="172"/>
        <v>0.79618825359782186</v>
      </c>
      <c r="UE13" s="4">
        <f t="shared" si="172"/>
        <v>0.76210131332082554</v>
      </c>
      <c r="UF13" s="4">
        <f t="shared" si="172"/>
        <v>0.75309104533533155</v>
      </c>
      <c r="UG13" s="4">
        <f t="shared" si="172"/>
        <v>0.75196702884975641</v>
      </c>
      <c r="UH13" s="4">
        <f t="shared" si="172"/>
        <v>0.76920194829524169</v>
      </c>
      <c r="UI13" s="4">
        <f t="shared" si="172"/>
        <v>0.83252154364930686</v>
      </c>
      <c r="UJ13" s="4">
        <f t="shared" si="172"/>
        <v>0.87833827893175076</v>
      </c>
      <c r="UK13" s="4">
        <f t="shared" si="172"/>
        <v>0.75426874536005939</v>
      </c>
      <c r="UL13" s="4">
        <f t="shared" si="172"/>
        <v>0.73155357804968479</v>
      </c>
      <c r="UM13" s="4">
        <f t="shared" si="172"/>
        <v>0.70764119601328901</v>
      </c>
      <c r="UN13" s="4">
        <f t="shared" si="172"/>
        <v>0.70848708487084866</v>
      </c>
      <c r="UO13" s="4">
        <f t="shared" si="172"/>
        <v>0.68368846436443786</v>
      </c>
      <c r="UP13" s="4">
        <f t="shared" si="172"/>
        <v>0.73659074210139608</v>
      </c>
      <c r="UQ13" s="4">
        <f t="shared" si="172"/>
        <v>0.76984998170508601</v>
      </c>
      <c r="UR13" s="4">
        <f t="shared" si="172"/>
        <v>0.64505494505494509</v>
      </c>
      <c r="US13" s="4">
        <f t="shared" si="172"/>
        <v>0.60373216245883643</v>
      </c>
      <c r="UT13" s="4">
        <f t="shared" si="172"/>
        <v>0.5782387190684134</v>
      </c>
      <c r="UU13" s="4">
        <f t="shared" si="172"/>
        <v>0.56106452788917249</v>
      </c>
      <c r="UV13" s="4">
        <f t="shared" si="172"/>
        <v>0.53694939934473973</v>
      </c>
      <c r="UW13" s="4">
        <f t="shared" si="172"/>
        <v>0.56752821259555875</v>
      </c>
      <c r="UX13" s="4">
        <f t="shared" si="172"/>
        <v>0.59062840537595351</v>
      </c>
      <c r="UY13" s="4">
        <f t="shared" si="172"/>
        <v>0.60764514965741079</v>
      </c>
      <c r="UZ13" s="4">
        <f t="shared" si="172"/>
        <v>0.44624819624819623</v>
      </c>
      <c r="VA13" s="4">
        <f t="shared" si="172"/>
        <v>0.40800865800865799</v>
      </c>
      <c r="VB13" s="4">
        <f t="shared" si="172"/>
        <v>0.43032490974729243</v>
      </c>
      <c r="VC13" s="4">
        <f t="shared" si="172"/>
        <v>0.35631768953068593</v>
      </c>
      <c r="VD13" s="4">
        <f t="shared" si="172"/>
        <v>0.37071763433104943</v>
      </c>
      <c r="VE13" s="4">
        <f t="shared" si="172"/>
        <v>0.38456040028591854</v>
      </c>
      <c r="VF13" s="4">
        <f t="shared" ref="VF13:XQ13" si="173">VF14/VF15</f>
        <v>0.28479657387580298</v>
      </c>
      <c r="VG13" s="4">
        <f t="shared" si="173"/>
        <v>0.21234832262669523</v>
      </c>
      <c r="VH13" s="4">
        <f t="shared" si="173"/>
        <v>0.23098394975575715</v>
      </c>
      <c r="VI13" s="4">
        <f t="shared" si="173"/>
        <v>0.23314711359404097</v>
      </c>
      <c r="VJ13" s="4">
        <f t="shared" si="173"/>
        <v>0.21729323308270676</v>
      </c>
      <c r="VK13" s="4">
        <f t="shared" si="173"/>
        <v>0.22781954887218045</v>
      </c>
      <c r="VL13" s="4">
        <f t="shared" si="173"/>
        <v>0.24010654490106545</v>
      </c>
      <c r="VM13" s="4">
        <f t="shared" si="173"/>
        <v>0.19506553585196607</v>
      </c>
      <c r="VN13" s="4">
        <f t="shared" si="173"/>
        <v>0.18414918414918416</v>
      </c>
      <c r="VO13" s="4">
        <f t="shared" si="173"/>
        <v>0.17241379310344829</v>
      </c>
      <c r="VP13" s="4">
        <f t="shared" si="173"/>
        <v>0.17166535122336227</v>
      </c>
      <c r="VQ13" s="4">
        <f t="shared" si="173"/>
        <v>0.16952532907857998</v>
      </c>
      <c r="VR13" s="4">
        <f t="shared" si="173"/>
        <v>0.17879999999999999</v>
      </c>
      <c r="VS13" s="4">
        <f t="shared" si="173"/>
        <v>0.19477828429341068</v>
      </c>
      <c r="VT13" s="4">
        <f t="shared" si="173"/>
        <v>0.16270337922403003</v>
      </c>
      <c r="VU13" s="4">
        <f t="shared" si="173"/>
        <v>0.16113945578231292</v>
      </c>
      <c r="VV13" s="4">
        <f t="shared" si="173"/>
        <v>0.15331610680447891</v>
      </c>
      <c r="VW13" s="4">
        <f t="shared" si="173"/>
        <v>0.14847161572052403</v>
      </c>
      <c r="VX13" s="4">
        <f t="shared" si="173"/>
        <v>0.13400702987697716</v>
      </c>
      <c r="VY13" s="4">
        <f t="shared" si="173"/>
        <v>0.13708260105448156</v>
      </c>
      <c r="VZ13" s="4">
        <f t="shared" si="173"/>
        <v>0.14414009878760664</v>
      </c>
      <c r="WA13" s="4">
        <f t="shared" si="173"/>
        <v>0.11024345429490125</v>
      </c>
      <c r="WB13" s="4">
        <f t="shared" si="173"/>
        <v>9.9675475197032917E-2</v>
      </c>
      <c r="WC13" s="4">
        <f t="shared" si="173"/>
        <v>9.550301344459898E-2</v>
      </c>
      <c r="WD13" s="4">
        <f t="shared" si="173"/>
        <v>8.298562818729717E-2</v>
      </c>
      <c r="WE13" s="4">
        <f t="shared" si="173"/>
        <v>7.9276773296244787E-2</v>
      </c>
      <c r="WF13" s="4">
        <f t="shared" si="173"/>
        <v>8.3449235048678724E-2</v>
      </c>
      <c r="WG13" s="4">
        <f t="shared" si="173"/>
        <v>8.6632510479739175E-2</v>
      </c>
      <c r="WH13" s="4">
        <f t="shared" si="173"/>
        <v>6.8933395435491387E-2</v>
      </c>
      <c r="WI13" s="4">
        <f t="shared" si="173"/>
        <v>6.0150375939849621E-2</v>
      </c>
      <c r="WJ13" s="4">
        <f t="shared" si="173"/>
        <v>5.3206650831353917E-2</v>
      </c>
      <c r="WK13" s="4">
        <f t="shared" si="173"/>
        <v>5.6989771066731615E-2</v>
      </c>
      <c r="WL13" s="4">
        <f t="shared" si="173"/>
        <v>5.6502679006332199E-2</v>
      </c>
      <c r="WM13" s="4">
        <f t="shared" si="173"/>
        <v>6.4296151972722843E-2</v>
      </c>
      <c r="WN13" s="4">
        <f t="shared" si="173"/>
        <v>6.733668341708543E-2</v>
      </c>
      <c r="WO13" s="4">
        <f t="shared" si="173"/>
        <v>5.9326294620412265E-2</v>
      </c>
      <c r="WP13" s="4">
        <f t="shared" si="173"/>
        <v>5.8703420112302195E-2</v>
      </c>
      <c r="WQ13" s="4">
        <f t="shared" si="173"/>
        <v>6.3732928679817905E-2</v>
      </c>
      <c r="WR13" s="4">
        <f t="shared" si="173"/>
        <v>5.5443548387096774E-2</v>
      </c>
      <c r="WS13" s="4">
        <f t="shared" si="173"/>
        <v>5.4545454545454543E-2</v>
      </c>
      <c r="WT13" s="4">
        <f t="shared" si="173"/>
        <v>6.1499999999999999E-2</v>
      </c>
      <c r="WU13" s="4">
        <f t="shared" si="173"/>
        <v>7.161803713527852E-2</v>
      </c>
      <c r="WV13" s="4">
        <f t="shared" si="173"/>
        <v>6.8544102019128583E-2</v>
      </c>
      <c r="WW13" s="4">
        <f t="shared" si="173"/>
        <v>7.0212765957446813E-2</v>
      </c>
      <c r="WX13" s="4">
        <f t="shared" si="173"/>
        <v>6.4949006977992482E-2</v>
      </c>
      <c r="WY13" s="4">
        <f t="shared" si="173"/>
        <v>6.8574514038876891E-2</v>
      </c>
      <c r="WZ13" s="4">
        <f t="shared" si="173"/>
        <v>6.8760151597184627E-2</v>
      </c>
      <c r="XA13" s="4">
        <f t="shared" si="173"/>
        <v>6.9842988630211156E-2</v>
      </c>
      <c r="XB13" s="4">
        <f t="shared" si="173"/>
        <v>7.4602303894679103E-2</v>
      </c>
      <c r="XC13" s="4">
        <f t="shared" si="173"/>
        <v>5.9726027397260274E-2</v>
      </c>
      <c r="XD13" s="4">
        <f t="shared" si="173"/>
        <v>5.741360089186176E-2</v>
      </c>
      <c r="XE13" s="4">
        <f t="shared" si="173"/>
        <v>4.8494983277591976E-2</v>
      </c>
      <c r="XF13" s="4">
        <f t="shared" si="173"/>
        <v>4.9609810479375696E-2</v>
      </c>
      <c r="XG13" s="4">
        <f t="shared" si="173"/>
        <v>4.6822742474916385E-2</v>
      </c>
      <c r="XH13" s="4">
        <f t="shared" si="173"/>
        <v>5.0724637681159424E-2</v>
      </c>
      <c r="XI13" s="4">
        <f t="shared" si="173"/>
        <v>5.4311310190369541E-2</v>
      </c>
      <c r="XJ13" s="4">
        <f t="shared" si="173"/>
        <v>3.9193729003359462E-2</v>
      </c>
      <c r="XK13" s="4">
        <f t="shared" si="173"/>
        <v>4.0156162855549356E-2</v>
      </c>
      <c r="XL13" s="4">
        <f t="shared" si="173"/>
        <v>3.6768802228412258E-2</v>
      </c>
      <c r="XM13" s="4">
        <f t="shared" si="173"/>
        <v>3.4540389972144848E-2</v>
      </c>
      <c r="XN13" s="4">
        <f t="shared" si="173"/>
        <v>3.4540389972144848E-2</v>
      </c>
      <c r="XO13" s="4">
        <f t="shared" si="173"/>
        <v>3.5654596100278553E-2</v>
      </c>
      <c r="XP13" s="4">
        <f t="shared" si="173"/>
        <v>3.7346711259754736E-2</v>
      </c>
      <c r="XQ13" s="4">
        <f t="shared" si="173"/>
        <v>3.177257525083612E-2</v>
      </c>
      <c r="XR13" s="4">
        <f t="shared" ref="XR13:AAC13" si="174">XR14/XR15</f>
        <v>2.8169014084507043E-2</v>
      </c>
      <c r="XS13" s="4">
        <f t="shared" si="174"/>
        <v>2.4184476940382452E-2</v>
      </c>
      <c r="XT13" s="4">
        <f t="shared" si="174"/>
        <v>2.6434195725534307E-2</v>
      </c>
      <c r="XU13" s="4">
        <f t="shared" si="174"/>
        <v>2.3059617547806523E-2</v>
      </c>
      <c r="XV13" s="4">
        <f t="shared" si="174"/>
        <v>2.3622047244094488E-2</v>
      </c>
      <c r="XW13" s="4">
        <f t="shared" si="174"/>
        <v>2.5295109612141653E-2</v>
      </c>
      <c r="XX13" s="4">
        <f t="shared" si="174"/>
        <v>1.8549747048903879E-2</v>
      </c>
      <c r="XY13" s="4">
        <f t="shared" si="174"/>
        <v>1.6863406408094434E-2</v>
      </c>
      <c r="XZ13" s="4">
        <f t="shared" si="174"/>
        <v>1.7425519955030916E-2</v>
      </c>
      <c r="YA13" s="4">
        <f t="shared" si="174"/>
        <v>2.0236087689713321E-2</v>
      </c>
      <c r="YB13" s="4">
        <f t="shared" si="174"/>
        <v>2.0374449339207047E-2</v>
      </c>
      <c r="YC13" s="4">
        <f t="shared" si="174"/>
        <v>2.092511013215859E-2</v>
      </c>
      <c r="YD13" s="4">
        <f t="shared" si="174"/>
        <v>2.1893814997263273E-2</v>
      </c>
      <c r="YE13" s="4">
        <f t="shared" si="174"/>
        <v>1.8609742747673783E-2</v>
      </c>
      <c r="YF13" s="4">
        <f t="shared" si="174"/>
        <v>1.992252351964582E-2</v>
      </c>
      <c r="YG13" s="4">
        <f t="shared" si="174"/>
        <v>2.2689540675152185E-2</v>
      </c>
      <c r="YH13" s="4">
        <f t="shared" si="174"/>
        <v>2.3770038695411829E-2</v>
      </c>
      <c r="YI13" s="4">
        <f t="shared" si="174"/>
        <v>2.5981205085682697E-2</v>
      </c>
      <c r="YJ13" s="4">
        <f t="shared" si="174"/>
        <v>2.9297954671088998E-2</v>
      </c>
      <c r="YK13" s="4">
        <f t="shared" si="174"/>
        <v>2.8745163073521283E-2</v>
      </c>
      <c r="YL13" s="4">
        <f t="shared" si="174"/>
        <v>2.5428413488114979E-2</v>
      </c>
      <c r="YM13" s="4">
        <f t="shared" si="174"/>
        <v>2.9850746268656716E-2</v>
      </c>
      <c r="YN13" s="4">
        <f t="shared" si="174"/>
        <v>3.4273079049198449E-2</v>
      </c>
      <c r="YO13" s="4">
        <f t="shared" si="174"/>
        <v>3.927986906710311E-2</v>
      </c>
      <c r="YP13" s="4">
        <f t="shared" si="174"/>
        <v>4.4189852700491E-2</v>
      </c>
      <c r="YQ13" s="4">
        <f t="shared" si="174"/>
        <v>5.0736497545008183E-2</v>
      </c>
      <c r="YR13" s="4">
        <f t="shared" si="174"/>
        <v>5.5045871559633031E-2</v>
      </c>
      <c r="YS13" s="4">
        <f t="shared" si="174"/>
        <v>6.3680518078791146E-2</v>
      </c>
      <c r="YT13" s="4">
        <f t="shared" si="174"/>
        <v>7.3700954400848354E-2</v>
      </c>
      <c r="YU13" s="4">
        <f t="shared" si="174"/>
        <v>8.5668958223162353E-2</v>
      </c>
      <c r="YV13" s="4">
        <f t="shared" si="174"/>
        <v>9.7026604068857589E-2</v>
      </c>
      <c r="YW13" s="4">
        <f t="shared" si="174"/>
        <v>0.1144484722941481</v>
      </c>
      <c r="YX13" s="4">
        <f t="shared" si="174"/>
        <v>0.13775245986535473</v>
      </c>
      <c r="YY13" s="4">
        <f t="shared" si="174"/>
        <v>0.15277058518902123</v>
      </c>
      <c r="YZ13" s="4">
        <f t="shared" si="174"/>
        <v>0.17177914110429449</v>
      </c>
      <c r="ZA13" s="4">
        <f t="shared" si="174"/>
        <v>0.16153846153846155</v>
      </c>
      <c r="ZB13" s="4">
        <f t="shared" si="174"/>
        <v>0.18488253319713993</v>
      </c>
      <c r="ZC13" s="4">
        <f t="shared" si="174"/>
        <v>0.21697639377197389</v>
      </c>
      <c r="ZD13" s="4">
        <f t="shared" si="174"/>
        <v>0.23382846190704359</v>
      </c>
      <c r="ZE13" s="4">
        <f t="shared" si="174"/>
        <v>0.26784858648778148</v>
      </c>
      <c r="ZF13" s="4">
        <f t="shared" si="174"/>
        <v>0.29132726401533299</v>
      </c>
      <c r="ZG13" s="4">
        <f t="shared" si="174"/>
        <v>0.3125</v>
      </c>
      <c r="ZH13" s="4">
        <f t="shared" si="174"/>
        <v>0.27598566308243727</v>
      </c>
      <c r="ZI13" s="4">
        <f t="shared" si="174"/>
        <v>0.30668983492615115</v>
      </c>
      <c r="ZJ13" s="4">
        <f t="shared" si="174"/>
        <v>0.33615580016934798</v>
      </c>
      <c r="ZK13" s="4">
        <f t="shared" si="174"/>
        <v>0.3769100169779287</v>
      </c>
      <c r="ZL13" s="4">
        <f t="shared" si="174"/>
        <v>0.42359932088285229</v>
      </c>
      <c r="ZM13" s="4">
        <f t="shared" si="174"/>
        <v>0.43426943426943426</v>
      </c>
      <c r="ZN13" s="4">
        <f t="shared" si="174"/>
        <v>0.42629482071713148</v>
      </c>
      <c r="ZO13" s="4">
        <f t="shared" si="174"/>
        <v>0.45854819516065054</v>
      </c>
      <c r="ZP13" s="4">
        <f t="shared" si="174"/>
        <v>0.51181712514529254</v>
      </c>
      <c r="ZQ13" s="4">
        <f t="shared" si="174"/>
        <v>0.57241379310344831</v>
      </c>
      <c r="ZR13" s="4">
        <f t="shared" si="174"/>
        <v>0.62476117692013755</v>
      </c>
      <c r="ZS13" s="4">
        <f t="shared" si="174"/>
        <v>0.67329002674818494</v>
      </c>
      <c r="ZT13" s="4">
        <f t="shared" si="174"/>
        <v>0.69419071976616731</v>
      </c>
      <c r="ZU13" s="4">
        <f t="shared" si="174"/>
        <v>0.67858445822692448</v>
      </c>
      <c r="ZV13" s="4">
        <f t="shared" si="174"/>
        <v>0.7061763655837201</v>
      </c>
      <c r="ZW13" s="4">
        <f t="shared" si="174"/>
        <v>0.74504249291784708</v>
      </c>
      <c r="ZX13" s="4">
        <f t="shared" si="174"/>
        <v>0.7849841381741276</v>
      </c>
      <c r="ZY13" s="4">
        <f t="shared" si="174"/>
        <v>0.79334500875656744</v>
      </c>
      <c r="ZZ13" s="4">
        <f t="shared" si="174"/>
        <v>0.86795096322241683</v>
      </c>
      <c r="AAA13" s="4">
        <f t="shared" si="174"/>
        <v>0.93365583966827925</v>
      </c>
      <c r="AAB13" s="4">
        <f t="shared" si="174"/>
        <v>0.84119023737880305</v>
      </c>
      <c r="AAC13" s="4">
        <f t="shared" si="174"/>
        <v>0.85272606382978722</v>
      </c>
      <c r="AAD13" s="4">
        <f t="shared" ref="AAD13:ACO13" si="175">AAD14/AAD15</f>
        <v>0.87533068783068779</v>
      </c>
      <c r="AAE13" s="4">
        <f t="shared" si="175"/>
        <v>0.89190082644628099</v>
      </c>
      <c r="AAF13" s="4">
        <f t="shared" si="175"/>
        <v>0.92866578599735794</v>
      </c>
      <c r="AAG13" s="4">
        <f t="shared" si="175"/>
        <v>1.0069352708058124</v>
      </c>
      <c r="AAH13" s="4">
        <f t="shared" si="175"/>
        <v>1.067379332685455</v>
      </c>
      <c r="AAI13" s="4">
        <f t="shared" si="175"/>
        <v>0.95273551311103921</v>
      </c>
      <c r="AAJ13" s="4">
        <f t="shared" si="175"/>
        <v>0.95258064516129037</v>
      </c>
      <c r="AAK13" s="4">
        <f t="shared" si="175"/>
        <v>0.9454022988505747</v>
      </c>
      <c r="AAL13" s="4">
        <f t="shared" si="175"/>
        <v>0.93356314634910686</v>
      </c>
      <c r="AAM13" s="4">
        <f t="shared" si="175"/>
        <v>1.0501410216233156</v>
      </c>
      <c r="AAN13" s="4">
        <f t="shared" si="175"/>
        <v>1.1701660921341273</v>
      </c>
      <c r="AAO13" s="4">
        <f t="shared" si="175"/>
        <v>1.1794951698348395</v>
      </c>
      <c r="AAP13" s="4">
        <f t="shared" si="175"/>
        <v>0.94052044609665431</v>
      </c>
      <c r="AAQ13" s="4">
        <f t="shared" si="175"/>
        <v>0.84613163972286376</v>
      </c>
      <c r="AAR13" s="4">
        <f t="shared" si="175"/>
        <v>0.84459263554653519</v>
      </c>
      <c r="AAS13" s="4">
        <f t="shared" si="175"/>
        <v>0.85037768739105168</v>
      </c>
      <c r="AAT13" s="4">
        <f t="shared" si="175"/>
        <v>0.84716925784687591</v>
      </c>
      <c r="AAU13" s="4">
        <f t="shared" si="175"/>
        <v>0.87474332648870634</v>
      </c>
      <c r="AAV13" s="4">
        <f t="shared" si="175"/>
        <v>0.88905109489051093</v>
      </c>
      <c r="AAW13" s="4">
        <f t="shared" si="175"/>
        <v>0.84116788321167879</v>
      </c>
      <c r="AAX13" s="4">
        <f t="shared" si="175"/>
        <v>0.82852983988355167</v>
      </c>
      <c r="AAY13" s="4">
        <f t="shared" si="175"/>
        <v>0.85589519650655022</v>
      </c>
      <c r="AAZ13" s="4">
        <f t="shared" si="175"/>
        <v>0.81730769230769229</v>
      </c>
      <c r="ABA13" s="4">
        <f t="shared" si="175"/>
        <v>0.80948225712623623</v>
      </c>
      <c r="ABB13" s="4">
        <f t="shared" si="175"/>
        <v>0.84467713787085519</v>
      </c>
      <c r="ABC13" s="4">
        <f t="shared" si="175"/>
        <v>0.86763425253991289</v>
      </c>
      <c r="ABD13" s="4">
        <f t="shared" si="175"/>
        <v>0.79435957696827264</v>
      </c>
      <c r="ABE13" s="4">
        <f t="shared" si="175"/>
        <v>0.78696158323632126</v>
      </c>
      <c r="ABF13" s="4">
        <f t="shared" si="175"/>
        <v>0.77625036560397775</v>
      </c>
      <c r="ABG13" s="4">
        <f t="shared" si="175"/>
        <v>0.77973052138254251</v>
      </c>
      <c r="ABH13" s="4">
        <f t="shared" si="175"/>
        <v>0.78022300469483563</v>
      </c>
      <c r="ABI13" s="4">
        <f t="shared" si="175"/>
        <v>0.80497076023391811</v>
      </c>
      <c r="ABJ13" s="4">
        <f t="shared" si="175"/>
        <v>0.82237803096698803</v>
      </c>
      <c r="ABK13" s="4">
        <f t="shared" si="175"/>
        <v>0.75795620437956202</v>
      </c>
      <c r="ABL13" s="4">
        <f t="shared" si="175"/>
        <v>0.71498418176589018</v>
      </c>
      <c r="ABM13" s="4">
        <f t="shared" si="175"/>
        <v>0.68718996206594685</v>
      </c>
      <c r="ABN13" s="4">
        <f t="shared" si="175"/>
        <v>0.66366279069767442</v>
      </c>
      <c r="ABO13" s="4">
        <f t="shared" si="175"/>
        <v>0.65357766143106455</v>
      </c>
      <c r="ABP13" s="4">
        <f t="shared" si="175"/>
        <v>0.67568353694008143</v>
      </c>
      <c r="ABQ13" s="4">
        <f t="shared" si="175"/>
        <v>0.68601276842716197</v>
      </c>
      <c r="ABR13" s="4">
        <f t="shared" si="175"/>
        <v>0.63476506197751514</v>
      </c>
      <c r="ABS13" s="4">
        <f t="shared" si="175"/>
        <v>0.60376811594202895</v>
      </c>
      <c r="ABT13" s="4">
        <f t="shared" si="175"/>
        <v>0.59400465657741564</v>
      </c>
      <c r="ABU13" s="4">
        <f t="shared" si="175"/>
        <v>0.56691992986557571</v>
      </c>
      <c r="ABV13" s="4">
        <f t="shared" si="175"/>
        <v>0.54182565306721453</v>
      </c>
      <c r="ABW13" s="4">
        <f t="shared" si="175"/>
        <v>0.55444672732609335</v>
      </c>
      <c r="ABX13" s="4">
        <f t="shared" si="175"/>
        <v>0.5643883836902317</v>
      </c>
      <c r="ABY13" s="4">
        <f t="shared" si="175"/>
        <v>0.58246964761622744</v>
      </c>
      <c r="ABZ13" s="4">
        <f t="shared" si="175"/>
        <v>0.48601503759398496</v>
      </c>
      <c r="ACA13" s="4">
        <f t="shared" si="175"/>
        <v>0.44410876132930516</v>
      </c>
      <c r="ACB13" s="4">
        <f t="shared" si="175"/>
        <v>0.40724946695095948</v>
      </c>
      <c r="ACC13" s="4">
        <f t="shared" si="175"/>
        <v>0.38322620140801961</v>
      </c>
      <c r="ACD13" s="4">
        <f t="shared" si="175"/>
        <v>0.39424548515457608</v>
      </c>
      <c r="ACE13" s="4">
        <f t="shared" si="175"/>
        <v>0.40446346682971568</v>
      </c>
      <c r="ACF13" s="4">
        <f t="shared" si="175"/>
        <v>0.35410240592227021</v>
      </c>
      <c r="ACG13" s="4">
        <f t="shared" si="175"/>
        <v>0.32365657813465104</v>
      </c>
      <c r="ACH13" s="4">
        <f t="shared" si="175"/>
        <v>0.31203703703703706</v>
      </c>
      <c r="ACI13" s="4">
        <f t="shared" si="175"/>
        <v>0.31132366553532859</v>
      </c>
      <c r="ACJ13" s="4">
        <f t="shared" si="175"/>
        <v>0.29620487503856835</v>
      </c>
      <c r="ACK13" s="4">
        <f t="shared" si="175"/>
        <v>0.30916383832150574</v>
      </c>
      <c r="ACL13" s="4">
        <f t="shared" si="175"/>
        <v>0.31744078745001536</v>
      </c>
      <c r="ACM13" s="4">
        <f t="shared" si="175"/>
        <v>0.29309811203961622</v>
      </c>
      <c r="ACN13" s="4">
        <f t="shared" si="175"/>
        <v>0.28474156607861345</v>
      </c>
      <c r="ACO13" s="4">
        <f t="shared" si="175"/>
        <v>0.28984156570363467</v>
      </c>
      <c r="ACP13" s="4">
        <f t="shared" ref="ACP13:AFA13" si="176">ACP14/ACP15</f>
        <v>0.28855721393034828</v>
      </c>
      <c r="ACQ13" s="4">
        <f t="shared" si="176"/>
        <v>0.29819651741293535</v>
      </c>
      <c r="ACR13" s="4">
        <f t="shared" si="176"/>
        <v>0.31032338308457713</v>
      </c>
      <c r="ACS13" s="4">
        <f t="shared" si="176"/>
        <v>0.31784386617100374</v>
      </c>
      <c r="ACT13" s="4">
        <f t="shared" si="176"/>
        <v>0.32127396413110698</v>
      </c>
      <c r="ACU13" s="4">
        <f t="shared" si="176"/>
        <v>0.32657450076804917</v>
      </c>
      <c r="ACV13" s="4">
        <f t="shared" si="176"/>
        <v>0.33681622618315921</v>
      </c>
      <c r="ACW13" s="4">
        <f t="shared" si="176"/>
        <v>0.33691976636950505</v>
      </c>
      <c r="ACX13" s="4">
        <f t="shared" si="176"/>
        <v>0.33691976636950505</v>
      </c>
      <c r="ACY13" s="4">
        <f t="shared" si="176"/>
        <v>0.35167537657546882</v>
      </c>
      <c r="ACZ13" s="4">
        <f t="shared" si="176"/>
        <v>0.35685793188094506</v>
      </c>
      <c r="ADA13" s="4">
        <f t="shared" si="176"/>
        <v>0.32576687116564418</v>
      </c>
      <c r="ADB13" s="4">
        <f t="shared" si="176"/>
        <v>0.30309531106343857</v>
      </c>
      <c r="ADC13" s="4">
        <f t="shared" si="176"/>
        <v>0.29537802265074992</v>
      </c>
      <c r="ADD13" s="4">
        <f t="shared" si="176"/>
        <v>0.28422344996930632</v>
      </c>
      <c r="ADE13" s="4">
        <f t="shared" si="176"/>
        <v>0.27688998156115552</v>
      </c>
      <c r="ADF13" s="4">
        <f t="shared" si="176"/>
        <v>0.28733866011063308</v>
      </c>
      <c r="ADG13" s="4">
        <f t="shared" si="176"/>
        <v>0.29287031346035647</v>
      </c>
      <c r="ADH13" s="4">
        <f t="shared" si="176"/>
        <v>0.25478099938309684</v>
      </c>
      <c r="ADI13" s="4">
        <f t="shared" si="176"/>
        <v>0.23771498771498772</v>
      </c>
      <c r="ADJ13" s="4">
        <f t="shared" si="176"/>
        <v>0.23296500920810312</v>
      </c>
      <c r="ADK13" s="4">
        <f t="shared" si="176"/>
        <v>0.22734208117180349</v>
      </c>
      <c r="ADL13" s="4">
        <f t="shared" si="176"/>
        <v>0.23245881635143381</v>
      </c>
      <c r="ADM13" s="4">
        <f t="shared" si="176"/>
        <v>0.2410006101281269</v>
      </c>
      <c r="ADN13" s="4">
        <f t="shared" si="176"/>
        <v>0.24649176327028677</v>
      </c>
      <c r="ADO13" s="4">
        <f t="shared" si="176"/>
        <v>0.21116875190723222</v>
      </c>
      <c r="ADP13" s="4">
        <f t="shared" si="176"/>
        <v>0.21666158071406774</v>
      </c>
      <c r="ADQ13" s="4">
        <f t="shared" si="176"/>
        <v>0.22276472383277388</v>
      </c>
      <c r="ADR13" s="4">
        <f t="shared" si="176"/>
        <v>0.2282575526396094</v>
      </c>
      <c r="ADS13" s="4">
        <f t="shared" si="176"/>
        <v>0.19549330085261876</v>
      </c>
      <c r="ADT13" s="4">
        <f t="shared" si="176"/>
        <v>0.2079780755176614</v>
      </c>
      <c r="ADU13" s="4">
        <f t="shared" si="176"/>
        <v>0.21452446065025829</v>
      </c>
      <c r="ADV13" s="4">
        <f t="shared" si="176"/>
        <v>0.20054861322767448</v>
      </c>
      <c r="ADW13" s="4">
        <f t="shared" si="176"/>
        <v>0.19486866218692731</v>
      </c>
      <c r="ADX13" s="4">
        <f t="shared" si="176"/>
        <v>0.20146520146520147</v>
      </c>
      <c r="ADY13" s="4">
        <f t="shared" si="176"/>
        <v>0.20750686603600854</v>
      </c>
      <c r="ADZ13" s="4">
        <f t="shared" si="176"/>
        <v>0.21393791844187462</v>
      </c>
      <c r="AEA13" s="4">
        <f t="shared" si="176"/>
        <v>0.22367620206938527</v>
      </c>
      <c r="AEB13" s="4">
        <f t="shared" si="176"/>
        <v>0.23117122656009836</v>
      </c>
      <c r="AEC13" s="4">
        <f t="shared" si="176"/>
        <v>0.24991811333114969</v>
      </c>
      <c r="AED13" s="4">
        <f t="shared" si="176"/>
        <v>0.25694915254237288</v>
      </c>
      <c r="AEE13" s="4">
        <f t="shared" si="176"/>
        <v>0.26844475233806719</v>
      </c>
      <c r="AEF13" s="4">
        <f t="shared" si="176"/>
        <v>0.27738264580369842</v>
      </c>
      <c r="AEG13" s="4">
        <f t="shared" si="176"/>
        <v>0.28812949640287772</v>
      </c>
      <c r="AEH13" s="4">
        <f t="shared" si="176"/>
        <v>0.3039568345323741</v>
      </c>
      <c r="AEI13" s="4">
        <f t="shared" si="176"/>
        <v>0.31238582389477532</v>
      </c>
      <c r="AEJ13" s="4">
        <f t="shared" si="176"/>
        <v>0.30069930069930068</v>
      </c>
      <c r="AEK13" s="4">
        <f t="shared" si="176"/>
        <v>0.29358830146231724</v>
      </c>
      <c r="AEL13" s="4">
        <f t="shared" si="176"/>
        <v>0.30610687022900762</v>
      </c>
      <c r="AEM13" s="4">
        <f t="shared" si="176"/>
        <v>0.305895865237366</v>
      </c>
      <c r="AEN13" s="4">
        <f t="shared" si="176"/>
        <v>0.29310344827586204</v>
      </c>
      <c r="AEO13" s="4">
        <f t="shared" si="176"/>
        <v>0.30153256704980841</v>
      </c>
      <c r="AEP13" s="4">
        <f t="shared" si="176"/>
        <v>0.31371784879189402</v>
      </c>
      <c r="AEQ13" s="4">
        <f t="shared" si="176"/>
        <v>0.26804525946156849</v>
      </c>
      <c r="AER13" s="4">
        <f t="shared" si="176"/>
        <v>0.25469061876247506</v>
      </c>
      <c r="AES13" s="4">
        <f t="shared" si="176"/>
        <v>0.23912175648702594</v>
      </c>
      <c r="AET13" s="4">
        <f t="shared" si="176"/>
        <v>0.2412280701754386</v>
      </c>
      <c r="AEU13" s="4">
        <f t="shared" si="176"/>
        <v>0.23564593301435408</v>
      </c>
      <c r="AEV13" s="4">
        <f t="shared" si="176"/>
        <v>0.24561403508771928</v>
      </c>
      <c r="AEW13" s="4">
        <f t="shared" si="176"/>
        <v>0.25411481332798075</v>
      </c>
      <c r="AEX13" s="4">
        <f t="shared" si="176"/>
        <v>0.22481869460112813</v>
      </c>
      <c r="AEY13" s="4">
        <f t="shared" si="176"/>
        <v>0.21890145395799676</v>
      </c>
      <c r="AEZ13" s="4">
        <f t="shared" si="176"/>
        <v>0.21975806451612903</v>
      </c>
      <c r="AFA13" s="4">
        <f t="shared" si="176"/>
        <v>0.21895161290322582</v>
      </c>
      <c r="AFB13" s="4">
        <f t="shared" ref="AFB13:AFM13" si="177">AFB14/AFB15</f>
        <v>0.21886336154776301</v>
      </c>
      <c r="AFC13" s="4">
        <f t="shared" si="177"/>
        <v>0.23055219669488108</v>
      </c>
      <c r="AFD13" s="4">
        <f t="shared" si="177"/>
        <v>0.23901652559451833</v>
      </c>
      <c r="AFE13" s="4">
        <f t="shared" si="177"/>
        <v>0.23583768581759743</v>
      </c>
      <c r="AFF13" s="4">
        <f t="shared" si="177"/>
        <v>0.21971830985915494</v>
      </c>
      <c r="AFG13" s="4">
        <f t="shared" si="177"/>
        <v>0.21672698029754725</v>
      </c>
      <c r="AFH13" s="4">
        <f t="shared" si="177"/>
        <v>0.21971830985915494</v>
      </c>
      <c r="AFI13" s="4">
        <f t="shared" si="177"/>
        <v>0.22423510466988728</v>
      </c>
      <c r="AFJ13" s="4">
        <f t="shared" si="177"/>
        <v>0.23148148148148148</v>
      </c>
      <c r="AFK13" s="4">
        <f t="shared" si="177"/>
        <v>0.23821138211382115</v>
      </c>
      <c r="AFL13" s="4">
        <f t="shared" si="177"/>
        <v>0.21697722567287786</v>
      </c>
      <c r="AFM13" s="4">
        <f t="shared" si="177"/>
        <v>0.21317011397214014</v>
      </c>
      <c r="AFN13" s="4">
        <f t="shared" ref="AFN13:AFS13" si="178">AFN14/AFN15</f>
        <v>0.19644369178662149</v>
      </c>
      <c r="AFO13" s="4">
        <f t="shared" si="178"/>
        <v>0.19837537409149208</v>
      </c>
      <c r="AFP13" s="4">
        <f t="shared" si="178"/>
        <v>0.19974337040205303</v>
      </c>
      <c r="AFQ13" s="4">
        <f t="shared" si="178"/>
        <v>0.20958083832335328</v>
      </c>
      <c r="AFR13" s="4">
        <f t="shared" si="178"/>
        <v>0.21671693235674278</v>
      </c>
      <c r="AFS13" s="4">
        <f t="shared" si="178"/>
        <v>0.21894005212858383</v>
      </c>
      <c r="AFT13" s="4">
        <f t="shared" ref="AFT13:AFU13" si="179">AFT14/AFT15</f>
        <v>0.22575032622879512</v>
      </c>
      <c r="AFU13" s="4">
        <f t="shared" si="179"/>
        <v>0.22517421602787457</v>
      </c>
      <c r="AFV13" s="4">
        <f t="shared" ref="AFV13:AFW13" si="180">AFV14/AFV15</f>
        <v>0.25369003690036901</v>
      </c>
      <c r="AFW13" s="4">
        <f t="shared" si="180"/>
        <v>0.26141078838174275</v>
      </c>
      <c r="AFX13" s="4">
        <f t="shared" ref="AFX13:AFY13" si="181">AFX14/AFX15</f>
        <v>0.2757030889810973</v>
      </c>
      <c r="AFY13" s="4">
        <f t="shared" si="181"/>
        <v>0.29079008882655444</v>
      </c>
      <c r="AFZ13" s="4">
        <f t="shared" ref="AFZ13:AGA13" si="182">AFZ14/AFZ15</f>
        <v>0.30769230769230771</v>
      </c>
      <c r="AGA13" s="4">
        <f t="shared" si="182"/>
        <v>0.31539888682745826</v>
      </c>
      <c r="AGB13" s="4">
        <f t="shared" ref="AGB13:AGC13" si="183">AGB14/AGB15</f>
        <v>0.33472803347280333</v>
      </c>
      <c r="AGC13" s="4">
        <f t="shared" si="183"/>
        <v>0.37545955882352944</v>
      </c>
      <c r="AGD13" s="4">
        <f t="shared" ref="AGD13:AGE13" si="184">AGD14/AGD15</f>
        <v>0.38978370915784627</v>
      </c>
      <c r="AGE13" s="4">
        <f t="shared" si="184"/>
        <v>0.41509433962264153</v>
      </c>
      <c r="AGF13" s="4">
        <f t="shared" ref="AGF13:AGG13" si="185">AGF14/AGF15</f>
        <v>0.40591513073296187</v>
      </c>
      <c r="AGG13" s="4">
        <f t="shared" si="185"/>
        <v>0.43275792854275391</v>
      </c>
      <c r="AGH13" s="4">
        <f t="shared" ref="AGH13:AGI13" si="186">AGH14/AGH15</f>
        <v>0.4642998027613412</v>
      </c>
      <c r="AGI13" s="4">
        <f t="shared" si="186"/>
        <v>0.48076190476190478</v>
      </c>
      <c r="AGJ13" s="4">
        <f t="shared" ref="AGJ13:AGK13" si="187">AGJ14/AGJ15</f>
        <v>0.5018368846436444</v>
      </c>
      <c r="AGK13" s="4">
        <f t="shared" si="187"/>
        <v>0.55484101464808855</v>
      </c>
      <c r="AGL13" s="4">
        <f t="shared" ref="AGL13:AGM13" si="188">AGL14/AGL15</f>
        <v>0.57377634869596283</v>
      </c>
      <c r="AGM13" s="4">
        <f t="shared" si="188"/>
        <v>0.59521257591997145</v>
      </c>
      <c r="AGN13" s="4">
        <f t="shared" ref="AGN13:AGO13" si="189">AGN14/AGN15</f>
        <v>0.58874309392265189</v>
      </c>
      <c r="AGO13" s="4">
        <f t="shared" si="189"/>
        <v>0.59365901002911681</v>
      </c>
      <c r="AGP13" s="4">
        <f t="shared" ref="AGP13:AGQ13" si="190">AGP14/AGP15</f>
        <v>0.60979462875197477</v>
      </c>
      <c r="AGQ13" s="4">
        <f t="shared" si="190"/>
        <v>0.63704630788485606</v>
      </c>
      <c r="AGR13" s="4">
        <f t="shared" ref="AGR13:AGS13" si="191">AGR14/AGR15</f>
        <v>0.64621164683782095</v>
      </c>
      <c r="AGS13" s="4">
        <f t="shared" si="191"/>
        <v>0.67814652473387604</v>
      </c>
      <c r="AGT13" s="4">
        <f t="shared" ref="AGT13:AGU13" si="192">AGT14/AGT15</f>
        <v>0.68530400244424072</v>
      </c>
      <c r="AGU13" s="4">
        <f t="shared" si="192"/>
        <v>0.69294605809128629</v>
      </c>
      <c r="AGV13" s="4">
        <f t="shared" ref="AGV13:AGW13" si="193">AGV14/AGV15</f>
        <v>0.72037914691943128</v>
      </c>
      <c r="AGW13" s="4">
        <f t="shared" si="193"/>
        <v>0.7381722009991184</v>
      </c>
      <c r="AGX13" s="4">
        <f t="shared" ref="AGX13:AGY13" si="194">AGX14/AGX15</f>
        <v>0.75894428152492666</v>
      </c>
      <c r="AGY13" s="4">
        <f t="shared" si="194"/>
        <v>0.77110199296600235</v>
      </c>
      <c r="AGZ13" s="4">
        <f t="shared" ref="AGZ13:AHA13" si="195">AGZ14/AGZ15</f>
        <v>0.80246189917936694</v>
      </c>
      <c r="AHA13" s="4">
        <f t="shared" si="195"/>
        <v>0.80284900284900285</v>
      </c>
      <c r="AHB13" s="4">
        <f t="shared" ref="AHB13:AHC13" si="196">AHB14/AHB15</f>
        <v>0.77834322872490813</v>
      </c>
      <c r="AHC13" s="4">
        <f t="shared" si="196"/>
        <v>0.7732670533001933</v>
      </c>
      <c r="AHD13" s="4">
        <f t="shared" ref="AHD13:AHE13" si="197">AHD14/AHD15</f>
        <v>0.70604327281770707</v>
      </c>
      <c r="AHE13" s="4">
        <f t="shared" si="197"/>
        <v>0.72415506958250497</v>
      </c>
      <c r="AHF13" s="4">
        <f t="shared" ref="AHF13:AHG13" si="198">AHF14/AHF15</f>
        <v>0.74870530209617758</v>
      </c>
      <c r="AHG13" s="4">
        <f t="shared" si="198"/>
        <v>0.77385943279901359</v>
      </c>
      <c r="AHH13" s="4">
        <f t="shared" ref="AHH13:AHI13" si="199">AHH14/AHH15</f>
        <v>0.79149250061470366</v>
      </c>
      <c r="AHI13" s="4">
        <f t="shared" si="199"/>
        <v>0.77366863905325445</v>
      </c>
      <c r="AHJ13" s="4">
        <f t="shared" ref="AHJ13:AHK13" si="200">AHJ14/AHJ15</f>
        <v>0.7671266633809759</v>
      </c>
      <c r="AHK13" s="4">
        <f t="shared" si="200"/>
        <v>0.77013752455795681</v>
      </c>
      <c r="AHL13" s="4">
        <f t="shared" ref="AHL13:AHM13" si="201">AHL14/AHL15</f>
        <v>0.78886709171162339</v>
      </c>
      <c r="AHM13" s="4">
        <f t="shared" si="201"/>
        <v>0.7651385143417504</v>
      </c>
      <c r="AHN13" s="4">
        <f t="shared" ref="AHN13:AHO13" si="202">AHN14/AHN15</f>
        <v>0.78989948516793329</v>
      </c>
      <c r="AHO13" s="4">
        <f t="shared" si="202"/>
        <v>0.80454434400195451</v>
      </c>
      <c r="AHP13" s="4">
        <f t="shared" ref="AHP13:AHQ13" si="203">AHP14/AHP15</f>
        <v>0.75701390583069039</v>
      </c>
      <c r="AHQ13" s="4">
        <f t="shared" si="203"/>
        <v>0.75694106186069166</v>
      </c>
      <c r="AHR13" s="4">
        <f t="shared" ref="AHR13:AHS13" si="204">AHR14/AHR15</f>
        <v>0.75688856376493541</v>
      </c>
      <c r="AHS13" s="4">
        <f t="shared" si="204"/>
        <v>0.75012094823415576</v>
      </c>
      <c r="AHT13" s="4">
        <f t="shared" ref="AHT13:AHU13" si="205">AHT14/AHT15</f>
        <v>0.75133559980573095</v>
      </c>
      <c r="AHU13" s="4">
        <f t="shared" si="205"/>
        <v>0.78023312287518209</v>
      </c>
      <c r="AHV13" s="4">
        <f t="shared" ref="AHV13:AHW13" si="206">AHV14/AHV15</f>
        <v>0.79534432589718718</v>
      </c>
      <c r="AHW13" s="4">
        <f t="shared" si="206"/>
        <v>0.76011701608971238</v>
      </c>
      <c r="AHX13" s="4">
        <f t="shared" ref="AHX13:AHY13" si="207">AHX14/AHX15</f>
        <v>0.74759911351883768</v>
      </c>
      <c r="AHY13" s="4">
        <f t="shared" si="207"/>
        <v>0.7334644701253995</v>
      </c>
      <c r="AHZ13" s="4">
        <f t="shared" ref="AHZ13:AIA13" si="208">AHZ14/AHZ15</f>
        <v>0.71292217327459617</v>
      </c>
      <c r="AIA13" s="4">
        <f t="shared" si="208"/>
        <v>0.68777506112469433</v>
      </c>
      <c r="AIB13" s="4">
        <f t="shared" ref="AIB13:AIC13" si="209">AIB14/AIB15</f>
        <v>0.71173594132029339</v>
      </c>
      <c r="AIC13" s="4">
        <f t="shared" si="209"/>
        <v>0.72246482290150416</v>
      </c>
      <c r="AID13" s="4">
        <f t="shared" ref="AID13:AIE13" si="210">AID14/AID15</f>
        <v>0.66342884895580378</v>
      </c>
      <c r="AIE13" s="4">
        <f t="shared" si="210"/>
        <v>0.65024271844660197</v>
      </c>
      <c r="AIF13" s="4">
        <f t="shared" ref="AIF13:AIG13" si="211">AIF14/AIF15</f>
        <v>0.62066438690766979</v>
      </c>
      <c r="AIG13" s="4">
        <f t="shared" si="211"/>
        <v>0.60787671232876717</v>
      </c>
      <c r="AIH13" s="4">
        <f t="shared" ref="AIH13:AII13" si="212">AIH14/AIH15</f>
        <v>0.60044042084658678</v>
      </c>
      <c r="AII13" s="4">
        <f t="shared" si="212"/>
        <v>0.61879128945436745</v>
      </c>
      <c r="AIJ13" s="4">
        <f t="shared" ref="AIJ13:AIK13" si="213">AIJ14/AIJ15</f>
        <v>0.63138596920068446</v>
      </c>
      <c r="AIK13" s="4">
        <f t="shared" si="213"/>
        <v>0.57763061074319355</v>
      </c>
      <c r="AIL13" s="4">
        <f t="shared" ref="AIL13:AIM13" si="214">AIL14/AIL15</f>
        <v>0.55372914622178604</v>
      </c>
      <c r="AIM13" s="4">
        <f t="shared" si="214"/>
        <v>0.55265200517464419</v>
      </c>
      <c r="AIN13" s="4">
        <f t="shared" ref="AIN13:AIO13" si="215">AIN14/AIN15</f>
        <v>0.54364871928907477</v>
      </c>
      <c r="AIO13" s="4">
        <f t="shared" si="215"/>
        <v>0.51718709000262397</v>
      </c>
      <c r="AIP13" s="4">
        <f t="shared" ref="AIP13:AIQ13" si="216">AIP14/AIP15</f>
        <v>0.52820781946995543</v>
      </c>
      <c r="AIQ13" s="4">
        <f t="shared" si="216"/>
        <v>0.53941798941798946</v>
      </c>
      <c r="AIR13" s="4">
        <f t="shared" ref="AIR13:AIS13" si="217">AIR14/AIR15</f>
        <v>0.48655126498002665</v>
      </c>
      <c r="AIS13" s="4">
        <f t="shared" si="217"/>
        <v>0.46751488900920413</v>
      </c>
      <c r="AIT13" s="4">
        <f t="shared" ref="AIT13:AIU13" si="218">AIT14/AIT15</f>
        <v>0.45110324162353582</v>
      </c>
      <c r="AIU13" s="4">
        <f t="shared" si="218"/>
        <v>0.45374823196605374</v>
      </c>
      <c r="AIV13" s="4">
        <f t="shared" ref="AIV13:AIW13" si="219">AIV14/AIV15</f>
        <v>0.44472934472934472</v>
      </c>
      <c r="AIW13" s="4">
        <f t="shared" si="219"/>
        <v>0.454985754985755</v>
      </c>
      <c r="AIX13" s="4">
        <f t="shared" ref="AIX13:AIY13" si="220">AIX14/AIX15</f>
        <v>0.46267806267806266</v>
      </c>
      <c r="AIY13" s="4">
        <f t="shared" si="220"/>
        <v>0.47505800464037123</v>
      </c>
      <c r="AIZ13" s="4">
        <f t="shared" ref="AIZ13:AJA13" si="221">AIZ14/AIZ15</f>
        <v>0.42161520190023755</v>
      </c>
      <c r="AJA13" s="4">
        <f t="shared" si="221"/>
        <v>0.3930408472012103</v>
      </c>
      <c r="AJB13" s="4">
        <f t="shared" ref="AJB13:AJC13" si="222">AJB14/AJB15</f>
        <v>0.35733736762481089</v>
      </c>
      <c r="AJC13" s="4">
        <f t="shared" si="222"/>
        <v>0.36677781145801758</v>
      </c>
      <c r="AJD13" s="4">
        <f t="shared" ref="AJD13:AJE13" si="223">AJD14/AJD15</f>
        <v>0.37769020915428919</v>
      </c>
      <c r="AJE13" s="4">
        <f t="shared" si="223"/>
        <v>0.38487343702348276</v>
      </c>
      <c r="AJF13" s="4">
        <f t="shared" ref="AJF13:AJG13" si="224">AJF14/AJF15</f>
        <v>0.32847601700060719</v>
      </c>
      <c r="AJG13" s="4">
        <f t="shared" si="224"/>
        <v>0.31201967414694126</v>
      </c>
      <c r="AJH13" s="4">
        <f t="shared" ref="AJH13:AJI13" si="225">AJH14/AJH15</f>
        <v>0.30274099168463198</v>
      </c>
      <c r="AJI13" s="4">
        <f t="shared" si="225"/>
        <v>0.29667282809611828</v>
      </c>
      <c r="AJJ13" s="4">
        <f t="shared" ref="AJJ13:AJK13" si="226">AJJ14/AJJ15</f>
        <v>0.31573671901102573</v>
      </c>
      <c r="AJK13" s="4">
        <f t="shared" si="226"/>
        <v>0.32208486468426328</v>
      </c>
      <c r="AJL13" s="4">
        <f t="shared" ref="AJL13:AJM13" si="227">AJL14/AJL15</f>
        <v>0.33620392697209783</v>
      </c>
      <c r="AJM13" s="4">
        <f t="shared" si="227"/>
        <v>0.32987477638640428</v>
      </c>
      <c r="AJN13" s="4">
        <f t="shared" ref="AJN13:AJO13" si="228">AJN14/AJN15</f>
        <v>0.32538517975055026</v>
      </c>
      <c r="AJO13" s="4">
        <f t="shared" si="228"/>
        <v>0.3217488789237668</v>
      </c>
      <c r="AJP13" s="4">
        <f t="shared" ref="AJP13:AJQ13" si="229">AJP14/AJP15</f>
        <v>0.3149847094801223</v>
      </c>
      <c r="AJQ13" s="4">
        <f t="shared" si="229"/>
        <v>0.30231660231660229</v>
      </c>
      <c r="AJR13" s="4">
        <f t="shared" ref="AJR13:AJS13" si="230">AJR14/AJR15</f>
        <v>0.30926640926640925</v>
      </c>
      <c r="AJS13" s="4">
        <f t="shared" si="230"/>
        <v>0.31196911196911198</v>
      </c>
      <c r="AJT13" s="4">
        <f t="shared" ref="AJT13:AJU13" si="231">AJT14/AJT15</f>
        <v>0.31935736677115989</v>
      </c>
      <c r="AJU13" s="4">
        <f t="shared" si="231"/>
        <v>0.32221775813579751</v>
      </c>
      <c r="AJV13" s="4">
        <f t="shared" ref="AJV13:AJW13" si="232">AJV14/AJV15</f>
        <v>0.30645161290322581</v>
      </c>
      <c r="AJW13" s="4">
        <f t="shared" si="232"/>
        <v>0.30567861457913814</v>
      </c>
      <c r="AJX13" s="4">
        <f t="shared" ref="AJX13:AJY13" si="233">AJX14/AJX15</f>
        <v>0.30856678846934632</v>
      </c>
      <c r="AJY13" s="4">
        <f t="shared" si="233"/>
        <v>0.31829268292682927</v>
      </c>
      <c r="AJZ13" s="4">
        <f t="shared" ref="AJZ13:AKA13" si="234">AJZ14/AJZ15</f>
        <v>0.32838283828382836</v>
      </c>
      <c r="AKA13" s="4">
        <f t="shared" si="234"/>
        <v>0.30515463917525776</v>
      </c>
      <c r="AKB13" s="4">
        <f t="shared" ref="AKB13:AKC13" si="235">AKB14/AKB15</f>
        <v>0.30615640599001664</v>
      </c>
      <c r="AKC13" s="4">
        <f t="shared" si="235"/>
        <v>0.30592654424040067</v>
      </c>
      <c r="AKD13" s="4">
        <f t="shared" ref="AKD13:AKE13" si="236">AKD14/AKD15</f>
        <v>0.29825327510917032</v>
      </c>
      <c r="AKE13" s="4">
        <f t="shared" si="236"/>
        <v>0.30644454186760195</v>
      </c>
      <c r="AKF13" s="4">
        <f t="shared" ref="AKF13:AKG13" si="237">AKF14/AKF15</f>
        <v>0.31521262604120998</v>
      </c>
      <c r="AKG13" s="4">
        <f t="shared" si="237"/>
        <v>0.32990152193375111</v>
      </c>
      <c r="AKH13" s="4">
        <f t="shared" ref="AKH13:AKI13" si="238">AKH14/AKH15</f>
        <v>0.34227567067530063</v>
      </c>
      <c r="AKI13" s="4">
        <f t="shared" si="238"/>
        <v>0.34527687296416937</v>
      </c>
      <c r="AKJ13" s="4">
        <f t="shared" ref="AKJ13:AKK13" si="239">AKJ14/AKJ15</f>
        <v>0.36295251527973671</v>
      </c>
      <c r="AKK13" s="4">
        <f t="shared" si="239"/>
        <v>0.37040572792362769</v>
      </c>
      <c r="AKL13" s="4">
        <f t="shared" ref="AKL13:AKM13" si="240">AKL14/AKL15</f>
        <v>0.38113570741097208</v>
      </c>
      <c r="AKM13" s="4">
        <f t="shared" si="240"/>
        <v>0.39227836034318397</v>
      </c>
      <c r="AKN13" s="4">
        <f t="shared" ref="AKN13:AKO13" si="241">AKN14/AKN15</f>
        <v>0.40222114920328345</v>
      </c>
      <c r="AKO13" s="4">
        <f t="shared" si="241"/>
        <v>0.42784552845528456</v>
      </c>
      <c r="AKP13" s="4">
        <f t="shared" ref="AKP13:AKQ13" si="242">AKP14/AKP15</f>
        <v>0.4380664652567976</v>
      </c>
      <c r="AKQ13" s="4">
        <f t="shared" si="242"/>
        <v>0.43567839195979902</v>
      </c>
      <c r="AKR13" s="4">
        <f t="shared" ref="AKR13:AKS13" si="243">AKR14/AKR15</f>
        <v>0.45871097683786505</v>
      </c>
      <c r="AKS13" s="4">
        <f t="shared" si="243"/>
        <v>0.46287992027902342</v>
      </c>
      <c r="AKT13" s="4">
        <f t="shared" ref="AKT13:AKU13" si="244">AKT14/AKT15</f>
        <v>0.48081714000996512</v>
      </c>
      <c r="AKU13" s="4">
        <f t="shared" si="244"/>
        <v>0.48851148851148851</v>
      </c>
      <c r="AKV13" s="4">
        <f t="shared" ref="AKV13" si="245">AKV14/AKV15</f>
        <v>0.47226386806596704</v>
      </c>
      <c r="AKW13" s="4">
        <f t="shared" ref="AKW13:AKX13" si="246">AKW14/AKW15</f>
        <v>0.47988077496274217</v>
      </c>
      <c r="AKX13" s="4">
        <f t="shared" si="246"/>
        <v>0.47998022738507168</v>
      </c>
      <c r="AKY13" s="4">
        <f t="shared" ref="AKY13:AKZ13" si="247">AKY14/AKY15</f>
        <v>0.48829268292682926</v>
      </c>
      <c r="AKZ13" s="4">
        <f t="shared" si="247"/>
        <v>0.49855351976856316</v>
      </c>
      <c r="ALA13" s="4">
        <f t="shared" ref="ALA13:ALB13" si="248">ALA14/ALA15</f>
        <v>0.51398264223722279</v>
      </c>
      <c r="ALB13" s="4">
        <f t="shared" si="248"/>
        <v>0.52159468438538203</v>
      </c>
      <c r="ALC13" s="4">
        <f t="shared" ref="ALC13:ALD13" si="249">ALC14/ALC15</f>
        <v>0.51101928374655647</v>
      </c>
      <c r="ALD13" s="4">
        <f t="shared" si="249"/>
        <v>0.51452282157676343</v>
      </c>
      <c r="ALE13" s="4">
        <f t="shared" ref="ALE13:ALF13" si="250">ALE14/ALE15</f>
        <v>0.50367647058823528</v>
      </c>
      <c r="ALF13" s="4">
        <f t="shared" si="250"/>
        <v>0.49953917050691243</v>
      </c>
      <c r="ALG13" s="4">
        <f t="shared" ref="ALG13:ALH13" si="251">ALG14/ALG15</f>
        <v>0.50687442713107245</v>
      </c>
      <c r="ALH13" s="4">
        <f t="shared" si="251"/>
        <v>0.5203289173138419</v>
      </c>
      <c r="ALI13" s="4">
        <f t="shared" ref="ALI13:ALJ13" si="252">ALI14/ALI15</f>
        <v>0.53944368445052437</v>
      </c>
      <c r="ALJ13" s="4">
        <f t="shared" si="252"/>
        <v>0.56191327670987934</v>
      </c>
      <c r="ALK13" s="4">
        <f t="shared" ref="ALK13:ALL13" si="253">ALK14/ALK15</f>
        <v>0.56755555555555559</v>
      </c>
      <c r="ALL13" s="4">
        <f t="shared" si="253"/>
        <v>0.57462686567164178</v>
      </c>
      <c r="ALM13" s="4">
        <f t="shared" ref="ALM13:ALN13" si="254">ALM14/ALM15</f>
        <v>0.56314432989690721</v>
      </c>
      <c r="ALN13" s="4">
        <f t="shared" si="254"/>
        <v>0.57319148936170217</v>
      </c>
      <c r="ALO13" s="4">
        <f t="shared" ref="ALO13:ALP13" si="255">ALO14/ALO15</f>
        <v>0.59311224489795922</v>
      </c>
      <c r="ALP13" s="4">
        <f t="shared" si="255"/>
        <v>0.5914786967418546</v>
      </c>
      <c r="ALQ13" s="4">
        <f t="shared" ref="ALQ13:ALR13" si="256">ALQ14/ALQ15</f>
        <v>0.57452123230641128</v>
      </c>
      <c r="ALR13" s="4">
        <f t="shared" si="256"/>
        <v>0.57570715474209655</v>
      </c>
      <c r="ALS13" s="4">
        <f t="shared" ref="ALS13:ALT13" si="257">ALS14/ALS15</f>
        <v>0.57277187244480787</v>
      </c>
      <c r="ALT13" s="4">
        <f t="shared" si="257"/>
        <v>0.58532630725577628</v>
      </c>
      <c r="ALU13" s="4">
        <f t="shared" ref="ALU13:ALV13" si="258">ALU14/ALU15</f>
        <v>0.59537337662337664</v>
      </c>
      <c r="ALV13" s="4">
        <f t="shared" si="258"/>
        <v>0.61063743402354853</v>
      </c>
      <c r="ALW13" s="4">
        <f t="shared" ref="ALW13:ALX13" si="259">ALW14/ALW15</f>
        <v>0.59713622291021673</v>
      </c>
      <c r="ALX13" s="4">
        <f t="shared" si="259"/>
        <v>0.60486322188449848</v>
      </c>
      <c r="ALY13" s="4">
        <f t="shared" ref="ALY13:ALZ13" si="260">ALY14/ALY15</f>
        <v>0.60133382734346053</v>
      </c>
      <c r="ALZ13" s="4">
        <f t="shared" si="260"/>
        <v>0.62051092188078494</v>
      </c>
      <c r="AMA13" s="4">
        <f t="shared" ref="AMA13:AMB13" si="261">AMA14/AMA15</f>
        <v>0.63474144209759653</v>
      </c>
      <c r="AMB13" s="4">
        <f t="shared" si="261"/>
        <v>0.65422254440014493</v>
      </c>
      <c r="AMC13" s="4">
        <f t="shared" ref="AMC13:AMD13" si="262">AMC14/AMC15</f>
        <v>0.68369565217391304</v>
      </c>
      <c r="AMD13" s="4">
        <f t="shared" si="262"/>
        <v>0.68925150762681797</v>
      </c>
      <c r="AME13" s="4">
        <f t="shared" ref="AME13:AMF13" si="263">AME14/AME15</f>
        <v>0.6961093585699264</v>
      </c>
      <c r="AMF13" s="4">
        <f t="shared" si="263"/>
        <v>0.68165168165168166</v>
      </c>
      <c r="AMG13" s="4">
        <f t="shared" ref="AMG13:AMH13" si="264">AMG14/AMG15</f>
        <v>0.6882003955174687</v>
      </c>
      <c r="AMH13" s="4">
        <f t="shared" si="264"/>
        <v>0.69756254008980112</v>
      </c>
      <c r="AMI13" s="4">
        <f t="shared" ref="AMI13:AMJ13" si="265">AMI14/AMI15</f>
        <v>0.7025055502695845</v>
      </c>
      <c r="AMJ13" s="4">
        <f t="shared" si="265"/>
        <v>0.72502378686964797</v>
      </c>
      <c r="AMK13" s="4">
        <f t="shared" ref="AMK13:AML13" si="266">AMK14/AMK15</f>
        <v>0.73354134165366613</v>
      </c>
      <c r="AML13" s="4">
        <f t="shared" si="266"/>
        <v>0.71354325894221948</v>
      </c>
      <c r="AMM13" s="4">
        <f t="shared" ref="AMM13:AMN13" si="267">AMM14/AMM15</f>
        <v>0.72420091324200908</v>
      </c>
      <c r="AMN13" s="4">
        <f t="shared" si="267"/>
        <v>0.71635049683830176</v>
      </c>
      <c r="AMO13" s="4">
        <f t="shared" ref="AMO13:AMP13" si="268">AMO14/AMO15</f>
        <v>0.71055718475073315</v>
      </c>
      <c r="AMP13" s="4">
        <f t="shared" si="268"/>
        <v>0.73306193660947949</v>
      </c>
      <c r="AMQ13" s="4">
        <f t="shared" ref="AMQ13:AMR13" si="269">AMQ14/AMQ15</f>
        <v>0.75806920616458273</v>
      </c>
      <c r="AMR13" s="4">
        <f t="shared" si="269"/>
        <v>0.7416042187066334</v>
      </c>
      <c r="AMS13" s="4">
        <f t="shared" ref="AMS13:AMT13" si="270">AMS14/AMS15</f>
        <v>0.71708528843499864</v>
      </c>
      <c r="AMT13" s="4">
        <f t="shared" si="270"/>
        <v>0.71673003802281365</v>
      </c>
      <c r="AMU13" s="4">
        <f t="shared" ref="AMU13:AMV13" si="271">AMU14/AMU15</f>
        <v>0.70823277017967279</v>
      </c>
      <c r="AMV13" s="4">
        <f t="shared" si="271"/>
        <v>0.73109919571045578</v>
      </c>
      <c r="AMW13" s="4">
        <f t="shared" ref="AMW13:AMX13" si="272">AMW14/AMW15</f>
        <v>0.74879356568364608</v>
      </c>
      <c r="AMX13" s="4">
        <f t="shared" si="272"/>
        <v>0.69251336898395721</v>
      </c>
      <c r="AMY13" s="4">
        <f t="shared" ref="AMY13:AMZ13" si="273">AMY14/AMY15</f>
        <v>0.7082887700534759</v>
      </c>
      <c r="AMZ13" s="4">
        <f t="shared" si="273"/>
        <v>0.72272727272727277</v>
      </c>
      <c r="ANA13" s="4">
        <f t="shared" ref="ANA13:ANB13" si="274">ANA14/ANA15</f>
        <v>0.73140276301806584</v>
      </c>
      <c r="ANB13" s="4">
        <f t="shared" si="274"/>
        <v>0.70659952292605355</v>
      </c>
      <c r="ANC13" s="4">
        <f t="shared" ref="ANC13:AND13" si="275">ANC14/ANC15</f>
        <v>0.66371245691777447</v>
      </c>
      <c r="AND13" s="4">
        <f t="shared" si="275"/>
        <v>0.66650294695481338</v>
      </c>
      <c r="ANE13" s="4">
        <f t="shared" ref="ANE13:ANF13" si="276">ANE14/ANE15</f>
        <v>0.68762278978389002</v>
      </c>
      <c r="ANF13" s="4">
        <f t="shared" si="276"/>
        <v>0.70510304219823361</v>
      </c>
      <c r="ANG13" s="4">
        <f t="shared" ref="ANG13:ANH13" si="277">ANG14/ANG15</f>
        <v>0.71030977734753142</v>
      </c>
      <c r="ANH13" s="4">
        <f t="shared" si="277"/>
        <v>0.67662523900573612</v>
      </c>
      <c r="ANI13" s="4">
        <f t="shared" ref="ANI13:ANJ13" si="278">ANI14/ANI15</f>
        <v>0.67057696911659082</v>
      </c>
      <c r="ANJ13" s="4">
        <f t="shared" si="278"/>
        <v>0.65778097982708938</v>
      </c>
      <c r="ANK13" s="4">
        <f t="shared" ref="ANK13:ANL13" si="279">ANK14/ANK15</f>
        <v>0.65594237695078028</v>
      </c>
      <c r="ANL13" s="4">
        <f t="shared" si="279"/>
        <v>0.67587034813925573</v>
      </c>
      <c r="ANM13" s="4">
        <f t="shared" ref="ANM13:ANN13" si="280">ANM14/ANM15</f>
        <v>0.68678160919540232</v>
      </c>
      <c r="ANN13" s="4">
        <f t="shared" si="280"/>
        <v>0.66698610445615714</v>
      </c>
      <c r="ANO13" s="4">
        <f t="shared" ref="ANO13:ANP13" si="281">ANO14/ANO15</f>
        <v>0.6597421203438395</v>
      </c>
      <c r="ANP13" s="4">
        <f t="shared" si="281"/>
        <v>0.63485974586430116</v>
      </c>
      <c r="ANQ13" s="4">
        <f t="shared" ref="ANQ13:ANR13" si="282">ANQ14/ANQ15</f>
        <v>0.61975545432749946</v>
      </c>
      <c r="ANR13" s="4">
        <f t="shared" si="282"/>
        <v>0.60977948226270373</v>
      </c>
      <c r="ANS13" s="4">
        <f t="shared" ref="ANS13:ANT13" si="283">ANS14/ANS15</f>
        <v>0.62152444870565671</v>
      </c>
      <c r="ANT13" s="4">
        <f t="shared" si="283"/>
        <v>0.6231573941987637</v>
      </c>
      <c r="ANU13" s="4">
        <f t="shared" ref="ANU13:ANV13" si="284">ANU14/ANU15</f>
        <v>0.56348448687350838</v>
      </c>
      <c r="ANV13" s="4">
        <f t="shared" si="284"/>
        <v>0.54499880639770826</v>
      </c>
      <c r="ANW13" s="4">
        <f t="shared" ref="ANW13:ANX13" si="285">ANW14/ANW15</f>
        <v>0.52706621556307398</v>
      </c>
      <c r="ANX13" s="4">
        <f t="shared" si="285"/>
        <v>0.5347187024835276</v>
      </c>
      <c r="ANY13" s="4">
        <f t="shared" ref="ANY13:ANZ13" si="286">ANY14/ANY15</f>
        <v>0.51573292402148885</v>
      </c>
      <c r="ANZ13" s="4">
        <f t="shared" si="286"/>
        <v>0.52187260168841132</v>
      </c>
      <c r="AOA13" s="4">
        <f t="shared" ref="AOA13:AOB13" si="287">AOA14/AOA15</f>
        <v>0.53192039286637371</v>
      </c>
      <c r="AOB13" s="4">
        <f t="shared" si="287"/>
        <v>0.47896103896103898</v>
      </c>
      <c r="AOC13" s="4">
        <f t="shared" ref="AOC13:AOD13" si="288">AOC14/AOC15</f>
        <v>0.45461804631354802</v>
      </c>
      <c r="AOD13" s="4">
        <f t="shared" si="288"/>
        <v>0.45296752519596867</v>
      </c>
      <c r="AOE13" s="4">
        <f t="shared" ref="AOE13:AOF13" si="289">AOE14/AOE15</f>
        <v>0.43485763589301124</v>
      </c>
      <c r="AOF13" s="4">
        <f t="shared" si="289"/>
        <v>0.41419094317854055</v>
      </c>
      <c r="AOG13" s="4">
        <f t="shared" ref="AOG13:AOH13" si="290">AOG14/AOG15</f>
        <v>0.42024805307182</v>
      </c>
      <c r="AOH13" s="4">
        <f t="shared" si="290"/>
        <v>0.43980929678188319</v>
      </c>
      <c r="AOI13" s="4">
        <f t="shared" ref="AOI13:AOJ13" si="291">AOI14/AOI15</f>
        <v>0.40505548705302097</v>
      </c>
      <c r="AOJ13" s="4">
        <f t="shared" si="291"/>
        <v>0.39800514800514802</v>
      </c>
      <c r="AOK13" s="4">
        <f t="shared" ref="AOK13:AOL13" si="292">AOK14/AOK15</f>
        <v>0.3880794701986755</v>
      </c>
      <c r="AOL13" s="4">
        <f t="shared" si="292"/>
        <v>0.38664859369705185</v>
      </c>
      <c r="AOM13" s="4">
        <f t="shared" ref="AOM13:AON13" si="293">AOM14/AOM15</f>
        <v>0.37949948577305453</v>
      </c>
      <c r="AON13" s="4">
        <f t="shared" si="293"/>
        <v>0.38464175522797395</v>
      </c>
      <c r="AOO13" s="4">
        <f t="shared" ref="AOO13:AOP13" si="294">AOO14/AOO15</f>
        <v>0.39615384615384613</v>
      </c>
      <c r="AOP13" s="4">
        <f t="shared" si="294"/>
        <v>0.38581560283687943</v>
      </c>
      <c r="AOQ13" s="4">
        <f t="shared" ref="AOQ13:AOR13" si="295">AOQ14/AOQ15</f>
        <v>0.36209386281588446</v>
      </c>
      <c r="AOR13" s="4">
        <f t="shared" si="295"/>
        <v>0.35237388724035607</v>
      </c>
      <c r="AOS13" s="4">
        <f t="shared" ref="AOS13:AOT13" si="296">AOS14/AOS15</f>
        <v>0.33992395437262357</v>
      </c>
      <c r="AOT13" s="4">
        <f t="shared" si="296"/>
        <v>0.32962821004216175</v>
      </c>
      <c r="AOU13" s="4">
        <f t="shared" ref="AOU13:AOV13" si="297">AOU14/AOU15</f>
        <v>0.33499425067075506</v>
      </c>
      <c r="AOV13" s="4">
        <f t="shared" si="297"/>
        <v>0.36169338265515821</v>
      </c>
      <c r="AOW13" s="4">
        <f t="shared" ref="AOW13:AOX13" si="298">AOW14/AOW15</f>
        <v>0.32347972972972971</v>
      </c>
      <c r="AOX13" s="4">
        <f t="shared" si="298"/>
        <v>0.30455740578439966</v>
      </c>
      <c r="AOY13" s="4">
        <f t="shared" ref="AOY13:AOZ13" si="299">AOY14/AOY15</f>
        <v>0.28356890459363959</v>
      </c>
      <c r="AOZ13" s="4">
        <f t="shared" si="299"/>
        <v>0.29127516778523488</v>
      </c>
      <c r="APA13" s="4">
        <f t="shared" ref="APA13:APB13" si="300">APA14/APA15</f>
        <v>0.2755834829443447</v>
      </c>
      <c r="APB13" s="4">
        <f t="shared" si="300"/>
        <v>0.27730717788675879</v>
      </c>
      <c r="APC13" s="4">
        <f t="shared" ref="APC13:APD13" si="301">APC14/APC15</f>
        <v>0.28397291196388263</v>
      </c>
      <c r="APD13" s="4">
        <f t="shared" si="301"/>
        <v>0.26611418047882135</v>
      </c>
      <c r="APE13" s="4">
        <f t="shared" ref="APE13:APF13" si="302">APE14/APE15</f>
        <v>0.26739023186975824</v>
      </c>
      <c r="APF13" s="4">
        <f t="shared" si="302"/>
        <v>0.27062374245472837</v>
      </c>
      <c r="APG13" s="4">
        <f t="shared" ref="APG13:APH13" si="303">APG14/APG15</f>
        <v>0.26629610914603336</v>
      </c>
      <c r="APH13" s="4">
        <f t="shared" si="303"/>
        <v>0.26091370558375637</v>
      </c>
      <c r="API13" s="4">
        <f t="shared" ref="API13:APJ13" si="304">API14/API15</f>
        <v>0.26885582349923037</v>
      </c>
      <c r="APJ13" s="4">
        <f t="shared" si="304"/>
        <v>0.27258566978193144</v>
      </c>
      <c r="APK13" s="4">
        <f t="shared" ref="APK13:APL13" si="305">APK14/APK15</f>
        <v>0.24362311296199896</v>
      </c>
      <c r="APL13" s="4">
        <f t="shared" si="305"/>
        <v>0.23682837767344811</v>
      </c>
      <c r="APM13" s="4">
        <f t="shared" ref="APM13:APN13" si="306">APM14/APM15</f>
        <v>0.22762951334379905</v>
      </c>
      <c r="APN13" s="4">
        <f t="shared" si="306"/>
        <v>0.21748288572933122</v>
      </c>
      <c r="APO13" s="4">
        <f t="shared" ref="APO13:APP13" si="307">APO14/APO15</f>
        <v>0.21375661375661376</v>
      </c>
      <c r="APP13" s="4">
        <f t="shared" si="307"/>
        <v>0.21534391534391534</v>
      </c>
      <c r="APQ13" s="4">
        <f t="shared" ref="APQ13:APR13" si="308">APQ14/APQ15</f>
        <v>0.22004241781548251</v>
      </c>
      <c r="APR13" s="4">
        <f t="shared" si="308"/>
        <v>0.19560557341907825</v>
      </c>
      <c r="APS13" s="4">
        <f t="shared" ref="APS13:APT13" si="309">APS14/APS15</f>
        <v>0.19239013933547697</v>
      </c>
      <c r="APT13" s="4">
        <f t="shared" si="309"/>
        <v>0.19078242229367631</v>
      </c>
      <c r="APU13" s="4">
        <f t="shared" ref="APU13:APV13" si="310">APU14/APU15</f>
        <v>0.19472834857450241</v>
      </c>
      <c r="APV13" s="4">
        <f t="shared" si="310"/>
        <v>0.18870967741935485</v>
      </c>
      <c r="APW13" s="4">
        <f t="shared" ref="APW13:APX13" si="311">APW14/APW15</f>
        <v>0.19301075268817205</v>
      </c>
      <c r="APX13" s="4">
        <f t="shared" si="311"/>
        <v>0.19514824797843666</v>
      </c>
      <c r="APY13" s="4">
        <f t="shared" ref="APY13:APZ13" si="312">APY14/APY15</f>
        <v>0.18137782561894511</v>
      </c>
      <c r="APZ13" s="4">
        <f t="shared" si="312"/>
        <v>0.18514531754574812</v>
      </c>
      <c r="AQA13" s="4">
        <f t="shared" ref="AQA13:AQB13" si="313">AQA14/AQA15</f>
        <v>0.1746987951807229</v>
      </c>
      <c r="AQB13" s="4">
        <f t="shared" si="313"/>
        <v>0.16982152514872903</v>
      </c>
      <c r="AQC13" s="4">
        <f t="shared" ref="AQC13:AQD13" si="314">AQC14/AQC15</f>
        <v>0.16064690026954179</v>
      </c>
      <c r="AQD13" s="4">
        <f t="shared" si="314"/>
        <v>0.1628032345013477</v>
      </c>
      <c r="AQE13" s="4">
        <f t="shared" ref="AQE13:AQF13" si="315">AQE14/AQE15</f>
        <v>0.16540540540540541</v>
      </c>
      <c r="AQF13" s="4">
        <f t="shared" si="315"/>
        <v>0.16594360086767895</v>
      </c>
      <c r="AQG13" s="4">
        <f t="shared" ref="AQG13:AQH13" si="316">AQG14/AQG15</f>
        <v>0.16295491580662683</v>
      </c>
      <c r="AQH13" s="4">
        <f t="shared" si="316"/>
        <v>0.15439170758319695</v>
      </c>
      <c r="AQI13" s="4">
        <f t="shared" ref="AQI13:AQJ13" si="317">AQI14/AQI15</f>
        <v>0.14387308533916848</v>
      </c>
      <c r="AQJ13" s="4">
        <f t="shared" si="317"/>
        <v>0.14518851997749016</v>
      </c>
      <c r="AQK13" s="4">
        <f t="shared" ref="AQK13:AQL13" si="318">AQK14/AQK15</f>
        <v>0.14687675858187957</v>
      </c>
      <c r="AQL13" s="4">
        <f t="shared" si="318"/>
        <v>0.14969048958919529</v>
      </c>
      <c r="AQM13" s="4">
        <f t="shared" ref="AQM13:AQN13" si="319">AQM14/AQM15</f>
        <v>0.14398644833427443</v>
      </c>
      <c r="AQN13" s="4">
        <f t="shared" si="319"/>
        <v>0.14245336348219334</v>
      </c>
      <c r="AQO13" s="4">
        <f t="shared" ref="AQO13:AQP13" si="320">AQO14/AQO15</f>
        <v>0.13412563667232597</v>
      </c>
      <c r="AQP13" s="4">
        <f t="shared" si="320"/>
        <v>0.13970588235294118</v>
      </c>
      <c r="AQQ13" s="4">
        <f t="shared" ref="AQQ13:AQR13" si="321">AQQ14/AQQ15</f>
        <v>0.13492063492063491</v>
      </c>
      <c r="AQR13" s="4">
        <f t="shared" si="321"/>
        <v>0.1354875283446712</v>
      </c>
      <c r="AQS13" s="4">
        <f t="shared" ref="AQS13:AQT13" si="322">AQS14/AQS15</f>
        <v>0.1354875283446712</v>
      </c>
      <c r="AQT13" s="4">
        <f t="shared" si="322"/>
        <v>0.13110102156640183</v>
      </c>
      <c r="AQU13" s="4">
        <f t="shared" ref="AQU13:AQV13" si="323">AQU14/AQU15</f>
        <v>0.1236528644356211</v>
      </c>
      <c r="AQV13" s="4">
        <f t="shared" si="323"/>
        <v>0.12244897959183673</v>
      </c>
      <c r="AQW13" s="4">
        <f t="shared" ref="AQW13:AQY13" si="324">AQW14/AQW15</f>
        <v>0.12790039615166951</v>
      </c>
      <c r="AQX13" s="4">
        <f t="shared" si="324"/>
        <v>0.1244343891402715</v>
      </c>
      <c r="AQY13" s="4">
        <f t="shared" si="324"/>
        <v>0.12782805429864252</v>
      </c>
      <c r="AQZ13" s="4">
        <f t="shared" ref="AQZ13:ARA13" si="325">AQZ14/AQZ15</f>
        <v>0.12839366515837103</v>
      </c>
      <c r="ARA13" s="4">
        <f t="shared" si="325"/>
        <v>0.13340870548332392</v>
      </c>
      <c r="ARB13" s="4">
        <f t="shared" ref="ARB13:ARC13" si="326">ARB14/ARB15</f>
        <v>0.13246899661781286</v>
      </c>
      <c r="ARC13" s="4">
        <f t="shared" si="326"/>
        <v>0.14406302757456388</v>
      </c>
      <c r="ARD13" s="4">
        <f t="shared" ref="ARD13:ARE13" si="327">ARD14/ARD15</f>
        <v>0.14518851997749016</v>
      </c>
      <c r="ARE13" s="4">
        <f t="shared" si="327"/>
        <v>0.15964024732996066</v>
      </c>
      <c r="ARF13" s="4">
        <f t="shared" ref="ARF13:ARG13" si="328">ARF14/ARF15</f>
        <v>0.1613265879707701</v>
      </c>
      <c r="ARG13" s="4">
        <f t="shared" si="328"/>
        <v>0.16188870151770657</v>
      </c>
      <c r="ARH13" s="4">
        <f t="shared" ref="ARH13:ARI13" si="329">ARH14/ARH15</f>
        <v>0.16826111423747889</v>
      </c>
      <c r="ARI13" s="4">
        <f t="shared" si="329"/>
        <v>0.17564534231200898</v>
      </c>
      <c r="ARJ13" s="4">
        <f t="shared" ref="ARJ13:ARK13" si="330">ARJ14/ARJ15</f>
        <v>0.17041619797525309</v>
      </c>
      <c r="ARK13" s="4">
        <f t="shared" si="330"/>
        <v>0.17845117845117844</v>
      </c>
      <c r="ARL13" s="4">
        <f t="shared" ref="ARL13:ARM13" si="331">ARL14/ARL15</f>
        <v>0.18508132361189009</v>
      </c>
      <c r="ARM13" s="4">
        <f t="shared" si="331"/>
        <v>0.18788558609085809</v>
      </c>
      <c r="ARN13" s="4">
        <f t="shared" ref="ARN13:ARO13" si="332">ARN14/ARN15</f>
        <v>0.18865805727119594</v>
      </c>
      <c r="ARO13" s="4">
        <f t="shared" si="332"/>
        <v>0.20236087689713322</v>
      </c>
      <c r="ARP13" s="4">
        <f t="shared" ref="ARP13:ARQ13" si="333">ARP14/ARP15</f>
        <v>0.20079185520361992</v>
      </c>
      <c r="ARQ13" s="4">
        <f t="shared" si="333"/>
        <v>0.20305429864253394</v>
      </c>
      <c r="ARR13" s="4">
        <f t="shared" ref="ARR13:ARS13" si="334">ARR14/ARR15</f>
        <v>0.20305429864253394</v>
      </c>
      <c r="ARS13" s="4">
        <f t="shared" si="334"/>
        <v>0.20731010850942319</v>
      </c>
      <c r="ART13" s="4">
        <f t="shared" ref="ART13:ARU13" si="335">ART14/ART15</f>
        <v>0.21187892632781269</v>
      </c>
      <c r="ARU13" s="4">
        <f t="shared" si="335"/>
        <v>0.21302113078241006</v>
      </c>
    </row>
    <row r="14" spans="1:1165" s="41" customFormat="1" ht="18" customHeight="1">
      <c r="A14" s="39" t="s">
        <v>51</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88"/>
      <c r="GA14" s="88"/>
      <c r="GB14" s="88"/>
      <c r="GC14" s="88"/>
      <c r="GD14" s="88"/>
      <c r="GE14" s="88"/>
      <c r="GF14" s="88"/>
      <c r="GG14" s="88"/>
      <c r="GH14" s="88"/>
      <c r="GI14" s="88"/>
      <c r="GJ14" s="88"/>
      <c r="GK14" s="88"/>
      <c r="GL14" s="88"/>
      <c r="GM14" s="88"/>
      <c r="GN14" s="88"/>
      <c r="GO14" s="88"/>
      <c r="GP14" s="88"/>
      <c r="GQ14" s="88"/>
      <c r="GR14" s="88"/>
      <c r="GS14" s="88"/>
      <c r="GT14" s="88"/>
      <c r="GU14" s="88"/>
      <c r="GV14" s="88"/>
      <c r="GW14" s="88"/>
      <c r="GX14" s="88"/>
      <c r="GY14" s="88"/>
      <c r="GZ14" s="88"/>
      <c r="HA14" s="88"/>
      <c r="HB14" s="88"/>
      <c r="HC14" s="88"/>
      <c r="HD14" s="88"/>
      <c r="HE14" s="88"/>
      <c r="HF14" s="88"/>
      <c r="HG14" s="88"/>
      <c r="HH14" s="88"/>
      <c r="HI14" s="88"/>
      <c r="HJ14" s="88"/>
      <c r="HK14" s="88"/>
      <c r="HL14" s="88"/>
      <c r="HM14" s="88"/>
      <c r="HN14" s="88"/>
      <c r="HO14" s="88"/>
      <c r="HP14" s="88"/>
      <c r="HQ14" s="88"/>
      <c r="HR14" s="88"/>
      <c r="HS14" s="88"/>
      <c r="HT14" s="88"/>
      <c r="HU14" s="88"/>
      <c r="HV14" s="88"/>
      <c r="HW14" s="88"/>
      <c r="HX14" s="88"/>
      <c r="HY14" s="88"/>
      <c r="HZ14" s="88"/>
      <c r="IA14" s="88"/>
      <c r="IB14" s="88"/>
      <c r="IC14" s="88"/>
      <c r="ID14" s="88"/>
      <c r="IE14" s="88"/>
      <c r="IF14" s="88"/>
      <c r="IG14" s="88"/>
      <c r="IH14" s="88"/>
      <c r="II14" s="88"/>
      <c r="IJ14" s="88"/>
      <c r="IK14" s="88"/>
      <c r="IL14" s="88"/>
      <c r="IM14" s="88"/>
      <c r="IN14" s="88"/>
      <c r="IO14" s="88"/>
      <c r="IP14" s="88"/>
      <c r="IQ14" s="88"/>
      <c r="IR14" s="88"/>
      <c r="IS14" s="88"/>
      <c r="IT14" s="88"/>
      <c r="IU14" s="88"/>
      <c r="IV14" s="88"/>
      <c r="IW14" s="88"/>
      <c r="IX14" s="88"/>
      <c r="IY14" s="88"/>
      <c r="IZ14" s="88"/>
      <c r="JA14" s="88"/>
      <c r="JB14" s="88"/>
      <c r="JC14" s="88"/>
      <c r="JD14" s="88"/>
      <c r="JE14" s="88"/>
      <c r="JF14" s="88"/>
      <c r="JG14" s="88"/>
      <c r="JH14" s="88"/>
      <c r="JI14" s="88"/>
      <c r="JJ14" s="88"/>
      <c r="JK14" s="5">
        <f>'データ一覧(モニタリング指標)'!JK47</f>
        <v>676</v>
      </c>
      <c r="JL14" s="5">
        <f>'データ一覧(モニタリング指標)'!JL47</f>
        <v>647</v>
      </c>
      <c r="JM14" s="5">
        <f>'データ一覧(モニタリング指標)'!JM47</f>
        <v>662</v>
      </c>
      <c r="JN14" s="5">
        <f>'データ一覧(モニタリング指標)'!JN47</f>
        <v>636</v>
      </c>
      <c r="JO14" s="5">
        <f>'データ一覧(モニタリング指標)'!JO47</f>
        <v>683</v>
      </c>
      <c r="JP14" s="5">
        <f>'データ一覧(モニタリング指標)'!JP47</f>
        <v>695</v>
      </c>
      <c r="JQ14" s="5">
        <f>'データ一覧(モニタリング指標)'!JQ47</f>
        <v>674</v>
      </c>
      <c r="JR14" s="5">
        <f>'データ一覧(モニタリング指標)'!JR47</f>
        <v>648</v>
      </c>
      <c r="JS14" s="5">
        <f>'データ一覧(モニタリング指標)'!JS47</f>
        <v>658</v>
      </c>
      <c r="JT14" s="5">
        <f>'データ一覧(モニタリング指標)'!JT47</f>
        <v>732</v>
      </c>
      <c r="JU14" s="5">
        <f>'データ一覧(モニタリング指標)'!JU47</f>
        <v>669</v>
      </c>
      <c r="JV14" s="5">
        <f>'データ一覧(モニタリング指標)'!JV47</f>
        <v>684</v>
      </c>
      <c r="JW14" s="5">
        <f>'データ一覧(モニタリング指標)'!JW47</f>
        <v>735</v>
      </c>
      <c r="JX14" s="5">
        <f>'データ一覧(モニタリング指標)'!JX47</f>
        <v>650</v>
      </c>
      <c r="JY14" s="5">
        <f>'データ一覧(モニタリング指標)'!JY47</f>
        <v>750</v>
      </c>
      <c r="JZ14" s="5">
        <f>'データ一覧(モニタリング指標)'!JZ47</f>
        <v>747</v>
      </c>
      <c r="KA14" s="5">
        <f>'データ一覧(モニタリング指標)'!KA47</f>
        <v>747</v>
      </c>
      <c r="KB14" s="5">
        <f>'データ一覧(モニタリング指標)'!KB47</f>
        <v>793</v>
      </c>
      <c r="KC14" s="5">
        <f>'データ一覧(モニタリング指標)'!KC47</f>
        <v>821</v>
      </c>
      <c r="KD14" s="5">
        <f>'データ一覧(モニタリング指標)'!KD47</f>
        <v>864</v>
      </c>
      <c r="KE14" s="5">
        <f>'データ一覧(モニタリング指標)'!KE47</f>
        <v>817</v>
      </c>
      <c r="KF14" s="5">
        <f>'データ一覧(モニタリング指標)'!KF47</f>
        <v>814</v>
      </c>
      <c r="KG14" s="5">
        <f>'データ一覧(モニタリング指標)'!KG47</f>
        <v>828</v>
      </c>
      <c r="KH14" s="5">
        <f>'データ一覧(モニタリング指標)'!KH47</f>
        <v>864</v>
      </c>
      <c r="KI14" s="5">
        <f>'データ一覧(モニタリング指標)'!KI47</f>
        <v>872</v>
      </c>
      <c r="KJ14" s="5">
        <f>'データ一覧(モニタリング指標)'!KJ47</f>
        <v>906</v>
      </c>
      <c r="KK14" s="5">
        <f>'データ一覧(モニタリング指標)'!KK47</f>
        <v>934</v>
      </c>
      <c r="KL14" s="5">
        <f>'データ一覧(モニタリング指標)'!KL47</f>
        <v>871</v>
      </c>
      <c r="KM14" s="5">
        <f>'データ一覧(モニタリング指標)'!KM47</f>
        <v>890</v>
      </c>
      <c r="KN14" s="5">
        <f>'データ一覧(モニタリング指標)'!KN47</f>
        <v>856</v>
      </c>
      <c r="KO14" s="5">
        <f>'データ一覧(モニタリング指標)'!KO47</f>
        <v>858</v>
      </c>
      <c r="KP14" s="5">
        <f>'データ一覧(モニタリング指標)'!KP47</f>
        <v>832</v>
      </c>
      <c r="KQ14" s="5">
        <f>'データ一覧(モニタリング指標)'!KQ47</f>
        <v>870</v>
      </c>
      <c r="KR14" s="5">
        <f>'データ一覧(モニタリング指標)'!KR47</f>
        <v>887</v>
      </c>
      <c r="KS14" s="5">
        <f>'データ一覧(モニタリング指標)'!KS47</f>
        <v>890</v>
      </c>
      <c r="KT14" s="5">
        <f>'データ一覧(モニタリング指標)'!KT47</f>
        <v>922</v>
      </c>
      <c r="KU14" s="5">
        <f>'データ一覧(モニタリング指標)'!KU47</f>
        <v>805</v>
      </c>
      <c r="KV14" s="5">
        <f>'データ一覧(モニタリング指標)'!KV47</f>
        <v>841</v>
      </c>
      <c r="KW14" s="5">
        <f>'データ一覧(モニタリング指標)'!KW47</f>
        <v>842</v>
      </c>
      <c r="KX14" s="5">
        <f>'データ一覧(モニタリング指標)'!KX47</f>
        <v>858</v>
      </c>
      <c r="KY14" s="5">
        <f>'データ一覧(モニタリング指標)'!KY47</f>
        <v>885</v>
      </c>
      <c r="KZ14" s="5">
        <f>'データ一覧(モニタリング指標)'!KZ47</f>
        <v>879</v>
      </c>
      <c r="LA14" s="5">
        <f>'データ一覧(モニタリング指標)'!LA47</f>
        <v>838</v>
      </c>
      <c r="LB14" s="5">
        <f>'データ一覧(モニタリング指標)'!LB47</f>
        <v>853</v>
      </c>
      <c r="LC14" s="5">
        <f>'データ一覧(モニタリング指標)'!LC47</f>
        <v>851</v>
      </c>
      <c r="LD14" s="5">
        <f>'データ一覧(モニタリング指標)'!LD47</f>
        <v>865</v>
      </c>
      <c r="LE14" s="5">
        <f>'データ一覧(モニタリング指標)'!LE47</f>
        <v>869</v>
      </c>
      <c r="LF14" s="5">
        <f>'データ一覧(モニタリング指標)'!LF47</f>
        <v>948</v>
      </c>
      <c r="LG14" s="5">
        <f>'データ一覧(モニタリング指標)'!LG47</f>
        <v>978</v>
      </c>
      <c r="LH14" s="5">
        <f>'データ一覧(モニタリング指標)'!LH47</f>
        <v>931</v>
      </c>
      <c r="LI14" s="5">
        <f>'データ一覧(モニタリング指標)'!LI47</f>
        <v>920</v>
      </c>
      <c r="LJ14" s="5">
        <f>'データ一覧(モニタリング指標)'!LJ47</f>
        <v>962</v>
      </c>
      <c r="LK14" s="5">
        <f>'データ一覧(モニタリング指標)'!LK47</f>
        <v>951</v>
      </c>
      <c r="LL14" s="5">
        <f>'データ一覧(モニタリング指標)'!LL47</f>
        <v>1002</v>
      </c>
      <c r="LM14" s="5">
        <f>'データ一覧(モニタリング指標)'!LM47</f>
        <v>1035</v>
      </c>
      <c r="LN14" s="5">
        <f>'データ一覧(モニタリング指標)'!LN47</f>
        <v>1019</v>
      </c>
      <c r="LO14" s="5">
        <f>'データ一覧(モニタリング指標)'!LO47</f>
        <v>982</v>
      </c>
      <c r="LP14" s="5">
        <f>'データ一覧(モニタリング指標)'!LP47</f>
        <v>1022</v>
      </c>
      <c r="LQ14" s="5">
        <f>'データ一覧(モニタリング指標)'!LQ47</f>
        <v>991</v>
      </c>
      <c r="LR14" s="5">
        <f>'データ一覧(モニタリング指標)'!LR47</f>
        <v>1027</v>
      </c>
      <c r="LS14" s="5">
        <f>'データ一覧(モニタリング指標)'!LS47</f>
        <v>1049</v>
      </c>
      <c r="LT14" s="5">
        <f>'データ一覧(モニタリング指標)'!LT47</f>
        <v>1091</v>
      </c>
      <c r="LU14" s="5">
        <f>'データ一覧(モニタリング指標)'!LU47</f>
        <v>1027</v>
      </c>
      <c r="LV14" s="5">
        <f>'データ一覧(モニタリング指標)'!LV47</f>
        <v>1023</v>
      </c>
      <c r="LW14" s="5">
        <f>'データ一覧(モニタリング指標)'!LW47</f>
        <v>996</v>
      </c>
      <c r="LX14" s="5">
        <f>'データ一覧(モニタリング指標)'!LX47</f>
        <v>990</v>
      </c>
      <c r="LY14" s="5">
        <f>'データ一覧(モニタリング指標)'!LY47</f>
        <v>995</v>
      </c>
      <c r="LZ14" s="5">
        <f>'データ一覧(モニタリング指標)'!LZ47</f>
        <v>1019</v>
      </c>
      <c r="MA14" s="5">
        <f>'データ一覧(モニタリング指標)'!MA47</f>
        <v>1062</v>
      </c>
      <c r="MB14" s="5">
        <f>'データ一覧(モニタリング指標)'!MB47</f>
        <v>1000</v>
      </c>
      <c r="MC14" s="5">
        <f>'データ一覧(モニタリング指標)'!MC47</f>
        <v>973</v>
      </c>
      <c r="MD14" s="5">
        <f>'データ一覧(モニタリング指標)'!MD47</f>
        <v>935</v>
      </c>
      <c r="ME14" s="5">
        <f>'データ一覧(モニタリング指標)'!ME47</f>
        <v>927</v>
      </c>
      <c r="MF14" s="5">
        <f>'データ一覧(モニタリング指標)'!MF47</f>
        <v>922</v>
      </c>
      <c r="MG14" s="5">
        <f>'データ一覧(モニタリング指標)'!MG47</f>
        <v>952</v>
      </c>
      <c r="MH14" s="5">
        <f>'データ一覧(モニタリング指標)'!MH47</f>
        <v>976</v>
      </c>
      <c r="MI14" s="5">
        <f>'データ一覧(モニタリング指標)'!MI47</f>
        <v>851</v>
      </c>
      <c r="MJ14" s="5">
        <f>'データ一覧(モニタリング指標)'!MJ47</f>
        <v>815</v>
      </c>
      <c r="MK14" s="5">
        <f>'データ一覧(モニタリング指標)'!MK47</f>
        <v>786</v>
      </c>
      <c r="ML14" s="5">
        <f>'データ一覧(モニタリング指標)'!ML47</f>
        <v>806</v>
      </c>
      <c r="MM14" s="5">
        <f>'データ一覧(モニタリング指標)'!MM47</f>
        <v>725</v>
      </c>
      <c r="MN14" s="5">
        <f>'データ一覧(モニタリング指標)'!MN47</f>
        <v>731</v>
      </c>
      <c r="MO14" s="5">
        <f>'データ一覧(モニタリング指標)'!MO47</f>
        <v>755</v>
      </c>
      <c r="MP14" s="5">
        <f>'データ一覧(モニタリング指標)'!MP47</f>
        <v>676</v>
      </c>
      <c r="MQ14" s="5">
        <f>'データ一覧(モニタリング指標)'!MQ47</f>
        <v>667</v>
      </c>
      <c r="MR14" s="5">
        <f>'データ一覧(モニタリング指標)'!MR47</f>
        <v>637</v>
      </c>
      <c r="MS14" s="5">
        <f>'データ一覧(モニタリング指標)'!MS47</f>
        <v>619</v>
      </c>
      <c r="MT14" s="5">
        <f>'データ一覧(モニタリング指標)'!MT47</f>
        <v>610</v>
      </c>
      <c r="MU14" s="5">
        <f>'データ一覧(モニタリング指標)'!MU47</f>
        <v>624</v>
      </c>
      <c r="MV14" s="5">
        <f>'データ一覧(モニタリング指標)'!MV47</f>
        <v>648</v>
      </c>
      <c r="MW14" s="5">
        <f>'データ一覧(モニタリング指標)'!MW47</f>
        <v>585</v>
      </c>
      <c r="MX14" s="5">
        <f>'データ一覧(モニタリング指標)'!MX47</f>
        <v>604</v>
      </c>
      <c r="MY14" s="5">
        <f>'データ一覧(モニタリング指標)'!MY47</f>
        <v>515</v>
      </c>
      <c r="MZ14" s="5">
        <f>'データ一覧(モニタリング指標)'!MZ47</f>
        <v>496</v>
      </c>
      <c r="NA14" s="5">
        <f>'データ一覧(モニタリング指標)'!NA47</f>
        <v>490</v>
      </c>
      <c r="NB14" s="5">
        <f>'データ一覧(モニタリング指標)'!NB47</f>
        <v>498</v>
      </c>
      <c r="NC14" s="5">
        <f>'データ一覧(モニタリング指標)'!NC47</f>
        <v>514</v>
      </c>
      <c r="ND14" s="5">
        <f>'データ一覧(モニタリング指標)'!ND47</f>
        <v>458</v>
      </c>
      <c r="NE14" s="5">
        <f>'データ一覧(モニタリング指標)'!NE47</f>
        <v>484</v>
      </c>
      <c r="NF14" s="5">
        <f>'データ一覧(モニタリング指標)'!NF47</f>
        <v>422</v>
      </c>
      <c r="NG14" s="5">
        <f>'データ一覧(モニタリング指標)'!NG47</f>
        <v>454</v>
      </c>
      <c r="NH14" s="5">
        <f>'データ一覧(モニタリング指標)'!NH47</f>
        <v>398</v>
      </c>
      <c r="NI14" s="5">
        <f>'データ一覧(モニタリング指標)'!NI47</f>
        <v>412</v>
      </c>
      <c r="NJ14" s="5">
        <f>'データ一覧(モニタリング指標)'!NJ47</f>
        <v>429</v>
      </c>
      <c r="NK14" s="5">
        <f>'データ一覧(モニタリング指標)'!NK47</f>
        <v>380</v>
      </c>
      <c r="NL14" s="5">
        <f>'データ一覧(モニタリング指標)'!NL47</f>
        <v>405</v>
      </c>
      <c r="NM14" s="5">
        <f>'データ一覧(モニタリング指標)'!NM47</f>
        <v>380</v>
      </c>
      <c r="NN14" s="5">
        <f>'データ一覧(モニタリング指標)'!NN47</f>
        <v>397</v>
      </c>
      <c r="NO14" s="5">
        <f>'データ一覧(モニタリング指標)'!NO47</f>
        <v>392</v>
      </c>
      <c r="NP14" s="5">
        <f>'データ一覧(モニタリング指標)'!NP47</f>
        <v>425</v>
      </c>
      <c r="NQ14" s="5">
        <f>'データ一覧(モニタリング指標)'!NQ47</f>
        <v>457</v>
      </c>
      <c r="NR14" s="5">
        <f>'データ一覧(モニタリング指標)'!NR47</f>
        <v>435</v>
      </c>
      <c r="NS14" s="5">
        <f>'データ一覧(モニタリング指標)'!NS47</f>
        <v>468</v>
      </c>
      <c r="NT14" s="5">
        <f>'データ一覧(モニタリング指標)'!NT47</f>
        <v>474</v>
      </c>
      <c r="NU14" s="5">
        <f>'データ一覧(モニタリング指標)'!NU47</f>
        <v>500</v>
      </c>
      <c r="NV14" s="5">
        <f>'データ一覧(モニタリング指標)'!NV47</f>
        <v>494</v>
      </c>
      <c r="NW14" s="5">
        <f>'データ一覧(モニタリング指標)'!NW47</f>
        <v>528</v>
      </c>
      <c r="NX14" s="5">
        <f>'データ一覧(モニタリング指標)'!NX47</f>
        <v>556</v>
      </c>
      <c r="NY14" s="5">
        <f>'データ一覧(モニタリング指標)'!NY47</f>
        <v>524</v>
      </c>
      <c r="NZ14" s="5">
        <f>'データ一覧(モニタリング指標)'!NZ47</f>
        <v>562</v>
      </c>
      <c r="OA14" s="5">
        <f>'データ一覧(モニタリング指標)'!OA47</f>
        <v>566</v>
      </c>
      <c r="OB14" s="5">
        <f>'データ一覧(モニタリング指標)'!OB47</f>
        <v>640</v>
      </c>
      <c r="OC14" s="5">
        <f>'データ一覧(モニタリング指標)'!OC47</f>
        <v>629</v>
      </c>
      <c r="OD14" s="5">
        <f>'データ一覧(モニタリング指標)'!OD47</f>
        <v>673</v>
      </c>
      <c r="OE14" s="5">
        <f>'データ一覧(モニタリング指標)'!OE47</f>
        <v>697</v>
      </c>
      <c r="OF14" s="5">
        <f>'データ一覧(モニタリング指標)'!OF47</f>
        <v>682</v>
      </c>
      <c r="OG14" s="5">
        <f>'データ一覧(モニタリング指標)'!OG47</f>
        <v>745</v>
      </c>
      <c r="OH14" s="5">
        <f>'データ一覧(モニタリング指標)'!OH47</f>
        <v>751</v>
      </c>
      <c r="OI14" s="5">
        <f>'データ一覧(モニタリング指標)'!OI47</f>
        <v>769</v>
      </c>
      <c r="OJ14" s="5">
        <f>'データ一覧(モニタリング指標)'!OJ47</f>
        <v>794</v>
      </c>
      <c r="OK14" s="5">
        <f>'データ一覧(モニタリング指標)'!OK47</f>
        <v>812</v>
      </c>
      <c r="OL14" s="5">
        <f>'データ一覧(モニタリング指標)'!OL47</f>
        <v>833</v>
      </c>
      <c r="OM14" s="5">
        <f>'データ一覧(モニタリング指標)'!OM47</f>
        <v>867</v>
      </c>
      <c r="ON14" s="5">
        <f>'データ一覧(モニタリング指標)'!ON47</f>
        <v>882</v>
      </c>
      <c r="OO14" s="5">
        <f>'データ一覧(モニタリング指標)'!OO47</f>
        <v>911</v>
      </c>
      <c r="OP14" s="5">
        <f>'データ一覧(モニタリング指標)'!OP47</f>
        <v>954</v>
      </c>
      <c r="OQ14" s="5">
        <f>'データ一覧(モニタリング指標)'!OQ47</f>
        <v>1015</v>
      </c>
      <c r="OR14" s="5">
        <f>'データ一覧(モニタリング指標)'!OR47</f>
        <v>1071</v>
      </c>
      <c r="OS14" s="5">
        <f>'データ一覧(モニタリング指標)'!OS47</f>
        <v>1099</v>
      </c>
      <c r="OT14" s="5">
        <f>'データ一覧(モニタリング指標)'!OT47</f>
        <v>1125</v>
      </c>
      <c r="OU14" s="5">
        <f>'データ一覧(モニタリング指標)'!OU47</f>
        <v>1132</v>
      </c>
      <c r="OV14" s="5">
        <f>'データ一覧(モニタリング指標)'!OV47</f>
        <v>1196</v>
      </c>
      <c r="OW14" s="5">
        <f>'データ一覧(モニタリング指標)'!OW47</f>
        <v>1241</v>
      </c>
      <c r="OX14" s="5">
        <f>'データ一覧(モニタリング指標)'!OX47</f>
        <v>1289</v>
      </c>
      <c r="OY14" s="5">
        <f>'データ一覧(モニタリング指標)'!OY47</f>
        <v>1387</v>
      </c>
      <c r="OZ14" s="5">
        <f>'データ一覧(モニタリング指標)'!OZ47</f>
        <v>1409</v>
      </c>
      <c r="PA14" s="5">
        <f>'データ一覧(モニタリング指標)'!PA47</f>
        <v>1407</v>
      </c>
      <c r="PB14" s="5">
        <f>'データ一覧(モニタリング指標)'!PB47</f>
        <v>1422</v>
      </c>
      <c r="PC14" s="5">
        <f>'データ一覧(モニタリング指標)'!PC47</f>
        <v>1436</v>
      </c>
      <c r="PD14" s="5">
        <f>'データ一覧(モニタリング指標)'!PD47</f>
        <v>1474</v>
      </c>
      <c r="PE14" s="5">
        <f>'データ一覧(モニタリング指標)'!PE47</f>
        <v>1531</v>
      </c>
      <c r="PF14" s="5">
        <f>'データ一覧(モニタリング指標)'!PF47</f>
        <v>1597</v>
      </c>
      <c r="PG14" s="5">
        <f>'データ一覧(モニタリング指標)'!PG47</f>
        <v>1511</v>
      </c>
      <c r="PH14" s="5">
        <f>'データ一覧(モニタリング指標)'!PH47</f>
        <v>1553</v>
      </c>
      <c r="PI14" s="5">
        <f>'データ一覧(モニタリング指標)'!PI47</f>
        <v>1593</v>
      </c>
      <c r="PJ14" s="5">
        <f>'データ一覧(モニタリング指標)'!PJ47</f>
        <v>1586</v>
      </c>
      <c r="PK14" s="5">
        <f>'データ一覧(モニタリング指標)'!PK47</f>
        <v>1630</v>
      </c>
      <c r="PL14" s="5">
        <f>'データ一覧(モニタリング指標)'!PL47</f>
        <v>1614</v>
      </c>
      <c r="PM14" s="5">
        <f>'データ一覧(モニタリング指標)'!PM47</f>
        <v>1637</v>
      </c>
      <c r="PN14" s="5">
        <f>'データ一覧(モニタリング指標)'!PN47</f>
        <v>1607</v>
      </c>
      <c r="PO14" s="5">
        <f>'データ一覧(モニタリング指標)'!PO47</f>
        <v>1693</v>
      </c>
      <c r="PP14" s="5">
        <f>'データ一覧(モニタリング指標)'!PP47</f>
        <v>1735</v>
      </c>
      <c r="PQ14" s="5">
        <f>'データ一覧(モニタリング指標)'!PQ47</f>
        <v>1717</v>
      </c>
      <c r="PR14" s="5">
        <f>'データ一覧(モニタリング指標)'!PR47</f>
        <v>1755</v>
      </c>
      <c r="PS14" s="5">
        <f>'データ一覧(モニタリング指標)'!PS47</f>
        <v>1768</v>
      </c>
      <c r="PT14" s="5">
        <f>'データ一覧(モニタリング指標)'!PT47</f>
        <v>1759</v>
      </c>
      <c r="PU14" s="5">
        <f>'データ一覧(モニタリング指標)'!PU47</f>
        <v>1793</v>
      </c>
      <c r="PV14" s="5">
        <f>'データ一覧(モニタリング指標)'!PV47</f>
        <v>1789</v>
      </c>
      <c r="PW14" s="5">
        <f>'データ一覧(モニタリング指標)'!PW47</f>
        <v>1742</v>
      </c>
      <c r="PX14" s="5">
        <f>'データ一覧(モニタリング指標)'!PX47</f>
        <v>1765</v>
      </c>
      <c r="PY14" s="5">
        <f>'データ一覧(モニタリング指標)'!PY47</f>
        <v>1704</v>
      </c>
      <c r="PZ14" s="5">
        <f>'データ一覧(モニタリング指標)'!PZ47</f>
        <v>1669</v>
      </c>
      <c r="QA14" s="5">
        <f>'データ一覧(モニタリング指標)'!QA47</f>
        <v>1734</v>
      </c>
      <c r="QB14" s="5">
        <f>'データ一覧(モニタリング指標)'!QB47</f>
        <v>1730</v>
      </c>
      <c r="QC14" s="5">
        <f>'データ一覧(モニタリング指標)'!QC47</f>
        <v>1661</v>
      </c>
      <c r="QD14" s="5">
        <f>'データ一覧(モニタリング指標)'!QD47</f>
        <v>1628</v>
      </c>
      <c r="QE14" s="5">
        <f>'データ一覧(モニタリング指標)'!QE47</f>
        <v>1601</v>
      </c>
      <c r="QF14" s="5">
        <f>'データ一覧(モニタリング指標)'!QF47</f>
        <v>1578</v>
      </c>
      <c r="QG14" s="5">
        <f>'データ一覧(モニタリング指標)'!QG47</f>
        <v>1536</v>
      </c>
      <c r="QH14" s="5">
        <f>'データ一覧(モニタリング指標)'!QH47</f>
        <v>1488</v>
      </c>
      <c r="QI14" s="5">
        <f>'データ一覧(モニタリング指標)'!QI47</f>
        <v>1531</v>
      </c>
      <c r="QJ14" s="5">
        <f>'データ一覧(モニタリング指標)'!QJ47</f>
        <v>1490</v>
      </c>
      <c r="QK14" s="5">
        <f>'データ一覧(モニタリング指標)'!QK47</f>
        <v>1471</v>
      </c>
      <c r="QL14" s="5">
        <f>'データ一覧(モニタリング指標)'!QL47</f>
        <v>1395</v>
      </c>
      <c r="QM14" s="5">
        <f>'データ一覧(モニタリング指標)'!QM47</f>
        <v>1337</v>
      </c>
      <c r="QN14" s="5">
        <f>'データ一覧(モニタリング指標)'!QN47</f>
        <v>1286</v>
      </c>
      <c r="QO14" s="5">
        <f>'データ一覧(モニタリング指標)'!QO47</f>
        <v>1256</v>
      </c>
      <c r="QP14" s="5">
        <f>'データ一覧(モニタリング指標)'!QP47</f>
        <v>1236</v>
      </c>
      <c r="QQ14" s="5">
        <f>'データ一覧(モニタリング指標)'!QQ47</f>
        <v>1187</v>
      </c>
      <c r="QR14" s="5">
        <f>'データ一覧(モニタリング指標)'!QR47</f>
        <v>1109</v>
      </c>
      <c r="QS14" s="5">
        <f>'データ一覧(モニタリング指標)'!QS47</f>
        <v>1028</v>
      </c>
      <c r="QT14" s="5">
        <f>'データ一覧(モニタリング指標)'!QT47</f>
        <v>1005</v>
      </c>
      <c r="QU14" s="5">
        <f>'データ一覧(モニタリング指標)'!QU47</f>
        <v>960</v>
      </c>
      <c r="QV14" s="5">
        <f>'データ一覧(モニタリング指標)'!QV47</f>
        <v>975</v>
      </c>
      <c r="QW14" s="5">
        <f>'データ一覧(モニタリング指標)'!QW47</f>
        <v>982</v>
      </c>
      <c r="QX14" s="5">
        <f>'データ一覧(モニタリング指標)'!QX47</f>
        <v>881</v>
      </c>
      <c r="QY14" s="5">
        <f>'データ一覧(モニタリング指標)'!QY47</f>
        <v>811</v>
      </c>
      <c r="QZ14" s="5">
        <f>'データ一覧(モニタリング指標)'!QZ47</f>
        <v>800</v>
      </c>
      <c r="RA14" s="5">
        <f>'データ一覧(モニタリング指標)'!RA47</f>
        <v>774</v>
      </c>
      <c r="RB14" s="5">
        <f>'データ一覧(モニタリング指標)'!RB47</f>
        <v>746</v>
      </c>
      <c r="RC14" s="5">
        <f>'データ一覧(モニタリング指標)'!RC47</f>
        <v>756</v>
      </c>
      <c r="RD14" s="5">
        <f>'データ一覧(モニタリング指標)'!RD47</f>
        <v>776</v>
      </c>
      <c r="RE14" s="5">
        <f>'データ一覧(モニタリング指標)'!RE47</f>
        <v>675</v>
      </c>
      <c r="RF14" s="5">
        <f>'データ一覧(モニタリング指標)'!RF47</f>
        <v>644</v>
      </c>
      <c r="RG14" s="5">
        <f>'データ一覧(モニタリング指標)'!RG47</f>
        <v>593</v>
      </c>
      <c r="RH14" s="5">
        <f>'データ一覧(モニタリング指標)'!RH47</f>
        <v>567</v>
      </c>
      <c r="RI14" s="5">
        <f>'データ一覧(モニタリング指標)'!RI47</f>
        <v>537</v>
      </c>
      <c r="RJ14" s="5">
        <f>'データ一覧(モニタリング指標)'!RJ47</f>
        <v>543</v>
      </c>
      <c r="RK14" s="5">
        <f>'データ一覧(モニタリング指標)'!RK47</f>
        <v>554</v>
      </c>
      <c r="RL14" s="5">
        <f>'データ一覧(モニタリング指標)'!RL47</f>
        <v>494</v>
      </c>
      <c r="RM14" s="5">
        <f>'データ一覧(モニタリング指標)'!RM47</f>
        <v>451</v>
      </c>
      <c r="RN14" s="5">
        <f>'データ一覧(モニタリング指標)'!RN47</f>
        <v>426</v>
      </c>
      <c r="RO14" s="5">
        <f>'データ一覧(モニタリング指標)'!RO47</f>
        <v>405</v>
      </c>
      <c r="RP14" s="5">
        <f>'データ一覧(モニタリング指標)'!RP47</f>
        <v>388</v>
      </c>
      <c r="RQ14" s="5">
        <f>'データ一覧(モニタリング指標)'!RQ47</f>
        <v>388</v>
      </c>
      <c r="RR14" s="5">
        <f>'データ一覧(モニタリング指標)'!RR47</f>
        <v>405</v>
      </c>
      <c r="RS14" s="5">
        <f>'データ一覧(モニタリング指標)'!RS47</f>
        <v>388</v>
      </c>
      <c r="RT14" s="5">
        <f>'データ一覧(モニタリング指標)'!RT47</f>
        <v>372</v>
      </c>
      <c r="RU14" s="5">
        <f>'データ一覧(モニタリング指標)'!RU47</f>
        <v>366</v>
      </c>
      <c r="RV14" s="5">
        <f>'データ一覧(モニタリング指標)'!RV47</f>
        <v>359</v>
      </c>
      <c r="RW14" s="5">
        <f>'データ一覧(モニタリング指標)'!RW47</f>
        <v>370</v>
      </c>
      <c r="RX14" s="5">
        <f>'データ一覧(モニタリング指標)'!RX47</f>
        <v>408</v>
      </c>
      <c r="RY14" s="5">
        <f>'データ一覧(モニタリング指標)'!RY47</f>
        <v>443</v>
      </c>
      <c r="RZ14" s="5">
        <f>'データ一覧(モニタリング指標)'!RZ47</f>
        <v>374</v>
      </c>
      <c r="SA14" s="5">
        <f>'データ一覧(モニタリング指標)'!SA47</f>
        <v>409</v>
      </c>
      <c r="SB14" s="5">
        <f>'データ一覧(モニタリング指標)'!SB47</f>
        <v>384</v>
      </c>
      <c r="SC14" s="5">
        <f>'データ一覧(モニタリング指標)'!SC47</f>
        <v>381</v>
      </c>
      <c r="SD14" s="5">
        <f>'データ一覧(モニタリング指標)'!SD47</f>
        <v>398</v>
      </c>
      <c r="SE14" s="5">
        <f>'データ一覧(モニタリング指標)'!SE47</f>
        <v>427</v>
      </c>
      <c r="SF14" s="5">
        <f>'データ一覧(モニタリング指標)'!SF47</f>
        <v>460</v>
      </c>
      <c r="SG14" s="5">
        <f>'データ一覧(モニタリング指標)'!SG47</f>
        <v>427</v>
      </c>
      <c r="SH14" s="5">
        <f>'データ一覧(モニタリング指標)'!SH47</f>
        <v>429</v>
      </c>
      <c r="SI14" s="5">
        <f>'データ一覧(モニタリング指標)'!SI47</f>
        <v>457</v>
      </c>
      <c r="SJ14" s="5">
        <f>'データ一覧(モニタリング指標)'!SJ47</f>
        <v>475</v>
      </c>
      <c r="SK14" s="5">
        <f>'データ一覧(モニタリング指標)'!SK47</f>
        <v>502</v>
      </c>
      <c r="SL14" s="5">
        <f>'データ一覧(モニタリング指標)'!SL47</f>
        <v>544</v>
      </c>
      <c r="SM14" s="5">
        <f>'データ一覧(モニタリング指標)'!SM47</f>
        <v>581</v>
      </c>
      <c r="SN14" s="5">
        <f>'データ一覧(モニタリング指標)'!SN47</f>
        <v>586</v>
      </c>
      <c r="SO14" s="5">
        <f>'データ一覧(モニタリング指標)'!SO47</f>
        <v>583</v>
      </c>
      <c r="SP14" s="5">
        <f>'データ一覧(モニタリング指標)'!SP47</f>
        <v>608</v>
      </c>
      <c r="SQ14" s="5">
        <f>'データ一覧(モニタリング指標)'!SQ47</f>
        <v>670</v>
      </c>
      <c r="SR14" s="5">
        <f>'データ一覧(モニタリング指標)'!SR47</f>
        <v>718</v>
      </c>
      <c r="SS14" s="5">
        <f>'データ一覧(モニタリング指標)'!SS47</f>
        <v>774</v>
      </c>
      <c r="ST14" s="5">
        <f>'データ一覧(モニタリング指標)'!ST47</f>
        <v>836</v>
      </c>
      <c r="SU14" s="5">
        <f>'データ一覧(モニタリング指標)'!SU47</f>
        <v>745</v>
      </c>
      <c r="SV14" s="5">
        <f>'データ一覧(モニタリング指標)'!SV47</f>
        <v>750</v>
      </c>
      <c r="SW14" s="5">
        <f>'データ一覧(モニタリング指標)'!SW47</f>
        <v>781</v>
      </c>
      <c r="SX14" s="5">
        <f>'データ一覧(モニタリング指標)'!SX47</f>
        <v>891</v>
      </c>
      <c r="SY14" s="5">
        <f>'データ一覧(モニタリング指標)'!SY47</f>
        <v>887</v>
      </c>
      <c r="SZ14" s="5">
        <f>'データ一覧(モニタリング指標)'!SZ47</f>
        <v>1028</v>
      </c>
      <c r="TA14" s="5">
        <f>'データ一覧(モニタリング指標)'!TA47</f>
        <v>1140</v>
      </c>
      <c r="TB14" s="5">
        <f>'データ一覧(モニタリング指標)'!TB47</f>
        <v>1160</v>
      </c>
      <c r="TC14" s="5">
        <f>'データ一覧(モニタリング指標)'!TC47</f>
        <v>1187</v>
      </c>
      <c r="TD14" s="5">
        <f>'データ一覧(モニタリング指標)'!TD47</f>
        <v>1279</v>
      </c>
      <c r="TE14" s="5">
        <f>'データ一覧(モニタリング指標)'!TE47</f>
        <v>1309</v>
      </c>
      <c r="TF14" s="5">
        <f>'データ一覧(モニタリング指標)'!TF47</f>
        <v>1405</v>
      </c>
      <c r="TG14" s="5">
        <f>'データ一覧(モニタリング指標)'!TG47</f>
        <v>1551</v>
      </c>
      <c r="TH14" s="5">
        <f>'データ一覧(モニタリング指標)'!TH47</f>
        <v>1677</v>
      </c>
      <c r="TI14" s="5">
        <f>'データ一覧(モニタリング指標)'!TI47</f>
        <v>1783</v>
      </c>
      <c r="TJ14" s="5">
        <f>'データ一覧(モニタリング指標)'!TJ47</f>
        <v>1569</v>
      </c>
      <c r="TK14" s="5">
        <f>'データ一覧(モニタリング指標)'!TK47</f>
        <v>1623</v>
      </c>
      <c r="TL14" s="5">
        <f>'データ一覧(モニタリング指標)'!TL47</f>
        <v>1638</v>
      </c>
      <c r="TM14" s="5">
        <f>'データ一覧(モニタリング指標)'!TM47</f>
        <v>1706</v>
      </c>
      <c r="TN14" s="5">
        <f>'データ一覧(モニタリング指標)'!TN47</f>
        <v>1855</v>
      </c>
      <c r="TO14" s="5">
        <f>'データ一覧(モニタリング指標)'!TO47</f>
        <v>1997</v>
      </c>
      <c r="TP14" s="5">
        <f>'データ一覧(モニタリング指標)'!TP47</f>
        <v>1789</v>
      </c>
      <c r="TQ14" s="5">
        <f>'データ一覧(モニタリング指標)'!TQ47</f>
        <v>1757</v>
      </c>
      <c r="TR14" s="5">
        <f>'データ一覧(モニタリング指標)'!TR47</f>
        <v>1793</v>
      </c>
      <c r="TS14" s="5">
        <f>'データ一覧(モニタリング指標)'!TS47</f>
        <v>1840</v>
      </c>
      <c r="TT14" s="5">
        <f>'データ一覧(モニタリング指標)'!TT47</f>
        <v>1844</v>
      </c>
      <c r="TU14" s="5">
        <f>'データ一覧(モニタリング指標)'!TU47</f>
        <v>2011</v>
      </c>
      <c r="TV14" s="5">
        <f>'データ一覧(モニタリング指標)'!TV47</f>
        <v>2164</v>
      </c>
      <c r="TW14" s="5">
        <f>'データ一覧(モニタリング指標)'!TW47</f>
        <v>1933</v>
      </c>
      <c r="TX14" s="5">
        <f>'データ一覧(モニタリング指標)'!TX47</f>
        <v>1931</v>
      </c>
      <c r="TY14" s="5">
        <f>'データ一覧(モニタリング指標)'!TY47</f>
        <v>1892</v>
      </c>
      <c r="TZ14" s="5">
        <f>'データ一覧(モニタリング指標)'!TZ47</f>
        <v>1943</v>
      </c>
      <c r="UA14" s="5">
        <f>'データ一覧(モニタリング指標)'!UA47</f>
        <v>1988</v>
      </c>
      <c r="UB14" s="5">
        <f>'データ一覧(モニタリング指標)'!UB47</f>
        <v>2175</v>
      </c>
      <c r="UC14" s="5">
        <f>'データ一覧(モニタリング指標)'!UC47</f>
        <v>2326</v>
      </c>
      <c r="UD14" s="5">
        <f>'データ一覧(モニタリング指標)'!UD47</f>
        <v>2047</v>
      </c>
      <c r="UE14" s="5">
        <f>'データ一覧(モニタリング指標)'!UE47</f>
        <v>2031</v>
      </c>
      <c r="UF14" s="5">
        <f>'データ一覧(モニタリング指標)'!UF47</f>
        <v>2010</v>
      </c>
      <c r="UG14" s="5">
        <f>'データ一覧(モニタリング指標)'!UG47</f>
        <v>2007</v>
      </c>
      <c r="UH14" s="5">
        <f>'データ一覧(モニタリング指標)'!UH47</f>
        <v>2053</v>
      </c>
      <c r="UI14" s="5">
        <f>'データ一覧(モニタリング指標)'!UI47</f>
        <v>2222</v>
      </c>
      <c r="UJ14" s="5">
        <f>'データ一覧(モニタリング指標)'!UJ47</f>
        <v>2368</v>
      </c>
      <c r="UK14" s="5">
        <f>'データ一覧(モニタリング指標)'!UK47</f>
        <v>2032</v>
      </c>
      <c r="UL14" s="5">
        <f>'データ一覧(モニタリング指標)'!UL47</f>
        <v>1973</v>
      </c>
      <c r="UM14" s="5">
        <f>'データ一覧(モニタリング指標)'!UM47</f>
        <v>1917</v>
      </c>
      <c r="UN14" s="5">
        <f>'データ一覧(モニタリング指標)'!UN47</f>
        <v>1920</v>
      </c>
      <c r="UO14" s="5">
        <f>'データ一覧(モニタリング指標)'!UO47</f>
        <v>1861</v>
      </c>
      <c r="UP14" s="5">
        <f>'データ一覧(モニタリング指標)'!UP47</f>
        <v>2005</v>
      </c>
      <c r="UQ14" s="5">
        <f>'データ一覧(モニタリング指標)'!UQ47</f>
        <v>2104</v>
      </c>
      <c r="UR14" s="5">
        <f>'データ一覧(モニタリング指標)'!UR47</f>
        <v>1761</v>
      </c>
      <c r="US14" s="5">
        <f>'データ一覧(モニタリング指標)'!US47</f>
        <v>1650</v>
      </c>
      <c r="UT14" s="5">
        <f>'データ一覧(モニタリング指標)'!UT47</f>
        <v>1589</v>
      </c>
      <c r="UU14" s="5">
        <f>'データ一覧(モニタリング指標)'!UU47</f>
        <v>1539</v>
      </c>
      <c r="UV14" s="5">
        <f>'データ一覧(モニタリング指標)'!UV47</f>
        <v>1475</v>
      </c>
      <c r="UW14" s="5">
        <f>'データ一覧(モニタリング指標)'!UW47</f>
        <v>1559</v>
      </c>
      <c r="UX14" s="5">
        <f>'データ一覧(モニタリング指標)'!UX47</f>
        <v>1626</v>
      </c>
      <c r="UY14" s="5">
        <f>'データ一覧(モニタリング指標)'!UY47</f>
        <v>1685</v>
      </c>
      <c r="UZ14" s="5">
        <f>'データ一覧(モニタリング指標)'!UZ47</f>
        <v>1237</v>
      </c>
      <c r="VA14" s="5">
        <f>'データ一覧(モニタリング指標)'!VA47</f>
        <v>1131</v>
      </c>
      <c r="VB14" s="5">
        <f>'データ一覧(モニタリング指標)'!VB47</f>
        <v>1192</v>
      </c>
      <c r="VC14" s="5">
        <f>'データ一覧(モニタリング指標)'!VC47</f>
        <v>987</v>
      </c>
      <c r="VD14" s="5">
        <f>'データ一覧(モニタリング指標)'!VD47</f>
        <v>1028</v>
      </c>
      <c r="VE14" s="5">
        <f>'データ一覧(モニタリング指標)'!VE47</f>
        <v>1076</v>
      </c>
      <c r="VF14" s="5">
        <f>'データ一覧(モニタリング指標)'!VF47</f>
        <v>798</v>
      </c>
      <c r="VG14" s="5">
        <f>'データ一覧(モニタリング指標)'!VG47</f>
        <v>595</v>
      </c>
      <c r="VH14" s="5">
        <f>'データ一覧(モニタリング指標)'!VH47</f>
        <v>662</v>
      </c>
      <c r="VI14" s="5">
        <f>'データ一覧(モニタリング指標)'!VI47</f>
        <v>626</v>
      </c>
      <c r="VJ14" s="5">
        <f>'データ一覧(モニタリング指標)'!VJ47</f>
        <v>578</v>
      </c>
      <c r="VK14" s="5">
        <f>'データ一覧(モニタリング指標)'!VK47</f>
        <v>606</v>
      </c>
      <c r="VL14" s="5">
        <f>'データ一覧(モニタリング指標)'!VL47</f>
        <v>631</v>
      </c>
      <c r="VM14" s="5">
        <f>'データ一覧(モニタリング指標)'!VM47</f>
        <v>506</v>
      </c>
      <c r="VN14" s="5">
        <f>'データ一覧(モニタリング指標)'!VN47</f>
        <v>474</v>
      </c>
      <c r="VO14" s="5">
        <f>'データ一覧(モニタリング指標)'!VO47</f>
        <v>440</v>
      </c>
      <c r="VP14" s="5">
        <f>'データ一覧(モニタリング指標)'!VP47</f>
        <v>435</v>
      </c>
      <c r="VQ14" s="5">
        <f>'データ一覧(モニタリング指標)'!VQ47</f>
        <v>425</v>
      </c>
      <c r="VR14" s="5">
        <f>'データ一覧(モニタリング指標)'!VR47</f>
        <v>447</v>
      </c>
      <c r="VS14" s="5">
        <f>'データ一覧(モニタリング指標)'!VS47</f>
        <v>470</v>
      </c>
      <c r="VT14" s="5">
        <f>'データ一覧(モニタリング指標)'!VT47</f>
        <v>390</v>
      </c>
      <c r="VU14" s="5">
        <f>'データ一覧(モニタリング指標)'!VU47</f>
        <v>379</v>
      </c>
      <c r="VV14" s="5">
        <f>'データ一覧(モニタリング指標)'!VV47</f>
        <v>356</v>
      </c>
      <c r="VW14" s="5">
        <f>'データ一覧(モニタリング指標)'!VW47</f>
        <v>340</v>
      </c>
      <c r="VX14" s="5">
        <f>'データ一覧(モニタリング指標)'!VX47</f>
        <v>305</v>
      </c>
      <c r="VY14" s="5">
        <f>'データ一覧(モニタリング指標)'!VY47</f>
        <v>312</v>
      </c>
      <c r="VZ14" s="5">
        <f>'データ一覧(モニタリング指標)'!VZ47</f>
        <v>321</v>
      </c>
      <c r="WA14" s="5">
        <f>'データ一覧(モニタリング指標)'!WA47</f>
        <v>240</v>
      </c>
      <c r="WB14" s="5">
        <f>'データ一覧(モニタリング指標)'!WB47</f>
        <v>215</v>
      </c>
      <c r="WC14" s="5">
        <f>'データ一覧(モニタリング指標)'!WC47</f>
        <v>206</v>
      </c>
      <c r="WD14" s="5">
        <f>'データ一覧(モニタリング指標)'!WD47</f>
        <v>179</v>
      </c>
      <c r="WE14" s="5">
        <f>'データ一覧(モニタリング指標)'!WE47</f>
        <v>171</v>
      </c>
      <c r="WF14" s="5">
        <f>'データ一覧(モニタリング指標)'!WF47</f>
        <v>180</v>
      </c>
      <c r="WG14" s="5">
        <f>'データ一覧(モニタリング指標)'!WG47</f>
        <v>186</v>
      </c>
      <c r="WH14" s="5">
        <f>'データ一覧(モニタリング指標)'!WH47</f>
        <v>148</v>
      </c>
      <c r="WI14" s="5">
        <f>'データ一覧(モニタリング指標)'!WI47</f>
        <v>128</v>
      </c>
      <c r="WJ14" s="5">
        <f>'データ一覧(モニタリング指標)'!WJ47</f>
        <v>112</v>
      </c>
      <c r="WK14" s="5">
        <f>'データ一覧(モニタリング指標)'!WK47</f>
        <v>117</v>
      </c>
      <c r="WL14" s="5">
        <f>'データ一覧(モニタリング指標)'!WL47</f>
        <v>116</v>
      </c>
      <c r="WM14" s="5">
        <f>'データ一覧(モニタリング指標)'!WM47</f>
        <v>132</v>
      </c>
      <c r="WN14" s="5">
        <f>'データ一覧(モニタリング指標)'!WN47</f>
        <v>134</v>
      </c>
      <c r="WO14" s="5">
        <f>'データ一覧(モニタリング指標)'!WO47</f>
        <v>118</v>
      </c>
      <c r="WP14" s="5">
        <f>'データ一覧(モニタリング指標)'!WP47</f>
        <v>115</v>
      </c>
      <c r="WQ14" s="5">
        <f>'データ一覧(モニタリング指標)'!WQ47</f>
        <v>126</v>
      </c>
      <c r="WR14" s="5">
        <f>'データ一覧(モニタリング指標)'!WR47</f>
        <v>110</v>
      </c>
      <c r="WS14" s="5">
        <f>'データ一覧(モニタリング指標)'!WS47</f>
        <v>108</v>
      </c>
      <c r="WT14" s="5">
        <f>'データ一覧(モニタリング指標)'!WT47</f>
        <v>123</v>
      </c>
      <c r="WU14" s="5">
        <f>'データ一覧(モニタリング指標)'!WU47</f>
        <v>135</v>
      </c>
      <c r="WV14" s="5">
        <f>'データ一覧(モニタリング指標)'!WV47</f>
        <v>129</v>
      </c>
      <c r="WW14" s="5">
        <f>'データ一覧(モニタリング指標)'!WW47</f>
        <v>132</v>
      </c>
      <c r="WX14" s="5">
        <f>'データ一覧(モニタリング指標)'!WX47</f>
        <v>121</v>
      </c>
      <c r="WY14" s="5">
        <f>'データ一覧(モニタリング指標)'!WY47</f>
        <v>127</v>
      </c>
      <c r="WZ14" s="5">
        <f>'データ一覧(モニタリング指標)'!WZ47</f>
        <v>127</v>
      </c>
      <c r="XA14" s="5">
        <f>'データ一覧(モニタリング指標)'!XA47</f>
        <v>129</v>
      </c>
      <c r="XB14" s="5">
        <f>'データ一覧(モニタリング指標)'!XB47</f>
        <v>136</v>
      </c>
      <c r="XC14" s="5">
        <f>'データ一覧(モニタリング指標)'!XC47</f>
        <v>109</v>
      </c>
      <c r="XD14" s="5">
        <f>'データ一覧(モニタリング指標)'!XD47</f>
        <v>103</v>
      </c>
      <c r="XE14" s="5">
        <f>'データ一覧(モニタリング指標)'!XE47</f>
        <v>87</v>
      </c>
      <c r="XF14" s="5">
        <f>'データ一覧(モニタリング指標)'!XF47</f>
        <v>89</v>
      </c>
      <c r="XG14" s="5">
        <f>'データ一覧(モニタリング指標)'!XG47</f>
        <v>84</v>
      </c>
      <c r="XH14" s="5">
        <f>'データ一覧(モニタリング指標)'!XH47</f>
        <v>91</v>
      </c>
      <c r="XI14" s="5">
        <f>'データ一覧(モニタリング指標)'!XI47</f>
        <v>97</v>
      </c>
      <c r="XJ14" s="5">
        <f>'データ一覧(モニタリング指標)'!XJ47</f>
        <v>70</v>
      </c>
      <c r="XK14" s="5">
        <f>'データ一覧(モニタリング指標)'!XK47</f>
        <v>72</v>
      </c>
      <c r="XL14" s="5">
        <f>'データ一覧(モニタリング指標)'!XL47</f>
        <v>66</v>
      </c>
      <c r="XM14" s="5">
        <f>'データ一覧(モニタリング指標)'!XM47</f>
        <v>62</v>
      </c>
      <c r="XN14" s="5">
        <f>'データ一覧(モニタリング指標)'!XN47</f>
        <v>62</v>
      </c>
      <c r="XO14" s="5">
        <f>'データ一覧(モニタリング指標)'!XO47</f>
        <v>64</v>
      </c>
      <c r="XP14" s="5">
        <f>'データ一覧(モニタリング指標)'!XP47</f>
        <v>67</v>
      </c>
      <c r="XQ14" s="5">
        <f>'データ一覧(モニタリング指標)'!XQ47</f>
        <v>57</v>
      </c>
      <c r="XR14" s="5">
        <f>'データ一覧(モニタリング指標)'!XR47</f>
        <v>50</v>
      </c>
      <c r="XS14" s="5">
        <f>'データ一覧(モニタリング指標)'!XS47</f>
        <v>43</v>
      </c>
      <c r="XT14" s="5">
        <f>'データ一覧(モニタリング指標)'!XT47</f>
        <v>47</v>
      </c>
      <c r="XU14" s="5">
        <f>'データ一覧(モニタリング指標)'!XU47</f>
        <v>41</v>
      </c>
      <c r="XV14" s="5">
        <f>'データ一覧(モニタリング指標)'!XV47</f>
        <v>42</v>
      </c>
      <c r="XW14" s="5">
        <f>'データ一覧(モニタリング指標)'!XW47</f>
        <v>45</v>
      </c>
      <c r="XX14" s="5">
        <f>'データ一覧(モニタリング指標)'!XX47</f>
        <v>33</v>
      </c>
      <c r="XY14" s="5">
        <f>'データ一覧(モニタリング指標)'!XY47</f>
        <v>30</v>
      </c>
      <c r="XZ14" s="5">
        <f>'データ一覧(モニタリング指標)'!XZ47</f>
        <v>31</v>
      </c>
      <c r="YA14" s="5">
        <f>'データ一覧(モニタリング指標)'!YA47</f>
        <v>36</v>
      </c>
      <c r="YB14" s="5">
        <f>'データ一覧(モニタリング指標)'!YB47</f>
        <v>37</v>
      </c>
      <c r="YC14" s="5">
        <f>'データ一覧(モニタリング指標)'!YC47</f>
        <v>38</v>
      </c>
      <c r="YD14" s="5">
        <f>'データ一覧(モニタリング指標)'!YD47</f>
        <v>40</v>
      </c>
      <c r="YE14" s="5">
        <f>'データ一覧(モニタリング指標)'!YE47</f>
        <v>34</v>
      </c>
      <c r="YF14" s="5">
        <f>'データ一覧(モニタリング指標)'!YF47</f>
        <v>36</v>
      </c>
      <c r="YG14" s="5">
        <f>'データ一覧(モニタリング指標)'!YG47</f>
        <v>41</v>
      </c>
      <c r="YH14" s="5">
        <f>'データ一覧(モニタリング指標)'!YH47</f>
        <v>43</v>
      </c>
      <c r="YI14" s="5">
        <f>'データ一覧(モニタリング指標)'!YI47</f>
        <v>47</v>
      </c>
      <c r="YJ14" s="5">
        <f>'データ一覧(モニタリング指標)'!YJ47</f>
        <v>53</v>
      </c>
      <c r="YK14" s="5">
        <f>'データ一覧(モニタリング指標)'!YK47</f>
        <v>52</v>
      </c>
      <c r="YL14" s="5">
        <f>'データ一覧(モニタリング指標)'!YL47</f>
        <v>46</v>
      </c>
      <c r="YM14" s="5">
        <f>'データ一覧(モニタリング指標)'!YM47</f>
        <v>54</v>
      </c>
      <c r="YN14" s="5">
        <f>'データ一覧(モニタリング指標)'!YN47</f>
        <v>62</v>
      </c>
      <c r="YO14" s="5">
        <f>'データ一覧(モニタリング指標)'!YO47</f>
        <v>72</v>
      </c>
      <c r="YP14" s="5">
        <f>'データ一覧(モニタリング指標)'!YP47</f>
        <v>81</v>
      </c>
      <c r="YQ14" s="5">
        <f>'データ一覧(モニタリング指標)'!YQ47</f>
        <v>93</v>
      </c>
      <c r="YR14" s="5">
        <f>'データ一覧(モニタリング指標)'!YR47</f>
        <v>102</v>
      </c>
      <c r="YS14" s="5">
        <f>'データ一覧(モニタリング指標)'!YS47</f>
        <v>118</v>
      </c>
      <c r="YT14" s="5">
        <f>'データ一覧(モニタリング指標)'!YT47</f>
        <v>139</v>
      </c>
      <c r="YU14" s="5">
        <f>'データ一覧(モニタリング指標)'!YU47</f>
        <v>162</v>
      </c>
      <c r="YV14" s="5">
        <f>'データ一覧(モニタリング指標)'!YV47</f>
        <v>186</v>
      </c>
      <c r="YW14" s="5">
        <f>'データ一覧(モニタリング指標)'!YW47</f>
        <v>221</v>
      </c>
      <c r="YX14" s="5">
        <f>'データ一覧(モニタリング指標)'!YX47</f>
        <v>266</v>
      </c>
      <c r="YY14" s="5">
        <f>'データ一覧(モニタリング指標)'!YY47</f>
        <v>295</v>
      </c>
      <c r="YZ14" s="5">
        <f>'データ一覧(モニタリング指標)'!YZ47</f>
        <v>336</v>
      </c>
      <c r="ZA14" s="5">
        <f>'データ一覧(モニタリング指標)'!ZA47</f>
        <v>315</v>
      </c>
      <c r="ZB14" s="5">
        <f>'データ一覧(モニタリング指標)'!ZB47</f>
        <v>362</v>
      </c>
      <c r="ZC14" s="5">
        <f>'データ一覧(モニタリング指標)'!ZC47</f>
        <v>432</v>
      </c>
      <c r="ZD14" s="5">
        <f>'データ一覧(モニタリング指標)'!ZD47</f>
        <v>488</v>
      </c>
      <c r="ZE14" s="5">
        <f>'データ一覧(モニタリング指標)'!ZE47</f>
        <v>559</v>
      </c>
      <c r="ZF14" s="5">
        <f>'データ一覧(モニタリング指標)'!ZF47</f>
        <v>608</v>
      </c>
      <c r="ZG14" s="5">
        <f>'データ一覧(モニタリング指標)'!ZG47</f>
        <v>670</v>
      </c>
      <c r="ZH14" s="5">
        <f>'データ一覧(モニタリング指標)'!ZH47</f>
        <v>616</v>
      </c>
      <c r="ZI14" s="5">
        <f>'データ一覧(モニタリング指標)'!ZI47</f>
        <v>706</v>
      </c>
      <c r="ZJ14" s="5">
        <f>'データ一覧(モニタリング指標)'!ZJ47</f>
        <v>794</v>
      </c>
      <c r="ZK14" s="5">
        <f>'データ一覧(モニタリング指標)'!ZK47</f>
        <v>888</v>
      </c>
      <c r="ZL14" s="5">
        <f>'データ一覧(モニタリング指標)'!ZL47</f>
        <v>998</v>
      </c>
      <c r="ZM14" s="5">
        <f>'データ一覧(モニタリング指標)'!ZM47</f>
        <v>1067</v>
      </c>
      <c r="ZN14" s="5">
        <f>'データ一覧(モニタリング指標)'!ZN47</f>
        <v>1070</v>
      </c>
      <c r="ZO14" s="5">
        <f>'データ一覧(モニタリング指標)'!ZO47</f>
        <v>1156</v>
      </c>
      <c r="ZP14" s="5">
        <f>'データ一覧(モニタリング指標)'!ZP47</f>
        <v>1321</v>
      </c>
      <c r="ZQ14" s="5">
        <f>'データ一覧(モニタリング指標)'!ZQ47</f>
        <v>1494</v>
      </c>
      <c r="ZR14" s="5">
        <f>'データ一覧(モニタリング指標)'!ZR47</f>
        <v>1635</v>
      </c>
      <c r="ZS14" s="5">
        <f>'データ一覧(モニタリング指標)'!ZS47</f>
        <v>1762</v>
      </c>
      <c r="ZT14" s="5">
        <f>'データ一覧(モニタリング指標)'!ZT47</f>
        <v>1900</v>
      </c>
      <c r="ZU14" s="5">
        <f>'データ一覧(モニタリング指標)'!ZU47</f>
        <v>1860</v>
      </c>
      <c r="ZV14" s="5">
        <f>'データ一覧(モニタリング指標)'!ZV47</f>
        <v>1978</v>
      </c>
      <c r="ZW14" s="5">
        <f>'データ一覧(モニタリング指標)'!ZW47</f>
        <v>2104</v>
      </c>
      <c r="ZX14" s="5">
        <f>'データ一覧(モニタリング指標)'!ZX47</f>
        <v>2227</v>
      </c>
      <c r="ZY14" s="5">
        <f>'データ一覧(モニタリング指標)'!ZY47</f>
        <v>2265</v>
      </c>
      <c r="ZZ14" s="5">
        <f>'データ一覧(モニタリング指標)'!ZZ47</f>
        <v>2478</v>
      </c>
      <c r="AAA14" s="5">
        <f>'データ一覧(モニタリング指標)'!AAA47</f>
        <v>2702</v>
      </c>
      <c r="AAB14" s="5">
        <f>'データ一覧(モニタリング指標)'!AAB47</f>
        <v>2516</v>
      </c>
      <c r="AAC14" s="5">
        <f>'データ一覧(モニタリング指標)'!AAC47</f>
        <v>2565</v>
      </c>
      <c r="AAD14" s="5">
        <f>'データ一覧(モニタリング指標)'!AAD47</f>
        <v>2647</v>
      </c>
      <c r="AAE14" s="5">
        <f>'データ一覧(モニタリング指標)'!AAE47</f>
        <v>2698</v>
      </c>
      <c r="AAF14" s="5">
        <f>'データ一覧(モニタリング指標)'!AAF47</f>
        <v>2812</v>
      </c>
      <c r="AAG14" s="5">
        <f>'データ一覧(モニタリング指標)'!AAG47</f>
        <v>3049</v>
      </c>
      <c r="AAH14" s="5">
        <f>'データ一覧(モニタリング指標)'!AAH47</f>
        <v>3295</v>
      </c>
      <c r="AAI14" s="5">
        <f>'データ一覧(モニタリング指標)'!AAI47</f>
        <v>2943</v>
      </c>
      <c r="AAJ14" s="5">
        <f>'データ一覧(モニタリング指標)'!AAJ47</f>
        <v>2953</v>
      </c>
      <c r="AAK14" s="5">
        <f>'データ一覧(モニタリング指標)'!AAK47</f>
        <v>2961</v>
      </c>
      <c r="AAL14" s="5">
        <f>'データ一覧(モニタリング指標)'!AAL47</f>
        <v>2979</v>
      </c>
      <c r="AAM14" s="5">
        <f>'データ一覧(モニタリング指標)'!AAM47</f>
        <v>3351</v>
      </c>
      <c r="AAN14" s="5">
        <f>'データ一覧(モニタリング指標)'!AAN47</f>
        <v>3734</v>
      </c>
      <c r="AAO14" s="5">
        <f>'データ一覧(モニタリング指標)'!AAO47</f>
        <v>3785</v>
      </c>
      <c r="AAP14" s="5">
        <f>'データ一覧(モニタリング指標)'!AAP47</f>
        <v>3036</v>
      </c>
      <c r="AAQ14" s="5">
        <f>'データ一覧(モニタリング指標)'!AAQ47</f>
        <v>2931</v>
      </c>
      <c r="AAR14" s="5">
        <f>'データ一覧(モニタリング指標)'!AAR47</f>
        <v>2913</v>
      </c>
      <c r="AAS14" s="5">
        <f>'データ一覧(モニタリング指標)'!AAS47</f>
        <v>2927</v>
      </c>
      <c r="AAT14" s="5">
        <f>'データ一覧(モニタリング指標)'!AAT47</f>
        <v>2888</v>
      </c>
      <c r="AAU14" s="5">
        <f>'データ一覧(モニタリング指標)'!AAU47</f>
        <v>2982</v>
      </c>
      <c r="AAV14" s="5">
        <f>'データ一覧(モニタリング指標)'!AAV47</f>
        <v>3045</v>
      </c>
      <c r="AAW14" s="5">
        <f>'データ一覧(モニタリング指標)'!AAW47</f>
        <v>2881</v>
      </c>
      <c r="AAX14" s="5">
        <f>'データ一覧(モニタリング指標)'!AAX47</f>
        <v>2846</v>
      </c>
      <c r="AAY14" s="5">
        <f>'データ一覧(モニタリング指標)'!AAY47</f>
        <v>2940</v>
      </c>
      <c r="AAZ14" s="5">
        <f>'データ一覧(モニタリング指標)'!AAZ47</f>
        <v>2805</v>
      </c>
      <c r="ABA14" s="5">
        <f>'データ一覧(モニタリング指標)'!ABA47</f>
        <v>2783</v>
      </c>
      <c r="ABB14" s="5">
        <f>'データ一覧(モニタリング指標)'!ABB47</f>
        <v>2904</v>
      </c>
      <c r="ABC14" s="5">
        <f>'データ一覧(モニタリング指標)'!ABC47</f>
        <v>2989</v>
      </c>
      <c r="ABD14" s="5">
        <f>'データ一覧(モニタリング指標)'!ABD47</f>
        <v>2704</v>
      </c>
      <c r="ABE14" s="5">
        <f>'データ一覧(モニタリング指標)'!ABE47</f>
        <v>2704</v>
      </c>
      <c r="ABF14" s="5">
        <f>'データ一覧(モニタリング指標)'!ABF47</f>
        <v>2654</v>
      </c>
      <c r="ABG14" s="5">
        <f>'データ一覧(モニタリング指標)'!ABG47</f>
        <v>2662</v>
      </c>
      <c r="ABH14" s="5">
        <f>'データ一覧(モニタリング指標)'!ABH47</f>
        <v>2659</v>
      </c>
      <c r="ABI14" s="5">
        <f>'データ一覧(モニタリング指標)'!ABI47</f>
        <v>2753</v>
      </c>
      <c r="ABJ14" s="5">
        <f>'データ一覧(モニタリング指標)'!ABJ47</f>
        <v>2815</v>
      </c>
      <c r="ABK14" s="5">
        <f>'データ一覧(モニタリング指標)'!ABK47</f>
        <v>2596</v>
      </c>
      <c r="ABL14" s="5">
        <f>'データ一覧(モニタリング指標)'!ABL47</f>
        <v>2486</v>
      </c>
      <c r="ABM14" s="5">
        <f>'データ一覧(モニタリング指標)'!ABM47</f>
        <v>2355</v>
      </c>
      <c r="ABN14" s="5">
        <f>'データ一覧(モニタリング指標)'!ABN47</f>
        <v>2283</v>
      </c>
      <c r="ABO14" s="5">
        <f>'データ一覧(モニタリング指標)'!ABO47</f>
        <v>2247</v>
      </c>
      <c r="ABP14" s="5">
        <f>'データ一覧(モニタリング指標)'!ABP47</f>
        <v>2323</v>
      </c>
      <c r="ABQ14" s="5">
        <f>'データ一覧(モニタリング指標)'!ABQ47</f>
        <v>2364</v>
      </c>
      <c r="ABR14" s="5">
        <f>'データ一覧(モニタリング指標)'!ABR47</f>
        <v>2202</v>
      </c>
      <c r="ABS14" s="5">
        <f>'データ一覧(モニタリング指標)'!ABS47</f>
        <v>2083</v>
      </c>
      <c r="ABT14" s="5">
        <f>'データ一覧(モニタリング指標)'!ABT47</f>
        <v>2041</v>
      </c>
      <c r="ABU14" s="5">
        <f>'データ一覧(モニタリング指標)'!ABU47</f>
        <v>1940</v>
      </c>
      <c r="ABV14" s="5">
        <f>'データ一覧(モニタリング指標)'!ABV47</f>
        <v>1846</v>
      </c>
      <c r="ABW14" s="5">
        <f>'データ一覧(モニタリング指標)'!ABW47</f>
        <v>1889</v>
      </c>
      <c r="ABX14" s="5">
        <f>'データ一覧(モニタリング指標)'!ABX47</f>
        <v>1924</v>
      </c>
      <c r="ABY14" s="5">
        <f>'データ一覧(モニタリング指標)'!ABY47</f>
        <v>1967</v>
      </c>
      <c r="ABZ14" s="5">
        <f>'データ一覧(モニタリング指標)'!ABZ47</f>
        <v>1616</v>
      </c>
      <c r="ACA14" s="5">
        <f>'データ一覧(モニタリング指標)'!ACA47</f>
        <v>1470</v>
      </c>
      <c r="ACB14" s="5">
        <f>'データ一覧(モニタリング指標)'!ACB47</f>
        <v>1337</v>
      </c>
      <c r="ACC14" s="5">
        <f>'データ一覧(モニタリング指標)'!ACC47</f>
        <v>1252</v>
      </c>
      <c r="ACD14" s="5">
        <f>'データ一覧(モニタリング指標)'!ACD47</f>
        <v>1288</v>
      </c>
      <c r="ACE14" s="5">
        <f>'データ一覧(モニタリング指標)'!ACE47</f>
        <v>1323</v>
      </c>
      <c r="ACF14" s="5">
        <f>'データ一覧(モニタリング指標)'!ACF47</f>
        <v>1148</v>
      </c>
      <c r="ACG14" s="5">
        <f>'データ一覧(モニタリング指標)'!ACG47</f>
        <v>1048</v>
      </c>
      <c r="ACH14" s="5">
        <f>'データ一覧(モニタリング指標)'!ACH47</f>
        <v>1011</v>
      </c>
      <c r="ACI14" s="5">
        <f>'データ一覧(モニタリング指標)'!ACI47</f>
        <v>1009</v>
      </c>
      <c r="ACJ14" s="5">
        <f>'データ一覧(モニタリング指標)'!ACJ47</f>
        <v>960</v>
      </c>
      <c r="ACK14" s="5">
        <f>'データ一覧(モニタリング指標)'!ACK47</f>
        <v>1002</v>
      </c>
      <c r="ACL14" s="5">
        <f>'データ一覧(モニタリング指標)'!ACL47</f>
        <v>1032</v>
      </c>
      <c r="ACM14" s="5">
        <f>'データ一覧(モニタリング指標)'!ACM47</f>
        <v>947</v>
      </c>
      <c r="ACN14" s="5">
        <f>'データ一覧(モニタリング指標)'!ACN47</f>
        <v>920</v>
      </c>
      <c r="ACO14" s="5">
        <f>'データ一覧(モニタリング指標)'!ACO47</f>
        <v>933</v>
      </c>
      <c r="ACP14" s="5">
        <f>'データ一覧(モニタリング指標)'!ACP47</f>
        <v>928</v>
      </c>
      <c r="ACQ14" s="5">
        <f>'データ一覧(モニタリング指標)'!ACQ47</f>
        <v>959</v>
      </c>
      <c r="ACR14" s="5">
        <f>'データ一覧(モニタリング指標)'!ACR47</f>
        <v>998</v>
      </c>
      <c r="ACS14" s="5">
        <f>'データ一覧(モニタリング指標)'!ACS47</f>
        <v>1026</v>
      </c>
      <c r="ACT14" s="5">
        <f>'データ一覧(モニタリング指標)'!ACT47</f>
        <v>1039</v>
      </c>
      <c r="ACU14" s="5">
        <f>'データ一覧(モニタリング指標)'!ACU47</f>
        <v>1063</v>
      </c>
      <c r="ACV14" s="5">
        <f>'データ一覧(モニタリング指標)'!ACV47</f>
        <v>1096</v>
      </c>
      <c r="ACW14" s="5">
        <f>'データ一覧(モニタリング指標)'!ACW47</f>
        <v>1096</v>
      </c>
      <c r="ACX14" s="5">
        <f>'データ一覧(モニタリング指標)'!ACX47</f>
        <v>1096</v>
      </c>
      <c r="ACY14" s="5">
        <f>'データ一覧(モニタリング指標)'!ACY47</f>
        <v>1144</v>
      </c>
      <c r="ACZ14" s="5">
        <f>'データ一覧(モニタリング指標)'!ACZ47</f>
        <v>1163</v>
      </c>
      <c r="ADA14" s="5">
        <f>'データ一覧(モニタリング指標)'!ADA47</f>
        <v>1062</v>
      </c>
      <c r="ADB14" s="5">
        <f>'データ一覧(モニタリング指標)'!ADB47</f>
        <v>989</v>
      </c>
      <c r="ADC14" s="5">
        <f>'データ一覧(モニタリング指標)'!ADC47</f>
        <v>965</v>
      </c>
      <c r="ADD14" s="5">
        <f>'データ一覧(モニタリング指標)'!ADD47</f>
        <v>926</v>
      </c>
      <c r="ADE14" s="5">
        <f>'データ一覧(モニタリング指標)'!ADE47</f>
        <v>901</v>
      </c>
      <c r="ADF14" s="5">
        <f>'データ一覧(モニタリング指標)'!ADF47</f>
        <v>935</v>
      </c>
      <c r="ADG14" s="5">
        <f>'データ一覧(モニタリング指標)'!ADG47</f>
        <v>953</v>
      </c>
      <c r="ADH14" s="5">
        <f>'データ一覧(モニタリング指標)'!ADH47</f>
        <v>826</v>
      </c>
      <c r="ADI14" s="5">
        <f>'データ一覧(モニタリング指標)'!ADI47</f>
        <v>774</v>
      </c>
      <c r="ADJ14" s="5">
        <f>'データ一覧(モニタリング指標)'!ADJ47</f>
        <v>759</v>
      </c>
      <c r="ADK14" s="5">
        <f>'データ一覧(モニタリング指標)'!ADK47</f>
        <v>745</v>
      </c>
      <c r="ADL14" s="5">
        <f>'データ一覧(モニタリング指標)'!ADL47</f>
        <v>762</v>
      </c>
      <c r="ADM14" s="5">
        <f>'データ一覧(モニタリング指標)'!ADM47</f>
        <v>790</v>
      </c>
      <c r="ADN14" s="5">
        <f>'データ一覧(モニタリング指標)'!ADN47</f>
        <v>808</v>
      </c>
      <c r="ADO14" s="5">
        <f>'データ一覧(モニタリング指標)'!ADO47</f>
        <v>692</v>
      </c>
      <c r="ADP14" s="5">
        <f>'データ一覧(モニタリング指標)'!ADP47</f>
        <v>710</v>
      </c>
      <c r="ADQ14" s="5">
        <f>'データ一覧(モニタリング指標)'!ADQ47</f>
        <v>730</v>
      </c>
      <c r="ADR14" s="5">
        <f>'データ一覧(モニタリング指標)'!ADR47</f>
        <v>748</v>
      </c>
      <c r="ADS14" s="5">
        <f>'データ一覧(モニタリング指標)'!ADS47</f>
        <v>642</v>
      </c>
      <c r="ADT14" s="5">
        <f>'データ一覧(モニタリング指標)'!ADT47</f>
        <v>683</v>
      </c>
      <c r="ADU14" s="5">
        <f>'データ一覧(モニタリング指標)'!ADU47</f>
        <v>706</v>
      </c>
      <c r="ADV14" s="5">
        <f>'データ一覧(モニタリング指標)'!ADV47</f>
        <v>658</v>
      </c>
      <c r="ADW14" s="5">
        <f>'データ一覧(モニタリング指標)'!ADW47</f>
        <v>638</v>
      </c>
      <c r="ADX14" s="5">
        <f>'データ一覧(モニタリング指標)'!ADX47</f>
        <v>660</v>
      </c>
      <c r="ADY14" s="5">
        <f>'データ一覧(モニタリング指標)'!ADY47</f>
        <v>680</v>
      </c>
      <c r="ADZ14" s="5">
        <f>'データ一覧(モニタリング指標)'!ADZ47</f>
        <v>703</v>
      </c>
      <c r="AEA14" s="5">
        <f>'データ一覧(モニタリング指標)'!AEA47</f>
        <v>735</v>
      </c>
      <c r="AEB14" s="5">
        <f>'データ一覧(モニタリング指標)'!AEB47</f>
        <v>752</v>
      </c>
      <c r="AEC14" s="5">
        <f>'データ一覧(モニタリング指標)'!AEC47</f>
        <v>763</v>
      </c>
      <c r="AED14" s="5">
        <f>'データ一覧(モニタリング指標)'!AED47</f>
        <v>758</v>
      </c>
      <c r="AEE14" s="5">
        <f>'データ一覧(モニタリング指標)'!AEE47</f>
        <v>775</v>
      </c>
      <c r="AEF14" s="5">
        <f>'データ一覧(モニタリング指標)'!AEF47</f>
        <v>780</v>
      </c>
      <c r="AEG14" s="5">
        <f>'データ一覧(モニタリング指標)'!AEG47</f>
        <v>801</v>
      </c>
      <c r="AEH14" s="5">
        <f>'データ一覧(モニタリング指標)'!AEH47</f>
        <v>845</v>
      </c>
      <c r="AEI14" s="5">
        <f>'データ一覧(モニタリング指標)'!AEI47</f>
        <v>855</v>
      </c>
      <c r="AEJ14" s="5">
        <f>'データ一覧(モニタリング指標)'!AEJ47</f>
        <v>817</v>
      </c>
      <c r="AEK14" s="5">
        <f>'データ一覧(モニタリング指標)'!AEK47</f>
        <v>783</v>
      </c>
      <c r="AEL14" s="5">
        <f>'データ一覧(モニタリング指標)'!AEL47</f>
        <v>802</v>
      </c>
      <c r="AEM14" s="5">
        <f>'データ一覧(モニタリング指標)'!AEM47</f>
        <v>799</v>
      </c>
      <c r="AEN14" s="5">
        <f>'データ一覧(モニタリング指標)'!AEN47</f>
        <v>765</v>
      </c>
      <c r="AEO14" s="5">
        <f>'データ一覧(モニタリング指標)'!AEO47</f>
        <v>787</v>
      </c>
      <c r="AEP14" s="5">
        <f>'データ一覧(モニタリング指標)'!AEP47</f>
        <v>805</v>
      </c>
      <c r="AEQ14" s="5">
        <f>'データ一覧(モニタリング指標)'!AEQ47</f>
        <v>687</v>
      </c>
      <c r="AER14" s="5">
        <f>'データ一覧(モニタリング指標)'!AER47</f>
        <v>638</v>
      </c>
      <c r="AES14" s="5">
        <f>'データ一覧(モニタリング指標)'!AES47</f>
        <v>599</v>
      </c>
      <c r="AET14" s="5">
        <f>'データ一覧(モニタリング指標)'!AET47</f>
        <v>605</v>
      </c>
      <c r="AEU14" s="5">
        <f>'データ一覧(モニタリング指標)'!AEU47</f>
        <v>591</v>
      </c>
      <c r="AEV14" s="5">
        <f>'データ一覧(モニタリング指標)'!AEV47</f>
        <v>616</v>
      </c>
      <c r="AEW14" s="5">
        <f>'データ一覧(モニタリング指標)'!AEW47</f>
        <v>633</v>
      </c>
      <c r="AEX14" s="5">
        <f>'データ一覧(モニタリング指標)'!AEX47</f>
        <v>558</v>
      </c>
      <c r="AEY14" s="5">
        <f>'データ一覧(モニタリング指標)'!AEY47</f>
        <v>542</v>
      </c>
      <c r="AEZ14" s="5">
        <f>'データ一覧(モニタリング指標)'!AEZ47</f>
        <v>545</v>
      </c>
      <c r="AFA14" s="5">
        <f>'データ一覧(モニタリング指標)'!AFA47</f>
        <v>543</v>
      </c>
      <c r="AFB14" s="5">
        <f>'データ一覧(モニタリング指標)'!AFB47</f>
        <v>543</v>
      </c>
      <c r="AFC14" s="5">
        <f>'データ一覧(モニタリング指標)'!AFC47</f>
        <v>572</v>
      </c>
      <c r="AFD14" s="5">
        <f>'データ一覧(モニタリング指標)'!AFD47</f>
        <v>593</v>
      </c>
      <c r="AFE14" s="5">
        <f>'データ一覧(モニタリング指標)'!AFE47</f>
        <v>587</v>
      </c>
      <c r="AFF14" s="5">
        <f>'データ一覧(モニタリング指標)'!AFF47</f>
        <v>546</v>
      </c>
      <c r="AFG14" s="5">
        <f>'データ一覧(モニタリング指標)'!AFG47</f>
        <v>539</v>
      </c>
      <c r="AFH14" s="5">
        <f>'データ一覧(モニタリング指標)'!AFH47</f>
        <v>546</v>
      </c>
      <c r="AFI14" s="5">
        <f>'データ一覧(モニタリング指標)'!AFI47</f>
        <v>557</v>
      </c>
      <c r="AFJ14" s="5">
        <f>'データ一覧(モニタリング指標)'!AFJ47</f>
        <v>575</v>
      </c>
      <c r="AFK14" s="5">
        <f>'データ一覧(モニタリング指標)'!AFK47</f>
        <v>586</v>
      </c>
      <c r="AFL14" s="5">
        <f>'データ一覧(モニタリング指標)'!AFL47</f>
        <v>524</v>
      </c>
      <c r="AFM14" s="5">
        <f>'データ一覧(モニタリング指標)'!AFM47</f>
        <v>505</v>
      </c>
      <c r="AFN14" s="5">
        <f>'データ一覧(モニタリング指標)'!AFN47</f>
        <v>464</v>
      </c>
      <c r="AFO14" s="5">
        <f>'データ一覧(モニタリング指標)'!AFO47</f>
        <v>464</v>
      </c>
      <c r="AFP14" s="5">
        <f>'データ一覧(モニタリング指標)'!AFP47</f>
        <v>467</v>
      </c>
      <c r="AFQ14" s="5">
        <f>'データ一覧(モニタリング指標)'!AFQ47</f>
        <v>490</v>
      </c>
      <c r="AFR14" s="5">
        <f>'データ一覧(モニタリング指標)'!AFR47</f>
        <v>503</v>
      </c>
      <c r="AFS14" s="5">
        <f>'データ一覧(モニタリング指標)'!AFS47</f>
        <v>504</v>
      </c>
      <c r="AFT14" s="5">
        <f>'データ一覧(モニタリング指標)'!AFT47</f>
        <v>519</v>
      </c>
      <c r="AFU14" s="5">
        <f>'データ一覧(モニタリング指標)'!AFU47</f>
        <v>517</v>
      </c>
      <c r="AFV14" s="5">
        <f>'データ一覧(モニタリング指標)'!AFV47</f>
        <v>550</v>
      </c>
      <c r="AFW14" s="5">
        <f>'データ一覧(モニタリング指標)'!AFW47</f>
        <v>567</v>
      </c>
      <c r="AFX14" s="5">
        <f>'データ一覧(モニタリング指標)'!AFX47</f>
        <v>598</v>
      </c>
      <c r="AFY14" s="5">
        <f>'データ一覧(モニタリング指標)'!AFY47</f>
        <v>622</v>
      </c>
      <c r="AFZ14" s="5">
        <f>'データ一覧(モニタリング指標)'!AFZ47</f>
        <v>660</v>
      </c>
      <c r="AGA14" s="5">
        <f>'データ一覧(モニタリング指標)'!AGA47</f>
        <v>680</v>
      </c>
      <c r="AGB14" s="5">
        <f>'データ一覧(モニタリング指標)'!AGB47</f>
        <v>720</v>
      </c>
      <c r="AGC14" s="5">
        <f>'データ一覧(モニタリング指標)'!AGC47</f>
        <v>817</v>
      </c>
      <c r="AGD14" s="5">
        <f>'データ一覧(モニタリング指標)'!AGD47</f>
        <v>847</v>
      </c>
      <c r="AGE14" s="5">
        <f>'データ一覧(モニタリング指標)'!AGE47</f>
        <v>902</v>
      </c>
      <c r="AGF14" s="5">
        <f>'データ一覧(モニタリング指標)'!AGF47</f>
        <v>947</v>
      </c>
      <c r="AGG14" s="5">
        <f>'データ一覧(モニタリング指標)'!AGG47</f>
        <v>1078</v>
      </c>
      <c r="AGH14" s="5">
        <f>'データ一覧(モニタリング指標)'!AGH47</f>
        <v>1177</v>
      </c>
      <c r="AGI14" s="5">
        <f>'データ一覧(モニタリング指標)'!AGI47</f>
        <v>1262</v>
      </c>
      <c r="AGJ14" s="5">
        <f>'データ一覧(モニタリング指標)'!AGJ47</f>
        <v>1366</v>
      </c>
      <c r="AGK14" s="5">
        <f>'データ一覧(モニタリング指標)'!AGK47</f>
        <v>1553</v>
      </c>
      <c r="AGL14" s="5">
        <f>'データ一覧(モニタリング指標)'!AGL47</f>
        <v>1606</v>
      </c>
      <c r="AGM14" s="5">
        <f>'データ一覧(モニタリング指標)'!AGM47</f>
        <v>1666</v>
      </c>
      <c r="AGN14" s="5">
        <f>'データ一覧(モニタリング指標)'!AGN47</f>
        <v>1705</v>
      </c>
      <c r="AGO14" s="5">
        <f>'データ一覧(モニタリング指標)'!AGO47</f>
        <v>1835</v>
      </c>
      <c r="AGP14" s="5">
        <f>'データ一覧(モニタリング指標)'!AGP47</f>
        <v>1930</v>
      </c>
      <c r="AGQ14" s="5">
        <f>'データ一覧(モニタリング指標)'!AGQ47</f>
        <v>2036</v>
      </c>
      <c r="AGR14" s="5">
        <f>'データ一覧(モニタリング指標)'!AGR47</f>
        <v>2064</v>
      </c>
      <c r="AGS14" s="5">
        <f>'データ一覧(モニタリング指標)'!AGS47</f>
        <v>2166</v>
      </c>
      <c r="AGT14" s="5">
        <f>'データ一覧(モニタリング指標)'!AGT47</f>
        <v>2243</v>
      </c>
      <c r="AGU14" s="5">
        <f>'データ一覧(モニタリング指標)'!AGU47</f>
        <v>2338</v>
      </c>
      <c r="AGV14" s="5">
        <f>'データ一覧(モニタリング指標)'!AGV47</f>
        <v>2432</v>
      </c>
      <c r="AGW14" s="5">
        <f>'データ一覧(モニタリング指標)'!AGW47</f>
        <v>2512</v>
      </c>
      <c r="AGX14" s="5">
        <f>'データ一覧(モニタリング指標)'!AGX47</f>
        <v>2588</v>
      </c>
      <c r="AGY14" s="5">
        <f>'データ一覧(モニタリング指標)'!AGY47</f>
        <v>2631</v>
      </c>
      <c r="AGZ14" s="5">
        <f>'データ一覧(モニタリング指標)'!AGZ47</f>
        <v>2738</v>
      </c>
      <c r="AHA14" s="5">
        <f>'データ一覧(モニタリング指標)'!AHA47</f>
        <v>2818</v>
      </c>
      <c r="AHB14" s="5">
        <f>'データ一覧(モニタリング指標)'!AHB47</f>
        <v>2753</v>
      </c>
      <c r="AHC14" s="5">
        <f>'データ一覧(モニタリング指標)'!AHC47</f>
        <v>2800</v>
      </c>
      <c r="AHD14" s="5">
        <f>'データ一覧(モニタリング指標)'!AHD47</f>
        <v>2839</v>
      </c>
      <c r="AHE14" s="5">
        <f>'データ一覧(モニタリング指標)'!AHE47</f>
        <v>2914</v>
      </c>
      <c r="AHF14" s="5">
        <f>'データ一覧(モニタリング指標)'!AHF47</f>
        <v>3036</v>
      </c>
      <c r="AHG14" s="5">
        <f>'データ一覧(モニタリング指標)'!AHG47</f>
        <v>3138</v>
      </c>
      <c r="AHH14" s="5">
        <f>'データ一覧(モニタリング指標)'!AHH47</f>
        <v>3219</v>
      </c>
      <c r="AHI14" s="5">
        <f>'データ一覧(モニタリング指標)'!AHI47</f>
        <v>3138</v>
      </c>
      <c r="AHJ14" s="5">
        <f>'データ一覧(モニタリング指標)'!AHJ47</f>
        <v>3113</v>
      </c>
      <c r="AHK14" s="5">
        <f>'データ一覧(モニタリング指標)'!AHK47</f>
        <v>3136</v>
      </c>
      <c r="AHL14" s="5">
        <f>'データ一覧(モニタリング指標)'!AHL47</f>
        <v>3217</v>
      </c>
      <c r="AHM14" s="5">
        <f>'データ一覧(モニタリング指標)'!AHM47</f>
        <v>3121</v>
      </c>
      <c r="AHN14" s="5">
        <f>'データ一覧(モニタリング指標)'!AHN47</f>
        <v>3222</v>
      </c>
      <c r="AHO14" s="5">
        <f>'データ一覧(モニタリング指標)'!AHO47</f>
        <v>3293</v>
      </c>
      <c r="AHP14" s="5">
        <f>'データ一覧(モニタリング指標)'!AHP47</f>
        <v>3103</v>
      </c>
      <c r="AHQ14" s="5">
        <f>'データ一覧(モニタリング指標)'!AHQ47</f>
        <v>3108</v>
      </c>
      <c r="AHR14" s="5">
        <f>'データ一覧(モニタリング指標)'!AHR47</f>
        <v>3104</v>
      </c>
      <c r="AHS14" s="5">
        <f>'データ一覧(モニタリング指標)'!AHS47</f>
        <v>3101</v>
      </c>
      <c r="AHT14" s="5">
        <f>'データ一覧(モニタリング指標)'!AHT47</f>
        <v>3094</v>
      </c>
      <c r="AHU14" s="5">
        <f>'データ一覧(モニタリング指標)'!AHU47</f>
        <v>3213</v>
      </c>
      <c r="AHV14" s="5">
        <f>'データ一覧(モニタリング指標)'!AHV47</f>
        <v>3280</v>
      </c>
      <c r="AHW14" s="5">
        <f>'データ一覧(モニタリング指標)'!AHW47</f>
        <v>3118</v>
      </c>
      <c r="AHX14" s="5">
        <f>'データ一覧(モニタリング指標)'!AHX47</f>
        <v>3036</v>
      </c>
      <c r="AHY14" s="5">
        <f>'データ一覧(モニタリング指標)'!AHY47</f>
        <v>2983</v>
      </c>
      <c r="AHZ14" s="5">
        <f>'データ一覧(モニタリング指標)'!AHZ47</f>
        <v>2913</v>
      </c>
      <c r="AIA14" s="5">
        <f>'データ一覧(モニタリング指標)'!AIA47</f>
        <v>2813</v>
      </c>
      <c r="AIB14" s="5">
        <f>'データ一覧(モニタリング指標)'!AIB47</f>
        <v>2911</v>
      </c>
      <c r="AIC14" s="5">
        <f>'データ一覧(モニタリング指標)'!AIC47</f>
        <v>2978</v>
      </c>
      <c r="AID14" s="5">
        <f>'データ一覧(モニタリング指標)'!AID47</f>
        <v>2732</v>
      </c>
      <c r="AIE14" s="5">
        <f>'データ一覧(モニタリング指標)'!AIE47</f>
        <v>2679</v>
      </c>
      <c r="AIF14" s="5">
        <f>'データ一覧(モニタリング指標)'!AIF47</f>
        <v>2541</v>
      </c>
      <c r="AIG14" s="5">
        <f>'データ一覧(モニタリング指標)'!AIG47</f>
        <v>2485</v>
      </c>
      <c r="AIH14" s="5">
        <f>'データ一覧(モニタリング指標)'!AIH47</f>
        <v>2454</v>
      </c>
      <c r="AII14" s="5">
        <f>'データ一覧(モニタリング指標)'!AII47</f>
        <v>2529</v>
      </c>
      <c r="AIJ14" s="5">
        <f>'データ一覧(モニタリング指標)'!AIJ47</f>
        <v>2583</v>
      </c>
      <c r="AIK14" s="5">
        <f>'データ一覧(モニタリング指標)'!AIK47</f>
        <v>2355</v>
      </c>
      <c r="AIL14" s="5">
        <f>'データ一覧(モニタリング指標)'!AIL47</f>
        <v>2257</v>
      </c>
      <c r="AIM14" s="5">
        <f>'データ一覧(モニタリング指標)'!AIM47</f>
        <v>2136</v>
      </c>
      <c r="AIN14" s="5">
        <f>'データ一覧(モニタリング指標)'!AIN47</f>
        <v>2080</v>
      </c>
      <c r="AIO14" s="5">
        <f>'データ一覧(モニタリング指標)'!AIO47</f>
        <v>1971</v>
      </c>
      <c r="AIP14" s="5">
        <f>'データ一覧(モニタリング指標)'!AIP47</f>
        <v>2013</v>
      </c>
      <c r="AIQ14" s="5">
        <f>'データ一覧(モニタリング指標)'!AIQ47</f>
        <v>2039</v>
      </c>
      <c r="AIR14" s="5">
        <f>'データ一覧(モニタリング指標)'!AIR47</f>
        <v>1827</v>
      </c>
      <c r="AIS14" s="5">
        <f>'データ一覧(モニタリング指標)'!AIS47</f>
        <v>1727</v>
      </c>
      <c r="AIT14" s="5">
        <f>'データ一覧(モニタリング指標)'!AIT47</f>
        <v>1656</v>
      </c>
      <c r="AIU14" s="5">
        <f>'データ一覧(モニタリング指標)'!AIU47</f>
        <v>1604</v>
      </c>
      <c r="AIV14" s="5">
        <f>'データ一覧(モニタリング指標)'!AIV47</f>
        <v>1561</v>
      </c>
      <c r="AIW14" s="5">
        <f>'データ一覧(モニタリング指標)'!AIW47</f>
        <v>1597</v>
      </c>
      <c r="AIX14" s="5">
        <f>'データ一覧(モニタリング指標)'!AIX47</f>
        <v>1624</v>
      </c>
      <c r="AIY14" s="5">
        <f>'データ一覧(モニタリング指標)'!AIY47</f>
        <v>1638</v>
      </c>
      <c r="AIZ14" s="5">
        <f>'データ一覧(モニタリング指標)'!AIZ47</f>
        <v>1420</v>
      </c>
      <c r="AJA14" s="5">
        <f>'データ一覧(モニタリング指標)'!AJA47</f>
        <v>1299</v>
      </c>
      <c r="AJB14" s="5">
        <f>'データ一覧(モニタリング指標)'!AJB47</f>
        <v>1181</v>
      </c>
      <c r="AJC14" s="5">
        <f>'データ一覧(モニタリング指標)'!AJC47</f>
        <v>1210</v>
      </c>
      <c r="AJD14" s="5">
        <f>'データ一覧(モニタリング指標)'!AJD47</f>
        <v>1246</v>
      </c>
      <c r="AJE14" s="5">
        <f>'データ一覧(モニタリング指標)'!AJE47</f>
        <v>1262</v>
      </c>
      <c r="AJF14" s="5">
        <f>'データ一覧(モニタリング指標)'!AJF47</f>
        <v>1082</v>
      </c>
      <c r="AJG14" s="5">
        <f>'データ一覧(モニタリング指標)'!AJG47</f>
        <v>1015</v>
      </c>
      <c r="AJH14" s="5">
        <f>'データ一覧(モニタリング指標)'!AJH47</f>
        <v>983</v>
      </c>
      <c r="AJI14" s="5">
        <f>'データ一覧(モニタリング指標)'!AJI47</f>
        <v>963</v>
      </c>
      <c r="AJJ14" s="5">
        <f>'データ一覧(モニタリング指標)'!AJJ47</f>
        <v>945</v>
      </c>
      <c r="AJK14" s="5">
        <f>'データ一覧(モニタリング指標)'!AJK47</f>
        <v>964</v>
      </c>
      <c r="AJL14" s="5">
        <f>'データ一覧(モニタリング指標)'!AJL47</f>
        <v>976</v>
      </c>
      <c r="AJM14" s="5">
        <f>'データ一覧(モニタリング指標)'!AJM47</f>
        <v>922</v>
      </c>
      <c r="AJN14" s="5">
        <f>'データ一覧(モニタリング指標)'!AJN47</f>
        <v>887</v>
      </c>
      <c r="AJO14" s="5">
        <f>'データ一覧(モニタリング指標)'!AJO47</f>
        <v>861</v>
      </c>
      <c r="AJP14" s="5">
        <f>'データ一覧(モニタリング指標)'!AJP47</f>
        <v>824</v>
      </c>
      <c r="AJQ14" s="5">
        <f>'データ一覧(モニタリング指標)'!AJQ47</f>
        <v>783</v>
      </c>
      <c r="AJR14" s="5">
        <f>'データ一覧(モニタリング指標)'!AJR47</f>
        <v>801</v>
      </c>
      <c r="AJS14" s="5">
        <f>'データ一覧(モニタリング指標)'!AJS47</f>
        <v>808</v>
      </c>
      <c r="AJT14" s="5">
        <f>'データ一覧(モニタリング指標)'!AJT47</f>
        <v>815</v>
      </c>
      <c r="AJU14" s="5">
        <f>'データ一覧(モニタリング指標)'!AJU47</f>
        <v>802</v>
      </c>
      <c r="AJV14" s="5">
        <f>'データ一覧(モニタリング指標)'!AJV47</f>
        <v>760</v>
      </c>
      <c r="AJW14" s="5">
        <f>'データ一覧(モニタリング指標)'!AJW47</f>
        <v>759</v>
      </c>
      <c r="AJX14" s="5">
        <f>'データ一覧(モニタリング指標)'!AJX47</f>
        <v>760</v>
      </c>
      <c r="AJY14" s="5">
        <f>'データ一覧(モニタリング指標)'!AJY47</f>
        <v>783</v>
      </c>
      <c r="AJZ14" s="5">
        <f>'データ一覧(モニタリング指標)'!AJZ47</f>
        <v>796</v>
      </c>
      <c r="AKA14" s="5">
        <f>'データ一覧(モニタリング指標)'!AKA47</f>
        <v>740</v>
      </c>
      <c r="AKB14" s="5">
        <f>'データ一覧(モニタリング指標)'!AKB47</f>
        <v>736</v>
      </c>
      <c r="AKC14" s="5">
        <f>'データ一覧(モニタリング指標)'!AKC47</f>
        <v>733</v>
      </c>
      <c r="AKD14" s="5">
        <f>'データ一覧(モニタリング指標)'!AKD47</f>
        <v>683</v>
      </c>
      <c r="AKE14" s="5">
        <f>'データ一覧(モニタリング指標)'!AKE47</f>
        <v>699</v>
      </c>
      <c r="AKF14" s="5">
        <f>'データ一覧(モニタリング指標)'!AKF47</f>
        <v>719</v>
      </c>
      <c r="AKG14" s="5">
        <f>'データ一覧(モニタリング指標)'!AKG47</f>
        <v>737</v>
      </c>
      <c r="AKH14" s="5">
        <f>'データ一覧(モニタリング指標)'!AKH47</f>
        <v>740</v>
      </c>
      <c r="AKI14" s="5">
        <f>'データ一覧(モニタリング指標)'!AKI47</f>
        <v>742</v>
      </c>
      <c r="AKJ14" s="5">
        <f>'データ一覧(モニタリング指標)'!AKJ47</f>
        <v>772</v>
      </c>
      <c r="AKK14" s="5">
        <f>'データ一覧(モニタリング指標)'!AKK47</f>
        <v>776</v>
      </c>
      <c r="AKL14" s="5">
        <f>'データ一覧(モニタリング指標)'!AKL47</f>
        <v>792</v>
      </c>
      <c r="AKM14" s="5">
        <f>'データ一覧(モニタリング指標)'!AKM47</f>
        <v>823</v>
      </c>
      <c r="AKN14" s="5">
        <f>'データ一覧(モニタリング指標)'!AKN47</f>
        <v>833</v>
      </c>
      <c r="AKO14" s="5">
        <f>'データ一覧(モニタリング指標)'!AKO47</f>
        <v>842</v>
      </c>
      <c r="AKP14" s="5">
        <f>'データ一覧(モニタリング指標)'!AKP47</f>
        <v>870</v>
      </c>
      <c r="AKQ14" s="5">
        <f>'データ一覧(モニタリング指標)'!AKQ47</f>
        <v>867</v>
      </c>
      <c r="AKR14" s="5">
        <f>'データ一覧(モニタリング指標)'!AKR47</f>
        <v>911</v>
      </c>
      <c r="AKS14" s="5">
        <f>'データ一覧(モニタリング指標)'!AKS47</f>
        <v>929</v>
      </c>
      <c r="AKT14" s="5">
        <f>'データ一覧(モニタリング指標)'!AKT47</f>
        <v>965</v>
      </c>
      <c r="AKU14" s="5">
        <f>'データ一覧(モニタリング指標)'!AKU47</f>
        <v>978</v>
      </c>
      <c r="AKV14" s="5">
        <f>'データ一覧(モニタリング指標)'!AKV47</f>
        <v>945</v>
      </c>
      <c r="AKW14" s="5">
        <f>'データ一覧(モニタリング指標)'!AKW47</f>
        <v>966</v>
      </c>
      <c r="AKX14" s="5">
        <f>'データ一覧(モニタリング指標)'!AKX47</f>
        <v>971</v>
      </c>
      <c r="AKY14" s="5">
        <f>'データ一覧(モニタリング指標)'!AKY47</f>
        <v>1001</v>
      </c>
      <c r="AKZ14" s="5">
        <f>'データ一覧(モニタリング指標)'!AKZ47</f>
        <v>1034</v>
      </c>
      <c r="ALA14" s="5">
        <f>'データ一覧(モニタリング指標)'!ALA47</f>
        <v>1066</v>
      </c>
      <c r="ALB14" s="5">
        <f>'データ一覧(モニタリング指標)'!ALB47</f>
        <v>1099</v>
      </c>
      <c r="ALC14" s="5">
        <f>'データ一覧(モニタリング指標)'!ALC47</f>
        <v>1113</v>
      </c>
      <c r="ALD14" s="5">
        <f>'データ一覧(モニタリング指標)'!ALD47</f>
        <v>1116</v>
      </c>
      <c r="ALE14" s="5">
        <f>'データ一覧(モニタリング指標)'!ALE47</f>
        <v>1096</v>
      </c>
      <c r="ALF14" s="5">
        <f>'データ一覧(モニタリング指標)'!ALF47</f>
        <v>1084</v>
      </c>
      <c r="ALG14" s="5">
        <f>'データ一覧(モニタリング指標)'!ALG47</f>
        <v>1106</v>
      </c>
      <c r="ALH14" s="5">
        <f>'データ一覧(モニタリング指標)'!ALH47</f>
        <v>1139</v>
      </c>
      <c r="ALI14" s="5">
        <f>'データ一覧(モニタリング指標)'!ALI47</f>
        <v>1183</v>
      </c>
      <c r="ALJ14" s="5">
        <f>'データ一覧(モニタリング指標)'!ALJ47</f>
        <v>1257</v>
      </c>
      <c r="ALK14" s="5">
        <f>'データ一覧(モニタリング指標)'!ALK47</f>
        <v>1277</v>
      </c>
      <c r="ALL14" s="5">
        <f>'データ一覧(モニタリング指標)'!ALL47</f>
        <v>1309</v>
      </c>
      <c r="ALM14" s="5">
        <f>'データ一覧(モニタリング指標)'!ALM47</f>
        <v>1311</v>
      </c>
      <c r="ALN14" s="5">
        <f>'データ一覧(モニタリング指標)'!ALN47</f>
        <v>1347</v>
      </c>
      <c r="ALO14" s="5">
        <f>'データ一覧(モニタリング指標)'!ALO47</f>
        <v>1395</v>
      </c>
      <c r="ALP14" s="5">
        <f>'データ一覧(モニタリング指標)'!ALP47</f>
        <v>1416</v>
      </c>
      <c r="ALQ14" s="5">
        <f>'データ一覧(モニタリング指標)'!ALQ47</f>
        <v>1380</v>
      </c>
      <c r="ALR14" s="5">
        <f>'データ一覧(モニタリング指標)'!ALR47</f>
        <v>1384</v>
      </c>
      <c r="ALS14" s="5">
        <f>'データ一覧(モニタリング指標)'!ALS47</f>
        <v>1401</v>
      </c>
      <c r="ALT14" s="5">
        <f>'データ一覧(モニタリング指標)'!ALT47</f>
        <v>1444</v>
      </c>
      <c r="ALU14" s="5">
        <f>'データ一覧(モニタリング指標)'!ALU47</f>
        <v>1467</v>
      </c>
      <c r="ALV14" s="5">
        <f>'データ一覧(モニタリング指標)'!ALV47</f>
        <v>1504</v>
      </c>
      <c r="ALW14" s="5">
        <f>'データ一覧(モニタリング指標)'!ALW47</f>
        <v>1543</v>
      </c>
      <c r="ALX14" s="5">
        <f>'データ一覧(モニタリング指標)'!ALX47</f>
        <v>1592</v>
      </c>
      <c r="ALY14" s="5">
        <f>'データ一覧(モニタリング指標)'!ALY47</f>
        <v>1623</v>
      </c>
      <c r="ALZ14" s="5">
        <f>'データ一覧(モニタリング指標)'!ALZ47</f>
        <v>1676</v>
      </c>
      <c r="AMA14" s="5">
        <f>'データ一覧(モニタリング指標)'!AMA47</f>
        <v>1743</v>
      </c>
      <c r="AMB14" s="5">
        <f>'データ一覧(モニタリング指標)'!AMB47</f>
        <v>1805</v>
      </c>
      <c r="AMC14" s="5">
        <f>'データ一覧(モニタリング指標)'!AMC47</f>
        <v>1887</v>
      </c>
      <c r="AMD14" s="5">
        <f>'データ一覧(モニタリング指標)'!AMD47</f>
        <v>1943</v>
      </c>
      <c r="AME14" s="5">
        <f>'データ一覧(モニタリング指標)'!AME47</f>
        <v>1986</v>
      </c>
      <c r="AMF14" s="5">
        <f>'データ一覧(モニタリング指標)'!AMF47</f>
        <v>2047</v>
      </c>
      <c r="AMG14" s="5">
        <f>'データ一覧(モニタリング指標)'!AMG47</f>
        <v>2088</v>
      </c>
      <c r="AMH14" s="5">
        <f>'データ一覧(モニタリング指標)'!AMH47</f>
        <v>2175</v>
      </c>
      <c r="AMI14" s="5">
        <f>'データ一覧(モニタリング指標)'!AMI47</f>
        <v>2215</v>
      </c>
      <c r="AMJ14" s="5">
        <f>'データ一覧(モニタリング指標)'!AMJ47</f>
        <v>2286</v>
      </c>
      <c r="AMK14" s="5">
        <f>'データ一覧(モニタリング指標)'!AMK47</f>
        <v>2351</v>
      </c>
      <c r="AML14" s="5">
        <f>'データ一覧(モニタリング指標)'!AML47</f>
        <v>2334</v>
      </c>
      <c r="AMM14" s="5">
        <f>'データ一覧(モニタリング指標)'!AMM47</f>
        <v>2379</v>
      </c>
      <c r="AMN14" s="5">
        <f>'データ一覧(モニタリング指標)'!AMN47</f>
        <v>2379</v>
      </c>
      <c r="AMO14" s="5">
        <f>'データ一覧(モニタリング指標)'!AMO47</f>
        <v>2423</v>
      </c>
      <c r="AMP14" s="5">
        <f>'データ一覧(モニタリング指標)'!AMP47</f>
        <v>2521</v>
      </c>
      <c r="AMQ14" s="5">
        <f>'データ一覧(モニタリング指標)'!AMQ47</f>
        <v>2607</v>
      </c>
      <c r="AMR14" s="5">
        <f>'データ一覧(モニタリング指標)'!AMR47</f>
        <v>2672</v>
      </c>
      <c r="AMS14" s="5">
        <f>'データ一覧(モニタリング指標)'!AMS47</f>
        <v>2598</v>
      </c>
      <c r="AMT14" s="5">
        <f>'データ一覧(モニタリング指標)'!AMT47</f>
        <v>2639</v>
      </c>
      <c r="AMU14" s="5">
        <f>'データ一覧(モニタリング指標)'!AMU47</f>
        <v>2641</v>
      </c>
      <c r="AMV14" s="5">
        <f>'データ一覧(モニタリング指標)'!AMV47</f>
        <v>2727</v>
      </c>
      <c r="AMW14" s="5">
        <f>'データ一覧(モニタリング指標)'!AMW47</f>
        <v>2793</v>
      </c>
      <c r="AMX14" s="5">
        <f>'データ一覧(モニタリング指標)'!AMX47</f>
        <v>2590</v>
      </c>
      <c r="AMY14" s="5">
        <f>'データ一覧(モニタリング指標)'!AMY47</f>
        <v>2649</v>
      </c>
      <c r="AMZ14" s="5">
        <f>'データ一覧(モニタリング指標)'!AMZ47</f>
        <v>2703</v>
      </c>
      <c r="ANA14" s="5">
        <f>'データ一覧(モニタリング指標)'!ANA47</f>
        <v>2753</v>
      </c>
      <c r="ANB14" s="5">
        <f>'データ一覧(モニタリング指標)'!ANB47</f>
        <v>2666</v>
      </c>
      <c r="ANC14" s="5">
        <f>'データ一覧(モニタリング指標)'!ANC47</f>
        <v>2696</v>
      </c>
      <c r="AND14" s="5">
        <f>'データ一覧(モニタリング指標)'!AND47</f>
        <v>2714</v>
      </c>
      <c r="ANE14" s="5">
        <f>'データ一覧(モニタリング指標)'!ANE47</f>
        <v>2800</v>
      </c>
      <c r="ANF14" s="5">
        <f>'データ一覧(モニタリング指標)'!ANF47</f>
        <v>2874</v>
      </c>
      <c r="ANG14" s="5">
        <f>'データ一覧(モニタリング指標)'!ANG47</f>
        <v>2935</v>
      </c>
      <c r="ANH14" s="5">
        <f>'データ一覧(モニタリング指標)'!ANH47</f>
        <v>2831</v>
      </c>
      <c r="ANI14" s="5">
        <f>'データ一覧(モニタリング指標)'!ANI47</f>
        <v>2801</v>
      </c>
      <c r="ANJ14" s="5">
        <f>'データ一覧(モニタリング指標)'!ANJ47</f>
        <v>2739</v>
      </c>
      <c r="ANK14" s="5">
        <f>'データ一覧(モニタリング指標)'!ANK47</f>
        <v>2732</v>
      </c>
      <c r="ANL14" s="5">
        <f>'データ一覧(モニタリング指標)'!ANL47</f>
        <v>2815</v>
      </c>
      <c r="ANM14" s="5">
        <f>'データ一覧(モニタリング指標)'!ANM47</f>
        <v>2868</v>
      </c>
      <c r="ANN14" s="5">
        <f>'データ一覧(モニタリング指標)'!ANN47</f>
        <v>2784</v>
      </c>
      <c r="ANO14" s="5">
        <f>'データ一覧(モニタリング指標)'!ANO47</f>
        <v>2763</v>
      </c>
      <c r="ANP14" s="5">
        <f>'データ一覧(モニタリング指標)'!ANP47</f>
        <v>2648</v>
      </c>
      <c r="ANQ14" s="5">
        <f>'データ一覧(モニタリング指標)'!ANQ47</f>
        <v>2585</v>
      </c>
      <c r="ANR14" s="5">
        <f>'データ一覧(モニタリング指標)'!ANR47</f>
        <v>2544</v>
      </c>
      <c r="ANS14" s="5">
        <f>'データ一覧(モニタリング指標)'!ANS47</f>
        <v>2593</v>
      </c>
      <c r="ANT14" s="5">
        <f>'データ一覧(モニタリング指標)'!ANT47</f>
        <v>2621</v>
      </c>
      <c r="ANU14" s="5">
        <f>'データ一覧(モニタリング指標)'!ANU47</f>
        <v>2361</v>
      </c>
      <c r="ANV14" s="5">
        <f>'データ一覧(モニタリング指標)'!ANV47</f>
        <v>2283</v>
      </c>
      <c r="ANW14" s="5">
        <f>'データ一覧(モニタリング指標)'!ANW47</f>
        <v>2181</v>
      </c>
      <c r="ANX14" s="5">
        <f>'データ一覧(モニタリング指標)'!ANX47</f>
        <v>2110</v>
      </c>
      <c r="ANY14" s="5">
        <f>'データ一覧(モニタリング指標)'!ANY47</f>
        <v>2016</v>
      </c>
      <c r="ANZ14" s="5">
        <f>'データ一覧(モニタリング指標)'!ANZ47</f>
        <v>2040</v>
      </c>
      <c r="AOA14" s="5">
        <f>'データ一覧(モニタリング指標)'!AOA47</f>
        <v>2058</v>
      </c>
      <c r="AOB14" s="5">
        <f>'データ一覧(モニタリング指標)'!AOB47</f>
        <v>1844</v>
      </c>
      <c r="AOC14" s="5">
        <f>'データ一覧(モニタリング指標)'!AOC47</f>
        <v>1708</v>
      </c>
      <c r="AOD14" s="5">
        <f>'データ一覧(モニタリング指標)'!AOD47</f>
        <v>1618</v>
      </c>
      <c r="AOE14" s="5">
        <f>'データ一覧(モニタリング指標)'!AOE47</f>
        <v>1512</v>
      </c>
      <c r="AOF14" s="5">
        <f>'データ一覧(モニタリング指標)'!AOF47</f>
        <v>1436</v>
      </c>
      <c r="AOG14" s="5">
        <f>'データ一覧(モニタリング指標)'!AOG47</f>
        <v>1457</v>
      </c>
      <c r="AOH14" s="5">
        <f>'データ一覧(モニタリング指標)'!AOH47</f>
        <v>1476</v>
      </c>
      <c r="AOI14" s="5">
        <f>'データ一覧(モニタリング指標)'!AOI47</f>
        <v>1314</v>
      </c>
      <c r="AOJ14" s="5">
        <f>'データ一覧(モニタリング指標)'!AOJ47</f>
        <v>1237</v>
      </c>
      <c r="AOK14" s="5">
        <f>'データ一覧(モニタリング指標)'!AOK47</f>
        <v>1172</v>
      </c>
      <c r="AOL14" s="5">
        <f>'データ一覧(モニタリング指標)'!AOL47</f>
        <v>1141</v>
      </c>
      <c r="AOM14" s="5">
        <f>'データ一覧(モニタリング指標)'!AOM47</f>
        <v>1107</v>
      </c>
      <c r="AON14" s="5">
        <f>'データ一覧(モニタリング指標)'!AON47</f>
        <v>1122</v>
      </c>
      <c r="AOO14" s="5">
        <f>'データ一覧(モニタリング指標)'!AOO47</f>
        <v>1133</v>
      </c>
      <c r="AOP14" s="5">
        <f>'データ一覧(モニタリング指標)'!AOP47</f>
        <v>1088</v>
      </c>
      <c r="AOQ14" s="5">
        <f>'データ一覧(モニタリング指標)'!AOQ47</f>
        <v>1003</v>
      </c>
      <c r="AOR14" s="5">
        <f>'データ一覧(モニタリング指標)'!AOR47</f>
        <v>950</v>
      </c>
      <c r="AOS14" s="5">
        <f>'データ一覧(モニタリング指標)'!AOS47</f>
        <v>894</v>
      </c>
      <c r="AOT14" s="5">
        <f>'データ一覧(モニタリング指標)'!AOT47</f>
        <v>860</v>
      </c>
      <c r="AOU14" s="5">
        <f>'データ一覧(モニタリング指標)'!AOU47</f>
        <v>874</v>
      </c>
      <c r="AOV14" s="5">
        <f>'データ一覧(モニタリング指標)'!AOV47</f>
        <v>880</v>
      </c>
      <c r="AOW14" s="5">
        <f>'データ一覧(モニタリング指標)'!AOW47</f>
        <v>766</v>
      </c>
      <c r="AOX14" s="5">
        <f>'データ一覧(モニタリング指標)'!AOX47</f>
        <v>695</v>
      </c>
      <c r="AOY14" s="5">
        <f>'データ一覧(モニタリング指標)'!AOY47</f>
        <v>642</v>
      </c>
      <c r="AOZ14" s="5">
        <f>'データ一覧(モニタリング指標)'!AOZ47</f>
        <v>651</v>
      </c>
      <c r="APA14" s="5">
        <f>'データ一覧(モニタリング指標)'!APA47</f>
        <v>614</v>
      </c>
      <c r="APB14" s="5">
        <f>'データ一覧(モニタリング指標)'!APB47</f>
        <v>622</v>
      </c>
      <c r="APC14" s="5">
        <f>'データ一覧(モニタリング指標)'!APC47</f>
        <v>629</v>
      </c>
      <c r="APD14" s="5">
        <f>'データ一覧(モニタリング指標)'!APD47</f>
        <v>578</v>
      </c>
      <c r="APE14" s="5">
        <f>'データ一覧(モニタリング指標)'!APE47</f>
        <v>542</v>
      </c>
      <c r="APF14" s="5">
        <f>'データ一覧(モニタリング指標)'!APF47</f>
        <v>538</v>
      </c>
      <c r="APG14" s="5">
        <f>'データ一覧(モニタリング指標)'!APG47</f>
        <v>527</v>
      </c>
      <c r="APH14" s="5">
        <f>'データ一覧(モニタリング指標)'!APH47</f>
        <v>514</v>
      </c>
      <c r="API14" s="5">
        <f>'データ一覧(モニタリング指標)'!API47</f>
        <v>524</v>
      </c>
      <c r="APJ14" s="5">
        <f>'データ一覧(モニタリング指標)'!APJ47</f>
        <v>525</v>
      </c>
      <c r="APK14" s="5">
        <f>'データ一覧(モニタリング指標)'!APK47</f>
        <v>468</v>
      </c>
      <c r="APL14" s="5">
        <f>'データ一覧(モニタリング指標)'!APL47</f>
        <v>454</v>
      </c>
      <c r="APM14" s="5">
        <f>'データ一覧(モニタリング指標)'!APM47</f>
        <v>435</v>
      </c>
      <c r="APN14" s="5">
        <f>'データ一覧(モニタリング指標)'!APN47</f>
        <v>413</v>
      </c>
      <c r="APO14" s="5">
        <f>'データ一覧(モニタリング指標)'!APO47</f>
        <v>404</v>
      </c>
      <c r="APP14" s="5">
        <f>'データ一覧(モニタリング指標)'!APP47</f>
        <v>407</v>
      </c>
      <c r="APQ14" s="5">
        <f>'データ一覧(モニタリング指標)'!APQ47</f>
        <v>415</v>
      </c>
      <c r="APR14" s="5">
        <f>'データ一覧(モニタリング指標)'!APR47</f>
        <v>365</v>
      </c>
      <c r="APS14" s="5">
        <f>'データ一覧(モニタリング指標)'!APS47</f>
        <v>359</v>
      </c>
      <c r="APT14" s="5">
        <f>'データ一覧(モニタリング指標)'!APT47</f>
        <v>356</v>
      </c>
      <c r="APU14" s="5">
        <f>'データ一覧(モニタリング指標)'!APU47</f>
        <v>362</v>
      </c>
      <c r="APV14" s="5">
        <f>'データ一覧(モニタリング指標)'!APV47</f>
        <v>351</v>
      </c>
      <c r="APW14" s="5">
        <f>'データ一覧(モニタリング指標)'!APW47</f>
        <v>359</v>
      </c>
      <c r="APX14" s="5">
        <f>'データ一覧(モニタリング指標)'!APX47</f>
        <v>362</v>
      </c>
      <c r="APY14" s="5">
        <f>'データ一覧(モニタリング指標)'!APY47</f>
        <v>337</v>
      </c>
      <c r="APZ14" s="5">
        <f>'データ一覧(モニタリング指標)'!APZ47</f>
        <v>344</v>
      </c>
      <c r="AQA14" s="5">
        <f>'データ一覧(モニタリング指標)'!AQA47</f>
        <v>319</v>
      </c>
      <c r="AQB14" s="5">
        <f>'データ一覧(モニタリング指標)'!AQB47</f>
        <v>314</v>
      </c>
      <c r="AQC14" s="5">
        <f>'データ一覧(モニタリング指標)'!AQC47</f>
        <v>298</v>
      </c>
      <c r="AQD14" s="5">
        <f>'データ一覧(モニタリング指標)'!AQD47</f>
        <v>302</v>
      </c>
      <c r="AQE14" s="5">
        <f>'データ一覧(モニタリング指標)'!AQE47</f>
        <v>306</v>
      </c>
      <c r="AQF14" s="5">
        <f>'データ一覧(モニタリング指標)'!AQF47</f>
        <v>306</v>
      </c>
      <c r="AQG14" s="5">
        <f>'データ一覧(モニタリング指標)'!AQG47</f>
        <v>300</v>
      </c>
      <c r="AQH14" s="5">
        <f>'データ一覧(モニタリング指標)'!AQH47</f>
        <v>283</v>
      </c>
      <c r="AQI14" s="5">
        <f>'データ一覧(モニタリング指標)'!AQI47</f>
        <v>263</v>
      </c>
      <c r="AQJ14" s="5">
        <f>'データ一覧(モニタリング指標)'!AQJ47</f>
        <v>258</v>
      </c>
      <c r="AQK14" s="5">
        <f>'データ一覧(モニタリング指標)'!AQK47</f>
        <v>261</v>
      </c>
      <c r="AQL14" s="5">
        <f>'データ一覧(モニタリング指標)'!AQL47</f>
        <v>266</v>
      </c>
      <c r="AQM14" s="5">
        <f>'データ一覧(モニタリング指標)'!AQM47</f>
        <v>255</v>
      </c>
      <c r="AQN14" s="5">
        <f>'データ一覧(モニタリング指標)'!AQN47</f>
        <v>252</v>
      </c>
      <c r="AQO14" s="5">
        <f>'データ一覧(モニタリング指標)'!AQO47</f>
        <v>237</v>
      </c>
      <c r="AQP14" s="5">
        <f>'データ一覧(モニタリング指標)'!AQP47</f>
        <v>247</v>
      </c>
      <c r="AQQ14" s="5">
        <f>'データ一覧(モニタリング指標)'!AQQ47</f>
        <v>238</v>
      </c>
      <c r="AQR14" s="5">
        <f>'データ一覧(モニタリング指標)'!AQR47</f>
        <v>239</v>
      </c>
      <c r="AQS14" s="5">
        <f>'データ一覧(モニタリング指標)'!AQS47</f>
        <v>239</v>
      </c>
      <c r="AQT14" s="5">
        <f>'データ一覧(モニタリング指標)'!AQT47</f>
        <v>231</v>
      </c>
      <c r="AQU14" s="5">
        <f>'データ一覧(モニタリング指標)'!AQU47</f>
        <v>218</v>
      </c>
      <c r="AQV14" s="5">
        <f>'データ一覧(モニタリング指標)'!AQV47</f>
        <v>216</v>
      </c>
      <c r="AQW14" s="5">
        <f>'データ一覧(モニタリング指標)'!AQW47</f>
        <v>226</v>
      </c>
      <c r="AQX14" s="5">
        <f>'データ一覧(モニタリング指標)'!AQX47</f>
        <v>220</v>
      </c>
      <c r="AQY14" s="5">
        <f>'データ一覧(モニタリング指標)'!AQY47</f>
        <v>226</v>
      </c>
      <c r="AQZ14" s="5">
        <f>'データ一覧(モニタリング指標)'!AQZ47</f>
        <v>227</v>
      </c>
      <c r="ARA14" s="5">
        <f>'データ一覧(モニタリング指標)'!ARA47</f>
        <v>236</v>
      </c>
      <c r="ARB14" s="5">
        <f>'データ一覧(モニタリング指標)'!ARB47</f>
        <v>235</v>
      </c>
      <c r="ARC14" s="5">
        <f>'データ一覧(モニタリング指標)'!ARC47</f>
        <v>256</v>
      </c>
      <c r="ARD14" s="5">
        <f>'データ一覧(モニタリング指標)'!ARD47</f>
        <v>258</v>
      </c>
      <c r="ARE14" s="5">
        <f>'データ一覧(モニタリング指標)'!ARE47</f>
        <v>284</v>
      </c>
      <c r="ARF14" s="5">
        <f>'データ一覧(モニタリング指標)'!ARF47</f>
        <v>287</v>
      </c>
      <c r="ARG14" s="5">
        <f>'データ一覧(モニタリング指標)'!ARG47</f>
        <v>288</v>
      </c>
      <c r="ARH14" s="5">
        <f>'データ一覧(モニタリング指標)'!ARH47</f>
        <v>299</v>
      </c>
      <c r="ARI14" s="5">
        <f>'データ一覧(モニタリング指標)'!ARI47</f>
        <v>313</v>
      </c>
      <c r="ARJ14" s="5">
        <f>'データ一覧(モニタリング指標)'!ARJ47</f>
        <v>303</v>
      </c>
      <c r="ARK14" s="5">
        <f>'データ一覧(モニタリング指標)'!ARK47</f>
        <v>318</v>
      </c>
      <c r="ARL14" s="5">
        <f>'データ一覧(モニタリング指標)'!ARL47</f>
        <v>330</v>
      </c>
      <c r="ARM14" s="5">
        <f>'データ一覧(モニタリング指標)'!ARM47</f>
        <v>335</v>
      </c>
      <c r="ARN14" s="5">
        <f>'データ一覧(モニタリング指標)'!ARN47</f>
        <v>336</v>
      </c>
      <c r="ARO14" s="5">
        <f>'データ一覧(モニタリング指標)'!ARO47</f>
        <v>360</v>
      </c>
      <c r="ARP14" s="5">
        <f>'データ一覧(モニタリング指標)'!ARP47</f>
        <v>355</v>
      </c>
      <c r="ARQ14" s="5">
        <f>'データ一覧(モニタリング指標)'!ARQ47</f>
        <v>359</v>
      </c>
      <c r="ARR14" s="5">
        <f>'データ一覧(モニタリング指標)'!ARR47</f>
        <v>359</v>
      </c>
      <c r="ARS14" s="5">
        <f>'データ一覧(モニタリング指標)'!ARS47</f>
        <v>363</v>
      </c>
      <c r="ART14" s="5">
        <f>'データ一覧(モニタリング指標)'!ART47</f>
        <v>371</v>
      </c>
      <c r="ARU14" s="5">
        <f>'データ一覧(モニタリング指標)'!ARU47</f>
        <v>373</v>
      </c>
    </row>
    <row r="15" spans="1:1165" s="41" customFormat="1" ht="18" customHeight="1">
      <c r="A15" s="39" t="s">
        <v>52</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c r="IW15" s="88"/>
      <c r="IX15" s="88"/>
      <c r="IY15" s="88"/>
      <c r="IZ15" s="88"/>
      <c r="JA15" s="88"/>
      <c r="JB15" s="88"/>
      <c r="JC15" s="88"/>
      <c r="JD15" s="88"/>
      <c r="JE15" s="88"/>
      <c r="JF15" s="88"/>
      <c r="JG15" s="88"/>
      <c r="JH15" s="88"/>
      <c r="JI15" s="88"/>
      <c r="JJ15" s="88"/>
      <c r="JK15" s="5">
        <f>'データ一覧(モニタリング指標)'!JK51+'データ一覧(モニタリング指標)'!JK46</f>
        <v>935</v>
      </c>
      <c r="JL15" s="5">
        <f>'データ一覧(モニタリング指標)'!JL51+'データ一覧(モニタリング指標)'!JL46</f>
        <v>939</v>
      </c>
      <c r="JM15" s="5">
        <f>'データ一覧(モニタリング指標)'!JM51+'データ一覧(モニタリング指標)'!JM46</f>
        <v>956</v>
      </c>
      <c r="JN15" s="5">
        <f>'データ一覧(モニタリング指標)'!JN51+'データ一覧(モニタリング指標)'!JN46</f>
        <v>956</v>
      </c>
      <c r="JO15" s="5">
        <f>'データ一覧(モニタリング指標)'!JO51+'データ一覧(モニタリング指標)'!JO46</f>
        <v>956</v>
      </c>
      <c r="JP15" s="5">
        <f>'データ一覧(モニタリング指標)'!JP51+'データ一覧(モニタリング指標)'!JP46</f>
        <v>998</v>
      </c>
      <c r="JQ15" s="5">
        <f>'データ一覧(モニタリング指標)'!JQ51+'データ一覧(モニタリング指標)'!JQ46</f>
        <v>1045</v>
      </c>
      <c r="JR15" s="5">
        <f>'データ一覧(モニタリング指標)'!JR51+'データ一覧(モニタリング指標)'!JR46</f>
        <v>1057</v>
      </c>
      <c r="JS15" s="5">
        <f>'データ一覧(モニタリング指標)'!JS51+'データ一覧(モニタリング指標)'!JS46</f>
        <v>1034</v>
      </c>
      <c r="JT15" s="5">
        <f>'データ一覧(モニタリング指標)'!JT51+'データ一覧(モニタリング指標)'!JT46</f>
        <v>1034</v>
      </c>
      <c r="JU15" s="5">
        <f>'データ一覧(モニタリング指標)'!JU51+'データ一覧(モニタリング指標)'!JU46</f>
        <v>1034</v>
      </c>
      <c r="JV15" s="5">
        <f>'データ一覧(モニタリング指標)'!JV51+'データ一覧(モニタリング指標)'!JV46</f>
        <v>1034</v>
      </c>
      <c r="JW15" s="5">
        <f>'データ一覧(モニタリング指標)'!JW51+'データ一覧(モニタリング指標)'!JW46</f>
        <v>1113</v>
      </c>
      <c r="JX15" s="5">
        <f>'データ一覧(モニタリング指標)'!JX51+'データ一覧(モニタリング指標)'!JX46</f>
        <v>1113</v>
      </c>
      <c r="JY15" s="5">
        <f>'データ一覧(モニタリング指標)'!JY51+'データ一覧(モニタリング指標)'!JY46</f>
        <v>1124</v>
      </c>
      <c r="JZ15" s="5">
        <f>'データ一覧(モニタリング指標)'!JZ51+'データ一覧(モニタリング指標)'!JZ46</f>
        <v>1137</v>
      </c>
      <c r="KA15" s="5">
        <f>'データ一覧(モニタリング指標)'!KA51+'データ一覧(モニタリング指標)'!KA46</f>
        <v>1149</v>
      </c>
      <c r="KB15" s="5">
        <f>'データ一覧(モニタリング指標)'!KB51+'データ一覧(モニタリング指標)'!KB46</f>
        <v>1149</v>
      </c>
      <c r="KC15" s="5">
        <f>'データ一覧(モニタリング指標)'!KC51+'データ一覧(モニタリング指標)'!KC46</f>
        <v>1149</v>
      </c>
      <c r="KD15" s="5">
        <f>'データ一覧(モニタリング指標)'!KD51+'データ一覧(モニタリング指標)'!KD46</f>
        <v>1178</v>
      </c>
      <c r="KE15" s="5">
        <f>'データ一覧(モニタリング指標)'!KE51+'データ一覧(モニタリング指標)'!KE46</f>
        <v>1203</v>
      </c>
      <c r="KF15" s="5">
        <f>'データ一覧(モニタリング指標)'!KF51+'データ一覧(モニタリング指標)'!KF46</f>
        <v>1196</v>
      </c>
      <c r="KG15" s="5">
        <f>'データ一覧(モニタリング指標)'!KG51+'データ一覧(モニタリング指標)'!KG46</f>
        <v>1196</v>
      </c>
      <c r="KH15" s="5">
        <f>'データ一覧(モニタリング指標)'!KH51+'データ一覧(モニタリング指標)'!KH46</f>
        <v>1196</v>
      </c>
      <c r="KI15" s="5">
        <f>'データ一覧(モニタリング指標)'!KI51+'データ一覧(モニタリング指標)'!KI46</f>
        <v>1196</v>
      </c>
      <c r="KJ15" s="5">
        <f>'データ一覧(モニタリング指標)'!KJ51+'データ一覧(モニタリング指標)'!KJ46</f>
        <v>1196</v>
      </c>
      <c r="KK15" s="5">
        <f>'データ一覧(モニタリング指標)'!KK51+'データ一覧(モニタリング指標)'!KK46</f>
        <v>1200</v>
      </c>
      <c r="KL15" s="5">
        <f>'データ一覧(モニタリング指標)'!KL51+'データ一覧(モニタリング指標)'!KL46</f>
        <v>1171</v>
      </c>
      <c r="KM15" s="5">
        <f>'データ一覧(モニタリング指標)'!KM51+'データ一覧(モニタリング指標)'!KM46</f>
        <v>1172</v>
      </c>
      <c r="KN15" s="5">
        <f>'データ一覧(モニタリング指標)'!KN51+'データ一覧(モニタリング指標)'!KN46</f>
        <v>1165</v>
      </c>
      <c r="KO15" s="5">
        <f>'データ一覧(モニタリング指標)'!KO51+'データ一覧(モニタリング指標)'!KO46</f>
        <v>1212</v>
      </c>
      <c r="KP15" s="5">
        <f>'データ一覧(モニタリング指標)'!KP51+'データ一覧(モニタリング指標)'!KP46</f>
        <v>1219</v>
      </c>
      <c r="KQ15" s="5">
        <f>'データ一覧(モニタリング指標)'!KQ51+'データ一覧(モニタリング指標)'!KQ46</f>
        <v>1219</v>
      </c>
      <c r="KR15" s="5">
        <f>'データ一覧(モニタリング指標)'!KR51+'データ一覧(モニタリング指標)'!KR46</f>
        <v>1203</v>
      </c>
      <c r="KS15" s="5">
        <f>'データ一覧(モニタリング指標)'!KS51+'データ一覧(モニタリング指標)'!KS46</f>
        <v>1209</v>
      </c>
      <c r="KT15" s="5">
        <f>'データ一覧(モニタリング指標)'!KT51+'データ一覧(モニタリング指標)'!KT46</f>
        <v>1238</v>
      </c>
      <c r="KU15" s="5">
        <f>'データ一覧(モニタリング指標)'!KU51+'データ一覧(モニタリング指標)'!KU46</f>
        <v>1252</v>
      </c>
      <c r="KV15" s="5">
        <f>'データ一覧(モニタリング指標)'!KV51+'データ一覧(モニタリング指標)'!KV46</f>
        <v>1252</v>
      </c>
      <c r="KW15" s="5">
        <f>'データ一覧(モニタリング指標)'!KW51+'データ一覧(モニタリング指標)'!KW46</f>
        <v>1252</v>
      </c>
      <c r="KX15" s="5">
        <f>'データ一覧(モニタリング指標)'!KX51+'データ一覧(モニタリング指標)'!KX46</f>
        <v>1252</v>
      </c>
      <c r="KY15" s="5">
        <f>'データ一覧(モニタリング指標)'!KY51+'データ一覧(モニタリング指標)'!KY46</f>
        <v>1262</v>
      </c>
      <c r="KZ15" s="5">
        <f>'データ一覧(モニタリング指標)'!KZ51+'データ一覧(モニタリング指標)'!KZ46</f>
        <v>1269</v>
      </c>
      <c r="LA15" s="5">
        <f>'データ一覧(モニタリング指標)'!LA51+'データ一覧(モニタリング指標)'!LA46</f>
        <v>1268</v>
      </c>
      <c r="LB15" s="5">
        <f>'データ一覧(モニタリング指標)'!LB51+'データ一覧(モニタリング指標)'!LB46</f>
        <v>1264</v>
      </c>
      <c r="LC15" s="5">
        <f>'データ一覧(モニタリング指標)'!LC51+'データ一覧(モニタリング指標)'!LC46</f>
        <v>1268</v>
      </c>
      <c r="LD15" s="5">
        <f>'データ一覧(モニタリング指標)'!LD51+'データ一覧(モニタリング指標)'!LD46</f>
        <v>1268</v>
      </c>
      <c r="LE15" s="5">
        <f>'データ一覧(モニタリング指標)'!LE51+'データ一覧(モニタリング指標)'!LE46</f>
        <v>1268</v>
      </c>
      <c r="LF15" s="5">
        <f>'データ一覧(モニタリング指標)'!LF51+'データ一覧(モニタリング指標)'!LF46</f>
        <v>1268</v>
      </c>
      <c r="LG15" s="5">
        <f>'データ一覧(モニタリング指標)'!LG51+'データ一覧(モニタリング指標)'!LG46</f>
        <v>1284</v>
      </c>
      <c r="LH15" s="5">
        <f>'データ一覧(モニタリング指標)'!LH51+'データ一覧(モニタリング指標)'!LH46</f>
        <v>1276</v>
      </c>
      <c r="LI15" s="5">
        <f>'データ一覧(モニタリング指標)'!LI51+'データ一覧(モニタリング指標)'!LI46</f>
        <v>1288</v>
      </c>
      <c r="LJ15" s="5">
        <f>'データ一覧(モニタリング指標)'!LJ51+'データ一覧(モニタリング指標)'!LJ46</f>
        <v>1288</v>
      </c>
      <c r="LK15" s="5">
        <f>'データ一覧(モニタリング指標)'!LK51+'データ一覧(モニタリング指標)'!LK46</f>
        <v>1308</v>
      </c>
      <c r="LL15" s="5">
        <f>'データ一覧(モニタリング指標)'!LL51+'データ一覧(モニタリング指標)'!LL46</f>
        <v>1308</v>
      </c>
      <c r="LM15" s="5">
        <f>'データ一覧(モニタリング指標)'!LM51+'データ一覧(モニタリング指標)'!LM46</f>
        <v>1313</v>
      </c>
      <c r="LN15" s="5">
        <f>'データ一覧(モニタリング指標)'!LN51+'データ一覧(モニタリング指標)'!LN46</f>
        <v>1331</v>
      </c>
      <c r="LO15" s="5">
        <f>'データ一覧(モニタリング指標)'!LO51+'データ一覧(モニタリング指標)'!LO46</f>
        <v>1334</v>
      </c>
      <c r="LP15" s="5">
        <f>'データ一覧(モニタリング指標)'!LP51+'データ一覧(モニタリング指標)'!LP46</f>
        <v>1345</v>
      </c>
      <c r="LQ15" s="5">
        <f>'データ一覧(モニタリング指標)'!LQ51+'データ一覧(モニタリング指標)'!LQ46</f>
        <v>1352</v>
      </c>
      <c r="LR15" s="5">
        <f>'データ一覧(モニタリング指標)'!LR51+'データ一覧(モニタリング指標)'!LR46</f>
        <v>1349</v>
      </c>
      <c r="LS15" s="5">
        <f>'データ一覧(モニタリング指標)'!LS51+'データ一覧(モニタリング指標)'!LS46</f>
        <v>1349</v>
      </c>
      <c r="LT15" s="5">
        <f>'データ一覧(モニタリング指標)'!LT51+'データ一覧(モニタリング指標)'!LT46</f>
        <v>1363</v>
      </c>
      <c r="LU15" s="5">
        <f>'データ一覧(モニタリング指標)'!LU51+'データ一覧(モニタリング指標)'!LU46</f>
        <v>1342</v>
      </c>
      <c r="LV15" s="5">
        <f>'データ一覧(モニタリング指標)'!LV51+'データ一覧(モニタリング指標)'!LV46</f>
        <v>1342</v>
      </c>
      <c r="LW15" s="5">
        <f>'データ一覧(モニタリング指標)'!LW51+'データ一覧(モニタリング指標)'!LW46</f>
        <v>1342</v>
      </c>
      <c r="LX15" s="5">
        <f>'データ一覧(モニタリング指標)'!LX51+'データ一覧(モニタリング指標)'!LX46</f>
        <v>1341</v>
      </c>
      <c r="LY15" s="5">
        <f>'データ一覧(モニタリング指標)'!LY51+'データ一覧(モニタリング指標)'!LY46</f>
        <v>1341</v>
      </c>
      <c r="LZ15" s="5">
        <f>'データ一覧(モニタリング指標)'!LZ51+'データ一覧(モニタリング指標)'!LZ46</f>
        <v>1341</v>
      </c>
      <c r="MA15" s="5">
        <f>'データ一覧(モニタリング指標)'!MA51+'データ一覧(モニタリング指標)'!MA46</f>
        <v>1459</v>
      </c>
      <c r="MB15" s="5">
        <f>'データ一覧(モニタリング指標)'!MB51+'データ一覧(モニタリング指標)'!MB46</f>
        <v>1472</v>
      </c>
      <c r="MC15" s="5">
        <f>'データ一覧(モニタリング指標)'!MC51+'データ一覧(モニタリング指標)'!MC46</f>
        <v>1486</v>
      </c>
      <c r="MD15" s="5">
        <f>'データ一覧(モニタリング指標)'!MD51+'データ一覧(モニタリング指標)'!MD46</f>
        <v>1486</v>
      </c>
      <c r="ME15" s="5">
        <f>'データ一覧(モニタリング指標)'!ME51+'データ一覧(モニタリング指標)'!ME46</f>
        <v>1493</v>
      </c>
      <c r="MF15" s="5">
        <f>'データ一覧(モニタリング指標)'!MF51+'データ一覧(モニタリング指標)'!MF46</f>
        <v>1497</v>
      </c>
      <c r="MG15" s="5">
        <f>'データ一覧(モニタリング指標)'!MG51+'データ一覧(モニタリング指標)'!MG46</f>
        <v>1497</v>
      </c>
      <c r="MH15" s="5">
        <f>'データ一覧(モニタリング指標)'!MH51+'データ一覧(モニタリング指標)'!MH46</f>
        <v>1525</v>
      </c>
      <c r="MI15" s="5">
        <f>'データ一覧(モニタリング指標)'!MI51+'データ一覧(モニタリング指標)'!MI46</f>
        <v>1554</v>
      </c>
      <c r="MJ15" s="5">
        <f>'データ一覧(モニタリング指標)'!MJ51+'データ一覧(モニタリング指標)'!MJ46</f>
        <v>1556</v>
      </c>
      <c r="MK15" s="5">
        <f>'データ一覧(モニタリング指標)'!MK51+'データ一覧(モニタリング指標)'!MK46</f>
        <v>1556</v>
      </c>
      <c r="ML15" s="5">
        <f>'データ一覧(モニタリング指標)'!ML51+'データ一覧(モニタリング指標)'!ML46</f>
        <v>1561</v>
      </c>
      <c r="MM15" s="5">
        <f>'データ一覧(モニタリング指標)'!MM51+'データ一覧(モニタリング指標)'!MM46</f>
        <v>1561</v>
      </c>
      <c r="MN15" s="5">
        <f>'データ一覧(モニタリング指標)'!MN51+'データ一覧(モニタリング指標)'!MN46</f>
        <v>1561</v>
      </c>
      <c r="MO15" s="5">
        <f>'データ一覧(モニタリング指標)'!MO51+'データ一覧(モニタリング指標)'!MO46</f>
        <v>1578</v>
      </c>
      <c r="MP15" s="5">
        <f>'データ一覧(モニタリング指標)'!MP51+'データ一覧(モニタリング指標)'!MP46</f>
        <v>1588</v>
      </c>
      <c r="MQ15" s="5">
        <f>'データ一覧(モニタリング指標)'!MQ51+'データ一覧(モニタリング指標)'!MQ46</f>
        <v>1588</v>
      </c>
      <c r="MR15" s="5">
        <f>'データ一覧(モニタリング指標)'!MR51+'データ一覧(モニタリング指標)'!MR46</f>
        <v>1590</v>
      </c>
      <c r="MS15" s="5">
        <f>'データ一覧(モニタリング指標)'!MS51+'データ一覧(モニタリング指標)'!MS46</f>
        <v>1590</v>
      </c>
      <c r="MT15" s="5">
        <f>'データ一覧(モニタリング指標)'!MT51+'データ一覧(モニタリング指標)'!MT46</f>
        <v>1597</v>
      </c>
      <c r="MU15" s="5">
        <f>'データ一覧(モニタリング指標)'!MU51+'データ一覧(モニタリング指標)'!MU46</f>
        <v>1597</v>
      </c>
      <c r="MV15" s="5">
        <f>'データ一覧(モニタリング指標)'!MV51+'データ一覧(モニタリング指標)'!MV46</f>
        <v>1626</v>
      </c>
      <c r="MW15" s="5">
        <f>'データ一覧(モニタリング指標)'!MW51+'データ一覧(モニタリング指標)'!MW46</f>
        <v>1626</v>
      </c>
      <c r="MX15" s="5">
        <f>'データ一覧(モニタリング指標)'!MX51+'データ一覧(モニタリング指標)'!MX46</f>
        <v>1642</v>
      </c>
      <c r="MY15" s="5">
        <f>'データ一覧(モニタリング指標)'!MY51+'データ一覧(モニタリング指標)'!MY46</f>
        <v>1645</v>
      </c>
      <c r="MZ15" s="5">
        <f>'データ一覧(モニタリング指標)'!MZ51+'データ一覧(モニタリング指標)'!MZ46</f>
        <v>1669</v>
      </c>
      <c r="NA15" s="5">
        <f>'データ一覧(モニタリング指標)'!NA51+'データ一覧(モニタリング指標)'!NA46</f>
        <v>1669</v>
      </c>
      <c r="NB15" s="5">
        <f>'データ一覧(モニタリング指標)'!NB51+'データ一覧(モニタリング指標)'!NB46</f>
        <v>1676</v>
      </c>
      <c r="NC15" s="5">
        <f>'データ一覧(モニタリング指標)'!NC51+'データ一覧(モニタリング指標)'!NC46</f>
        <v>1613</v>
      </c>
      <c r="ND15" s="5">
        <f>'データ一覧(モニタリング指標)'!ND51+'データ一覧(モニタリング指標)'!ND46</f>
        <v>1576</v>
      </c>
      <c r="NE15" s="5">
        <f>'データ一覧(モニタリング指標)'!NE51+'データ一覧(モニタリング指標)'!NE46</f>
        <v>1542</v>
      </c>
      <c r="NF15" s="5">
        <f>'データ一覧(モニタリング指標)'!NF51+'データ一覧(モニタリング指標)'!NF46</f>
        <v>1538</v>
      </c>
      <c r="NG15" s="5">
        <f>'データ一覧(モニタリング指標)'!NG51+'データ一覧(モニタリング指標)'!NG46</f>
        <v>1533</v>
      </c>
      <c r="NH15" s="5">
        <f>'データ一覧(モニタリング指標)'!NH51+'データ一覧(モニタリング指標)'!NH46</f>
        <v>1533</v>
      </c>
      <c r="NI15" s="5">
        <f>'データ一覧(モニタリング指標)'!NI51+'データ一覧(モニタリング指標)'!NI46</f>
        <v>1533</v>
      </c>
      <c r="NJ15" s="5">
        <f>'データ一覧(モニタリング指標)'!NJ51+'データ一覧(モニタリング指標)'!NJ46</f>
        <v>1499</v>
      </c>
      <c r="NK15" s="5">
        <f>'データ一覧(モニタリング指標)'!NK51+'データ一覧(モニタリング指標)'!NK46</f>
        <v>1495</v>
      </c>
      <c r="NL15" s="5">
        <f>'データ一覧(モニタリング指標)'!NL51+'データ一覧(モニタリング指標)'!NL46</f>
        <v>1471</v>
      </c>
      <c r="NM15" s="5">
        <f>'データ一覧(モニタリング指標)'!NM51+'データ一覧(モニタリング指標)'!NM46</f>
        <v>1436</v>
      </c>
      <c r="NN15" s="5">
        <f>'データ一覧(モニタリング指標)'!NN51+'データ一覧(モニタリング指標)'!NN46</f>
        <v>1434</v>
      </c>
      <c r="NO15" s="5">
        <f>'データ一覧(モニタリング指標)'!NO51+'データ一覧(モニタリング指標)'!NO46</f>
        <v>1434</v>
      </c>
      <c r="NP15" s="5">
        <f>'データ一覧(モニタリング指標)'!NP51+'データ一覧(モニタリング指標)'!NP46</f>
        <v>1434</v>
      </c>
      <c r="NQ15" s="5">
        <f>'データ一覧(モニタリング指標)'!NQ51+'データ一覧(モニタリング指標)'!NQ46</f>
        <v>1428</v>
      </c>
      <c r="NR15" s="5">
        <f>'データ一覧(モニタリング指標)'!NR51+'データ一覧(モニタリング指標)'!NR46</f>
        <v>1430</v>
      </c>
      <c r="NS15" s="5">
        <f>'データ一覧(モニタリング指標)'!NS51+'データ一覧(モニタリング指標)'!NS46</f>
        <v>1419</v>
      </c>
      <c r="NT15" s="5">
        <f>'データ一覧(モニタリング指標)'!NT51+'データ一覧(モニタリング指標)'!NT46</f>
        <v>1419</v>
      </c>
      <c r="NU15" s="5">
        <f>'データ一覧(モニタリング指標)'!NU51+'データ一覧(モニタリング指標)'!NU46</f>
        <v>1419</v>
      </c>
      <c r="NV15" s="5">
        <f>'データ一覧(モニタリング指標)'!NV51+'データ一覧(モニタリング指標)'!NV46</f>
        <v>1419</v>
      </c>
      <c r="NW15" s="5">
        <f>'データ一覧(モニタリング指標)'!NW51+'データ一覧(モニタリング指標)'!NW46</f>
        <v>1419</v>
      </c>
      <c r="NX15" s="5">
        <f>'データ一覧(モニタリング指標)'!NX51+'データ一覧(モニタリング指標)'!NX46</f>
        <v>1421</v>
      </c>
      <c r="NY15" s="5">
        <f>'データ一覧(モニタリング指標)'!NY51+'データ一覧(モニタリング指標)'!NY46</f>
        <v>1421</v>
      </c>
      <c r="NZ15" s="5">
        <f>'データ一覧(モニタリング指標)'!NZ51+'データ一覧(モニタリング指標)'!NZ46</f>
        <v>1422</v>
      </c>
      <c r="OA15" s="5">
        <f>'データ一覧(モニタリング指標)'!OA51+'データ一覧(モニタリング指標)'!OA46</f>
        <v>1422</v>
      </c>
      <c r="OB15" s="5">
        <f>'データ一覧(モニタリング指標)'!OB51+'データ一覧(モニタリング指標)'!OB46</f>
        <v>1422</v>
      </c>
      <c r="OC15" s="5">
        <f>'データ一覧(モニタリング指標)'!OC51+'データ一覧(モニタリング指標)'!OC46</f>
        <v>1422</v>
      </c>
      <c r="OD15" s="5">
        <f>'データ一覧(モニタリング指標)'!OD51+'データ一覧(モニタリング指標)'!OD46</f>
        <v>1422</v>
      </c>
      <c r="OE15" s="5">
        <f>'データ一覧(モニタリング指標)'!OE51+'データ一覧(モニタリング指標)'!OE46</f>
        <v>1422</v>
      </c>
      <c r="OF15" s="5">
        <f>'データ一覧(モニタリング指標)'!OF51+'データ一覧(モニタリング指標)'!OF46</f>
        <v>1422</v>
      </c>
      <c r="OG15" s="5">
        <f>'データ一覧(モニタリング指標)'!OG51+'データ一覧(モニタリング指標)'!OG46</f>
        <v>1424</v>
      </c>
      <c r="OH15" s="5">
        <f>'データ一覧(モニタリング指標)'!OH51+'データ一覧(モニタリング指標)'!OH46</f>
        <v>1417</v>
      </c>
      <c r="OI15" s="5">
        <f>'データ一覧(モニタリング指標)'!OI51+'データ一覧(モニタリング指標)'!OI46</f>
        <v>1430</v>
      </c>
      <c r="OJ15" s="5">
        <f>'データ一覧(モニタリング指標)'!OJ51+'データ一覧(モニタリング指標)'!OJ46</f>
        <v>1430</v>
      </c>
      <c r="OK15" s="5">
        <f>'データ一覧(モニタリング指標)'!OK51+'データ一覧(モニタリング指標)'!OK46</f>
        <v>1430</v>
      </c>
      <c r="OL15" s="5">
        <f>'データ一覧(モニタリング指標)'!OL51+'データ一覧(モニタリング指標)'!OL46</f>
        <v>1477</v>
      </c>
      <c r="OM15" s="5">
        <f>'データ一覧(モニタリング指標)'!OM51+'データ一覧(モニタリング指標)'!OM46</f>
        <v>1496</v>
      </c>
      <c r="ON15" s="5">
        <f>'データ一覧(モニタリング指標)'!ON51+'データ一覧(モニタリング指標)'!ON46</f>
        <v>1541</v>
      </c>
      <c r="OO15" s="5">
        <f>'データ一覧(モニタリング指標)'!OO51+'データ一覧(モニタリング指標)'!OO46</f>
        <v>1592</v>
      </c>
      <c r="OP15" s="5">
        <f>'データ一覧(モニタリング指標)'!OP51+'データ一覧(モニタリング指標)'!OP46</f>
        <v>1611</v>
      </c>
      <c r="OQ15" s="5">
        <f>'データ一覧(モニタリング指標)'!OQ51+'データ一覧(モニタリング指標)'!OQ46</f>
        <v>1611</v>
      </c>
      <c r="OR15" s="5">
        <f>'データ一覧(モニタリング指標)'!OR51+'データ一覧(モニタリング指標)'!OR46</f>
        <v>1611</v>
      </c>
      <c r="OS15" s="5">
        <f>'データ一覧(モニタリング指標)'!OS51+'データ一覧(モニタリング指標)'!OS46</f>
        <v>1668</v>
      </c>
      <c r="OT15" s="5">
        <f>'データ一覧(モニタリング指標)'!OT51+'データ一覧(モニタリング指標)'!OT46</f>
        <v>1673</v>
      </c>
      <c r="OU15" s="5">
        <f>'データ一覧(モニタリング指標)'!OU51+'データ一覧(モニタリング指標)'!OU46</f>
        <v>1677</v>
      </c>
      <c r="OV15" s="5">
        <f>'データ一覧(モニタリング指標)'!OV51+'データ一覧(モニタリング指標)'!OV46</f>
        <v>1681</v>
      </c>
      <c r="OW15" s="5">
        <f>'データ一覧(モニタリング指標)'!OW51+'データ一覧(モニタリング指標)'!OW46</f>
        <v>1706</v>
      </c>
      <c r="OX15" s="5">
        <f>'データ一覧(モニタリング指標)'!OX51+'データ一覧(モニタリング指標)'!OX46</f>
        <v>1706</v>
      </c>
      <c r="OY15" s="5">
        <f>'データ一覧(モニタリング指標)'!OY51+'データ一覧(モニタリング指標)'!OY46</f>
        <v>1706</v>
      </c>
      <c r="OZ15" s="5">
        <f>'データ一覧(モニタリング指標)'!OZ51+'データ一覧(モニタリング指標)'!OZ46</f>
        <v>1725</v>
      </c>
      <c r="PA15" s="5">
        <f>'データ一覧(モニタリング指標)'!PA51+'データ一覧(モニタリング指標)'!PA46</f>
        <v>1761</v>
      </c>
      <c r="PB15" s="5">
        <f>'データ一覧(モニタリング指標)'!PB51+'データ一覧(モニタリング指標)'!PB46</f>
        <v>1767</v>
      </c>
      <c r="PC15" s="5">
        <f>'データ一覧(モニタリング指標)'!PC51+'データ一覧(モニタリング指標)'!PC46</f>
        <v>1793</v>
      </c>
      <c r="PD15" s="5">
        <f>'データ一覧(モニタリング指標)'!PD51+'データ一覧(モニタリング指標)'!PD46</f>
        <v>1813</v>
      </c>
      <c r="PE15" s="5">
        <f>'データ一覧(モニタリング指標)'!PE51+'データ一覧(モニタリング指標)'!PE46</f>
        <v>1830</v>
      </c>
      <c r="PF15" s="5">
        <f>'データ一覧(モニタリング指標)'!PF51+'データ一覧(モニタリング指標)'!PF46</f>
        <v>1834</v>
      </c>
      <c r="PG15" s="5">
        <f>'データ一覧(モニタリング指標)'!PG51+'データ一覧(モニタリング指標)'!PG46</f>
        <v>1932</v>
      </c>
      <c r="PH15" s="5">
        <f>'データ一覧(モニタリング指標)'!PH51+'データ一覧(モニタリング指標)'!PH46</f>
        <v>1967</v>
      </c>
      <c r="PI15" s="5">
        <f>'データ一覧(モニタリング指標)'!PI51+'データ一覧(モニタリング指標)'!PI46</f>
        <v>1981</v>
      </c>
      <c r="PJ15" s="5">
        <f>'データ一覧(モニタリング指標)'!PJ51+'データ一覧(モニタリング指標)'!PJ46</f>
        <v>1983</v>
      </c>
      <c r="PK15" s="5">
        <f>'データ一覧(モニタリング指標)'!PK51+'データ一覧(モニタリング指標)'!PK46</f>
        <v>2045</v>
      </c>
      <c r="PL15" s="5">
        <f>'データ一覧(モニタリング指標)'!PL51+'データ一覧(モニタリング指標)'!PL46</f>
        <v>2091</v>
      </c>
      <c r="PM15" s="5">
        <f>'データ一覧(モニタリング指標)'!PM51+'データ一覧(モニタリング指標)'!PM46</f>
        <v>2094</v>
      </c>
      <c r="PN15" s="5">
        <f>'データ一覧(モニタリング指標)'!PN51+'データ一覧(モニタリング指標)'!PN46</f>
        <v>2094</v>
      </c>
      <c r="PO15" s="5">
        <f>'データ一覧(モニタリング指標)'!PO51+'データ一覧(モニタリング指標)'!PO46</f>
        <v>2094</v>
      </c>
      <c r="PP15" s="5">
        <f>'データ一覧(モニタリング指標)'!PP51+'データ一覧(モニタリング指標)'!PP46</f>
        <v>2105</v>
      </c>
      <c r="PQ15" s="5">
        <f>'データ一覧(モニタリング指標)'!PQ51+'データ一覧(モニタリング指標)'!PQ46</f>
        <v>2148</v>
      </c>
      <c r="PR15" s="5">
        <f>'データ一覧(モニタリング指標)'!PR51+'データ一覧(モニタリング指標)'!PR46</f>
        <v>2215</v>
      </c>
      <c r="PS15" s="5">
        <f>'データ一覧(モニタリング指標)'!PS51+'データ一覧(モニタリング指標)'!PS46</f>
        <v>2218</v>
      </c>
      <c r="PT15" s="5">
        <f>'データ一覧(モニタリング指標)'!PT51+'データ一覧(モニタリング指標)'!PT46</f>
        <v>2218</v>
      </c>
      <c r="PU15" s="5">
        <f>'データ一覧(モニタリング指標)'!PU51+'データ一覧(モニタリング指標)'!PU46</f>
        <v>2227</v>
      </c>
      <c r="PV15" s="5">
        <f>'データ一覧(モニタリング指標)'!PV51+'データ一覧(モニタリング指標)'!PV46</f>
        <v>2243</v>
      </c>
      <c r="PW15" s="5">
        <f>'データ一覧(モニタリング指標)'!PW51+'データ一覧(モニタリング指標)'!PW46</f>
        <v>2249</v>
      </c>
      <c r="PX15" s="5">
        <f>'データ一覧(モニタリング指標)'!PX51+'データ一覧(モニタリング指標)'!PX46</f>
        <v>2250</v>
      </c>
      <c r="PY15" s="5">
        <f>'データ一覧(モニタリング指標)'!PY51+'データ一覧(モニタリング指標)'!PY46</f>
        <v>2253</v>
      </c>
      <c r="PZ15" s="5">
        <f>'データ一覧(モニタリング指標)'!PZ51+'データ一覧(モニタリング指標)'!PZ46</f>
        <v>2254</v>
      </c>
      <c r="QA15" s="5">
        <f>'データ一覧(モニタリング指標)'!QA51+'データ一覧(モニタリング指標)'!QA46</f>
        <v>2254</v>
      </c>
      <c r="QB15" s="5">
        <f>'データ一覧(モニタリング指標)'!QB51+'データ一覧(モニタリング指標)'!QB46</f>
        <v>2278</v>
      </c>
      <c r="QC15" s="5">
        <f>'データ一覧(モニタリング指標)'!QC51+'データ一覧(モニタリング指標)'!QC46</f>
        <v>2278</v>
      </c>
      <c r="QD15" s="5">
        <f>'データ一覧(モニタリング指標)'!QD51+'データ一覧(モニタリング指標)'!QD46</f>
        <v>2278</v>
      </c>
      <c r="QE15" s="5">
        <f>'データ一覧(モニタリング指標)'!QE51+'データ一覧(モニタリング指標)'!QE46</f>
        <v>2281</v>
      </c>
      <c r="QF15" s="5">
        <f>'データ一覧(モニタリング指標)'!QF51+'データ一覧(モニタリング指標)'!QF46</f>
        <v>2282</v>
      </c>
      <c r="QG15" s="5">
        <f>'データ一覧(モニタリング指標)'!QG51+'データ一覧(モニタリング指標)'!QG46</f>
        <v>2282</v>
      </c>
      <c r="QH15" s="5">
        <f>'データ一覧(モニタリング指標)'!QH51+'データ一覧(モニタリング指標)'!QH46</f>
        <v>2282</v>
      </c>
      <c r="QI15" s="5">
        <f>'データ一覧(モニタリング指標)'!QI51+'データ一覧(モニタリング指標)'!QI46</f>
        <v>2297</v>
      </c>
      <c r="QJ15" s="5">
        <f>'データ一覧(モニタリング指標)'!QJ51+'データ一覧(モニタリング指標)'!QJ46</f>
        <v>2299</v>
      </c>
      <c r="QK15" s="5">
        <f>'データ一覧(モニタリング指標)'!QK51+'データ一覧(モニタリング指標)'!QK46</f>
        <v>2304</v>
      </c>
      <c r="QL15" s="5">
        <f>'データ一覧(モニタリング指標)'!QL51+'データ一覧(モニタリング指標)'!QL46</f>
        <v>2300</v>
      </c>
      <c r="QM15" s="5">
        <f>'データ一覧(モニタリング指標)'!QM51+'データ一覧(モニタリング指標)'!QM46</f>
        <v>2300</v>
      </c>
      <c r="QN15" s="5">
        <f>'データ一覧(モニタリング指標)'!QN51+'データ一覧(モニタリング指標)'!QN46</f>
        <v>2301</v>
      </c>
      <c r="QO15" s="5">
        <f>'データ一覧(モニタリング指標)'!QO51+'データ一覧(モニタリング指標)'!QO46</f>
        <v>2301</v>
      </c>
      <c r="QP15" s="5">
        <f>'データ一覧(モニタリング指標)'!QP51+'データ一覧(モニタリング指標)'!QP46</f>
        <v>2304</v>
      </c>
      <c r="QQ15" s="5">
        <f>'データ一覧(モニタリング指標)'!QQ51+'データ一覧(モニタリング指標)'!QQ46</f>
        <v>2306</v>
      </c>
      <c r="QR15" s="5">
        <f>'データ一覧(モニタリング指標)'!QR51+'データ一覧(モニタリング指標)'!QR46</f>
        <v>2304</v>
      </c>
      <c r="QS15" s="5">
        <f>'データ一覧(モニタリング指標)'!QS51+'データ一覧(モニタリング指標)'!QS46</f>
        <v>2304</v>
      </c>
      <c r="QT15" s="5">
        <f>'データ一覧(モニタリング指標)'!QT51+'データ一覧(モニタリング指標)'!QT46</f>
        <v>2304</v>
      </c>
      <c r="QU15" s="5">
        <f>'データ一覧(モニタリング指標)'!QU51+'データ一覧(モニタリング指標)'!QU46</f>
        <v>2304</v>
      </c>
      <c r="QV15" s="5">
        <f>'データ一覧(モニタリング指標)'!QV51+'データ一覧(モニタリング指標)'!QV46</f>
        <v>2304</v>
      </c>
      <c r="QW15" s="5">
        <f>'データ一覧(モニタリング指標)'!QW51+'データ一覧(モニタリング指標)'!QW46</f>
        <v>2314</v>
      </c>
      <c r="QX15" s="5">
        <f>'データ一覧(モニタリング指標)'!QX51+'データ一覧(モニタリング指標)'!QX46</f>
        <v>2326</v>
      </c>
      <c r="QY15" s="5">
        <f>'データ一覧(モニタリング指標)'!QY51+'データ一覧(モニタリング指標)'!QY46</f>
        <v>2325</v>
      </c>
      <c r="QZ15" s="5">
        <f>'データ一覧(モニタリング指標)'!QZ51+'データ一覧(モニタリング指標)'!QZ46</f>
        <v>2325</v>
      </c>
      <c r="RA15" s="5">
        <f>'データ一覧(モニタリング指標)'!RA51+'データ一覧(モニタリング指標)'!RA46</f>
        <v>2325</v>
      </c>
      <c r="RB15" s="5">
        <f>'データ一覧(モニタリング指標)'!RB51+'データ一覧(モニタリング指標)'!RB46</f>
        <v>2326</v>
      </c>
      <c r="RC15" s="5">
        <f>'データ一覧(モニタリング指標)'!RC51+'データ一覧(モニタリング指標)'!RC46</f>
        <v>2326</v>
      </c>
      <c r="RD15" s="5">
        <f>'データ一覧(モニタリング指標)'!RD51+'データ一覧(モニタリング指標)'!RD46</f>
        <v>2340</v>
      </c>
      <c r="RE15" s="5">
        <f>'データ一覧(モニタリング指標)'!RE51+'データ一覧(モニタリング指標)'!RE46</f>
        <v>2342</v>
      </c>
      <c r="RF15" s="5">
        <f>'データ一覧(モニタリング指標)'!RF51+'データ一覧(モニタリング指標)'!RF46</f>
        <v>2346</v>
      </c>
      <c r="RG15" s="5">
        <f>'データ一覧(モニタリング指標)'!RG51+'データ一覧(モニタリング指標)'!RG46</f>
        <v>2347</v>
      </c>
      <c r="RH15" s="5">
        <f>'データ一覧(モニタリング指標)'!RH51+'データ一覧(モニタリング指標)'!RH46</f>
        <v>2347</v>
      </c>
      <c r="RI15" s="5">
        <f>'データ一覧(モニタリング指標)'!RI51+'データ一覧(モニタリング指標)'!RI46</f>
        <v>2347</v>
      </c>
      <c r="RJ15" s="5">
        <f>'データ一覧(モニタリング指標)'!RJ51+'データ一覧(モニタリング指標)'!RJ46</f>
        <v>2347</v>
      </c>
      <c r="RK15" s="5">
        <f>'データ一覧(モニタリング指標)'!RK51+'データ一覧(モニタリング指標)'!RK46</f>
        <v>2304</v>
      </c>
      <c r="RL15" s="5">
        <f>'データ一覧(モニタリング指標)'!RL51+'データ一覧(モニタリング指標)'!RL46</f>
        <v>2193</v>
      </c>
      <c r="RM15" s="5">
        <f>'データ一覧(モニタリング指標)'!RM51+'データ一覧(モニタリング指標)'!RM46</f>
        <v>2161</v>
      </c>
      <c r="RN15" s="5">
        <f>'データ一覧(モニタリング指標)'!RN51+'データ一覧(モニタリング指標)'!RN46</f>
        <v>2145</v>
      </c>
      <c r="RO15" s="5">
        <f>'データ一覧(モニタリング指標)'!RO51+'データ一覧(モニタリング指標)'!RO46</f>
        <v>2115</v>
      </c>
      <c r="RP15" s="5">
        <f>'データ一覧(モニタリング指標)'!RP51+'データ一覧(モニタリング指標)'!RP46</f>
        <v>2108</v>
      </c>
      <c r="RQ15" s="5">
        <f>'データ一覧(モニタリング指標)'!RQ51+'データ一覧(モニタリング指標)'!RQ46</f>
        <v>2108</v>
      </c>
      <c r="RR15" s="5">
        <f>'データ一覧(モニタリング指標)'!RR51+'データ一覧(モニタリング指標)'!RR46</f>
        <v>2070</v>
      </c>
      <c r="RS15" s="5">
        <f>'データ一覧(モニタリング指標)'!RS51+'データ一覧(モニタリング指標)'!RS46</f>
        <v>2072</v>
      </c>
      <c r="RT15" s="5">
        <f>'データ一覧(モニタリング指標)'!RT51+'データ一覧(モニタリング指標)'!RT46</f>
        <v>2048</v>
      </c>
      <c r="RU15" s="5">
        <f>'データ一覧(モニタリング指標)'!RU51+'データ一覧(モニタリング指標)'!RU46</f>
        <v>1996</v>
      </c>
      <c r="RV15" s="5">
        <f>'データ一覧(モニタリング指標)'!RV51+'データ一覧(モニタリング指標)'!RV46</f>
        <v>1996</v>
      </c>
      <c r="RW15" s="5">
        <f>'データ一覧(モニタリング指標)'!RW51+'データ一覧(モニタリング指標)'!RW46</f>
        <v>1996</v>
      </c>
      <c r="RX15" s="5">
        <f>'データ一覧(モニタリング指標)'!RX51+'データ一覧(モニタリング指標)'!RX46</f>
        <v>1996</v>
      </c>
      <c r="RY15" s="5">
        <f>'データ一覧(モニタリング指標)'!RY51+'データ一覧(モニタリング指標)'!RY46</f>
        <v>1929</v>
      </c>
      <c r="RZ15" s="5">
        <f>'データ一覧(モニタリング指標)'!RZ51+'データ一覧(モニタリング指標)'!RZ46</f>
        <v>1901</v>
      </c>
      <c r="SA15" s="5">
        <f>'データ一覧(モニタリング指標)'!SA51+'データ一覧(モニタリング指標)'!SA46</f>
        <v>1887</v>
      </c>
      <c r="SB15" s="5">
        <f>'データ一覧(モニタリング指標)'!SB51+'データ一覧(モニタリング指標)'!SB46</f>
        <v>1887</v>
      </c>
      <c r="SC15" s="5">
        <f>'データ一覧(モニタリング指標)'!SC51+'データ一覧(モニタリング指標)'!SC46</f>
        <v>1877</v>
      </c>
      <c r="SD15" s="5">
        <f>'データ一覧(モニタリング指標)'!SD51+'データ一覧(モニタリング指標)'!SD46</f>
        <v>1877</v>
      </c>
      <c r="SE15" s="5">
        <f>'データ一覧(モニタリング指標)'!SE51+'データ一覧(モニタリング指標)'!SE46</f>
        <v>1877</v>
      </c>
      <c r="SF15" s="5">
        <f>'データ一覧(モニタリング指標)'!SF51+'データ一覧(モニタリング指標)'!SF46</f>
        <v>1878</v>
      </c>
      <c r="SG15" s="5">
        <f>'データ一覧(モニタリング指標)'!SG51+'データ一覧(モニタリング指標)'!SG46</f>
        <v>1879</v>
      </c>
      <c r="SH15" s="5">
        <f>'データ一覧(モニタリング指標)'!SH51+'データ一覧(モニタリング指標)'!SH46</f>
        <v>1876</v>
      </c>
      <c r="SI15" s="5">
        <f>'データ一覧(モニタリング指標)'!SI51+'データ一覧(モニタリング指標)'!SI46</f>
        <v>1874</v>
      </c>
      <c r="SJ15" s="5">
        <f>'データ一覧(モニタリング指標)'!SJ51+'データ一覧(モニタリング指標)'!SJ46</f>
        <v>1828</v>
      </c>
      <c r="SK15" s="5">
        <f>'データ一覧(モニタリング指標)'!SK51+'データ一覧(モニタリング指標)'!SK46</f>
        <v>1828</v>
      </c>
      <c r="SL15" s="5">
        <f>'データ一覧(モニタリング指標)'!SL51+'データ一覧(モニタリング指標)'!SL46</f>
        <v>1828</v>
      </c>
      <c r="SM15" s="5">
        <f>'データ一覧(モニタリング指標)'!SM51+'データ一覧(モニタリング指標)'!SM46</f>
        <v>1843</v>
      </c>
      <c r="SN15" s="5">
        <f>'データ一覧(モニタリング指標)'!SN51+'データ一覧(モニタリング指標)'!SN46</f>
        <v>1843</v>
      </c>
      <c r="SO15" s="5">
        <f>'データ一覧(モニタリング指標)'!SO51+'データ一覧(モニタリング指標)'!SO46</f>
        <v>1843</v>
      </c>
      <c r="SP15" s="5">
        <f>'データ一覧(モニタリング指標)'!SP51+'データ一覧(モニタリング指標)'!SP46</f>
        <v>1880</v>
      </c>
      <c r="SQ15" s="5">
        <f>'データ一覧(モニタリング指標)'!SQ51+'データ一覧(モニタリング指標)'!SQ46</f>
        <v>1880</v>
      </c>
      <c r="SR15" s="5">
        <f>'データ一覧(モニタリング指標)'!SR51+'データ一覧(モニタリング指標)'!SR46</f>
        <v>1880</v>
      </c>
      <c r="SS15" s="5">
        <f>'データ一覧(モニタリング指標)'!SS51+'データ一覧(モニタリング指標)'!SS46</f>
        <v>1880</v>
      </c>
      <c r="ST15" s="5">
        <f>'データ一覧(モニタリング指標)'!ST51+'データ一覧(モニタリング指標)'!ST46</f>
        <v>1861</v>
      </c>
      <c r="SU15" s="5">
        <f>'データ一覧(モニタリング指標)'!SU51+'データ一覧(モニタリング指標)'!SU46</f>
        <v>1861</v>
      </c>
      <c r="SV15" s="5">
        <f>'データ一覧(モニタリング指標)'!SV51+'データ一覧(モニタリング指標)'!SV46</f>
        <v>1864</v>
      </c>
      <c r="SW15" s="5">
        <f>'データ一覧(モニタリング指標)'!SW51+'データ一覧(モニタリング指標)'!SW46</f>
        <v>1868</v>
      </c>
      <c r="SX15" s="5">
        <f>'データ一覧(モニタリング指標)'!SX51+'データ一覧(モニタリング指標)'!SX46</f>
        <v>1970</v>
      </c>
      <c r="SY15" s="5">
        <f>'データ一覧(モニタリング指標)'!SY51+'データ一覧(モニタリング指標)'!SY46</f>
        <v>1971</v>
      </c>
      <c r="SZ15" s="5">
        <f>'データ一覧(モニタリング指標)'!SZ51+'データ一覧(モニタリング指標)'!SZ46</f>
        <v>1975</v>
      </c>
      <c r="TA15" s="5">
        <f>'データ一覧(モニタリング指標)'!TA51+'データ一覧(モニタリング指標)'!TA46</f>
        <v>2046</v>
      </c>
      <c r="TB15" s="5">
        <f>'データ一覧(モニタリング指標)'!TB51+'データ一覧(モニタリング指標)'!TB46</f>
        <v>2064</v>
      </c>
      <c r="TC15" s="5">
        <f>'データ一覧(モニタリング指標)'!TC51+'データ一覧(モニタリング指標)'!TC46</f>
        <v>2113</v>
      </c>
      <c r="TD15" s="5">
        <f>'データ一覧(モニタリング指標)'!TD51+'データ一覧(モニタリング指標)'!TD46</f>
        <v>2138</v>
      </c>
      <c r="TE15" s="5">
        <f>'データ一覧(モニタリング指標)'!TE51+'データ一覧(モニタリング指標)'!TE46</f>
        <v>2151</v>
      </c>
      <c r="TF15" s="5">
        <f>'データ一覧(モニタリング指標)'!TF51+'データ一覧(モニタリング指標)'!TF46</f>
        <v>2187</v>
      </c>
      <c r="TG15" s="5">
        <f>'データ一覧(モニタリング指標)'!TG51+'データ一覧(モニタリング指標)'!TG46</f>
        <v>2214</v>
      </c>
      <c r="TH15" s="5">
        <f>'データ一覧(モニタリング指標)'!TH51+'データ一覧(モニタリング指標)'!TH46</f>
        <v>2217</v>
      </c>
      <c r="TI15" s="5">
        <f>'データ一覧(モニタリング指標)'!TI51+'データ一覧(モニタリング指標)'!TI46</f>
        <v>2297</v>
      </c>
      <c r="TJ15" s="5">
        <f>'データ一覧(モニタリング指標)'!TJ51+'データ一覧(モニタリング指標)'!TJ46</f>
        <v>2341</v>
      </c>
      <c r="TK15" s="5">
        <f>'データ一覧(モニタリング指標)'!TK51+'データ一覧(モニタリング指標)'!TK46</f>
        <v>2357</v>
      </c>
      <c r="TL15" s="5">
        <f>'データ一覧(モニタリング指標)'!TL51+'データ一覧(モニタリング指標)'!TL46</f>
        <v>2382</v>
      </c>
      <c r="TM15" s="5">
        <f>'データ一覧(モニタリング指標)'!TM51+'データ一覧(モニタリング指標)'!TM46</f>
        <v>2387</v>
      </c>
      <c r="TN15" s="5">
        <f>'データ一覧(モニタリング指標)'!TN51+'データ一覧(モニタリング指標)'!TN46</f>
        <v>2387</v>
      </c>
      <c r="TO15" s="5">
        <f>'データ一覧(モニタリング指標)'!TO51+'データ一覧(モニタリング指標)'!TO46</f>
        <v>2430</v>
      </c>
      <c r="TP15" s="5">
        <f>'データ一覧(モニタリング指標)'!TP51+'データ一覧(モニタリング指標)'!TP46</f>
        <v>2435</v>
      </c>
      <c r="TQ15" s="5">
        <f>'データ一覧(モニタリング指標)'!TQ51+'データ一覧(モニタリング指標)'!TQ46</f>
        <v>2459</v>
      </c>
      <c r="TR15" s="5">
        <f>'データ一覧(モニタリング指標)'!TR51+'データ一覧(モニタリング指標)'!TR46</f>
        <v>2468</v>
      </c>
      <c r="TS15" s="5">
        <f>'データ一覧(モニタリング指標)'!TS51+'データ一覧(モニタリング指標)'!TS46</f>
        <v>2506</v>
      </c>
      <c r="TT15" s="5">
        <f>'データ一覧(モニタリング指標)'!TT51+'データ一覧(モニタリング指標)'!TT46</f>
        <v>2506</v>
      </c>
      <c r="TU15" s="5">
        <f>'データ一覧(モニタリング指標)'!TU51+'データ一覧(モニタリング指標)'!TU46</f>
        <v>2506</v>
      </c>
      <c r="TV15" s="5">
        <f>'データ一覧(モニタリング指標)'!TV51+'データ一覧(モニタリング指標)'!TV46</f>
        <v>2510</v>
      </c>
      <c r="TW15" s="5">
        <f>'データ一覧(モニタリング指標)'!TW51+'データ一覧(モニタリング指標)'!TW46</f>
        <v>2526</v>
      </c>
      <c r="TX15" s="5">
        <f>'データ一覧(モニタリング指標)'!TX51+'データ一覧(モニタリング指標)'!TX46</f>
        <v>2539</v>
      </c>
      <c r="TY15" s="5">
        <f>'データ一覧(モニタリング指標)'!TY51+'データ一覧(モニタリング指標)'!TY46</f>
        <v>2548</v>
      </c>
      <c r="TZ15" s="5">
        <f>'データ一覧(モニタリング指標)'!TZ51+'データ一覧(モニタリング指標)'!TZ46</f>
        <v>2548</v>
      </c>
      <c r="UA15" s="5">
        <f>'データ一覧(モニタリング指標)'!UA51+'データ一覧(モニタリング指標)'!UA46</f>
        <v>2557</v>
      </c>
      <c r="UB15" s="5">
        <f>'データ一覧(モニタリング指標)'!UB51+'データ一覧(モニタリング指標)'!UB46</f>
        <v>2557</v>
      </c>
      <c r="UC15" s="5">
        <f>'データ一覧(モニタリング指標)'!UC51+'データ一覧(モニタリング指標)'!UC46</f>
        <v>2566</v>
      </c>
      <c r="UD15" s="5">
        <f>'データ一覧(モニタリング指標)'!UD51+'データ一覧(モニタリング指標)'!UD46</f>
        <v>2571</v>
      </c>
      <c r="UE15" s="5">
        <f>'データ一覧(モニタリング指標)'!UE51+'データ一覧(モニタリング指標)'!UE46</f>
        <v>2665</v>
      </c>
      <c r="UF15" s="5">
        <f>'データ一覧(モニタリング指標)'!UF51+'データ一覧(モニタリング指標)'!UF46</f>
        <v>2669</v>
      </c>
      <c r="UG15" s="5">
        <f>'データ一覧(モニタリング指標)'!UG51+'データ一覧(モニタリング指標)'!UG46</f>
        <v>2669</v>
      </c>
      <c r="UH15" s="5">
        <f>'データ一覧(モニタリング指標)'!UH51+'データ一覧(モニタリング指標)'!UH46</f>
        <v>2669</v>
      </c>
      <c r="UI15" s="5">
        <f>'データ一覧(モニタリング指標)'!UI51+'データ一覧(モニタリング指標)'!UI46</f>
        <v>2669</v>
      </c>
      <c r="UJ15" s="5">
        <f>'データ一覧(モニタリング指標)'!UJ51+'データ一覧(モニタリング指標)'!UJ46</f>
        <v>2696</v>
      </c>
      <c r="UK15" s="5">
        <f>'データ一覧(モニタリング指標)'!UK51+'データ一覧(モニタリング指標)'!UK46</f>
        <v>2694</v>
      </c>
      <c r="UL15" s="5">
        <f>'データ一覧(モニタリング指標)'!UL51+'データ一覧(モニタリング指標)'!UL46</f>
        <v>2697</v>
      </c>
      <c r="UM15" s="5">
        <f>'データ一覧(モニタリング指標)'!UM51+'データ一覧(モニタリング指標)'!UM46</f>
        <v>2709</v>
      </c>
      <c r="UN15" s="5">
        <f>'データ一覧(モニタリング指標)'!UN51+'データ一覧(モニタリング指標)'!UN46</f>
        <v>2710</v>
      </c>
      <c r="UO15" s="5">
        <f>'データ一覧(モニタリング指標)'!UO51+'データ一覧(モニタリング指標)'!UO46</f>
        <v>2722</v>
      </c>
      <c r="UP15" s="5">
        <f>'データ一覧(モニタリング指標)'!UP51+'データ一覧(モニタリング指標)'!UP46</f>
        <v>2722</v>
      </c>
      <c r="UQ15" s="5">
        <f>'データ一覧(モニタリング指標)'!UQ51+'データ一覧(モニタリング指標)'!UQ46</f>
        <v>2733</v>
      </c>
      <c r="UR15" s="5">
        <f>'データ一覧(モニタリング指標)'!UR51+'データ一覧(モニタリング指標)'!UR46</f>
        <v>2730</v>
      </c>
      <c r="US15" s="5">
        <f>'データ一覧(モニタリング指標)'!US51+'データ一覧(モニタリング指標)'!US46</f>
        <v>2733</v>
      </c>
      <c r="UT15" s="5">
        <f>'データ一覧(モニタリング指標)'!UT51+'データ一覧(モニタリング指標)'!UT46</f>
        <v>2748</v>
      </c>
      <c r="UU15" s="5">
        <f>'データ一覧(モニタリング指標)'!UU51+'データ一覧(モニタリング指標)'!UU46</f>
        <v>2743</v>
      </c>
      <c r="UV15" s="5">
        <f>'データ一覧(モニタリング指標)'!UV51+'データ一覧(モニタリング指標)'!UV46</f>
        <v>2747</v>
      </c>
      <c r="UW15" s="5">
        <f>'データ一覧(モニタリング指標)'!UW51+'データ一覧(モニタリング指標)'!UW46</f>
        <v>2747</v>
      </c>
      <c r="UX15" s="5">
        <f>'データ一覧(モニタリング指標)'!UX51+'データ一覧(モニタリング指標)'!UX46</f>
        <v>2753</v>
      </c>
      <c r="UY15" s="5">
        <f>'データ一覧(モニタリング指標)'!UY51+'データ一覧(モニタリング指標)'!UY46</f>
        <v>2773</v>
      </c>
      <c r="UZ15" s="5">
        <f>'データ一覧(モニタリング指標)'!UZ51+'データ一覧(モニタリング指標)'!UZ46</f>
        <v>2772</v>
      </c>
      <c r="VA15" s="5">
        <f>'データ一覧(モニタリング指標)'!VA51+'データ一覧(モニタリング指標)'!VA46</f>
        <v>2772</v>
      </c>
      <c r="VB15" s="5">
        <f>'データ一覧(モニタリング指標)'!VB51+'データ一覧(モニタリング指標)'!VB46</f>
        <v>2770</v>
      </c>
      <c r="VC15" s="5">
        <f>'データ一覧(モニタリング指標)'!VC51+'データ一覧(モニタリング指標)'!VC46</f>
        <v>2770</v>
      </c>
      <c r="VD15" s="5">
        <f>'データ一覧(モニタリング指標)'!VD51+'データ一覧(モニタリング指標)'!VD46</f>
        <v>2773</v>
      </c>
      <c r="VE15" s="5">
        <f>'データ一覧(モニタリング指標)'!VE51+'データ一覧(モニタリング指標)'!VE46</f>
        <v>2798</v>
      </c>
      <c r="VF15" s="5">
        <f>'データ一覧(モニタリング指標)'!VF51+'データ一覧(モニタリング指標)'!VF46</f>
        <v>2802</v>
      </c>
      <c r="VG15" s="5">
        <f>'データ一覧(モニタリング指標)'!VG51+'データ一覧(モニタリング指標)'!VG46</f>
        <v>2802</v>
      </c>
      <c r="VH15" s="5">
        <f>'データ一覧(モニタリング指標)'!VH51+'データ一覧(モニタリング指標)'!VH46</f>
        <v>2866</v>
      </c>
      <c r="VI15" s="5">
        <f>'データ一覧(モニタリング指標)'!VI51+'データ一覧(モニタリング指標)'!VI46</f>
        <v>2685</v>
      </c>
      <c r="VJ15" s="5">
        <f>'データ一覧(モニタリング指標)'!VJ51+'データ一覧(モニタリング指標)'!VJ46</f>
        <v>2660</v>
      </c>
      <c r="VK15" s="5">
        <f>'データ一覧(モニタリング指標)'!VK51+'データ一覧(モニタリング指標)'!VK46</f>
        <v>2660</v>
      </c>
      <c r="VL15" s="5">
        <f>'データ一覧(モニタリング指標)'!VL51+'データ一覧(モニタリング指標)'!VL46</f>
        <v>2628</v>
      </c>
      <c r="VM15" s="5">
        <f>'データ一覧(モニタリング指標)'!VM51+'データ一覧(モニタリング指標)'!VM46</f>
        <v>2594</v>
      </c>
      <c r="VN15" s="5">
        <f>'データ一覧(モニタリング指標)'!VN51+'データ一覧(モニタリング指標)'!VN46</f>
        <v>2574</v>
      </c>
      <c r="VO15" s="5">
        <f>'データ一覧(モニタリング指標)'!VO51+'データ一覧(モニタリング指標)'!VO46</f>
        <v>2552</v>
      </c>
      <c r="VP15" s="5">
        <f>'データ一覧(モニタリング指標)'!VP51+'データ一覧(モニタリング指標)'!VP46</f>
        <v>2534</v>
      </c>
      <c r="VQ15" s="5">
        <f>'データ一覧(モニタリング指標)'!VQ51+'データ一覧(モニタリング指標)'!VQ46</f>
        <v>2507</v>
      </c>
      <c r="VR15" s="5">
        <f>'データ一覧(モニタリング指標)'!VR51+'データ一覧(モニタリング指標)'!VR46</f>
        <v>2500</v>
      </c>
      <c r="VS15" s="5">
        <f>'データ一覧(モニタリング指標)'!VS51+'データ一覧(モニタリング指標)'!VS46</f>
        <v>2413</v>
      </c>
      <c r="VT15" s="5">
        <f>'データ一覧(モニタリング指標)'!VT51+'データ一覧(モニタリング指標)'!VT46</f>
        <v>2397</v>
      </c>
      <c r="VU15" s="5">
        <f>'データ一覧(モニタリング指標)'!VU51+'データ一覧(モニタリング指標)'!VU46</f>
        <v>2352</v>
      </c>
      <c r="VV15" s="5">
        <f>'データ一覧(モニタリング指標)'!VV51+'データ一覧(モニタリング指標)'!VV46</f>
        <v>2322</v>
      </c>
      <c r="VW15" s="5">
        <f>'データ一覧(モニタリング指標)'!VW51+'データ一覧(モニタリング指標)'!VW46</f>
        <v>2290</v>
      </c>
      <c r="VX15" s="5">
        <f>'データ一覧(モニタリング指標)'!VX51+'データ一覧(モニタリング指標)'!VX46</f>
        <v>2276</v>
      </c>
      <c r="VY15" s="5">
        <f>'データ一覧(モニタリング指標)'!VY51+'データ一覧(モニタリング指標)'!VY46</f>
        <v>2276</v>
      </c>
      <c r="VZ15" s="5">
        <f>'データ一覧(モニタリング指標)'!VZ51+'データ一覧(モニタリング指標)'!VZ46</f>
        <v>2227</v>
      </c>
      <c r="WA15" s="5">
        <f>'データ一覧(モニタリング指標)'!WA51+'データ一覧(モニタリング指標)'!WA46</f>
        <v>2177</v>
      </c>
      <c r="WB15" s="5">
        <f>'データ一覧(モニタリング指標)'!WB51+'データ一覧(モニタリング指標)'!WB46</f>
        <v>2157</v>
      </c>
      <c r="WC15" s="5">
        <f>'データ一覧(モニタリング指標)'!WC51+'データ一覧(モニタリング指標)'!WC46</f>
        <v>2157</v>
      </c>
      <c r="WD15" s="5">
        <f>'データ一覧(モニタリング指標)'!WD51+'データ一覧(モニタリング指標)'!WD46</f>
        <v>2157</v>
      </c>
      <c r="WE15" s="5">
        <f>'データ一覧(モニタリング指標)'!WE51+'データ一覧(モニタリング指標)'!WE46</f>
        <v>2157</v>
      </c>
      <c r="WF15" s="5">
        <f>'データ一覧(モニタリング指標)'!WF51+'データ一覧(モニタリング指標)'!WF46</f>
        <v>2157</v>
      </c>
      <c r="WG15" s="5">
        <f>'データ一覧(モニタリング指標)'!WG51+'データ一覧(モニタリング指標)'!WG46</f>
        <v>2147</v>
      </c>
      <c r="WH15" s="5">
        <f>'データ一覧(モニタリング指標)'!WH51+'データ一覧(モニタリング指標)'!WH46</f>
        <v>2147</v>
      </c>
      <c r="WI15" s="5">
        <f>'データ一覧(モニタリング指標)'!WI51+'データ一覧(モニタリング指標)'!WI46</f>
        <v>2128</v>
      </c>
      <c r="WJ15" s="5">
        <f>'データ一覧(モニタリング指標)'!WJ51+'データ一覧(モニタリング指標)'!WJ46</f>
        <v>2105</v>
      </c>
      <c r="WK15" s="5">
        <f>'データ一覧(モニタリング指標)'!WK51+'データ一覧(モニタリング指標)'!WK46</f>
        <v>2053</v>
      </c>
      <c r="WL15" s="5">
        <f>'データ一覧(モニタリング指標)'!WL51+'データ一覧(モニタリング指標)'!WL46</f>
        <v>2053</v>
      </c>
      <c r="WM15" s="5">
        <f>'データ一覧(モニタリング指標)'!WM51+'データ一覧(モニタリング指標)'!WM46</f>
        <v>2053</v>
      </c>
      <c r="WN15" s="5">
        <f>'データ一覧(モニタリング指標)'!WN51+'データ一覧(モニタリング指標)'!WN46</f>
        <v>1990</v>
      </c>
      <c r="WO15" s="5">
        <f>'データ一覧(モニタリング指標)'!WO51+'データ一覧(モニタリング指標)'!WO46</f>
        <v>1989</v>
      </c>
      <c r="WP15" s="5">
        <f>'データ一覧(モニタリング指標)'!WP51+'データ一覧(モニタリング指標)'!WP46</f>
        <v>1959</v>
      </c>
      <c r="WQ15" s="5">
        <f>'データ一覧(モニタリング指標)'!WQ51+'データ一覧(モニタリング指標)'!WQ46</f>
        <v>1977</v>
      </c>
      <c r="WR15" s="5">
        <f>'データ一覧(モニタリング指標)'!WR51+'データ一覧(モニタリング指標)'!WR46</f>
        <v>1984</v>
      </c>
      <c r="WS15" s="5">
        <f>'データ一覧(モニタリング指標)'!WS51+'データ一覧(モニタリング指標)'!WS46</f>
        <v>1980</v>
      </c>
      <c r="WT15" s="5">
        <f>'データ一覧(モニタリング指標)'!WT51+'データ一覧(モニタリング指標)'!WT46</f>
        <v>2000</v>
      </c>
      <c r="WU15" s="5">
        <f>'データ一覧(モニタリング指標)'!WU51+'データ一覧(モニタリング指標)'!WU46</f>
        <v>1885</v>
      </c>
      <c r="WV15" s="5">
        <f>'データ一覧(モニタリング指標)'!WV51+'データ一覧(モニタリング指標)'!WV46</f>
        <v>1882</v>
      </c>
      <c r="WW15" s="5">
        <f>'データ一覧(モニタリング指標)'!WW51+'データ一覧(モニタリング指標)'!WW46</f>
        <v>1880</v>
      </c>
      <c r="WX15" s="5">
        <f>'データ一覧(モニタリング指標)'!WX51+'データ一覧(モニタリング指標)'!WX46</f>
        <v>1863</v>
      </c>
      <c r="WY15" s="5">
        <f>'データ一覧(モニタリング指標)'!WY51+'データ一覧(モニタリング指標)'!WY46</f>
        <v>1852</v>
      </c>
      <c r="WZ15" s="5">
        <f>'データ一覧(モニタリング指標)'!WZ51+'データ一覧(モニタリング指標)'!WZ46</f>
        <v>1847</v>
      </c>
      <c r="XA15" s="5">
        <f>'データ一覧(モニタリング指標)'!XA51+'データ一覧(モニタリング指標)'!XA46</f>
        <v>1847</v>
      </c>
      <c r="XB15" s="5">
        <f>'データ一覧(モニタリング指標)'!XB51+'データ一覧(モニタリング指標)'!XB46</f>
        <v>1823</v>
      </c>
      <c r="XC15" s="5">
        <f>'データ一覧(モニタリング指標)'!XC51+'データ一覧(モニタリング指標)'!XC46</f>
        <v>1825</v>
      </c>
      <c r="XD15" s="5">
        <f>'データ一覧(モニタリング指標)'!XD51+'データ一覧(モニタリング指標)'!XD46</f>
        <v>1794</v>
      </c>
      <c r="XE15" s="5">
        <f>'データ一覧(モニタリング指標)'!XE51+'データ一覧(モニタリング指標)'!XE46</f>
        <v>1794</v>
      </c>
      <c r="XF15" s="5">
        <f>'データ一覧(モニタリング指標)'!XF51+'データ一覧(モニタリング指標)'!XF46</f>
        <v>1794</v>
      </c>
      <c r="XG15" s="5">
        <f>'データ一覧(モニタリング指標)'!XG51+'データ一覧(モニタリング指標)'!XG46</f>
        <v>1794</v>
      </c>
      <c r="XH15" s="5">
        <f>'データ一覧(モニタリング指標)'!XH51+'データ一覧(モニタリング指標)'!XH46</f>
        <v>1794</v>
      </c>
      <c r="XI15" s="5">
        <f>'データ一覧(モニタリング指標)'!XI51+'データ一覧(モニタリング指標)'!XI46</f>
        <v>1786</v>
      </c>
      <c r="XJ15" s="5">
        <f>'データ一覧(モニタリング指標)'!XJ51+'データ一覧(モニタリング指標)'!XJ46</f>
        <v>1786</v>
      </c>
      <c r="XK15" s="5">
        <f>'データ一覧(モニタリング指標)'!XK51+'データ一覧(モニタリング指標)'!XK46</f>
        <v>1793</v>
      </c>
      <c r="XL15" s="5">
        <f>'データ一覧(モニタリング指標)'!XL51+'データ一覧(モニタリング指標)'!XL46</f>
        <v>1795</v>
      </c>
      <c r="XM15" s="5">
        <f>'データ一覧(モニタリング指標)'!XM51+'データ一覧(モニタリング指標)'!XM46</f>
        <v>1795</v>
      </c>
      <c r="XN15" s="5">
        <f>'データ一覧(モニタリング指標)'!XN51+'データ一覧(モニタリング指標)'!XN46</f>
        <v>1795</v>
      </c>
      <c r="XO15" s="5">
        <f>'データ一覧(モニタリング指標)'!XO51+'データ一覧(モニタリング指標)'!XO46</f>
        <v>1795</v>
      </c>
      <c r="XP15" s="5">
        <f>'データ一覧(モニタリング指標)'!XP51+'データ一覧(モニタリング指標)'!XP46</f>
        <v>1794</v>
      </c>
      <c r="XQ15" s="5">
        <f>'データ一覧(モニタリング指標)'!XQ51+'データ一覧(モニタリング指標)'!XQ46</f>
        <v>1794</v>
      </c>
      <c r="XR15" s="5">
        <f>'データ一覧(モニタリング指標)'!XR51+'データ一覧(モニタリング指標)'!XR46</f>
        <v>1775</v>
      </c>
      <c r="XS15" s="5">
        <f>'データ一覧(モニタリング指標)'!XS51+'データ一覧(モニタリング指標)'!XS46</f>
        <v>1778</v>
      </c>
      <c r="XT15" s="5">
        <f>'データ一覧(モニタリング指標)'!XT51+'データ一覧(モニタリング指標)'!XT46</f>
        <v>1778</v>
      </c>
      <c r="XU15" s="5">
        <f>'データ一覧(モニタリング指標)'!XU51+'データ一覧(モニタリング指標)'!XU46</f>
        <v>1778</v>
      </c>
      <c r="XV15" s="5">
        <f>'データ一覧(モニタリング指標)'!XV51+'データ一覧(モニタリング指標)'!XV46</f>
        <v>1778</v>
      </c>
      <c r="XW15" s="5">
        <f>'データ一覧(モニタリング指標)'!XW51+'データ一覧(モニタリング指標)'!XW46</f>
        <v>1779</v>
      </c>
      <c r="XX15" s="5">
        <f>'データ一覧(モニタリング指標)'!XX51+'データ一覧(モニタリング指標)'!XX46</f>
        <v>1779</v>
      </c>
      <c r="XY15" s="5">
        <f>'データ一覧(モニタリング指標)'!XY51+'データ一覧(モニタリング指標)'!XY46</f>
        <v>1779</v>
      </c>
      <c r="XZ15" s="5">
        <f>'データ一覧(モニタリング指標)'!XZ51+'データ一覧(モニタリング指標)'!XZ46</f>
        <v>1779</v>
      </c>
      <c r="YA15" s="5">
        <f>'データ一覧(モニタリング指標)'!YA51+'データ一覧(モニタリング指標)'!YA46</f>
        <v>1779</v>
      </c>
      <c r="YB15" s="5">
        <f>'データ一覧(モニタリング指標)'!YB51+'データ一覧(モニタリング指標)'!YB46</f>
        <v>1816</v>
      </c>
      <c r="YC15" s="5">
        <f>'データ一覧(モニタリング指標)'!YC51+'データ一覧(モニタリング指標)'!YC46</f>
        <v>1816</v>
      </c>
      <c r="YD15" s="5">
        <f>'データ一覧(モニタリング指標)'!YD51+'データ一覧(モニタリング指標)'!YD46</f>
        <v>1827</v>
      </c>
      <c r="YE15" s="5">
        <f>'データ一覧(モニタリング指標)'!YE51+'データ一覧(モニタリング指標)'!YE46</f>
        <v>1827</v>
      </c>
      <c r="YF15" s="5">
        <f>'データ一覧(モニタリング指標)'!YF51+'データ一覧(モニタリング指標)'!YF46</f>
        <v>1807</v>
      </c>
      <c r="YG15" s="5">
        <f>'データ一覧(モニタリング指標)'!YG51+'データ一覧(モニタリング指標)'!YG46</f>
        <v>1807</v>
      </c>
      <c r="YH15" s="5">
        <f>'データ一覧(モニタリング指標)'!YH51+'データ一覧(モニタリング指標)'!YH46</f>
        <v>1809</v>
      </c>
      <c r="YI15" s="5">
        <f>'データ一覧(モニタリング指標)'!YI51+'データ一覧(モニタリング指標)'!YI46</f>
        <v>1809</v>
      </c>
      <c r="YJ15" s="5">
        <f>'データ一覧(モニタリング指標)'!YJ51+'データ一覧(モニタリング指標)'!YJ46</f>
        <v>1809</v>
      </c>
      <c r="YK15" s="5">
        <f>'データ一覧(モニタリング指標)'!YK51+'データ一覧(モニタリング指標)'!YK46</f>
        <v>1809</v>
      </c>
      <c r="YL15" s="5">
        <f>'データ一覧(モニタリング指標)'!YL51+'データ一覧(モニタリング指標)'!YL46</f>
        <v>1809</v>
      </c>
      <c r="YM15" s="5">
        <f>'データ一覧(モニタリング指標)'!YM51+'データ一覧(モニタリング指標)'!YM46</f>
        <v>1809</v>
      </c>
      <c r="YN15" s="5">
        <f>'データ一覧(モニタリング指標)'!YN51+'データ一覧(モニタリング指標)'!YN46</f>
        <v>1809</v>
      </c>
      <c r="YO15" s="5">
        <f>'データ一覧(モニタリング指標)'!YO51+'データ一覧(モニタリング指標)'!YO46</f>
        <v>1833</v>
      </c>
      <c r="YP15" s="5">
        <f>'データ一覧(モニタリング指標)'!YP51+'データ一覧(モニタリング指標)'!YP46</f>
        <v>1833</v>
      </c>
      <c r="YQ15" s="5">
        <f>'データ一覧(モニタリング指標)'!YQ51+'データ一覧(モニタリング指標)'!YQ46</f>
        <v>1833</v>
      </c>
      <c r="YR15" s="5">
        <f>'データ一覧(モニタリング指標)'!YR51+'データ一覧(モニタリング指標)'!YR46</f>
        <v>1853</v>
      </c>
      <c r="YS15" s="5">
        <f>'データ一覧(モニタリング指標)'!YS51+'データ一覧(モニタリング指標)'!YS46</f>
        <v>1853</v>
      </c>
      <c r="YT15" s="5">
        <f>'データ一覧(モニタリング指標)'!YT51+'データ一覧(モニタリング指標)'!YT46</f>
        <v>1886</v>
      </c>
      <c r="YU15" s="5">
        <f>'データ一覧(モニタリング指標)'!YU51+'データ一覧(モニタリング指標)'!YU46</f>
        <v>1891</v>
      </c>
      <c r="YV15" s="5">
        <f>'データ一覧(モニタリング指標)'!YV51+'データ一覧(モニタリング指標)'!YV46</f>
        <v>1917</v>
      </c>
      <c r="YW15" s="5">
        <f>'データ一覧(モニタリング指標)'!YW51+'データ一覧(モニタリング指標)'!YW46</f>
        <v>1931</v>
      </c>
      <c r="YX15" s="5">
        <f>'データ一覧(モニタリング指標)'!YX51+'データ一覧(モニタリング指標)'!YX46</f>
        <v>1931</v>
      </c>
      <c r="YY15" s="5">
        <f>'データ一覧(モニタリング指標)'!YY51+'データ一覧(モニタリング指標)'!YY46</f>
        <v>1931</v>
      </c>
      <c r="YZ15" s="5">
        <f>'データ一覧(モニタリング指標)'!YZ51+'データ一覧(モニタリング指標)'!YZ46</f>
        <v>1956</v>
      </c>
      <c r="ZA15" s="5">
        <f>'データ一覧(モニタリング指標)'!ZA51+'データ一覧(モニタリング指標)'!ZA46</f>
        <v>1950</v>
      </c>
      <c r="ZB15" s="5">
        <f>'データ一覧(モニタリング指標)'!ZB51+'データ一覧(モニタリング指標)'!ZB46</f>
        <v>1958</v>
      </c>
      <c r="ZC15" s="5">
        <f>'データ一覧(モニタリング指標)'!ZC51+'データ一覧(モニタリング指標)'!ZC46</f>
        <v>1991</v>
      </c>
      <c r="ZD15" s="5">
        <f>'データ一覧(モニタリング指標)'!ZD51+'データ一覧(モニタリング指標)'!ZD46</f>
        <v>2087</v>
      </c>
      <c r="ZE15" s="5">
        <f>'データ一覧(モニタリング指標)'!ZE51+'データ一覧(モニタリング指標)'!ZE46</f>
        <v>2087</v>
      </c>
      <c r="ZF15" s="5">
        <f>'データ一覧(モニタリング指標)'!ZF51+'データ一覧(モニタリング指標)'!ZF46</f>
        <v>2087</v>
      </c>
      <c r="ZG15" s="5">
        <f>'データ一覧(モニタリング指標)'!ZG51+'データ一覧(モニタリング指標)'!ZG46</f>
        <v>2144</v>
      </c>
      <c r="ZH15" s="5">
        <f>'データ一覧(モニタリング指標)'!ZH51+'データ一覧(モニタリング指標)'!ZH46</f>
        <v>2232</v>
      </c>
      <c r="ZI15" s="5">
        <f>'データ一覧(モニタリング指標)'!ZI51+'データ一覧(モニタリング指標)'!ZI46</f>
        <v>2302</v>
      </c>
      <c r="ZJ15" s="5">
        <f>'データ一覧(モニタリング指標)'!ZJ51+'データ一覧(モニタリング指標)'!ZJ46</f>
        <v>2362</v>
      </c>
      <c r="ZK15" s="5">
        <f>'データ一覧(モニタリング指標)'!ZK51+'データ一覧(モニタリング指標)'!ZK46</f>
        <v>2356</v>
      </c>
      <c r="ZL15" s="5">
        <f>'データ一覧(モニタリング指標)'!ZL51+'データ一覧(モニタリング指標)'!ZL46</f>
        <v>2356</v>
      </c>
      <c r="ZM15" s="5">
        <f>'データ一覧(モニタリング指標)'!ZM51+'データ一覧(モニタリング指標)'!ZM46</f>
        <v>2457</v>
      </c>
      <c r="ZN15" s="5">
        <f>'データ一覧(モニタリング指標)'!ZN51+'データ一覧(モニタリング指標)'!ZN46</f>
        <v>2510</v>
      </c>
      <c r="ZO15" s="5">
        <f>'データ一覧(モニタリング指標)'!ZO51+'データ一覧(モニタリング指標)'!ZO46</f>
        <v>2521</v>
      </c>
      <c r="ZP15" s="5">
        <f>'データ一覧(モニタリング指標)'!ZP51+'データ一覧(モニタリング指標)'!ZP46</f>
        <v>2581</v>
      </c>
      <c r="ZQ15" s="5">
        <f>'データ一覧(モニタリング指標)'!ZQ51+'データ一覧(モニタリング指標)'!ZQ46</f>
        <v>2610</v>
      </c>
      <c r="ZR15" s="5">
        <f>'データ一覧(モニタリング指標)'!ZR51+'データ一覧(モニタリング指標)'!ZR46</f>
        <v>2617</v>
      </c>
      <c r="ZS15" s="5">
        <f>'データ一覧(モニタリング指標)'!ZS51+'データ一覧(モニタリング指標)'!ZS46</f>
        <v>2617</v>
      </c>
      <c r="ZT15" s="5">
        <f>'データ一覧(モニタリング指標)'!ZT51+'データ一覧(モニタリング指標)'!ZT46</f>
        <v>2737</v>
      </c>
      <c r="ZU15" s="5">
        <f>'データ一覧(モニタリング指標)'!ZU51+'データ一覧(モニタリング指標)'!ZU46</f>
        <v>2741</v>
      </c>
      <c r="ZV15" s="5">
        <f>'データ一覧(モニタリング指標)'!ZV51+'データ一覧(モニタリング指標)'!ZV46</f>
        <v>2801</v>
      </c>
      <c r="ZW15" s="5">
        <f>'データ一覧(モニタリング指標)'!ZW51+'データ一覧(モニタリング指標)'!ZW46</f>
        <v>2824</v>
      </c>
      <c r="ZX15" s="5">
        <f>'データ一覧(モニタリング指標)'!ZX51+'データ一覧(モニタリング指標)'!ZX46</f>
        <v>2837</v>
      </c>
      <c r="ZY15" s="5">
        <f>'データ一覧(モニタリング指標)'!ZY51+'データ一覧(モニタリング指標)'!ZY46</f>
        <v>2855</v>
      </c>
      <c r="ZZ15" s="5">
        <f>'データ一覧(モニタリング指標)'!ZZ51+'データ一覧(モニタリング指標)'!ZZ46</f>
        <v>2855</v>
      </c>
      <c r="AAA15" s="5">
        <f>'データ一覧(モニタリング指標)'!AAA51+'データ一覧(モニタリング指標)'!AAA46</f>
        <v>2894</v>
      </c>
      <c r="AAB15" s="5">
        <f>'データ一覧(モニタリング指標)'!AAB51+'データ一覧(モニタリング指標)'!AAB46</f>
        <v>2991</v>
      </c>
      <c r="AAC15" s="5">
        <f>'データ一覧(モニタリング指標)'!AAC51+'データ一覧(モニタリング指標)'!AAC46</f>
        <v>3008</v>
      </c>
      <c r="AAD15" s="5">
        <f>'データ一覧(モニタリング指標)'!AAD51+'データ一覧(モニタリング指標)'!AAD46</f>
        <v>3024</v>
      </c>
      <c r="AAE15" s="5">
        <f>'データ一覧(モニタリング指標)'!AAE51+'データ一覧(モニタリング指標)'!AAE46</f>
        <v>3025</v>
      </c>
      <c r="AAF15" s="5">
        <f>'データ一覧(モニタリング指標)'!AAF51+'データ一覧(モニタリング指標)'!AAF46</f>
        <v>3028</v>
      </c>
      <c r="AAG15" s="5">
        <f>'データ一覧(モニタリング指標)'!AAG51+'データ一覧(モニタリング指標)'!AAG46</f>
        <v>3028</v>
      </c>
      <c r="AAH15" s="5">
        <f>'データ一覧(モニタリング指標)'!AAH51+'データ一覧(モニタリング指標)'!AAH46</f>
        <v>3087</v>
      </c>
      <c r="AAI15" s="5">
        <f>'データ一覧(モニタリング指標)'!AAI51+'データ一覧(モニタリング指標)'!AAI46</f>
        <v>3089</v>
      </c>
      <c r="AAJ15" s="5">
        <f>'データ一覧(モニタリング指標)'!AAJ51+'データ一覧(モニタリング指標)'!AAJ46</f>
        <v>3100</v>
      </c>
      <c r="AAK15" s="5">
        <f>'データ一覧(モニタリング指標)'!AAK51+'データ一覧(モニタリング指標)'!AAK46</f>
        <v>3132</v>
      </c>
      <c r="AAL15" s="5">
        <f>'データ一覧(モニタリング指標)'!AAL51+'データ一覧(モニタリング指標)'!AAL46</f>
        <v>3191</v>
      </c>
      <c r="AAM15" s="5">
        <f>'データ一覧(モニタリング指標)'!AAM51+'データ一覧(モニタリング指標)'!AAM46</f>
        <v>3191</v>
      </c>
      <c r="AAN15" s="5">
        <f>'データ一覧(モニタリング指標)'!AAN51+'データ一覧(モニタリング指標)'!AAN46</f>
        <v>3191</v>
      </c>
      <c r="AAO15" s="5">
        <f>'データ一覧(モニタリング指標)'!AAO51+'データ一覧(モニタリング指標)'!AAO46</f>
        <v>3209</v>
      </c>
      <c r="AAP15" s="5">
        <f>'データ一覧(モニタリング指標)'!AAP51+'データ一覧(モニタリング指標)'!AAP46</f>
        <v>3228</v>
      </c>
      <c r="AAQ15" s="5">
        <f>'データ一覧(モニタリング指標)'!AAQ51+'データ一覧(モニタリング指標)'!AAQ46</f>
        <v>3464</v>
      </c>
      <c r="AAR15" s="5">
        <f>'データ一覧(モニタリング指標)'!AAR51+'データ一覧(モニタリング指標)'!AAR46</f>
        <v>3449</v>
      </c>
      <c r="AAS15" s="5">
        <f>'データ一覧(モニタリング指標)'!AAS51+'データ一覧(モニタリング指標)'!AAS46</f>
        <v>3442</v>
      </c>
      <c r="AAT15" s="5">
        <f>'データ一覧(モニタリング指標)'!AAT51+'データ一覧(モニタリング指標)'!AAT46</f>
        <v>3409</v>
      </c>
      <c r="AAU15" s="5">
        <f>'データ一覧(モニタリング指標)'!AAU51+'データ一覧(モニタリング指標)'!AAU46</f>
        <v>3409</v>
      </c>
      <c r="AAV15" s="5">
        <f>'データ一覧(モニタリング指標)'!AAV51+'データ一覧(モニタリング指標)'!AAV46</f>
        <v>3425</v>
      </c>
      <c r="AAW15" s="5">
        <f>'データ一覧(モニタリング指標)'!AAW51+'データ一覧(モニタリング指標)'!AAW46</f>
        <v>3425</v>
      </c>
      <c r="AAX15" s="5">
        <f>'データ一覧(モニタリング指標)'!AAX51+'データ一覧(モニタリング指標)'!AAX46</f>
        <v>3435</v>
      </c>
      <c r="AAY15" s="5">
        <f>'データ一覧(モニタリング指標)'!AAY51+'データ一覧(モニタリング指標)'!AAY46</f>
        <v>3435</v>
      </c>
      <c r="AAZ15" s="5">
        <f>'データ一覧(モニタリング指標)'!AAZ51+'データ一覧(モニタリング指標)'!AAZ46</f>
        <v>3432</v>
      </c>
      <c r="ABA15" s="5">
        <f>'データ一覧(モニタリング指標)'!ABA51+'データ一覧(モニタリング指標)'!ABA46</f>
        <v>3438</v>
      </c>
      <c r="ABB15" s="5">
        <f>'データ一覧(モニタリング指標)'!ABB51+'データ一覧(モニタリング指標)'!ABB46</f>
        <v>3438</v>
      </c>
      <c r="ABC15" s="5">
        <f>'データ一覧(モニタリング指標)'!ABC51+'データ一覧(モニタリング指標)'!ABC46</f>
        <v>3445</v>
      </c>
      <c r="ABD15" s="5">
        <f>'データ一覧(モニタリング指標)'!ABD51+'データ一覧(モニタリング指標)'!ABD46</f>
        <v>3404</v>
      </c>
      <c r="ABE15" s="5">
        <f>'データ一覧(モニタリング指標)'!ABE51+'データ一覧(モニタリング指標)'!ABE46</f>
        <v>3436</v>
      </c>
      <c r="ABF15" s="5">
        <f>'データ一覧(モニタリング指標)'!ABF51+'データ一覧(モニタリング指標)'!ABF46</f>
        <v>3419</v>
      </c>
      <c r="ABG15" s="5">
        <f>'データ一覧(モニタリング指標)'!ABG51+'データ一覧(モニタリング指標)'!ABG46</f>
        <v>3414</v>
      </c>
      <c r="ABH15" s="5">
        <f>'データ一覧(モニタリング指標)'!ABH51+'データ一覧(モニタリング指標)'!ABH46</f>
        <v>3408</v>
      </c>
      <c r="ABI15" s="5">
        <f>'データ一覧(モニタリング指標)'!ABI51+'データ一覧(モニタリング指標)'!ABI46</f>
        <v>3420</v>
      </c>
      <c r="ABJ15" s="5">
        <f>'データ一覧(モニタリング指標)'!ABJ51+'データ一覧(モニタリング指標)'!ABJ46</f>
        <v>3423</v>
      </c>
      <c r="ABK15" s="5">
        <f>'データ一覧(モニタリング指標)'!ABK51+'データ一覧(モニタリング指標)'!ABK46</f>
        <v>3425</v>
      </c>
      <c r="ABL15" s="5">
        <f>'データ一覧(モニタリング指標)'!ABL51+'データ一覧(モニタリング指標)'!ABL46</f>
        <v>3477</v>
      </c>
      <c r="ABM15" s="5">
        <f>'データ一覧(モニタリング指標)'!ABM51+'データ一覧(モニタリング指標)'!ABM46</f>
        <v>3427</v>
      </c>
      <c r="ABN15" s="5">
        <f>'データ一覧(モニタリング指標)'!ABN51+'データ一覧(モニタリング指標)'!ABN46</f>
        <v>3440</v>
      </c>
      <c r="ABO15" s="5">
        <f>'データ一覧(モニタリング指標)'!ABO51+'データ一覧(モニタリング指標)'!ABO46</f>
        <v>3438</v>
      </c>
      <c r="ABP15" s="5">
        <f>'データ一覧(モニタリング指標)'!ABP51+'データ一覧(モニタリング指標)'!ABP46</f>
        <v>3438</v>
      </c>
      <c r="ABQ15" s="5">
        <f>'データ一覧(モニタリング指標)'!ABQ51+'データ一覧(モニタリング指標)'!ABQ46</f>
        <v>3446</v>
      </c>
      <c r="ABR15" s="5">
        <f>'データ一覧(モニタリング指標)'!ABR51+'データ一覧(モニタリング指標)'!ABR46</f>
        <v>3469</v>
      </c>
      <c r="ABS15" s="5">
        <f>'データ一覧(モニタリング指標)'!ABS51+'データ一覧(モニタリング指標)'!ABS46</f>
        <v>3450</v>
      </c>
      <c r="ABT15" s="5">
        <f>'データ一覧(モニタリング指標)'!ABT51+'データ一覧(モニタリング指標)'!ABT46</f>
        <v>3436</v>
      </c>
      <c r="ABU15" s="5">
        <f>'データ一覧(モニタリング指標)'!ABU51+'データ一覧(モニタリング指標)'!ABU46</f>
        <v>3422</v>
      </c>
      <c r="ABV15" s="5">
        <f>'データ一覧(モニタリング指標)'!ABV51+'データ一覧(モニタリング指標)'!ABV46</f>
        <v>3407</v>
      </c>
      <c r="ABW15" s="5">
        <f>'データ一覧(モニタリング指標)'!ABW51+'データ一覧(モニタリング指標)'!ABW46</f>
        <v>3407</v>
      </c>
      <c r="ABX15" s="5">
        <f>'データ一覧(モニタリング指標)'!ABX51+'データ一覧(モニタリング指標)'!ABX46</f>
        <v>3409</v>
      </c>
      <c r="ABY15" s="5">
        <f>'データ一覧(モニタリング指標)'!ABY51+'データ一覧(モニタリング指標)'!ABY46</f>
        <v>3377</v>
      </c>
      <c r="ABZ15" s="5">
        <f>'データ一覧(モニタリング指標)'!ABZ51+'データ一覧(モニタリング指標)'!ABZ46</f>
        <v>3325</v>
      </c>
      <c r="ACA15" s="5">
        <f>'データ一覧(モニタリング指標)'!ACA51+'データ一覧(モニタリング指標)'!ACA46</f>
        <v>3310</v>
      </c>
      <c r="ACB15" s="5">
        <f>'データ一覧(モニタリング指標)'!ACB51+'データ一覧(モニタリング指標)'!ACB46</f>
        <v>3283</v>
      </c>
      <c r="ACC15" s="5">
        <f>'データ一覧(モニタリング指標)'!ACC51+'データ一覧(モニタリング指標)'!ACC46</f>
        <v>3267</v>
      </c>
      <c r="ACD15" s="5">
        <f>'データ一覧(モニタリング指標)'!ACD51+'データ一覧(モニタリング指標)'!ACD46</f>
        <v>3267</v>
      </c>
      <c r="ACE15" s="5">
        <f>'データ一覧(モニタリング指標)'!ACE51+'データ一覧(モニタリング指標)'!ACE46</f>
        <v>3271</v>
      </c>
      <c r="ACF15" s="5">
        <f>'データ一覧(モニタリング指標)'!ACF51+'データ一覧(モニタリング指標)'!ACF46</f>
        <v>3242</v>
      </c>
      <c r="ACG15" s="5">
        <f>'データ一覧(モニタリング指標)'!ACG51+'データ一覧(モニタリング指標)'!ACG46</f>
        <v>3238</v>
      </c>
      <c r="ACH15" s="5">
        <f>'データ一覧(モニタリング指標)'!ACH51+'データ一覧(モニタリング指標)'!ACH46</f>
        <v>3240</v>
      </c>
      <c r="ACI15" s="5">
        <f>'データ一覧(モニタリング指標)'!ACI51+'データ一覧(モニタリング指標)'!ACI46</f>
        <v>3241</v>
      </c>
      <c r="ACJ15" s="5">
        <f>'データ一覧(モニタリング指標)'!ACJ51+'データ一覧(モニタリング指標)'!ACJ46</f>
        <v>3241</v>
      </c>
      <c r="ACK15" s="5">
        <f>'データ一覧(モニタリング指標)'!ACK51+'データ一覧(モニタリング指標)'!ACK46</f>
        <v>3241</v>
      </c>
      <c r="ACL15" s="5">
        <f>'データ一覧(モニタリング指標)'!ACL51+'データ一覧(モニタリング指標)'!ACL46</f>
        <v>3251</v>
      </c>
      <c r="ACM15" s="5">
        <f>'データ一覧(モニタリング指標)'!ACM51+'データ一覧(モニタリング指標)'!ACM46</f>
        <v>3231</v>
      </c>
      <c r="ACN15" s="5">
        <f>'データ一覧(モニタリング指標)'!ACN51+'データ一覧(モニタリング指標)'!ACN46</f>
        <v>3231</v>
      </c>
      <c r="ACO15" s="5">
        <f>'データ一覧(モニタリング指標)'!ACO51+'データ一覧(モニタリング指標)'!ACO46</f>
        <v>3219</v>
      </c>
      <c r="ACP15" s="5">
        <f>'データ一覧(モニタリング指標)'!ACP51+'データ一覧(モニタリング指標)'!ACP46</f>
        <v>3216</v>
      </c>
      <c r="ACQ15" s="5">
        <f>'データ一覧(モニタリング指標)'!ACQ51+'データ一覧(モニタリング指標)'!ACQ46</f>
        <v>3216</v>
      </c>
      <c r="ACR15" s="5">
        <f>'データ一覧(モニタリング指標)'!ACR51+'データ一覧(モニタリング指標)'!ACR46</f>
        <v>3216</v>
      </c>
      <c r="ACS15" s="5">
        <f>'データ一覧(モニタリング指標)'!ACS51+'データ一覧(モニタリング指標)'!ACS46</f>
        <v>3228</v>
      </c>
      <c r="ACT15" s="5">
        <f>'データ一覧(モニタリング指標)'!ACT51+'データ一覧(モニタリング指標)'!ACT46</f>
        <v>3234</v>
      </c>
      <c r="ACU15" s="5">
        <f>'データ一覧(モニタリング指標)'!ACU51+'データ一覧(モニタリング指標)'!ACU46</f>
        <v>3255</v>
      </c>
      <c r="ACV15" s="5">
        <f>'データ一覧(モニタリング指標)'!ACV51+'データ一覧(モニタリング指標)'!ACV46</f>
        <v>3254</v>
      </c>
      <c r="ACW15" s="5">
        <f>'データ一覧(モニタリング指標)'!ACW51+'データ一覧(モニタリング指標)'!ACW46</f>
        <v>3253</v>
      </c>
      <c r="ACX15" s="5">
        <f>'データ一覧(モニタリング指標)'!ACX51+'データ一覧(モニタリング指標)'!ACX46</f>
        <v>3253</v>
      </c>
      <c r="ACY15" s="5">
        <f>'データ一覧(モニタリング指標)'!ACY51+'データ一覧(モニタリング指標)'!ACY46</f>
        <v>3253</v>
      </c>
      <c r="ACZ15" s="5">
        <f>'データ一覧(モニタリング指標)'!ACZ51+'データ一覧(モニタリング指標)'!ACZ46</f>
        <v>3259</v>
      </c>
      <c r="ADA15" s="5">
        <f>'データ一覧(モニタリング指標)'!ADA51+'データ一覧(モニタリング指標)'!ADA46</f>
        <v>3260</v>
      </c>
      <c r="ADB15" s="5">
        <f>'データ一覧(モニタリング指標)'!ADB51+'データ一覧(モニタリング指標)'!ADB46</f>
        <v>3263</v>
      </c>
      <c r="ADC15" s="5">
        <f>'データ一覧(モニタリング指標)'!ADC51+'データ一覧(モニタリング指標)'!ADC46</f>
        <v>3267</v>
      </c>
      <c r="ADD15" s="5">
        <f>'データ一覧(モニタリング指標)'!ADD51+'データ一覧(モニタリング指標)'!ADD46</f>
        <v>3258</v>
      </c>
      <c r="ADE15" s="5">
        <f>'データ一覧(モニタリング指標)'!ADE51+'データ一覧(モニタリング指標)'!ADE46</f>
        <v>3254</v>
      </c>
      <c r="ADF15" s="5">
        <f>'データ一覧(モニタリング指標)'!ADF51+'データ一覧(モニタリング指標)'!ADF46</f>
        <v>3254</v>
      </c>
      <c r="ADG15" s="5">
        <f>'データ一覧(モニタリング指標)'!ADG51+'データ一覧(モニタリング指標)'!ADG46</f>
        <v>3254</v>
      </c>
      <c r="ADH15" s="5">
        <f>'データ一覧(モニタリング指標)'!ADH51+'データ一覧(モニタリング指標)'!ADH46</f>
        <v>3242</v>
      </c>
      <c r="ADI15" s="5">
        <f>'データ一覧(モニタリング指標)'!ADI51+'データ一覧(モニタリング指標)'!ADI46</f>
        <v>3256</v>
      </c>
      <c r="ADJ15" s="5">
        <f>'データ一覧(モニタリング指標)'!ADJ51+'データ一覧(モニタリング指標)'!ADJ46</f>
        <v>3258</v>
      </c>
      <c r="ADK15" s="5">
        <f>'データ一覧(モニタリング指標)'!ADK51+'データ一覧(モニタリング指標)'!ADK46</f>
        <v>3277</v>
      </c>
      <c r="ADL15" s="5">
        <f>'データ一覧(モニタリング指標)'!ADL51+'データ一覧(モニタリング指標)'!ADL46</f>
        <v>3278</v>
      </c>
      <c r="ADM15" s="5">
        <f>'データ一覧(モニタリング指標)'!ADM51+'データ一覧(モニタリング指標)'!ADM46</f>
        <v>3278</v>
      </c>
      <c r="ADN15" s="5">
        <f>'データ一覧(モニタリング指標)'!ADN51+'データ一覧(モニタリング指標)'!ADN46</f>
        <v>3278</v>
      </c>
      <c r="ADO15" s="5">
        <f>'データ一覧(モニタリング指標)'!ADO51+'データ一覧(モニタリング指標)'!ADO46</f>
        <v>3277</v>
      </c>
      <c r="ADP15" s="5">
        <f>'データ一覧(モニタリング指標)'!ADP51+'データ一覧(モニタリング指標)'!ADP46</f>
        <v>3277</v>
      </c>
      <c r="ADQ15" s="5">
        <f>'データ一覧(モニタリング指標)'!ADQ51+'データ一覧(モニタリング指標)'!ADQ46</f>
        <v>3277</v>
      </c>
      <c r="ADR15" s="5">
        <f>'データ一覧(モニタリング指標)'!ADR51+'データ一覧(モニタリング指標)'!ADR46</f>
        <v>3277</v>
      </c>
      <c r="ADS15" s="5">
        <f>'データ一覧(モニタリング指標)'!ADS51+'データ一覧(モニタリング指標)'!ADS46</f>
        <v>3284</v>
      </c>
      <c r="ADT15" s="5">
        <f>'データ一覧(モニタリング指標)'!ADT51+'データ一覧(モニタリング指標)'!ADT46</f>
        <v>3284</v>
      </c>
      <c r="ADU15" s="5">
        <f>'データ一覧(モニタリング指標)'!ADU51+'データ一覧(モニタリング指標)'!ADU46</f>
        <v>3291</v>
      </c>
      <c r="ADV15" s="5">
        <f>'データ一覧(モニタリング指標)'!ADV51+'データ一覧(モニタリング指標)'!ADV46</f>
        <v>3281</v>
      </c>
      <c r="ADW15" s="5">
        <f>'データ一覧(モニタリング指標)'!ADW51+'データ一覧(モニタリング指標)'!ADW46</f>
        <v>3274</v>
      </c>
      <c r="ADX15" s="5">
        <f>'データ一覧(モニタリング指標)'!ADX51+'データ一覧(モニタリング指標)'!ADX46</f>
        <v>3276</v>
      </c>
      <c r="ADY15" s="5">
        <f>'データ一覧(モニタリング指標)'!ADY51+'データ一覧(モニタリング指標)'!ADY46</f>
        <v>3277</v>
      </c>
      <c r="ADZ15" s="5">
        <f>'データ一覧(モニタリング指標)'!ADZ51+'データ一覧(モニタリング指標)'!ADZ46</f>
        <v>3286</v>
      </c>
      <c r="AEA15" s="5">
        <f>'データ一覧(モニタリング指標)'!AEA51+'データ一覧(モニタリング指標)'!AEA46</f>
        <v>3286</v>
      </c>
      <c r="AEB15" s="5">
        <f>'データ一覧(モニタリング指標)'!AEB51+'データ一覧(モニタリング指標)'!AEB46</f>
        <v>3253</v>
      </c>
      <c r="AEC15" s="5">
        <f>'データ一覧(モニタリング指標)'!AEC51+'データ一覧(モニタリング指標)'!AEC46</f>
        <v>3053</v>
      </c>
      <c r="AED15" s="5">
        <f>'データ一覧(モニタリング指標)'!AED51+'データ一覧(モニタリング指標)'!AED46</f>
        <v>2950</v>
      </c>
      <c r="AEE15" s="5">
        <f>'データ一覧(モニタリング指標)'!AEE51+'データ一覧(モニタリング指標)'!AEE46</f>
        <v>2887</v>
      </c>
      <c r="AEF15" s="5">
        <f>'データ一覧(モニタリング指標)'!AEF51+'データ一覧(モニタリング指標)'!AEF46</f>
        <v>2812</v>
      </c>
      <c r="AEG15" s="5">
        <f>'データ一覧(モニタリング指標)'!AEG51+'データ一覧(モニタリング指標)'!AEG46</f>
        <v>2780</v>
      </c>
      <c r="AEH15" s="5">
        <f>'データ一覧(モニタリング指標)'!AEH51+'データ一覧(モニタリング指標)'!AEH46</f>
        <v>2780</v>
      </c>
      <c r="AEI15" s="5">
        <f>'データ一覧(モニタリング指標)'!AEI51+'データ一覧(モニタリング指標)'!AEI46</f>
        <v>2737</v>
      </c>
      <c r="AEJ15" s="5">
        <f>'データ一覧(モニタリング指標)'!AEJ51+'データ一覧(モニタリング指標)'!AEJ46</f>
        <v>2717</v>
      </c>
      <c r="AEK15" s="5">
        <f>'データ一覧(モニタリング指標)'!AEK51+'データ一覧(モニタリング指標)'!AEK46</f>
        <v>2667</v>
      </c>
      <c r="AEL15" s="5">
        <f>'データ一覧(モニタリング指標)'!AEL51+'データ一覧(モニタリング指標)'!AEL46</f>
        <v>2620</v>
      </c>
      <c r="AEM15" s="5">
        <f>'データ一覧(モニタリング指標)'!AEM51+'データ一覧(モニタリング指標)'!AEM46</f>
        <v>2612</v>
      </c>
      <c r="AEN15" s="5">
        <f>'データ一覧(モニタリング指標)'!AEN51+'データ一覧(モニタリング指標)'!AEN46</f>
        <v>2610</v>
      </c>
      <c r="AEO15" s="5">
        <f>'データ一覧(モニタリング指標)'!AEO51+'データ一覧(モニタリング指標)'!AEO46</f>
        <v>2610</v>
      </c>
      <c r="AEP15" s="5">
        <f>'データ一覧(モニタリング指標)'!AEP51+'データ一覧(モニタリング指標)'!AEP46</f>
        <v>2566</v>
      </c>
      <c r="AEQ15" s="5">
        <f>'データ一覧(モニタリング指標)'!AEQ51+'データ一覧(モニタリング指標)'!AEQ46</f>
        <v>2563</v>
      </c>
      <c r="AER15" s="5">
        <f>'データ一覧(モニタリング指標)'!AER51+'データ一覧(モニタリング指標)'!AER46</f>
        <v>2505</v>
      </c>
      <c r="AES15" s="5">
        <f>'データ一覧(モニタリング指標)'!AES51+'データ一覧(モニタリング指標)'!AES46</f>
        <v>2505</v>
      </c>
      <c r="AET15" s="5">
        <f>'データ一覧(モニタリング指標)'!AET51+'データ一覧(モニタリング指標)'!AET46</f>
        <v>2508</v>
      </c>
      <c r="AEU15" s="5">
        <f>'データ一覧(モニタリング指標)'!AEU51+'データ一覧(モニタリング指標)'!AEU46</f>
        <v>2508</v>
      </c>
      <c r="AEV15" s="5">
        <f>'データ一覧(モニタリング指標)'!AEV51+'データ一覧(モニタリング指標)'!AEV46</f>
        <v>2508</v>
      </c>
      <c r="AEW15" s="5">
        <f>'データ一覧(モニタリング指標)'!AEW51+'データ一覧(モニタリング指標)'!AEW46</f>
        <v>2491</v>
      </c>
      <c r="AEX15" s="5">
        <f>'データ一覧(モニタリング指標)'!AEX51+'データ一覧(モニタリング指標)'!AEX46</f>
        <v>2482</v>
      </c>
      <c r="AEY15" s="5">
        <f>'データ一覧(モニタリング指標)'!AEY51+'データ一覧(モニタリング指標)'!AEY46</f>
        <v>2476</v>
      </c>
      <c r="AEZ15" s="5">
        <f>'データ一覧(モニタリング指標)'!AEZ51+'データ一覧(モニタリング指標)'!AEZ46</f>
        <v>2480</v>
      </c>
      <c r="AFA15" s="5">
        <f>'データ一覧(モニタリング指標)'!AFA51+'データ一覧(モニタリング指標)'!AFA46</f>
        <v>2480</v>
      </c>
      <c r="AFB15" s="5">
        <f>'データ一覧(モニタリング指標)'!AFB51+'データ一覧(モニタリング指標)'!AFB46</f>
        <v>2481</v>
      </c>
      <c r="AFC15" s="5">
        <f>'データ一覧(モニタリング指標)'!AFC51+'データ一覧(モニタリング指標)'!AFC46</f>
        <v>2481</v>
      </c>
      <c r="AFD15" s="5">
        <f>'データ一覧(モニタリング指標)'!AFD51+'データ一覧(モニタリング指標)'!AFD46</f>
        <v>2481</v>
      </c>
      <c r="AFE15" s="5">
        <f>'データ一覧(モニタリング指標)'!AFE51+'データ一覧(モニタリング指標)'!AFE46</f>
        <v>2489</v>
      </c>
      <c r="AFF15" s="5">
        <f>'データ一覧(モニタリング指標)'!AFF51+'データ一覧(モニタリング指標)'!AFF46</f>
        <v>2485</v>
      </c>
      <c r="AFG15" s="5">
        <f>'データ一覧(モニタリング指標)'!AFG51+'データ一覧(モニタリング指標)'!AFG46</f>
        <v>2487</v>
      </c>
      <c r="AFH15" s="5">
        <f>'データ一覧(モニタリング指標)'!AFH51+'データ一覧(モニタリング指標)'!AFH46</f>
        <v>2485</v>
      </c>
      <c r="AFI15" s="5">
        <f>'データ一覧(モニタリング指標)'!AFI51+'データ一覧(モニタリング指標)'!AFI46</f>
        <v>2484</v>
      </c>
      <c r="AFJ15" s="5">
        <f>'データ一覧(モニタリング指標)'!AFJ51+'データ一覧(モニタリング指標)'!AFJ46</f>
        <v>2484</v>
      </c>
      <c r="AFK15" s="5">
        <f>'データ一覧(モニタリング指標)'!AFK51+'データ一覧(モニタリング指標)'!AFK46</f>
        <v>2460</v>
      </c>
      <c r="AFL15" s="5">
        <f>'データ一覧(モニタリング指標)'!AFL51+'データ一覧(モニタリング指標)'!AFL46</f>
        <v>2415</v>
      </c>
      <c r="AFM15" s="5">
        <f>'データ一覧(モニタリング指標)'!AFM51+'データ一覧(モニタリング指標)'!AFM46</f>
        <v>2369</v>
      </c>
      <c r="AFN15" s="5">
        <f>'データ一覧(モニタリング指標)'!AFN51+'データ一覧(モニタリング指標)'!AFN46</f>
        <v>2362</v>
      </c>
      <c r="AFO15" s="5">
        <f>'データ一覧(モニタリング指標)'!AFO51+'データ一覧(モニタリング指標)'!AFO46</f>
        <v>2339</v>
      </c>
      <c r="AFP15" s="5">
        <f>'データ一覧(モニタリング指標)'!AFP51+'データ一覧(モニタリング指標)'!AFP46</f>
        <v>2338</v>
      </c>
      <c r="AFQ15" s="5">
        <f>'データ一覧(モニタリング指標)'!AFQ51+'データ一覧(モニタリング指標)'!AFQ46</f>
        <v>2338</v>
      </c>
      <c r="AFR15" s="5">
        <f>'データ一覧(モニタリング指標)'!AFR51+'データ一覧(モニタリング指標)'!AFR46</f>
        <v>2321</v>
      </c>
      <c r="AFS15" s="5">
        <f>'データ一覧(モニタリング指標)'!AFS51+'データ一覧(モニタリング指標)'!AFS46</f>
        <v>2302</v>
      </c>
      <c r="AFT15" s="5">
        <f>'データ一覧(モニタリング指標)'!AFT51+'データ一覧(モニタリング指標)'!AFT46</f>
        <v>2299</v>
      </c>
      <c r="AFU15" s="5">
        <f>'データ一覧(モニタリング指標)'!AFU51+'データ一覧(モニタリング指標)'!AFU46</f>
        <v>2296</v>
      </c>
      <c r="AFV15" s="5">
        <f>'データ一覧(モニタリング指標)'!AFV51+'データ一覧(モニタリング指標)'!AFV46</f>
        <v>2168</v>
      </c>
      <c r="AFW15" s="5">
        <f>'データ一覧(モニタリング指標)'!AFW51+'データ一覧(モニタリング指標)'!AFW46</f>
        <v>2169</v>
      </c>
      <c r="AFX15" s="5">
        <f>'データ一覧(モニタリング指標)'!AFX51+'データ一覧(モニタリング指標)'!AFX46</f>
        <v>2169</v>
      </c>
      <c r="AFY15" s="5">
        <f>'データ一覧(モニタリング指標)'!AFY51+'データ一覧(モニタリング指標)'!AFY46</f>
        <v>2139</v>
      </c>
      <c r="AFZ15" s="5">
        <f>'データ一覧(モニタリング指標)'!AFZ51+'データ一覧(モニタリング指標)'!AFZ46</f>
        <v>2145</v>
      </c>
      <c r="AGA15" s="5">
        <f>'データ一覧(モニタリング指標)'!AGA51+'データ一覧(モニタリング指標)'!AGA46</f>
        <v>2156</v>
      </c>
      <c r="AGB15" s="5">
        <f>'データ一覧(モニタリング指標)'!AGB51+'データ一覧(モニタリング指標)'!AGB46</f>
        <v>2151</v>
      </c>
      <c r="AGC15" s="5">
        <f>'データ一覧(モニタリング指標)'!AGC51+'データ一覧(モニタリング指標)'!AGC46</f>
        <v>2176</v>
      </c>
      <c r="AGD15" s="5">
        <f>'データ一覧(モニタリング指標)'!AGD51+'データ一覧(モニタリング指標)'!AGD46</f>
        <v>2173</v>
      </c>
      <c r="AGE15" s="5">
        <f>'データ一覧(モニタリング指標)'!AGE51+'データ一覧(モニタリング指標)'!AGE46</f>
        <v>2173</v>
      </c>
      <c r="AGF15" s="5">
        <f>'データ一覧(モニタリング指標)'!AGF51+'データ一覧(モニタリング指標)'!AGF46</f>
        <v>2333</v>
      </c>
      <c r="AGG15" s="5">
        <f>'データ一覧(モニタリング指標)'!AGG51+'データ一覧(モニタリング指標)'!AGG46</f>
        <v>2491</v>
      </c>
      <c r="AGH15" s="5">
        <f>'データ一覧(モニタリング指標)'!AGH51+'データ一覧(モニタリング指標)'!AGH46</f>
        <v>2535</v>
      </c>
      <c r="AGI15" s="5">
        <f>'データ一覧(モニタリング指標)'!AGI51+'データ一覧(モニタリング指標)'!AGI46</f>
        <v>2625</v>
      </c>
      <c r="AGJ15" s="5">
        <f>'データ一覧(モニタリング指標)'!AGJ51+'データ一覧(モニタリング指標)'!AGJ46</f>
        <v>2722</v>
      </c>
      <c r="AGK15" s="5">
        <f>'データ一覧(モニタリング指標)'!AGK51+'データ一覧(モニタリング指標)'!AGK46</f>
        <v>2799</v>
      </c>
      <c r="AGL15" s="5">
        <f>'データ一覧(モニタリング指標)'!AGL51+'データ一覧(モニタリング指標)'!AGL46</f>
        <v>2799</v>
      </c>
      <c r="AGM15" s="5">
        <f>'データ一覧(モニタリング指標)'!AGM51+'データ一覧(モニタリング指標)'!AGM46</f>
        <v>2799</v>
      </c>
      <c r="AGN15" s="5">
        <f>'データ一覧(モニタリング指標)'!AGN51+'データ一覧(モニタリング指標)'!AGN46</f>
        <v>2896</v>
      </c>
      <c r="AGO15" s="5">
        <f>'データ一覧(モニタリング指標)'!AGO51+'データ一覧(モニタリング指標)'!AGO46</f>
        <v>3091</v>
      </c>
      <c r="AGP15" s="5">
        <f>'データ一覧(モニタリング指標)'!AGP51+'データ一覧(モニタリング指標)'!AGP46</f>
        <v>3165</v>
      </c>
      <c r="AGQ15" s="5">
        <f>'データ一覧(モニタリング指標)'!AGQ51+'データ一覧(モニタリング指標)'!AGQ46</f>
        <v>3196</v>
      </c>
      <c r="AGR15" s="5">
        <f>'データ一覧(モニタリング指標)'!AGR51+'データ一覧(モニタリング指標)'!AGR46</f>
        <v>3194</v>
      </c>
      <c r="AGS15" s="5">
        <f>'データ一覧(モニタリング指標)'!AGS51+'データ一覧(モニタリング指標)'!AGS46</f>
        <v>3194</v>
      </c>
      <c r="AGT15" s="5">
        <f>'データ一覧(モニタリング指標)'!AGT51+'データ一覧(モニタリング指標)'!AGT46</f>
        <v>3273</v>
      </c>
      <c r="AGU15" s="5">
        <f>'データ一覧(モニタリング指標)'!AGU51+'データ一覧(モニタリング指標)'!AGU46</f>
        <v>3374</v>
      </c>
      <c r="AGV15" s="5">
        <f>'データ一覧(モニタリング指標)'!AGV51+'データ一覧(モニタリング指標)'!AGV46</f>
        <v>3376</v>
      </c>
      <c r="AGW15" s="5">
        <f>'データ一覧(モニタリング指標)'!AGW51+'データ一覧(モニタリング指標)'!AGW46</f>
        <v>3403</v>
      </c>
      <c r="AGX15" s="5">
        <f>'データ一覧(モニタリング指標)'!AGX51+'データ一覧(モニタリング指標)'!AGX46</f>
        <v>3410</v>
      </c>
      <c r="AGY15" s="5">
        <f>'データ一覧(モニタリング指標)'!AGY51+'データ一覧(モニタリング指標)'!AGY46</f>
        <v>3412</v>
      </c>
      <c r="AGZ15" s="5">
        <f>'データ一覧(モニタリング指標)'!AGZ51+'データ一覧(モニタリング指標)'!AGZ46</f>
        <v>3412</v>
      </c>
      <c r="AHA15" s="5">
        <f>'データ一覧(モニタリング指標)'!AHA51+'データ一覧(モニタリング指標)'!AHA46</f>
        <v>3510</v>
      </c>
      <c r="AHB15" s="5">
        <f>'データ一覧(モニタリング指標)'!AHB51+'データ一覧(モニタリング指標)'!AHB46</f>
        <v>3537</v>
      </c>
      <c r="AHC15" s="5">
        <f>'データ一覧(モニタリング指標)'!AHC51+'データ一覧(モニタリング指標)'!AHC46</f>
        <v>3621</v>
      </c>
      <c r="AHD15" s="5">
        <f>'データ一覧(モニタリング指標)'!AHD51+'データ一覧(モニタリング指標)'!AHD46</f>
        <v>4021</v>
      </c>
      <c r="AHE15" s="5">
        <f>'データ一覧(モニタリング指標)'!AHE51+'データ一覧(モニタリング指標)'!AHE46</f>
        <v>4024</v>
      </c>
      <c r="AHF15" s="5">
        <f>'データ一覧(モニタリング指標)'!AHF51+'データ一覧(モニタリング指標)'!AHF46</f>
        <v>4055</v>
      </c>
      <c r="AHG15" s="5">
        <f>'データ一覧(モニタリング指標)'!AHG51+'データ一覧(モニタリング指標)'!AHG46</f>
        <v>4055</v>
      </c>
      <c r="AHH15" s="5">
        <f>'データ一覧(モニタリング指標)'!AHH51+'データ一覧(モニタリング指標)'!AHH46</f>
        <v>4067</v>
      </c>
      <c r="AHI15" s="5">
        <f>'データ一覧(モニタリング指標)'!AHI51+'データ一覧(モニタリング指標)'!AHI46</f>
        <v>4056</v>
      </c>
      <c r="AHJ15" s="5">
        <f>'データ一覧(モニタリング指標)'!AHJ51+'データ一覧(モニタリング指標)'!AHJ46</f>
        <v>4058</v>
      </c>
      <c r="AHK15" s="5">
        <f>'データ一覧(モニタリング指標)'!AHK51+'データ一覧(モニタリング指標)'!AHK46</f>
        <v>4072</v>
      </c>
      <c r="AHL15" s="5">
        <f>'データ一覧(モニタリング指標)'!AHL51+'データ一覧(モニタリング指標)'!AHL46</f>
        <v>4078</v>
      </c>
      <c r="AHM15" s="5">
        <f>'データ一覧(モニタリング指標)'!AHM51+'データ一覧(モニタリング指標)'!AHM46</f>
        <v>4079</v>
      </c>
      <c r="AHN15" s="5">
        <f>'データ一覧(モニタリング指標)'!AHN51+'データ一覧(モニタリング指標)'!AHN46</f>
        <v>4079</v>
      </c>
      <c r="AHO15" s="5">
        <f>'データ一覧(モニタリング指標)'!AHO51+'データ一覧(モニタリング指標)'!AHO46</f>
        <v>4093</v>
      </c>
      <c r="AHP15" s="5">
        <f>'データ一覧(モニタリング指標)'!AHP51+'データ一覧(モニタリング指標)'!AHP46</f>
        <v>4099</v>
      </c>
      <c r="AHQ15" s="5">
        <f>'データ一覧(モニタリング指標)'!AHQ51+'データ一覧(モニタリング指標)'!AHQ46</f>
        <v>4106</v>
      </c>
      <c r="AHR15" s="5">
        <f>'データ一覧(モニタリング指標)'!AHR51+'データ一覧(モニタリング指標)'!AHR46</f>
        <v>4101</v>
      </c>
      <c r="AHS15" s="5">
        <f>'データ一覧(モニタリング指標)'!AHS51+'データ一覧(モニタリング指標)'!AHS46</f>
        <v>4134</v>
      </c>
      <c r="AHT15" s="5">
        <f>'データ一覧(モニタリング指標)'!AHT51+'データ一覧(モニタリング指標)'!AHT46</f>
        <v>4118</v>
      </c>
      <c r="AHU15" s="5">
        <f>'データ一覧(モニタリング指標)'!AHU51+'データ一覧(モニタリング指標)'!AHU46</f>
        <v>4118</v>
      </c>
      <c r="AHV15" s="5">
        <f>'データ一覧(モニタリング指標)'!AHV51+'データ一覧(モニタリング指標)'!AHV46</f>
        <v>4124</v>
      </c>
      <c r="AHW15" s="5">
        <f>'データ一覧(モニタリング指標)'!AHW51+'データ一覧(モニタリング指標)'!AHW46</f>
        <v>4102</v>
      </c>
      <c r="AHX15" s="5">
        <f>'データ一覧(モニタリング指標)'!AHX51+'データ一覧(モニタリング指標)'!AHX46</f>
        <v>4061</v>
      </c>
      <c r="AHY15" s="5">
        <f>'データ一覧(モニタリング指標)'!AHY51+'データ一覧(モニタリング指標)'!AHY46</f>
        <v>4067</v>
      </c>
      <c r="AHZ15" s="5">
        <f>'データ一覧(モニタリング指標)'!AHZ51+'データ一覧(モニタリング指標)'!AHZ46</f>
        <v>4086</v>
      </c>
      <c r="AIA15" s="5">
        <f>'データ一覧(モニタリング指標)'!AIA51+'データ一覧(モニタリング指標)'!AIA46</f>
        <v>4090</v>
      </c>
      <c r="AIB15" s="5">
        <f>'データ一覧(モニタリング指標)'!AIB51+'データ一覧(モニタリング指標)'!AIB46</f>
        <v>4090</v>
      </c>
      <c r="AIC15" s="5">
        <f>'データ一覧(モニタリング指標)'!AIC51+'データ一覧(モニタリング指標)'!AIC46</f>
        <v>4122</v>
      </c>
      <c r="AID15" s="5">
        <f>'データ一覧(モニタリング指標)'!AID51+'データ一覧(モニタリング指標)'!AID46</f>
        <v>4118</v>
      </c>
      <c r="AIE15" s="5">
        <f>'データ一覧(モニタリング指標)'!AIE51+'データ一覧(モニタリング指標)'!AIE46</f>
        <v>4120</v>
      </c>
      <c r="AIF15" s="5">
        <f>'データ一覧(モニタリング指標)'!AIF51+'データ一覧(モニタリング指標)'!AIF46</f>
        <v>4094</v>
      </c>
      <c r="AIG15" s="5">
        <f>'データ一覧(モニタリング指標)'!AIG51+'データ一覧(モニタリング指標)'!AIG46</f>
        <v>4088</v>
      </c>
      <c r="AIH15" s="5">
        <f>'データ一覧(モニタリング指標)'!AIH51+'データ一覧(モニタリング指標)'!AIH46</f>
        <v>4087</v>
      </c>
      <c r="AII15" s="5">
        <f>'データ一覧(モニタリング指標)'!AII51+'データ一覧(モニタリング指標)'!AII46</f>
        <v>4087</v>
      </c>
      <c r="AIJ15" s="5">
        <f>'データ一覧(モニタリング指標)'!AIJ51+'データ一覧(モニタリング指標)'!AIJ46</f>
        <v>4091</v>
      </c>
      <c r="AIK15" s="5">
        <f>'データ一覧(モニタリング指標)'!AIK51+'データ一覧(モニタリング指標)'!AIK46</f>
        <v>4077</v>
      </c>
      <c r="AIL15" s="5">
        <f>'データ一覧(モニタリング指標)'!AIL51+'データ一覧(モニタリング指標)'!AIL46</f>
        <v>4076</v>
      </c>
      <c r="AIM15" s="5">
        <f>'データ一覧(モニタリング指標)'!AIM51+'データ一覧(モニタリング指標)'!AIM46</f>
        <v>3865</v>
      </c>
      <c r="AIN15" s="5">
        <f>'データ一覧(モニタリング指標)'!AIN51+'データ一覧(モニタリング指標)'!AIN46</f>
        <v>3826</v>
      </c>
      <c r="AIO15" s="5">
        <f>'データ一覧(モニタリング指標)'!AIO51+'データ一覧(モニタリング指標)'!AIO46</f>
        <v>3811</v>
      </c>
      <c r="AIP15" s="5">
        <f>'データ一覧(モニタリング指標)'!AIP51+'データ一覧(モニタリング指標)'!AIP46</f>
        <v>3811</v>
      </c>
      <c r="AIQ15" s="5">
        <f>'データ一覧(モニタリング指標)'!AIQ51+'データ一覧(モニタリング指標)'!AIQ46</f>
        <v>3780</v>
      </c>
      <c r="AIR15" s="5">
        <f>'データ一覧(モニタリング指標)'!AIR51+'データ一覧(モニタリング指標)'!AIR46</f>
        <v>3755</v>
      </c>
      <c r="AIS15" s="5">
        <f>'データ一覧(モニタリング指標)'!AIS51+'データ一覧(モニタリング指標)'!AIS46</f>
        <v>3694</v>
      </c>
      <c r="AIT15" s="5">
        <f>'データ一覧(モニタリング指標)'!AIT51+'データ一覧(モニタリング指標)'!AIT46</f>
        <v>3671</v>
      </c>
      <c r="AIU15" s="5">
        <f>'データ一覧(モニタリング指標)'!AIU51+'データ一覧(モニタリング指標)'!AIU46</f>
        <v>3535</v>
      </c>
      <c r="AIV15" s="5">
        <f>'データ一覧(モニタリング指標)'!AIV51+'データ一覧(モニタリング指標)'!AIV46</f>
        <v>3510</v>
      </c>
      <c r="AIW15" s="5">
        <f>'データ一覧(モニタリング指標)'!AIW51+'データ一覧(モニタリング指標)'!AIW46</f>
        <v>3510</v>
      </c>
      <c r="AIX15" s="5">
        <f>'データ一覧(モニタリング指標)'!AIX51+'データ一覧(モニタリング指標)'!AIX46</f>
        <v>3510</v>
      </c>
      <c r="AIY15" s="5">
        <f>'データ一覧(モニタリング指標)'!AIY51+'データ一覧(モニタリング指標)'!AIY46</f>
        <v>3448</v>
      </c>
      <c r="AIZ15" s="5">
        <f>'データ一覧(モニタリング指標)'!AIZ51+'データ一覧(モニタリング指標)'!AIZ46</f>
        <v>3368</v>
      </c>
      <c r="AJA15" s="5">
        <f>'データ一覧(モニタリング指標)'!AJA51+'データ一覧(モニタリング指標)'!AJA46</f>
        <v>3305</v>
      </c>
      <c r="AJB15" s="5">
        <f>'データ一覧(モニタリング指標)'!AJB51+'データ一覧(モニタリング指標)'!AJB46</f>
        <v>3305</v>
      </c>
      <c r="AJC15" s="5">
        <f>'データ一覧(モニタリング指標)'!AJC51+'データ一覧(モニタリング指標)'!AJC46</f>
        <v>3299</v>
      </c>
      <c r="AJD15" s="5">
        <f>'データ一覧(モニタリング指標)'!AJD51+'データ一覧(モニタリング指標)'!AJD46</f>
        <v>3299</v>
      </c>
      <c r="AJE15" s="5">
        <f>'データ一覧(モニタリング指標)'!AJE51+'データ一覧(モニタリング指標)'!AJE46</f>
        <v>3279</v>
      </c>
      <c r="AJF15" s="5">
        <f>'データ一覧(モニタリング指標)'!AJF51+'データ一覧(モニタリング指標)'!AJF46</f>
        <v>3294</v>
      </c>
      <c r="AJG15" s="5">
        <f>'データ一覧(モニタリング指標)'!AJG51+'データ一覧(モニタリング指標)'!AJG46</f>
        <v>3253</v>
      </c>
      <c r="AJH15" s="5">
        <f>'データ一覧(モニタリング指標)'!AJH51+'データ一覧(モニタリング指標)'!AJH46</f>
        <v>3247</v>
      </c>
      <c r="AJI15" s="5">
        <f>'データ一覧(モニタリング指標)'!AJI51+'データ一覧(モニタリング指標)'!AJI46</f>
        <v>3246</v>
      </c>
      <c r="AJJ15" s="5">
        <f>'データ一覧(モニタリング指標)'!AJJ51+'データ一覧(モニタリング指標)'!AJJ46</f>
        <v>2993</v>
      </c>
      <c r="AJK15" s="5">
        <f>'データ一覧(モニタリング指標)'!AJK51+'データ一覧(モニタリング指標)'!AJK46</f>
        <v>2993</v>
      </c>
      <c r="AJL15" s="5">
        <f>'データ一覧(モニタリング指標)'!AJL51+'データ一覧(モニタリング指標)'!AJL46</f>
        <v>2903</v>
      </c>
      <c r="AJM15" s="5">
        <f>'データ一覧(モニタリング指標)'!AJM51+'データ一覧(モニタリング指標)'!AJM46</f>
        <v>2795</v>
      </c>
      <c r="AJN15" s="5">
        <f>'データ一覧(モニタリング指標)'!AJN51+'データ一覧(モニタリング指標)'!AJN46</f>
        <v>2726</v>
      </c>
      <c r="AJO15" s="5">
        <f>'データ一覧(モニタリング指標)'!AJO51+'データ一覧(モニタリング指標)'!AJO46</f>
        <v>2676</v>
      </c>
      <c r="AJP15" s="5">
        <f>'データ一覧(モニタリング指標)'!AJP51+'データ一覧(モニタリング指標)'!AJP46</f>
        <v>2616</v>
      </c>
      <c r="AJQ15" s="5">
        <f>'データ一覧(モニタリング指標)'!AJQ51+'データ一覧(モニタリング指標)'!AJQ46</f>
        <v>2590</v>
      </c>
      <c r="AJR15" s="5">
        <f>'データ一覧(モニタリング指標)'!AJR51+'データ一覧(モニタリング指標)'!AJR46</f>
        <v>2590</v>
      </c>
      <c r="AJS15" s="5">
        <f>'データ一覧(モニタリング指標)'!AJS51+'データ一覧(モニタリング指標)'!AJS46</f>
        <v>2590</v>
      </c>
      <c r="AJT15" s="5">
        <f>'データ一覧(モニタリング指標)'!AJT51+'データ一覧(モニタリング指標)'!AJT46</f>
        <v>2552</v>
      </c>
      <c r="AJU15" s="5">
        <f>'データ一覧(モニタリング指標)'!AJU51+'データ一覧(モニタリング指標)'!AJU46</f>
        <v>2489</v>
      </c>
      <c r="AJV15" s="5">
        <f>'データ一覧(モニタリング指標)'!AJV51+'データ一覧(モニタリング指標)'!AJV46</f>
        <v>2480</v>
      </c>
      <c r="AJW15" s="5">
        <f>'データ一覧(モニタリング指標)'!AJW51+'データ一覧(モニタリング指標)'!AJW46</f>
        <v>2483</v>
      </c>
      <c r="AJX15" s="5">
        <f>'データ一覧(モニタリング指標)'!AJX51+'データ一覧(モニタリング指標)'!AJX46</f>
        <v>2463</v>
      </c>
      <c r="AJY15" s="5">
        <f>'データ一覧(モニタリング指標)'!AJY51+'データ一覧(モニタリング指標)'!AJY46</f>
        <v>2460</v>
      </c>
      <c r="AJZ15" s="5">
        <f>'データ一覧(モニタリング指標)'!AJZ51+'データ一覧(モニタリング指標)'!AJZ46</f>
        <v>2424</v>
      </c>
      <c r="AKA15" s="5">
        <f>'データ一覧(モニタリング指標)'!AKA51+'データ一覧(モニタリング指標)'!AKA46</f>
        <v>2425</v>
      </c>
      <c r="AKB15" s="5">
        <f>'データ一覧(モニタリング指標)'!AKB51+'データ一覧(モニタリング指標)'!AKB46</f>
        <v>2404</v>
      </c>
      <c r="AKC15" s="5">
        <f>'データ一覧(モニタリング指標)'!AKC51+'データ一覧(モニタリング指標)'!AKC46</f>
        <v>2396</v>
      </c>
      <c r="AKD15" s="5">
        <f>'データ一覧(モニタリング指標)'!AKD51+'データ一覧(モニタリング指標)'!AKD46</f>
        <v>2290</v>
      </c>
      <c r="AKE15" s="5">
        <f>'データ一覧(モニタリング指標)'!AKE51+'データ一覧(モニタリング指標)'!AKE46</f>
        <v>2281</v>
      </c>
      <c r="AKF15" s="5">
        <f>'データ一覧(モニタリング指標)'!AKF51+'データ一覧(モニタリング指標)'!AKF46</f>
        <v>2281</v>
      </c>
      <c r="AKG15" s="5">
        <f>'データ一覧(モニタリング指標)'!AKG51+'データ一覧(モニタリング指標)'!AKG46</f>
        <v>2234</v>
      </c>
      <c r="AKH15" s="5">
        <f>'データ一覧(モニタリング指標)'!AKH51+'データ一覧(モニタリング指標)'!AKH46</f>
        <v>2162</v>
      </c>
      <c r="AKI15" s="5">
        <f>'データ一覧(モニタリング指標)'!AKI51+'データ一覧(モニタリング指標)'!AKI46</f>
        <v>2149</v>
      </c>
      <c r="AKJ15" s="5">
        <f>'データ一覧(モニタリング指標)'!AKJ51+'データ一覧(モニタリング指標)'!AKJ46</f>
        <v>2127</v>
      </c>
      <c r="AKK15" s="5">
        <f>'データ一覧(モニタリング指標)'!AKK51+'データ一覧(モニタリング指標)'!AKK46</f>
        <v>2095</v>
      </c>
      <c r="AKL15" s="5">
        <f>'データ一覧(モニタリング指標)'!AKL51+'データ一覧(モニタリング指標)'!AKL46</f>
        <v>2078</v>
      </c>
      <c r="AKM15" s="5">
        <f>'データ一覧(モニタリング指標)'!AKM51+'データ一覧(モニタリング指標)'!AKM46</f>
        <v>2098</v>
      </c>
      <c r="AKN15" s="5">
        <f>'データ一覧(モニタリング指標)'!AKN51+'データ一覧(モニタリング指標)'!AKN46</f>
        <v>2071</v>
      </c>
      <c r="AKO15" s="5">
        <f>'データ一覧(モニタリング指標)'!AKO51+'データ一覧(モニタリング指標)'!AKO46</f>
        <v>1968</v>
      </c>
      <c r="AKP15" s="5">
        <f>'データ一覧(モニタリング指標)'!AKP51+'データ一覧(モニタリング指標)'!AKP46</f>
        <v>1986</v>
      </c>
      <c r="AKQ15" s="5">
        <f>'データ一覧(モニタリング指標)'!AKQ51+'データ一覧(モニタリング指標)'!AKQ46</f>
        <v>1990</v>
      </c>
      <c r="AKR15" s="5">
        <f>'データ一覧(モニタリング指標)'!AKR51+'データ一覧(モニタリング指標)'!AKR46</f>
        <v>1986</v>
      </c>
      <c r="AKS15" s="5">
        <f>'データ一覧(モニタリング指標)'!AKS51+'データ一覧(モニタリング指標)'!AKS46</f>
        <v>2007</v>
      </c>
      <c r="AKT15" s="5">
        <f>'データ一覧(モニタリング指標)'!AKT51+'データ一覧(モニタリング指標)'!AKT46</f>
        <v>2007</v>
      </c>
      <c r="AKU15" s="5">
        <f>'データ一覧(モニタリング指標)'!AKU51+'データ一覧(モニタリング指標)'!AKU46</f>
        <v>2002</v>
      </c>
      <c r="AKV15" s="5">
        <f>'データ一覧(モニタリング指標)'!AKV51+'データ一覧(モニタリング指標)'!AKV46</f>
        <v>2001</v>
      </c>
      <c r="AKW15" s="5">
        <f>'データ一覧(モニタリング指標)'!AKW51+'データ一覧(モニタリング指標)'!AKW46</f>
        <v>2013</v>
      </c>
      <c r="AKX15" s="5">
        <f>'データ一覧(モニタリング指標)'!AKX51+'データ一覧(モニタリング指標)'!AKX46</f>
        <v>2023</v>
      </c>
      <c r="AKY15" s="5">
        <f>'データ一覧(モニタリング指標)'!AKY51+'データ一覧(モニタリング指標)'!AKY46</f>
        <v>2050</v>
      </c>
      <c r="AKZ15" s="5">
        <f>'データ一覧(モニタリング指標)'!AKZ51+'データ一覧(モニタリング指標)'!AKZ46</f>
        <v>2074</v>
      </c>
      <c r="ALA15" s="5">
        <f>'データ一覧(モニタリング指標)'!ALA51+'データ一覧(モニタリング指標)'!ALA46</f>
        <v>2074</v>
      </c>
      <c r="ALB15" s="5">
        <f>'データ一覧(モニタリング指標)'!ALB51+'データ一覧(モニタリング指標)'!ALB46</f>
        <v>2107</v>
      </c>
      <c r="ALC15" s="5">
        <f>'データ一覧(モニタリング指標)'!ALC51+'データ一覧(モニタリング指標)'!ALC46</f>
        <v>2178</v>
      </c>
      <c r="ALD15" s="5">
        <f>'データ一覧(モニタリング指標)'!ALD51+'データ一覧(モニタリング指標)'!ALD46</f>
        <v>2169</v>
      </c>
      <c r="ALE15" s="5">
        <f>'データ一覧(モニタリング指標)'!ALE51+'データ一覧(モニタリング指標)'!ALE46</f>
        <v>2176</v>
      </c>
      <c r="ALF15" s="5">
        <f>'データ一覧(モニタリング指標)'!ALF51+'データ一覧(モニタリング指標)'!ALF46</f>
        <v>2170</v>
      </c>
      <c r="ALG15" s="5">
        <f>'データ一覧(モニタリング指標)'!ALG51+'データ一覧(モニタリング指標)'!ALG46</f>
        <v>2182</v>
      </c>
      <c r="ALH15" s="5">
        <f>'データ一覧(モニタリング指標)'!ALH51+'データ一覧(モニタリング指標)'!ALH46</f>
        <v>2189</v>
      </c>
      <c r="ALI15" s="5">
        <f>'データ一覧(モニタリング指標)'!ALI51+'データ一覧(モニタリング指標)'!ALI46</f>
        <v>2193</v>
      </c>
      <c r="ALJ15" s="5">
        <f>'データ一覧(モニタリング指標)'!ALJ51+'データ一覧(モニタリング指標)'!ALJ46</f>
        <v>2237</v>
      </c>
      <c r="ALK15" s="5">
        <f>'データ一覧(モニタリング指標)'!ALK51+'データ一覧(モニタリング指標)'!ALK46</f>
        <v>2250</v>
      </c>
      <c r="ALL15" s="5">
        <f>'データ一覧(モニタリング指標)'!ALL51+'データ一覧(モニタリング指標)'!ALL46</f>
        <v>2278</v>
      </c>
      <c r="ALM15" s="5">
        <f>'データ一覧(モニタリング指標)'!ALM51+'データ一覧(モニタリング指標)'!ALM46</f>
        <v>2328</v>
      </c>
      <c r="ALN15" s="5">
        <f>'データ一覧(モニタリング指標)'!ALN51+'データ一覧(モニタリング指標)'!ALN46</f>
        <v>2350</v>
      </c>
      <c r="ALO15" s="5">
        <f>'データ一覧(モニタリング指標)'!ALO51+'データ一覧(モニタリング指標)'!ALO46</f>
        <v>2352</v>
      </c>
      <c r="ALP15" s="5">
        <f>'データ一覧(モニタリング指標)'!ALP51+'データ一覧(モニタリング指標)'!ALP46</f>
        <v>2394</v>
      </c>
      <c r="ALQ15" s="5">
        <f>'データ一覧(モニタリング指標)'!ALQ51+'データ一覧(モニタリング指標)'!ALQ46</f>
        <v>2402</v>
      </c>
      <c r="ALR15" s="5">
        <f>'データ一覧(モニタリング指標)'!ALR51+'データ一覧(モニタリング指標)'!ALR46</f>
        <v>2404</v>
      </c>
      <c r="ALS15" s="5">
        <f>'データ一覧(モニタリング指標)'!ALS51+'データ一覧(モニタリング指標)'!ALS46</f>
        <v>2446</v>
      </c>
      <c r="ALT15" s="5">
        <f>'データ一覧(モニタリング指標)'!ALT51+'データ一覧(モニタリング指標)'!ALT46</f>
        <v>2467</v>
      </c>
      <c r="ALU15" s="5">
        <f>'データ一覧(モニタリング指標)'!ALU51+'データ一覧(モニタリング指標)'!ALU46</f>
        <v>2464</v>
      </c>
      <c r="ALV15" s="5">
        <f>'データ一覧(モニタリング指標)'!ALV51+'データ一覧(モニタリング指標)'!ALV46</f>
        <v>2463</v>
      </c>
      <c r="ALW15" s="5">
        <f>'データ一覧(モニタリング指標)'!ALW51+'データ一覧(モニタリング指標)'!ALW46</f>
        <v>2584</v>
      </c>
      <c r="ALX15" s="5">
        <f>'データ一覧(モニタリング指標)'!ALX51+'データ一覧(モニタリング指標)'!ALX46</f>
        <v>2632</v>
      </c>
      <c r="ALY15" s="5">
        <f>'データ一覧(モニタリング指標)'!ALY51+'データ一覧(モニタリング指標)'!ALY46</f>
        <v>2699</v>
      </c>
      <c r="ALZ15" s="5">
        <f>'データ一覧(モニタリング指標)'!ALZ51+'データ一覧(モニタリング指標)'!ALZ46</f>
        <v>2701</v>
      </c>
      <c r="AMA15" s="5">
        <f>'データ一覧(モニタリング指標)'!AMA51+'データ一覧(モニタリング指標)'!AMA46</f>
        <v>2746</v>
      </c>
      <c r="AMB15" s="5">
        <f>'データ一覧(モニタリング指標)'!AMB51+'データ一覧(モニタリング指標)'!AMB46</f>
        <v>2759</v>
      </c>
      <c r="AMC15" s="5">
        <f>'データ一覧(モニタリング指標)'!AMC51+'データ一覧(モニタリング指標)'!AMC46</f>
        <v>2760</v>
      </c>
      <c r="AMD15" s="5">
        <f>'データ一覧(モニタリング指標)'!AMD51+'データ一覧(モニタリング指標)'!AMD46</f>
        <v>2819</v>
      </c>
      <c r="AME15" s="5">
        <f>'データ一覧(モニタリング指標)'!AME51+'データ一覧(モニタリング指標)'!AME46</f>
        <v>2853</v>
      </c>
      <c r="AMF15" s="5">
        <f>'データ一覧(モニタリング指標)'!AMF51+'データ一覧(モニタリング指標)'!AMF46</f>
        <v>3003</v>
      </c>
      <c r="AMG15" s="5">
        <f>'データ一覧(モニタリング指標)'!AMG51+'データ一覧(モニタリング指標)'!AMG46</f>
        <v>3034</v>
      </c>
      <c r="AMH15" s="5">
        <f>'データ一覧(モニタリング指標)'!AMH51+'データ一覧(モニタリング指標)'!AMH46</f>
        <v>3118</v>
      </c>
      <c r="AMI15" s="5">
        <f>'データ一覧(モニタリング指標)'!AMI51+'データ一覧(モニタリング指標)'!AMI46</f>
        <v>3153</v>
      </c>
      <c r="AMJ15" s="5">
        <f>'データ一覧(モニタリング指標)'!AMJ51+'データ一覧(モニタリング指標)'!AMJ46</f>
        <v>3153</v>
      </c>
      <c r="AMK15" s="5">
        <f>'データ一覧(モニタリング指標)'!AMK51+'データ一覧(モニタリング指標)'!AMK46</f>
        <v>3205</v>
      </c>
      <c r="AML15" s="5">
        <f>'データ一覧(モニタリング指標)'!AML51+'データ一覧(モニタリング指標)'!AML46</f>
        <v>3271</v>
      </c>
      <c r="AMM15" s="5">
        <f>'データ一覧(モニタリング指標)'!AMM51+'データ一覧(モニタリング指標)'!AMM46</f>
        <v>3285</v>
      </c>
      <c r="AMN15" s="5">
        <f>'データ一覧(モニタリング指標)'!AMN51+'データ一覧(モニタリング指標)'!AMN46</f>
        <v>3321</v>
      </c>
      <c r="AMO15" s="5">
        <f>'データ一覧(モニタリング指標)'!AMO51+'データ一覧(モニタリング指標)'!AMO46</f>
        <v>3410</v>
      </c>
      <c r="AMP15" s="5">
        <f>'データ一覧(モニタリング指標)'!AMP51+'データ一覧(モニタリング指標)'!AMP46</f>
        <v>3439</v>
      </c>
      <c r="AMQ15" s="5">
        <f>'データ一覧(モニタリング指標)'!AMQ51+'データ一覧(モニタリング指標)'!AMQ46</f>
        <v>3439</v>
      </c>
      <c r="AMR15" s="5">
        <f>'データ一覧(モニタリング指標)'!AMR51+'データ一覧(モニタリング指標)'!AMR46</f>
        <v>3603</v>
      </c>
      <c r="AMS15" s="5">
        <f>'データ一覧(モニタリング指標)'!AMS51+'データ一覧(モニタリング指標)'!AMS46</f>
        <v>3623</v>
      </c>
      <c r="AMT15" s="5">
        <f>'データ一覧(モニタリング指標)'!AMT51+'データ一覧(モニタリング指標)'!AMT46</f>
        <v>3682</v>
      </c>
      <c r="AMU15" s="5">
        <f>'データ一覧(モニタリング指標)'!AMU51+'データ一覧(モニタリング指標)'!AMU46</f>
        <v>3729</v>
      </c>
      <c r="AMV15" s="5">
        <f>'データ一覧(モニタリング指標)'!AMV51+'データ一覧(モニタリング指標)'!AMV46</f>
        <v>3730</v>
      </c>
      <c r="AMW15" s="5">
        <f>'データ一覧(モニタリング指標)'!AMW51+'データ一覧(モニタリング指標)'!AMW46</f>
        <v>3730</v>
      </c>
      <c r="AMX15" s="5">
        <f>'データ一覧(モニタリング指標)'!AMX51+'データ一覧(モニタリング指標)'!AMX46</f>
        <v>3740</v>
      </c>
      <c r="AMY15" s="5">
        <f>'データ一覧(モニタリング指標)'!AMY51+'データ一覧(モニタリング指標)'!AMY46</f>
        <v>3740</v>
      </c>
      <c r="AMZ15" s="5">
        <f>'データ一覧(モニタリング指標)'!AMZ51+'データ一覧(モニタリング指標)'!AMZ46</f>
        <v>3740</v>
      </c>
      <c r="ANA15" s="5">
        <f>'データ一覧(モニタリング指標)'!ANA51+'データ一覧(モニタリング指標)'!ANA46</f>
        <v>3764</v>
      </c>
      <c r="ANB15" s="5">
        <f>'データ一覧(モニタリング指標)'!ANB51+'データ一覧(モニタリング指標)'!ANB46</f>
        <v>3773</v>
      </c>
      <c r="ANC15" s="5">
        <f>'データ一覧(モニタリング指標)'!ANC51+'データ一覧(モニタリング指標)'!ANC46</f>
        <v>4062</v>
      </c>
      <c r="AND15" s="5">
        <f>'データ一覧(モニタリング指標)'!AND51+'データ一覧(モニタリング指標)'!AND46</f>
        <v>4072</v>
      </c>
      <c r="ANE15" s="5">
        <f>'データ一覧(モニタリング指標)'!ANE51+'データ一覧(モニタリング指標)'!ANE46</f>
        <v>4072</v>
      </c>
      <c r="ANF15" s="5">
        <f>'データ一覧(モニタリング指標)'!ANF51+'データ一覧(モニタリング指標)'!ANF46</f>
        <v>4076</v>
      </c>
      <c r="ANG15" s="5">
        <f>'データ一覧(モニタリング指標)'!ANG51+'データ一覧(モニタリング指標)'!ANG46</f>
        <v>4132</v>
      </c>
      <c r="ANH15" s="5">
        <f>'データ一覧(モニタリング指標)'!ANH51+'データ一覧(モニタリング指標)'!ANH46</f>
        <v>4184</v>
      </c>
      <c r="ANI15" s="5">
        <f>'データ一覧(モニタリング指標)'!ANI51+'データ一覧(モニタリング指標)'!ANI46</f>
        <v>4177</v>
      </c>
      <c r="ANJ15" s="5">
        <f>'データ一覧(モニタリング指標)'!ANJ51+'データ一覧(モニタリング指標)'!ANJ46</f>
        <v>4164</v>
      </c>
      <c r="ANK15" s="5">
        <f>'データ一覧(モニタリング指標)'!ANK51+'データ一覧(モニタリング指標)'!ANK46</f>
        <v>4165</v>
      </c>
      <c r="ANL15" s="5">
        <f>'データ一覧(モニタリング指標)'!ANL51+'データ一覧(モニタリング指標)'!ANL46</f>
        <v>4165</v>
      </c>
      <c r="ANM15" s="5">
        <f>'データ一覧(モニタリング指標)'!ANM51+'データ一覧(モニタリング指標)'!ANM46</f>
        <v>4176</v>
      </c>
      <c r="ANN15" s="5">
        <f>'データ一覧(モニタリング指標)'!ANN51+'データ一覧(モニタリング指標)'!ANN46</f>
        <v>4174</v>
      </c>
      <c r="ANO15" s="5">
        <f>'データ一覧(モニタリング指標)'!ANO51+'データ一覧(モニタリング指標)'!ANO46</f>
        <v>4188</v>
      </c>
      <c r="ANP15" s="5">
        <f>'データ一覧(モニタリング指標)'!ANP51+'データ一覧(モニタリング指標)'!ANP46</f>
        <v>4171</v>
      </c>
      <c r="ANQ15" s="5">
        <f>'データ一覧(モニタリング指標)'!ANQ51+'データ一覧(モニタリング指標)'!ANQ46</f>
        <v>4171</v>
      </c>
      <c r="ANR15" s="5">
        <f>'データ一覧(モニタリング指標)'!ANR51+'データ一覧(モニタリング指標)'!ANR46</f>
        <v>4172</v>
      </c>
      <c r="ANS15" s="5">
        <f>'データ一覧(モニタリング指標)'!ANS51+'データ一覧(モニタリング指標)'!ANS46</f>
        <v>4172</v>
      </c>
      <c r="ANT15" s="5">
        <f>'データ一覧(モニタリング指標)'!ANT51+'データ一覧(モニタリング指標)'!ANT46</f>
        <v>4206</v>
      </c>
      <c r="ANU15" s="5">
        <f>'データ一覧(モニタリング指標)'!ANU51+'データ一覧(モニタリング指標)'!ANU46</f>
        <v>4190</v>
      </c>
      <c r="ANV15" s="5">
        <f>'データ一覧(モニタリング指標)'!ANV51+'データ一覧(モニタリング指標)'!ANV46</f>
        <v>4189</v>
      </c>
      <c r="ANW15" s="5">
        <f>'データ一覧(モニタリング指標)'!ANW51+'データ一覧(モニタリング指標)'!ANW46</f>
        <v>4138</v>
      </c>
      <c r="ANX15" s="5">
        <f>'データ一覧(モニタリング指標)'!ANX51+'データ一覧(モニタリング指標)'!ANX46</f>
        <v>3946</v>
      </c>
      <c r="ANY15" s="5">
        <f>'データ一覧(モニタリング指標)'!ANY51+'データ一覧(モニタリング指標)'!ANY46</f>
        <v>3909</v>
      </c>
      <c r="ANZ15" s="5">
        <f>'データ一覧(モニタリング指標)'!ANZ51+'データ一覧(モニタリング指標)'!ANZ46</f>
        <v>3909</v>
      </c>
      <c r="AOA15" s="5">
        <f>'データ一覧(モニタリング指標)'!AOA51+'データ一覧(モニタリング指標)'!AOA46</f>
        <v>3869</v>
      </c>
      <c r="AOB15" s="5">
        <f>'データ一覧(モニタリング指標)'!AOB51+'データ一覧(モニタリング指標)'!AOB46</f>
        <v>3850</v>
      </c>
      <c r="AOC15" s="5">
        <f>'データ一覧(モニタリング指標)'!AOC51+'データ一覧(モニタリング指標)'!AOC46</f>
        <v>3757</v>
      </c>
      <c r="AOD15" s="5">
        <f>'データ一覧(モニタリング指標)'!AOD51+'データ一覧(モニタリング指標)'!AOD46</f>
        <v>3572</v>
      </c>
      <c r="AOE15" s="5">
        <f>'データ一覧(モニタリング指標)'!AOE51+'データ一覧(モニタリング指標)'!AOE46</f>
        <v>3477</v>
      </c>
      <c r="AOF15" s="5">
        <f>'データ一覧(モニタリング指標)'!AOF51+'データ一覧(モニタリング指標)'!AOF46</f>
        <v>3467</v>
      </c>
      <c r="AOG15" s="5">
        <f>'データ一覧(モニタリング指標)'!AOG51+'データ一覧(モニタリング指標)'!AOG46</f>
        <v>3467</v>
      </c>
      <c r="AOH15" s="5">
        <f>'データ一覧(モニタリング指標)'!AOH51+'データ一覧(モニタリング指標)'!AOH46</f>
        <v>3356</v>
      </c>
      <c r="AOI15" s="5">
        <f>'データ一覧(モニタリング指標)'!AOI51+'データ一覧(モニタリング指標)'!AOI46</f>
        <v>3244</v>
      </c>
      <c r="AOJ15" s="5">
        <f>'データ一覧(モニタリング指標)'!AOJ51+'データ一覧(モニタリング指標)'!AOJ46</f>
        <v>3108</v>
      </c>
      <c r="AOK15" s="5">
        <f>'データ一覧(モニタリング指標)'!AOK51+'データ一覧(モニタリング指標)'!AOK46</f>
        <v>3020</v>
      </c>
      <c r="AOL15" s="5">
        <f>'データ一覧(モニタリング指標)'!AOL51+'データ一覧(モニタリング指標)'!AOL46</f>
        <v>2951</v>
      </c>
      <c r="AOM15" s="5">
        <f>'データ一覧(モニタリング指標)'!AOM51+'データ一覧(モニタリング指標)'!AOM46</f>
        <v>2917</v>
      </c>
      <c r="AON15" s="5">
        <f>'データ一覧(モニタリング指標)'!AON51+'データ一覧(モニタリング指標)'!AON46</f>
        <v>2917</v>
      </c>
      <c r="AOO15" s="5">
        <f>'データ一覧(モニタリング指標)'!AOO51+'データ一覧(モニタリング指標)'!AOO46</f>
        <v>2860</v>
      </c>
      <c r="AOP15" s="5">
        <f>'データ一覧(モニタリング指標)'!AOP51+'データ一覧(モニタリング指標)'!AOP46</f>
        <v>2820</v>
      </c>
      <c r="AOQ15" s="5">
        <f>'データ一覧(モニタリング指標)'!AOQ51+'データ一覧(モニタリング指標)'!AOQ46</f>
        <v>2770</v>
      </c>
      <c r="AOR15" s="5">
        <f>'データ一覧(モニタリング指標)'!AOR51+'データ一覧(モニタリング指標)'!AOR46</f>
        <v>2696</v>
      </c>
      <c r="AOS15" s="5">
        <f>'データ一覧(モニタリング指標)'!AOS51+'データ一覧(モニタリング指標)'!AOS46</f>
        <v>2630</v>
      </c>
      <c r="AOT15" s="5">
        <f>'データ一覧(モニタリング指標)'!AOT51+'データ一覧(モニタリング指標)'!AOT46</f>
        <v>2609</v>
      </c>
      <c r="AOU15" s="5">
        <f>'データ一覧(モニタリング指標)'!AOU51+'データ一覧(モニタリング指標)'!AOU46</f>
        <v>2609</v>
      </c>
      <c r="AOV15" s="5">
        <f>'データ一覧(モニタリング指標)'!AOV51+'データ一覧(モニタリング指標)'!AOV46</f>
        <v>2433</v>
      </c>
      <c r="AOW15" s="5">
        <f>'データ一覧(モニタリング指標)'!AOW51+'データ一覧(モニタリング指標)'!AOW46</f>
        <v>2368</v>
      </c>
      <c r="AOX15" s="5">
        <f>'データ一覧(モニタリング指標)'!AOX51+'データ一覧(モニタリング指標)'!AOX46</f>
        <v>2282</v>
      </c>
      <c r="AOY15" s="5">
        <f>'データ一覧(モニタリング指標)'!AOY51+'データ一覧(モニタリング指標)'!AOY46</f>
        <v>2264</v>
      </c>
      <c r="AOZ15" s="5">
        <f>'データ一覧(モニタリング指標)'!AOZ51+'データ一覧(モニタリング指標)'!AOZ46</f>
        <v>2235</v>
      </c>
      <c r="APA15" s="5">
        <f>'データ一覧(モニタリング指標)'!APA51+'データ一覧(モニタリング指標)'!APA46</f>
        <v>2228</v>
      </c>
      <c r="APB15" s="5">
        <f>'データ一覧(モニタリング指標)'!APB51+'データ一覧(モニタリング指標)'!APB46</f>
        <v>2243</v>
      </c>
      <c r="APC15" s="5">
        <f>'データ一覧(モニタリング指標)'!APC51+'データ一覧(モニタリング指標)'!APC46</f>
        <v>2215</v>
      </c>
      <c r="APD15" s="5">
        <f>'データ一覧(モニタリング指標)'!APD51+'データ一覧(モニタリング指標)'!APD46</f>
        <v>2172</v>
      </c>
      <c r="APE15" s="5">
        <f>'データ一覧(モニタリング指標)'!APE51+'データ一覧(モニタリング指標)'!APE46</f>
        <v>2027</v>
      </c>
      <c r="APF15" s="5">
        <f>'データ一覧(モニタリング指標)'!APF51+'データ一覧(モニタリング指標)'!APF46</f>
        <v>1988</v>
      </c>
      <c r="APG15" s="5">
        <f>'データ一覧(モニタリング指標)'!APG51+'データ一覧(モニタリング指標)'!APG46</f>
        <v>1979</v>
      </c>
      <c r="APH15" s="5">
        <f>'データ一覧(モニタリング指標)'!APH51+'データ一覧(モニタリング指標)'!APH46</f>
        <v>1970</v>
      </c>
      <c r="API15" s="5">
        <f>'データ一覧(モニタリング指標)'!API51+'データ一覧(モニタリング指標)'!API46</f>
        <v>1949</v>
      </c>
      <c r="APJ15" s="5">
        <f>'データ一覧(モニタリング指標)'!APJ51+'データ一覧(モニタリング指標)'!APJ46</f>
        <v>1926</v>
      </c>
      <c r="APK15" s="5">
        <f>'データ一覧(モニタリング指標)'!APK51+'データ一覧(モニタリング指標)'!APK46</f>
        <v>1921</v>
      </c>
      <c r="APL15" s="5">
        <f>'データ一覧(モニタリング指標)'!APL51+'データ一覧(モニタリング指標)'!APL46</f>
        <v>1917</v>
      </c>
      <c r="APM15" s="5">
        <f>'データ一覧(モニタリング指標)'!APM51+'データ一覧(モニタリング指標)'!APM46</f>
        <v>1911</v>
      </c>
      <c r="APN15" s="5">
        <f>'データ一覧(モニタリング指標)'!APN51+'データ一覧(モニタリング指標)'!APN46</f>
        <v>1899</v>
      </c>
      <c r="APO15" s="5">
        <f>'データ一覧(モニタリング指標)'!APO51+'データ一覧(モニタリング指標)'!APO46</f>
        <v>1890</v>
      </c>
      <c r="APP15" s="5">
        <f>'データ一覧(モニタリング指標)'!APP51+'データ一覧(モニタリング指標)'!APP46</f>
        <v>1890</v>
      </c>
      <c r="APQ15" s="5">
        <f>'データ一覧(モニタリング指標)'!APQ51+'データ一覧(モニタリング指標)'!APQ46</f>
        <v>1886</v>
      </c>
      <c r="APR15" s="5">
        <f>'データ一覧(モニタリング指標)'!APR51+'データ一覧(モニタリング指標)'!APR46</f>
        <v>1866</v>
      </c>
      <c r="APS15" s="5">
        <f>'データ一覧(モニタリング指標)'!APS51+'データ一覧(モニタリング指標)'!APS46</f>
        <v>1866</v>
      </c>
      <c r="APT15" s="5">
        <f>'データ一覧(モニタリング指標)'!APT51+'データ一覧(モニタリング指標)'!APT46</f>
        <v>1866</v>
      </c>
      <c r="APU15" s="5">
        <f>'データ一覧(モニタリング指標)'!APU51+'データ一覧(モニタリング指標)'!APU46</f>
        <v>1859</v>
      </c>
      <c r="APV15" s="5">
        <f>'データ一覧(モニタリング指標)'!APV51+'データ一覧(モニタリング指標)'!APV46</f>
        <v>1860</v>
      </c>
      <c r="APW15" s="5">
        <f>'データ一覧(モニタリング指標)'!APW51+'データ一覧(モニタリング指標)'!APW46</f>
        <v>1860</v>
      </c>
      <c r="APX15" s="5">
        <f>'データ一覧(モニタリング指標)'!APX51+'データ一覧(モニタリング指標)'!APX46</f>
        <v>1855</v>
      </c>
      <c r="APY15" s="5">
        <f>'データ一覧(モニタリング指標)'!APY51+'データ一覧(モニタリング指標)'!APY46</f>
        <v>1858</v>
      </c>
      <c r="APZ15" s="5">
        <f>'データ一覧(モニタリング指標)'!APZ51+'データ一覧(モニタリング指標)'!APZ46</f>
        <v>1858</v>
      </c>
      <c r="AQA15" s="5">
        <f>'データ一覧(モニタリング指標)'!AQA51+'データ一覧(モニタリング指標)'!AQA46</f>
        <v>1826</v>
      </c>
      <c r="AQB15" s="5">
        <f>'データ一覧(モニタリング指標)'!AQB51+'データ一覧(モニタリング指標)'!AQB46</f>
        <v>1849</v>
      </c>
      <c r="AQC15" s="5">
        <f>'データ一覧(モニタリング指標)'!AQC51+'データ一覧(モニタリング指標)'!AQC46</f>
        <v>1855</v>
      </c>
      <c r="AQD15" s="5">
        <f>'データ一覧(モニタリング指標)'!AQD51+'データ一覧(モニタリング指標)'!AQD46</f>
        <v>1855</v>
      </c>
      <c r="AQE15" s="5">
        <f>'データ一覧(モニタリング指標)'!AQE51+'データ一覧(モニタリング指標)'!AQE46</f>
        <v>1850</v>
      </c>
      <c r="AQF15" s="5">
        <f>'データ一覧(モニタリング指標)'!AQF51+'データ一覧(モニタリング指標)'!AQF46</f>
        <v>1844</v>
      </c>
      <c r="AQG15" s="5">
        <f>'データ一覧(モニタリング指標)'!AQG51+'データ一覧(モニタリング指標)'!AQG46</f>
        <v>1841</v>
      </c>
      <c r="AQH15" s="5">
        <f>'データ一覧(モニタリング指標)'!AQH51+'データ一覧(モニタリング指標)'!AQH46</f>
        <v>1833</v>
      </c>
      <c r="AQI15" s="5">
        <f>'データ一覧(モニタリング指標)'!AQI51+'データ一覧(モニタリング指標)'!AQI46</f>
        <v>1828</v>
      </c>
      <c r="AQJ15" s="5">
        <f>'データ一覧(モニタリング指標)'!AQJ51+'データ一覧(モニタリング指標)'!AQJ46</f>
        <v>1777</v>
      </c>
      <c r="AQK15" s="5">
        <f>'データ一覧(モニタリング指標)'!AQK51+'データ一覧(モニタリング指標)'!AQK46</f>
        <v>1777</v>
      </c>
      <c r="AQL15" s="5">
        <f>'データ一覧(モニタリング指標)'!AQL51+'データ一覧(モニタリング指標)'!AQL46</f>
        <v>1777</v>
      </c>
      <c r="AQM15" s="5">
        <f>'データ一覧(モニタリング指標)'!AQM51+'データ一覧(モニタリング指標)'!AQM46</f>
        <v>1771</v>
      </c>
      <c r="AQN15" s="5">
        <f>'データ一覧(モニタリング指標)'!AQN51+'データ一覧(モニタリング指標)'!AQN46</f>
        <v>1769</v>
      </c>
      <c r="AQO15" s="5">
        <f>'データ一覧(モニタリング指標)'!AQO51+'データ一覧(モニタリング指標)'!AQO46</f>
        <v>1767</v>
      </c>
      <c r="AQP15" s="5">
        <f>'データ一覧(モニタリング指標)'!AQP51+'データ一覧(モニタリング指標)'!AQP46</f>
        <v>1768</v>
      </c>
      <c r="AQQ15" s="5">
        <f>'データ一覧(モニタリング指標)'!AQQ51+'データ一覧(モニタリング指標)'!AQQ46</f>
        <v>1764</v>
      </c>
      <c r="AQR15" s="5">
        <f>'データ一覧(モニタリング指標)'!AQR51+'データ一覧(モニタリング指標)'!AQR46</f>
        <v>1764</v>
      </c>
      <c r="AQS15" s="5">
        <f>'データ一覧(モニタリング指標)'!AQS51+'データ一覧(モニタリング指標)'!AQS46</f>
        <v>1764</v>
      </c>
      <c r="AQT15" s="5">
        <f>'データ一覧(モニタリング指標)'!AQT51+'データ一覧(モニタリング指標)'!AQT46</f>
        <v>1762</v>
      </c>
      <c r="AQU15" s="5">
        <f>'データ一覧(モニタリング指標)'!AQU51+'データ一覧(モニタリング指標)'!AQU46</f>
        <v>1763</v>
      </c>
      <c r="AQV15" s="5">
        <f>'データ一覧(モニタリング指標)'!AQV51+'データ一覧(モニタリング指標)'!AQV46</f>
        <v>1764</v>
      </c>
      <c r="AQW15" s="5">
        <f>'データ一覧(モニタリング指標)'!AQW51+'データ一覧(モニタリング指標)'!AQW46</f>
        <v>1767</v>
      </c>
      <c r="AQX15" s="5">
        <f>'データ一覧(モニタリング指標)'!AQX51+'データ一覧(モニタリング指標)'!AQX46</f>
        <v>1768</v>
      </c>
      <c r="AQY15" s="5">
        <f>'データ一覧(モニタリング指標)'!AQY51+'データ一覧(モニタリング指標)'!AQY46</f>
        <v>1768</v>
      </c>
      <c r="AQZ15" s="5">
        <f>'データ一覧(モニタリング指標)'!AQZ51+'データ一覧(モニタリング指標)'!AQZ46</f>
        <v>1768</v>
      </c>
      <c r="ARA15" s="5">
        <f>'データ一覧(モニタリング指標)'!ARA51+'データ一覧(モニタリング指標)'!ARA46</f>
        <v>1769</v>
      </c>
      <c r="ARB15" s="5">
        <f>'データ一覧(モニタリング指標)'!ARB51+'データ一覧(モニタリング指標)'!ARB46</f>
        <v>1774</v>
      </c>
      <c r="ARC15" s="5">
        <f>'データ一覧(モニタリング指標)'!ARC51+'データ一覧(モニタリング指標)'!ARC46</f>
        <v>1777</v>
      </c>
      <c r="ARD15" s="5">
        <f>'データ一覧(モニタリング指標)'!ARD51+'データ一覧(モニタリング指標)'!ARD46</f>
        <v>1777</v>
      </c>
      <c r="ARE15" s="5">
        <f>'データ一覧(モニタリング指標)'!ARE51+'データ一覧(モニタリング指標)'!ARE46</f>
        <v>1779</v>
      </c>
      <c r="ARF15" s="5">
        <f>'データ一覧(モニタリング指標)'!ARF51+'データ一覧(モニタリング指標)'!ARF46</f>
        <v>1779</v>
      </c>
      <c r="ARG15" s="5">
        <f>'データ一覧(モニタリング指標)'!ARG51+'データ一覧(モニタリング指標)'!ARG46</f>
        <v>1779</v>
      </c>
      <c r="ARH15" s="5">
        <f>'データ一覧(モニタリング指標)'!ARH51+'データ一覧(モニタリング指標)'!ARH46</f>
        <v>1777</v>
      </c>
      <c r="ARI15" s="5">
        <f>'データ一覧(モニタリング指標)'!ARI51+'データ一覧(モニタリング指標)'!ARI46</f>
        <v>1782</v>
      </c>
      <c r="ARJ15" s="5">
        <f>'データ一覧(モニタリング指標)'!ARJ51+'データ一覧(モニタリング指標)'!ARJ46</f>
        <v>1778</v>
      </c>
      <c r="ARK15" s="5">
        <f>'データ一覧(モニタリング指標)'!ARK51+'データ一覧(モニタリング指標)'!ARK46</f>
        <v>1782</v>
      </c>
      <c r="ARL15" s="5">
        <f>'データ一覧(モニタリング指標)'!ARL51+'データ一覧(モニタリング指標)'!ARL46</f>
        <v>1783</v>
      </c>
      <c r="ARM15" s="5">
        <f>'データ一覧(モニタリング指標)'!ARM51+'データ一覧(モニタリング指標)'!ARM46</f>
        <v>1783</v>
      </c>
      <c r="ARN15" s="5">
        <f>'データ一覧(モニタリング指標)'!ARN51+'データ一覧(モニタリング指標)'!ARN46</f>
        <v>1781</v>
      </c>
      <c r="ARO15" s="5">
        <f>'データ一覧(モニタリング指標)'!ARO51+'データ一覧(モニタリング指標)'!ARO46</f>
        <v>1779</v>
      </c>
      <c r="ARP15" s="5">
        <f>'データ一覧(モニタリング指標)'!ARP51+'データ一覧(モニタリング指標)'!ARP46</f>
        <v>1768</v>
      </c>
      <c r="ARQ15" s="5">
        <f>'データ一覧(モニタリング指標)'!ARQ51+'データ一覧(モニタリング指標)'!ARQ46</f>
        <v>1768</v>
      </c>
      <c r="ARR15" s="5">
        <f>'データ一覧(モニタリング指標)'!ARR51+'データ一覧(モニタリング指標)'!ARR46</f>
        <v>1768</v>
      </c>
      <c r="ARS15" s="5">
        <f>'データ一覧(モニタリング指標)'!ARS51+'データ一覧(モニタリング指標)'!ARS46</f>
        <v>1751</v>
      </c>
      <c r="ART15" s="5">
        <f>'データ一覧(モニタリング指標)'!ART51+'データ一覧(モニタリング指標)'!ART46</f>
        <v>1751</v>
      </c>
      <c r="ARU15" s="5">
        <f>'データ一覧(モニタリング指標)'!ARU51+'データ一覧(モニタリング指標)'!ARU46</f>
        <v>1751</v>
      </c>
    </row>
    <row r="16" spans="1:1165" s="41" customFormat="1" ht="3.75" customHeight="1">
      <c r="A16" s="60"/>
      <c r="B16" s="102"/>
      <c r="C16" s="102"/>
      <c r="D16" s="102"/>
      <c r="E16" s="102"/>
      <c r="F16" s="102"/>
      <c r="G16" s="102"/>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76"/>
      <c r="HH16" s="76"/>
      <c r="HI16" s="76"/>
      <c r="HJ16" s="76"/>
      <c r="HK16" s="76"/>
      <c r="HL16" s="76"/>
      <c r="HM16" s="76"/>
      <c r="HN16" s="76"/>
      <c r="HO16" s="76"/>
      <c r="HP16" s="76"/>
      <c r="HQ16" s="76"/>
      <c r="HR16" s="76"/>
      <c r="HS16" s="76"/>
      <c r="HT16" s="76"/>
      <c r="HU16" s="76"/>
      <c r="HV16" s="76"/>
      <c r="HW16" s="76"/>
      <c r="HX16" s="76"/>
      <c r="HY16" s="76"/>
      <c r="HZ16" s="76"/>
      <c r="IA16" s="76"/>
      <c r="IB16" s="76"/>
      <c r="IC16" s="76"/>
      <c r="ID16" s="76"/>
      <c r="IE16" s="76"/>
      <c r="IF16" s="76"/>
      <c r="IG16" s="76"/>
      <c r="IH16" s="76"/>
      <c r="II16" s="76"/>
      <c r="IJ16" s="76"/>
      <c r="IK16" s="76"/>
      <c r="IL16" s="76"/>
      <c r="IM16" s="76"/>
      <c r="IN16" s="76"/>
      <c r="IO16" s="76"/>
      <c r="IP16" s="76"/>
      <c r="IQ16" s="76"/>
      <c r="IR16" s="76"/>
      <c r="IS16" s="76"/>
      <c r="IT16" s="76"/>
      <c r="IU16" s="76"/>
      <c r="IV16" s="76"/>
      <c r="IW16" s="76"/>
      <c r="IX16" s="76"/>
      <c r="IY16" s="76"/>
      <c r="IZ16" s="76"/>
      <c r="JA16" s="76"/>
      <c r="JB16" s="76"/>
      <c r="JC16" s="76"/>
      <c r="JD16" s="76"/>
      <c r="JE16" s="76"/>
      <c r="JF16" s="76"/>
      <c r="JG16" s="76"/>
      <c r="JH16" s="76"/>
      <c r="JI16" s="76"/>
      <c r="JJ16" s="76"/>
      <c r="JK16" s="76"/>
      <c r="JL16" s="76"/>
      <c r="JM16" s="76"/>
      <c r="JN16" s="76"/>
      <c r="JO16" s="76"/>
      <c r="JP16" s="76"/>
      <c r="JQ16" s="76"/>
      <c r="JR16" s="76"/>
      <c r="JS16" s="76"/>
      <c r="JT16" s="76"/>
      <c r="JU16" s="76"/>
      <c r="JV16" s="76"/>
      <c r="JW16" s="76"/>
      <c r="JX16" s="76"/>
      <c r="JY16" s="76"/>
      <c r="JZ16" s="76"/>
      <c r="KA16" s="76"/>
      <c r="KB16" s="76"/>
      <c r="KC16" s="76"/>
      <c r="KD16" s="76"/>
      <c r="KE16" s="76"/>
      <c r="KF16" s="76"/>
      <c r="KG16" s="76"/>
      <c r="KH16" s="76"/>
      <c r="KI16" s="76"/>
      <c r="KJ16" s="76"/>
      <c r="KK16" s="76"/>
      <c r="KL16" s="76"/>
      <c r="KM16" s="76"/>
      <c r="KN16" s="76"/>
      <c r="KO16" s="76"/>
      <c r="KP16" s="76"/>
      <c r="KQ16" s="76"/>
      <c r="KR16" s="76"/>
      <c r="KS16" s="76"/>
      <c r="KT16" s="76"/>
      <c r="KU16" s="76"/>
      <c r="KV16" s="76"/>
      <c r="KW16" s="76"/>
      <c r="KX16" s="76"/>
      <c r="KY16" s="76"/>
      <c r="KZ16" s="76"/>
      <c r="LA16" s="76"/>
      <c r="LB16" s="76"/>
      <c r="LC16" s="76"/>
      <c r="LD16" s="76"/>
      <c r="LE16" s="76"/>
      <c r="LF16" s="76"/>
      <c r="LG16" s="76"/>
      <c r="LH16" s="76"/>
      <c r="LI16" s="76"/>
      <c r="LJ16" s="76"/>
      <c r="LK16" s="76"/>
      <c r="LL16" s="76"/>
      <c r="LM16" s="76"/>
      <c r="LN16" s="76"/>
      <c r="LO16" s="76"/>
      <c r="LP16" s="76"/>
      <c r="LQ16" s="76"/>
      <c r="LR16" s="76"/>
      <c r="LS16" s="76"/>
      <c r="LT16" s="76"/>
      <c r="LU16" s="76"/>
      <c r="LV16" s="76"/>
      <c r="LW16" s="76"/>
      <c r="LX16" s="76"/>
      <c r="LY16" s="76"/>
      <c r="LZ16" s="76"/>
      <c r="MA16" s="76"/>
      <c r="MB16" s="76"/>
      <c r="MC16" s="76"/>
      <c r="MD16" s="76"/>
      <c r="ME16" s="76"/>
      <c r="MF16" s="76"/>
      <c r="MG16" s="76"/>
      <c r="MH16" s="76"/>
      <c r="MI16" s="76"/>
      <c r="MJ16" s="76"/>
      <c r="MK16" s="76"/>
      <c r="ML16" s="76"/>
      <c r="MM16" s="76"/>
      <c r="MN16" s="76"/>
      <c r="MO16" s="76"/>
      <c r="MP16" s="76"/>
      <c r="MQ16" s="76"/>
      <c r="MR16" s="76"/>
      <c r="MS16" s="76"/>
      <c r="MT16" s="76"/>
      <c r="MU16" s="76"/>
      <c r="MV16" s="76"/>
      <c r="MW16" s="76"/>
      <c r="MX16" s="76"/>
      <c r="MY16" s="76"/>
      <c r="MZ16" s="76"/>
      <c r="NA16" s="76"/>
      <c r="NB16" s="76"/>
      <c r="NC16" s="76"/>
      <c r="ND16" s="76"/>
      <c r="NE16" s="76"/>
      <c r="NF16" s="76"/>
      <c r="NG16" s="76"/>
      <c r="NH16" s="76"/>
      <c r="NI16" s="76"/>
      <c r="NJ16" s="76"/>
      <c r="NK16" s="76"/>
      <c r="NL16" s="76"/>
      <c r="NM16" s="76"/>
      <c r="NN16" s="76"/>
      <c r="NO16" s="76"/>
      <c r="NP16" s="76"/>
      <c r="NQ16" s="76"/>
      <c r="NR16" s="76"/>
      <c r="NS16" s="76"/>
      <c r="NT16" s="76"/>
      <c r="NU16" s="76"/>
      <c r="NV16" s="76"/>
      <c r="NW16" s="76"/>
      <c r="NX16" s="76"/>
      <c r="NY16" s="76"/>
      <c r="NZ16" s="76"/>
      <c r="OA16" s="76"/>
      <c r="OB16" s="76"/>
      <c r="OC16" s="76"/>
      <c r="OD16" s="76"/>
      <c r="OE16" s="76"/>
      <c r="OF16" s="76"/>
      <c r="OG16" s="76"/>
      <c r="OH16" s="76"/>
      <c r="OI16" s="76"/>
      <c r="OJ16" s="76"/>
      <c r="OK16" s="76"/>
      <c r="OL16" s="76"/>
      <c r="OM16" s="76"/>
      <c r="ON16" s="76"/>
      <c r="OO16" s="76"/>
      <c r="OP16" s="76"/>
      <c r="OQ16" s="76"/>
      <c r="OR16" s="76"/>
      <c r="OS16" s="76"/>
      <c r="OT16" s="76"/>
      <c r="OU16" s="76"/>
      <c r="OV16" s="76"/>
      <c r="OW16" s="76"/>
      <c r="OX16" s="76"/>
      <c r="OY16" s="76"/>
      <c r="OZ16" s="76"/>
      <c r="PA16" s="76"/>
      <c r="PB16" s="76"/>
      <c r="PC16" s="76"/>
      <c r="PD16" s="76"/>
      <c r="PE16" s="76"/>
      <c r="PF16" s="76"/>
      <c r="PG16" s="76"/>
      <c r="PH16" s="76"/>
      <c r="PI16" s="76"/>
      <c r="PJ16" s="76"/>
      <c r="PK16" s="76"/>
      <c r="PL16" s="76"/>
      <c r="PM16" s="76"/>
      <c r="PN16" s="76"/>
      <c r="PO16" s="76"/>
      <c r="PP16" s="76"/>
      <c r="PQ16" s="76"/>
      <c r="PR16" s="76"/>
      <c r="PS16" s="76"/>
      <c r="PT16" s="76"/>
      <c r="PU16" s="76"/>
      <c r="PV16" s="76"/>
      <c r="PW16" s="76"/>
      <c r="PX16" s="76"/>
      <c r="PY16" s="76"/>
      <c r="PZ16" s="76"/>
      <c r="QA16" s="76"/>
      <c r="QB16" s="76"/>
      <c r="QC16" s="76"/>
      <c r="QD16" s="76"/>
      <c r="QE16" s="76"/>
      <c r="QF16" s="76"/>
      <c r="QG16" s="76"/>
      <c r="QH16" s="76"/>
      <c r="QI16" s="76"/>
      <c r="QJ16" s="76"/>
      <c r="QK16" s="76"/>
      <c r="QL16" s="76"/>
      <c r="QM16" s="76"/>
      <c r="QN16" s="76"/>
      <c r="QO16" s="76"/>
      <c r="QP16" s="76"/>
      <c r="QQ16" s="76"/>
      <c r="QR16" s="76"/>
      <c r="QS16" s="76"/>
      <c r="QT16" s="76"/>
      <c r="QU16" s="76"/>
      <c r="QV16" s="76"/>
      <c r="QW16" s="76"/>
      <c r="QX16" s="76"/>
      <c r="QY16" s="76"/>
      <c r="QZ16" s="76"/>
      <c r="RA16" s="76"/>
      <c r="RB16" s="76"/>
      <c r="RC16" s="76"/>
      <c r="RD16" s="76"/>
      <c r="RE16" s="76"/>
      <c r="RF16" s="76"/>
      <c r="RG16" s="76"/>
      <c r="RH16" s="76"/>
      <c r="RI16" s="76"/>
      <c r="RJ16" s="76"/>
      <c r="RK16" s="76"/>
      <c r="RL16" s="76"/>
      <c r="RM16" s="76"/>
      <c r="RN16" s="76"/>
      <c r="RO16" s="76"/>
      <c r="RP16" s="76"/>
      <c r="RQ16" s="76"/>
      <c r="RR16" s="76"/>
      <c r="RS16" s="76"/>
      <c r="RT16" s="76"/>
      <c r="RU16" s="76"/>
      <c r="RV16" s="76"/>
      <c r="RW16" s="76"/>
      <c r="RX16" s="76"/>
      <c r="RY16" s="76"/>
      <c r="RZ16" s="76"/>
      <c r="SA16" s="76"/>
      <c r="SB16" s="76"/>
      <c r="SC16" s="76"/>
      <c r="SD16" s="76"/>
      <c r="SE16" s="76"/>
      <c r="SF16" s="76"/>
      <c r="SG16" s="76"/>
      <c r="SH16" s="76"/>
      <c r="SI16" s="76"/>
      <c r="SJ16" s="76"/>
      <c r="SK16" s="76"/>
      <c r="SL16" s="76"/>
      <c r="SM16" s="76"/>
      <c r="SN16" s="76"/>
      <c r="SO16" s="76"/>
      <c r="SP16" s="76"/>
      <c r="SQ16" s="76"/>
      <c r="SR16" s="76"/>
      <c r="SS16" s="76"/>
      <c r="ST16" s="76"/>
      <c r="SU16" s="76"/>
      <c r="SV16" s="76"/>
      <c r="SW16" s="76"/>
      <c r="SX16" s="76"/>
      <c r="SY16" s="76"/>
      <c r="SZ16" s="76"/>
      <c r="TA16" s="76"/>
      <c r="TB16" s="76"/>
      <c r="TC16" s="76"/>
      <c r="TD16" s="76"/>
      <c r="TE16" s="76"/>
      <c r="TF16" s="76"/>
      <c r="TG16" s="76"/>
      <c r="TH16" s="76"/>
      <c r="TI16" s="76"/>
      <c r="TJ16" s="76"/>
      <c r="TK16" s="76"/>
      <c r="TL16" s="76"/>
      <c r="TM16" s="76"/>
      <c r="TN16" s="76"/>
      <c r="TO16" s="76"/>
      <c r="TP16" s="76"/>
      <c r="TQ16" s="76"/>
      <c r="TR16" s="76"/>
      <c r="TS16" s="76"/>
      <c r="TT16" s="76"/>
      <c r="TU16" s="76"/>
      <c r="TV16" s="76"/>
      <c r="TW16" s="76"/>
      <c r="TX16" s="76"/>
      <c r="TY16" s="76"/>
      <c r="TZ16" s="76"/>
      <c r="UA16" s="76"/>
      <c r="UB16" s="76"/>
      <c r="UC16" s="76"/>
      <c r="UD16" s="76"/>
      <c r="UE16" s="76"/>
      <c r="UF16" s="76"/>
      <c r="UG16" s="76"/>
      <c r="UH16" s="76"/>
      <c r="UI16" s="76"/>
      <c r="UJ16" s="76"/>
      <c r="UK16" s="76"/>
      <c r="UL16" s="76"/>
      <c r="UM16" s="76"/>
      <c r="UN16" s="76"/>
      <c r="UO16" s="76"/>
      <c r="UP16" s="76"/>
      <c r="UQ16" s="76"/>
      <c r="UR16" s="76"/>
      <c r="US16" s="76"/>
      <c r="UT16" s="76"/>
      <c r="UU16" s="76"/>
      <c r="UV16" s="76"/>
      <c r="UW16" s="76"/>
      <c r="UX16" s="76"/>
      <c r="UY16" s="76"/>
      <c r="UZ16" s="76"/>
      <c r="VA16" s="76"/>
      <c r="VB16" s="76"/>
      <c r="VC16" s="76"/>
      <c r="VD16" s="76"/>
      <c r="VE16" s="76"/>
      <c r="VF16" s="76"/>
      <c r="VG16" s="76"/>
      <c r="VH16" s="76"/>
      <c r="VI16" s="76"/>
      <c r="VJ16" s="76"/>
      <c r="VK16" s="76"/>
      <c r="VL16" s="76"/>
      <c r="VM16" s="76"/>
      <c r="VN16" s="76"/>
      <c r="VO16" s="76"/>
      <c r="VP16" s="76"/>
      <c r="VQ16" s="76"/>
      <c r="VR16" s="76"/>
      <c r="VS16" s="76"/>
      <c r="VT16" s="76"/>
      <c r="VU16" s="76"/>
      <c r="VV16" s="76"/>
      <c r="VW16" s="76"/>
      <c r="VX16" s="76"/>
      <c r="VY16" s="76"/>
      <c r="VZ16" s="76"/>
      <c r="WA16" s="76"/>
      <c r="WB16" s="76"/>
      <c r="WC16" s="76"/>
      <c r="WD16" s="76"/>
      <c r="WE16" s="76"/>
      <c r="WF16" s="76"/>
      <c r="WG16" s="76"/>
      <c r="WH16" s="76"/>
      <c r="WI16" s="76"/>
      <c r="WJ16" s="76"/>
      <c r="WK16" s="76"/>
      <c r="WL16" s="76"/>
      <c r="WM16" s="76"/>
      <c r="WN16" s="76"/>
      <c r="WO16" s="76"/>
      <c r="WP16" s="76"/>
      <c r="WQ16" s="76"/>
      <c r="WR16" s="76"/>
      <c r="WS16" s="76"/>
      <c r="WT16" s="76"/>
      <c r="WU16" s="76"/>
      <c r="WV16" s="76"/>
      <c r="WW16" s="76"/>
      <c r="WX16" s="76"/>
      <c r="WY16" s="76"/>
      <c r="WZ16" s="76"/>
      <c r="XA16" s="76"/>
      <c r="XB16" s="76"/>
      <c r="XC16" s="76"/>
      <c r="XD16" s="76"/>
      <c r="XE16" s="76"/>
      <c r="XF16" s="76"/>
      <c r="XG16" s="76"/>
      <c r="XH16" s="76"/>
      <c r="XI16" s="76"/>
      <c r="XJ16" s="76"/>
      <c r="XK16" s="76"/>
      <c r="XL16" s="76"/>
      <c r="XM16" s="76"/>
      <c r="XN16" s="76"/>
      <c r="XO16" s="76"/>
      <c r="XP16" s="76"/>
      <c r="XQ16" s="76"/>
      <c r="XR16" s="76"/>
      <c r="XS16" s="76"/>
      <c r="XT16" s="76"/>
      <c r="XU16" s="76"/>
      <c r="XV16" s="76"/>
      <c r="XW16" s="76"/>
      <c r="XX16" s="76"/>
      <c r="XY16" s="76"/>
      <c r="XZ16" s="76"/>
      <c r="YA16" s="76"/>
      <c r="YB16" s="76"/>
      <c r="YC16" s="76"/>
      <c r="YD16" s="76"/>
      <c r="YE16" s="76"/>
      <c r="YF16" s="76"/>
      <c r="YG16" s="76"/>
      <c r="YH16" s="76"/>
      <c r="YI16" s="76"/>
      <c r="YJ16" s="76"/>
      <c r="YK16" s="76"/>
      <c r="YL16" s="76"/>
      <c r="YM16" s="76"/>
      <c r="YN16" s="76"/>
      <c r="YO16" s="76"/>
      <c r="YP16" s="76"/>
      <c r="YQ16" s="76"/>
      <c r="YR16" s="76"/>
      <c r="YS16" s="76"/>
      <c r="YT16" s="76"/>
      <c r="YU16" s="76"/>
      <c r="YV16" s="76"/>
      <c r="YW16" s="76"/>
      <c r="YX16" s="76"/>
      <c r="YY16" s="76"/>
      <c r="YZ16" s="76"/>
      <c r="ZA16" s="76"/>
      <c r="ZB16" s="76"/>
      <c r="ZC16" s="76"/>
      <c r="ZD16" s="76"/>
      <c r="ZE16" s="76"/>
      <c r="ZF16" s="76"/>
      <c r="ZG16" s="76"/>
      <c r="ZH16" s="76"/>
      <c r="ZI16" s="76"/>
      <c r="ZJ16" s="76"/>
      <c r="ZK16" s="76"/>
      <c r="ZL16" s="76"/>
      <c r="ZM16" s="76"/>
      <c r="ZN16" s="76"/>
      <c r="ZO16" s="76"/>
      <c r="ZP16" s="76"/>
      <c r="ZQ16" s="76"/>
      <c r="ZR16" s="76"/>
      <c r="ZS16" s="76"/>
      <c r="ZT16" s="76"/>
      <c r="ZU16" s="76"/>
      <c r="ZV16" s="76"/>
      <c r="ZW16" s="76"/>
      <c r="ZX16" s="76"/>
      <c r="ZY16" s="76"/>
      <c r="ZZ16" s="76"/>
      <c r="AAA16" s="76"/>
      <c r="AAB16" s="76"/>
      <c r="AAC16" s="76"/>
      <c r="AAD16" s="76"/>
      <c r="AAE16" s="76"/>
      <c r="AAF16" s="76"/>
      <c r="AAG16" s="76"/>
      <c r="AAH16" s="76"/>
      <c r="AAI16" s="76"/>
      <c r="AAJ16" s="76"/>
      <c r="AAK16" s="76"/>
      <c r="AAL16" s="76"/>
      <c r="AAM16" s="76"/>
      <c r="AAN16" s="76"/>
      <c r="AAO16" s="76"/>
      <c r="AAP16" s="76"/>
      <c r="AAQ16" s="76"/>
      <c r="AAR16" s="76"/>
      <c r="AAS16" s="76"/>
      <c r="AAT16" s="76"/>
      <c r="AAU16" s="76"/>
      <c r="AAV16" s="76"/>
      <c r="AAW16" s="76"/>
      <c r="AAX16" s="76"/>
      <c r="AAY16" s="76"/>
      <c r="AAZ16" s="76"/>
      <c r="ABA16" s="76"/>
      <c r="ABB16" s="76"/>
      <c r="ABC16" s="76"/>
      <c r="ABD16" s="76"/>
      <c r="ABE16" s="76"/>
      <c r="ABF16" s="76"/>
      <c r="ABG16" s="76"/>
      <c r="ABH16" s="76"/>
      <c r="ABI16" s="76"/>
      <c r="ABJ16" s="76"/>
      <c r="ABK16" s="76"/>
      <c r="ABL16" s="76"/>
      <c r="ABM16" s="76"/>
      <c r="ABN16" s="76"/>
      <c r="ABO16" s="76"/>
      <c r="ABP16" s="76"/>
      <c r="ABQ16" s="76"/>
      <c r="ABR16" s="76"/>
      <c r="ABS16" s="76"/>
      <c r="ABT16" s="76"/>
      <c r="ABU16" s="76"/>
      <c r="ABV16" s="76"/>
      <c r="ABW16" s="76"/>
      <c r="ABX16" s="76"/>
      <c r="ABY16" s="76"/>
      <c r="ABZ16" s="76"/>
      <c r="ACA16" s="76"/>
      <c r="ACB16" s="76"/>
      <c r="ACC16" s="76"/>
      <c r="ACD16" s="76"/>
      <c r="ACE16" s="76"/>
      <c r="ACF16" s="76"/>
      <c r="ACG16" s="76"/>
      <c r="ACH16" s="76"/>
      <c r="ACI16" s="76"/>
      <c r="ACJ16" s="76"/>
      <c r="ACK16" s="76"/>
      <c r="ACL16" s="76"/>
      <c r="ACM16" s="76"/>
      <c r="ACN16" s="76"/>
      <c r="ACO16" s="76"/>
      <c r="ACP16" s="76"/>
      <c r="ACQ16" s="76"/>
      <c r="ACR16" s="76"/>
      <c r="ACS16" s="76"/>
      <c r="ACT16" s="76"/>
      <c r="ACU16" s="76"/>
      <c r="ACV16" s="76"/>
      <c r="ACW16" s="76"/>
      <c r="ACX16" s="76"/>
      <c r="ACY16" s="76"/>
      <c r="ACZ16" s="76"/>
      <c r="ADA16" s="76"/>
      <c r="ADB16" s="76"/>
      <c r="ADC16" s="76"/>
      <c r="ADD16" s="76"/>
      <c r="ADE16" s="76"/>
      <c r="ADF16" s="76"/>
      <c r="ADG16" s="76"/>
      <c r="ADH16" s="76"/>
      <c r="ADI16" s="76"/>
      <c r="ADJ16" s="76"/>
      <c r="ADK16" s="76"/>
      <c r="ADL16" s="76"/>
      <c r="ADM16" s="76"/>
      <c r="ADN16" s="76"/>
      <c r="ADO16" s="76"/>
      <c r="ADP16" s="76"/>
      <c r="ADQ16" s="76"/>
      <c r="ADR16" s="76"/>
      <c r="ADS16" s="76"/>
      <c r="ADT16" s="76"/>
      <c r="ADU16" s="76"/>
      <c r="ADV16" s="76"/>
      <c r="ADW16" s="76"/>
      <c r="ADX16" s="76"/>
      <c r="ADY16" s="76"/>
      <c r="ADZ16" s="76"/>
      <c r="AEA16" s="76"/>
      <c r="AEB16" s="76"/>
      <c r="AEC16" s="76"/>
      <c r="AED16" s="76"/>
      <c r="AEE16" s="76"/>
      <c r="AEF16" s="76"/>
      <c r="AEG16" s="76"/>
      <c r="AEH16" s="76"/>
      <c r="AEI16" s="76"/>
      <c r="AEJ16" s="76"/>
      <c r="AEK16" s="76"/>
      <c r="AEL16" s="76"/>
      <c r="AEM16" s="76"/>
      <c r="AEN16" s="76"/>
      <c r="AEO16" s="76"/>
      <c r="AEP16" s="76"/>
      <c r="AEQ16" s="76"/>
      <c r="AER16" s="76"/>
      <c r="AES16" s="76"/>
      <c r="AET16" s="76"/>
      <c r="AEU16" s="76"/>
      <c r="AEV16" s="76"/>
      <c r="AEW16" s="76"/>
      <c r="AEX16" s="76"/>
      <c r="AEY16" s="76"/>
      <c r="AEZ16" s="76"/>
      <c r="AFA16" s="76"/>
      <c r="AFB16" s="76"/>
      <c r="AFC16" s="76"/>
      <c r="AFD16" s="76"/>
      <c r="AFE16" s="76"/>
      <c r="AFF16" s="76"/>
      <c r="AFG16" s="76"/>
      <c r="AFH16" s="76"/>
      <c r="AFI16" s="76"/>
      <c r="AFJ16" s="76"/>
      <c r="AFK16" s="76"/>
      <c r="AFL16" s="76"/>
      <c r="AFM16" s="76"/>
      <c r="AFN16" s="76"/>
      <c r="AFO16" s="76"/>
      <c r="AFP16" s="76"/>
      <c r="AFQ16" s="76"/>
      <c r="AFR16" s="76"/>
      <c r="AFS16" s="76"/>
      <c r="AFT16" s="76"/>
      <c r="AFU16" s="76"/>
      <c r="AFV16" s="76"/>
      <c r="AFW16" s="76"/>
      <c r="AFX16" s="76"/>
      <c r="AFY16" s="76"/>
      <c r="AFZ16" s="76"/>
      <c r="AGA16" s="76"/>
      <c r="AGB16" s="76"/>
      <c r="AGC16" s="76"/>
      <c r="AGD16" s="76"/>
      <c r="AGE16" s="76"/>
      <c r="AGF16" s="76"/>
      <c r="AGG16" s="76"/>
      <c r="AGH16" s="76"/>
      <c r="AGI16" s="76"/>
      <c r="AGJ16" s="76"/>
      <c r="AGK16" s="76"/>
      <c r="AGL16" s="76"/>
      <c r="AGM16" s="76"/>
      <c r="AGN16" s="76"/>
      <c r="AGO16" s="76"/>
      <c r="AGP16" s="76"/>
      <c r="AGQ16" s="76"/>
      <c r="AGR16" s="76"/>
      <c r="AGS16" s="76"/>
      <c r="AGT16" s="76"/>
      <c r="AGU16" s="76"/>
      <c r="AGV16" s="76"/>
      <c r="AGW16" s="76"/>
      <c r="AGX16" s="76"/>
      <c r="AGY16" s="76"/>
      <c r="AGZ16" s="76"/>
      <c r="AHA16" s="76"/>
      <c r="AHB16" s="76"/>
      <c r="AHC16" s="76"/>
      <c r="AHD16" s="76"/>
      <c r="AHE16" s="76"/>
      <c r="AHF16" s="76"/>
      <c r="AHG16" s="76"/>
      <c r="AHH16" s="76"/>
      <c r="AHI16" s="76"/>
      <c r="AHJ16" s="76"/>
      <c r="AHK16" s="76"/>
      <c r="AHL16" s="76"/>
      <c r="AHM16" s="76"/>
      <c r="AHN16" s="76"/>
      <c r="AHO16" s="76"/>
      <c r="AHP16" s="76"/>
      <c r="AHQ16" s="76"/>
      <c r="AHR16" s="76"/>
      <c r="AHS16" s="76"/>
      <c r="AHT16" s="76"/>
      <c r="AHU16" s="76"/>
      <c r="AHV16" s="76"/>
      <c r="AHW16" s="76"/>
      <c r="AHX16" s="76"/>
      <c r="AHY16" s="76"/>
      <c r="AHZ16" s="76"/>
      <c r="AIA16" s="76"/>
      <c r="AIB16" s="76"/>
      <c r="AIC16" s="76"/>
      <c r="AID16" s="76"/>
      <c r="AIE16" s="76"/>
      <c r="AIF16" s="76"/>
      <c r="AIG16" s="76"/>
      <c r="AIH16" s="76"/>
      <c r="AII16" s="76"/>
      <c r="AIJ16" s="76"/>
      <c r="AIK16" s="76"/>
      <c r="AIL16" s="76"/>
      <c r="AIM16" s="76"/>
      <c r="AIN16" s="76"/>
      <c r="AIO16" s="76"/>
      <c r="AIP16" s="76"/>
      <c r="AIQ16" s="76"/>
      <c r="AIR16" s="76"/>
      <c r="AIS16" s="76"/>
      <c r="AIT16" s="76"/>
      <c r="AIU16" s="76"/>
      <c r="AIV16" s="76"/>
      <c r="AIW16" s="76"/>
      <c r="AIX16" s="76"/>
      <c r="AIY16" s="76"/>
      <c r="AIZ16" s="76"/>
      <c r="AJA16" s="76"/>
      <c r="AJB16" s="76"/>
      <c r="AJC16" s="76"/>
      <c r="AJD16" s="76"/>
      <c r="AJE16" s="76"/>
      <c r="AJF16" s="76"/>
      <c r="AJG16" s="76"/>
      <c r="AJH16" s="76"/>
      <c r="AJI16" s="76"/>
      <c r="AJJ16" s="76"/>
      <c r="AJK16" s="76"/>
      <c r="AJL16" s="76"/>
      <c r="AJM16" s="76"/>
      <c r="AJN16" s="76"/>
      <c r="AJO16" s="76"/>
      <c r="AJP16" s="76"/>
      <c r="AJQ16" s="76"/>
      <c r="AJR16" s="76"/>
      <c r="AJS16" s="76"/>
      <c r="AJT16" s="76"/>
      <c r="AJU16" s="76"/>
      <c r="AJV16" s="76"/>
      <c r="AJW16" s="76"/>
      <c r="AJX16" s="76"/>
      <c r="AJY16" s="76"/>
      <c r="AJZ16" s="76"/>
      <c r="AKA16" s="76"/>
      <c r="AKB16" s="76"/>
      <c r="AKC16" s="76"/>
      <c r="AKD16" s="76"/>
      <c r="AKE16" s="76"/>
      <c r="AKF16" s="76"/>
      <c r="AKG16" s="76"/>
      <c r="AKH16" s="76"/>
      <c r="AKI16" s="76"/>
      <c r="AKJ16" s="76"/>
      <c r="AKK16" s="76"/>
      <c r="AKL16" s="76"/>
      <c r="AKM16" s="76"/>
      <c r="AKN16" s="76"/>
      <c r="AKO16" s="76"/>
      <c r="AKP16" s="76"/>
      <c r="AKQ16" s="76"/>
      <c r="AKR16" s="76"/>
      <c r="AKS16" s="76"/>
      <c r="AKT16" s="76"/>
      <c r="AKU16" s="76"/>
      <c r="AKV16" s="76"/>
      <c r="AKW16" s="76"/>
      <c r="AKX16" s="76"/>
      <c r="AKY16" s="76"/>
      <c r="AKZ16" s="76"/>
      <c r="ALA16" s="76"/>
      <c r="ALB16" s="76"/>
      <c r="ALC16" s="76"/>
      <c r="ALD16" s="76"/>
      <c r="ALE16" s="76"/>
      <c r="ALF16" s="76"/>
      <c r="ALG16" s="76"/>
      <c r="ALH16" s="76"/>
      <c r="ALI16" s="76"/>
      <c r="ALJ16" s="76"/>
      <c r="ALK16" s="76"/>
      <c r="ALL16" s="76"/>
      <c r="ALM16" s="76"/>
      <c r="ALN16" s="76"/>
      <c r="ALO16" s="76"/>
      <c r="ALP16" s="76"/>
      <c r="ALQ16" s="76"/>
      <c r="ALR16" s="76"/>
      <c r="ALS16" s="76"/>
      <c r="ALT16" s="76"/>
      <c r="ALU16" s="76"/>
      <c r="ALV16" s="76"/>
      <c r="ALW16" s="76"/>
      <c r="ALX16" s="76"/>
      <c r="ALY16" s="76"/>
      <c r="ALZ16" s="76"/>
      <c r="AMA16" s="76"/>
      <c r="AMB16" s="76"/>
      <c r="AMC16" s="76"/>
      <c r="AMD16" s="76"/>
      <c r="AME16" s="76"/>
      <c r="AMF16" s="76"/>
      <c r="AMG16" s="76"/>
      <c r="AMH16" s="76"/>
      <c r="AMI16" s="76"/>
      <c r="AMJ16" s="76"/>
      <c r="AMK16" s="76"/>
      <c r="AML16" s="76"/>
      <c r="AMM16" s="76"/>
      <c r="AMN16" s="76"/>
      <c r="AMO16" s="76"/>
      <c r="AMP16" s="76"/>
      <c r="AMQ16" s="76"/>
      <c r="AMR16" s="76"/>
      <c r="AMS16" s="76"/>
      <c r="AMT16" s="76"/>
      <c r="AMU16" s="76"/>
      <c r="AMV16" s="76"/>
      <c r="AMW16" s="76"/>
      <c r="AMX16" s="76"/>
      <c r="AMY16" s="76"/>
      <c r="AMZ16" s="76"/>
      <c r="ANA16" s="76"/>
      <c r="ANB16" s="76"/>
      <c r="ANC16" s="76"/>
      <c r="AND16" s="76"/>
      <c r="ANE16" s="76"/>
      <c r="ANF16" s="76"/>
      <c r="ANG16" s="76"/>
      <c r="ANH16" s="76"/>
      <c r="ANI16" s="76"/>
      <c r="ANJ16" s="76"/>
      <c r="ANK16" s="76"/>
      <c r="ANL16" s="76"/>
      <c r="ANM16" s="76"/>
      <c r="ANN16" s="76"/>
      <c r="ANO16" s="76"/>
      <c r="ANP16" s="76"/>
      <c r="ANQ16" s="76"/>
      <c r="ANR16" s="76"/>
      <c r="ANS16" s="76"/>
      <c r="ANT16" s="76"/>
      <c r="ANU16" s="76"/>
      <c r="ANV16" s="76"/>
      <c r="ANW16" s="76"/>
      <c r="ANX16" s="76"/>
      <c r="ANY16" s="76"/>
      <c r="ANZ16" s="76"/>
      <c r="AOA16" s="76"/>
      <c r="AOB16" s="76"/>
      <c r="AOC16" s="76"/>
      <c r="AOD16" s="76"/>
      <c r="AOE16" s="76"/>
      <c r="AOF16" s="76"/>
      <c r="AOG16" s="76"/>
      <c r="AOH16" s="76"/>
      <c r="AOI16" s="76"/>
      <c r="AOJ16" s="76"/>
      <c r="AOK16" s="76"/>
      <c r="AOL16" s="76"/>
      <c r="AOM16" s="76"/>
      <c r="AON16" s="76"/>
      <c r="AOO16" s="76"/>
      <c r="AOP16" s="76"/>
      <c r="AOQ16" s="76"/>
      <c r="AOR16" s="76"/>
      <c r="AOS16" s="76"/>
      <c r="AOT16" s="76"/>
      <c r="AOU16" s="76"/>
      <c r="AOV16" s="76"/>
      <c r="AOW16" s="76"/>
      <c r="AOX16" s="76"/>
      <c r="AOY16" s="76"/>
      <c r="AOZ16" s="76"/>
      <c r="APA16" s="76"/>
      <c r="APB16" s="76"/>
      <c r="APC16" s="76"/>
      <c r="APD16" s="76"/>
      <c r="APE16" s="76"/>
      <c r="APF16" s="76"/>
      <c r="APG16" s="76"/>
      <c r="APH16" s="76"/>
      <c r="API16" s="76"/>
      <c r="APJ16" s="76"/>
      <c r="APK16" s="76"/>
      <c r="APL16" s="76"/>
      <c r="APM16" s="76"/>
      <c r="APN16" s="76"/>
      <c r="APO16" s="76"/>
      <c r="APP16" s="76"/>
      <c r="APQ16" s="76"/>
      <c r="APR16" s="76"/>
      <c r="APS16" s="76"/>
      <c r="APT16" s="76"/>
      <c r="APU16" s="76"/>
      <c r="APV16" s="76"/>
      <c r="APW16" s="76"/>
      <c r="APX16" s="76"/>
      <c r="APY16" s="76"/>
      <c r="APZ16" s="76"/>
      <c r="AQA16" s="76"/>
      <c r="AQB16" s="76"/>
      <c r="AQC16" s="76"/>
      <c r="AQD16" s="76"/>
      <c r="AQE16" s="76"/>
      <c r="AQF16" s="76"/>
      <c r="AQG16" s="76"/>
      <c r="AQH16" s="76"/>
      <c r="AQI16" s="76"/>
      <c r="AQJ16" s="76"/>
      <c r="AQK16" s="76"/>
      <c r="AQL16" s="76"/>
      <c r="AQM16" s="76"/>
      <c r="AQN16" s="76"/>
      <c r="AQO16" s="76"/>
      <c r="AQP16" s="76"/>
      <c r="AQQ16" s="76"/>
      <c r="AQR16" s="76"/>
      <c r="AQS16" s="76"/>
      <c r="AQT16" s="76"/>
      <c r="AQU16" s="76"/>
      <c r="AQV16" s="76"/>
      <c r="AQW16" s="76"/>
      <c r="AQX16" s="76"/>
      <c r="AQY16" s="76"/>
      <c r="AQZ16" s="76"/>
      <c r="ARA16" s="76"/>
      <c r="ARB16" s="76"/>
      <c r="ARC16" s="76"/>
      <c r="ARD16" s="76"/>
      <c r="ARE16" s="76"/>
      <c r="ARF16" s="76"/>
      <c r="ARG16" s="76"/>
      <c r="ARH16" s="76"/>
      <c r="ARI16" s="76"/>
      <c r="ARJ16" s="76"/>
      <c r="ARK16" s="76"/>
      <c r="ARL16" s="76"/>
      <c r="ARM16" s="76"/>
      <c r="ARN16" s="76"/>
      <c r="ARO16" s="76"/>
      <c r="ARP16" s="76"/>
      <c r="ARQ16" s="76"/>
      <c r="ARR16" s="76"/>
      <c r="ARS16" s="76"/>
      <c r="ART16" s="76"/>
      <c r="ARU16" s="76"/>
    </row>
    <row r="17" spans="1:1165" ht="18" customHeight="1">
      <c r="A17" s="34"/>
      <c r="B17" s="29"/>
      <c r="V17" s="19"/>
      <c r="W17" s="20"/>
      <c r="AAE17" s="119"/>
      <c r="AAF17" s="119"/>
      <c r="AAG17" s="119"/>
      <c r="AAH17" s="119"/>
      <c r="AAI17" s="119"/>
      <c r="AAJ17" s="119"/>
      <c r="AAK17" s="119"/>
      <c r="AAL17" s="119"/>
      <c r="AAM17" s="119"/>
      <c r="AAN17" s="119"/>
      <c r="AAO17" s="119"/>
      <c r="AAP17" s="128"/>
      <c r="AAQ17" s="128"/>
      <c r="AAR17" s="128"/>
      <c r="AAS17" s="128"/>
      <c r="AAT17" s="128"/>
      <c r="AAU17" s="128"/>
      <c r="AAV17" s="128"/>
      <c r="AAW17" s="121"/>
      <c r="AAX17" s="121"/>
      <c r="ABF17" s="31"/>
    </row>
    <row r="18" spans="1:1165" ht="35.25" customHeight="1">
      <c r="A18" s="135" t="s">
        <v>61</v>
      </c>
      <c r="FQ18" s="31"/>
      <c r="FR18" s="31"/>
      <c r="YH18" s="112"/>
      <c r="YI18" s="112"/>
      <c r="YJ18" s="112"/>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CE18" s="123"/>
      <c r="ACF18" s="123"/>
      <c r="ACG18" s="123"/>
      <c r="ACH18" s="123"/>
      <c r="ACI18" s="123"/>
      <c r="ACJ18" s="123"/>
      <c r="ACK18" s="123"/>
      <c r="ACL18" s="123"/>
      <c r="ACM18" s="123"/>
      <c r="ACN18" s="123"/>
      <c r="ACO18" s="123"/>
      <c r="ACP18" s="123"/>
      <c r="ACQ18" s="123"/>
      <c r="ACR18" s="123"/>
    </row>
    <row r="19" spans="1:1165" s="10" customFormat="1" ht="18" customHeight="1">
      <c r="A19" s="9"/>
      <c r="B19" s="70">
        <v>43891</v>
      </c>
      <c r="C19" s="70">
        <v>43892</v>
      </c>
      <c r="D19" s="70">
        <v>43893</v>
      </c>
      <c r="E19" s="70">
        <v>43894</v>
      </c>
      <c r="F19" s="70">
        <v>43895</v>
      </c>
      <c r="G19" s="70">
        <v>43896</v>
      </c>
      <c r="H19" s="70">
        <v>43897</v>
      </c>
      <c r="I19" s="70">
        <v>43898</v>
      </c>
      <c r="J19" s="70">
        <v>43899</v>
      </c>
      <c r="K19" s="70">
        <v>43900</v>
      </c>
      <c r="L19" s="70">
        <v>43901</v>
      </c>
      <c r="M19" s="70">
        <v>43902</v>
      </c>
      <c r="N19" s="70">
        <v>43903</v>
      </c>
      <c r="O19" s="70">
        <v>43904</v>
      </c>
      <c r="P19" s="70">
        <v>43905</v>
      </c>
      <c r="Q19" s="70">
        <v>43906</v>
      </c>
      <c r="R19" s="70">
        <v>43907</v>
      </c>
      <c r="S19" s="70">
        <v>43908</v>
      </c>
      <c r="T19" s="70">
        <v>43909</v>
      </c>
      <c r="U19" s="70">
        <v>43910</v>
      </c>
      <c r="V19" s="70">
        <v>43911</v>
      </c>
      <c r="W19" s="70">
        <v>43912</v>
      </c>
      <c r="X19" s="70">
        <v>43913</v>
      </c>
      <c r="Y19" s="70">
        <v>43914</v>
      </c>
      <c r="Z19" s="70">
        <v>43915</v>
      </c>
      <c r="AA19" s="70">
        <v>43916</v>
      </c>
      <c r="AB19" s="70">
        <v>43917</v>
      </c>
      <c r="AC19" s="70">
        <v>43918</v>
      </c>
      <c r="AD19" s="70">
        <v>43919</v>
      </c>
      <c r="AE19" s="70">
        <v>43920</v>
      </c>
      <c r="AF19" s="70">
        <v>43921</v>
      </c>
      <c r="AG19" s="70">
        <v>43922</v>
      </c>
      <c r="AH19" s="70">
        <v>43923</v>
      </c>
      <c r="AI19" s="70">
        <v>43924</v>
      </c>
      <c r="AJ19" s="70">
        <v>43925</v>
      </c>
      <c r="AK19" s="70">
        <v>43926</v>
      </c>
      <c r="AL19" s="70">
        <v>43927</v>
      </c>
      <c r="AM19" s="70">
        <v>43928</v>
      </c>
      <c r="AN19" s="70">
        <v>43929</v>
      </c>
      <c r="AO19" s="70">
        <v>43930</v>
      </c>
      <c r="AP19" s="70">
        <v>43931</v>
      </c>
      <c r="AQ19" s="70">
        <v>43932</v>
      </c>
      <c r="AR19" s="70">
        <v>43933</v>
      </c>
      <c r="AS19" s="70">
        <v>43934</v>
      </c>
      <c r="AT19" s="70">
        <v>43935</v>
      </c>
      <c r="AU19" s="70">
        <v>43936</v>
      </c>
      <c r="AV19" s="70">
        <v>43937</v>
      </c>
      <c r="AW19" s="70">
        <v>43938</v>
      </c>
      <c r="AX19" s="70">
        <v>43939</v>
      </c>
      <c r="AY19" s="70">
        <v>43940</v>
      </c>
      <c r="AZ19" s="70">
        <v>43941</v>
      </c>
      <c r="BA19" s="70">
        <v>43942</v>
      </c>
      <c r="BB19" s="70">
        <v>43943</v>
      </c>
      <c r="BC19" s="70">
        <v>43944</v>
      </c>
      <c r="BD19" s="70">
        <v>43945</v>
      </c>
      <c r="BE19" s="70">
        <v>43946</v>
      </c>
      <c r="BF19" s="70">
        <v>43947</v>
      </c>
      <c r="BG19" s="70">
        <v>43948</v>
      </c>
      <c r="BH19" s="70">
        <v>43949</v>
      </c>
      <c r="BI19" s="70">
        <v>43950</v>
      </c>
      <c r="BJ19" s="70">
        <v>43951</v>
      </c>
      <c r="BK19" s="70">
        <v>43952</v>
      </c>
      <c r="BL19" s="70">
        <v>43953</v>
      </c>
      <c r="BM19" s="70">
        <v>43954</v>
      </c>
      <c r="BN19" s="70">
        <v>43955</v>
      </c>
      <c r="BO19" s="70">
        <v>43956</v>
      </c>
      <c r="BP19" s="70">
        <v>43957</v>
      </c>
      <c r="BQ19" s="70">
        <v>43958</v>
      </c>
      <c r="BR19" s="70">
        <v>43959</v>
      </c>
      <c r="BS19" s="70">
        <v>43960</v>
      </c>
      <c r="BT19" s="70">
        <v>43961</v>
      </c>
      <c r="BU19" s="70">
        <v>43962</v>
      </c>
      <c r="BV19" s="70">
        <v>43963</v>
      </c>
      <c r="BW19" s="70">
        <v>43964</v>
      </c>
      <c r="BX19" s="70">
        <v>43965</v>
      </c>
      <c r="BY19" s="70">
        <v>43966</v>
      </c>
      <c r="BZ19" s="70">
        <v>43967</v>
      </c>
      <c r="CA19" s="70">
        <v>43968</v>
      </c>
      <c r="CB19" s="70">
        <v>43969</v>
      </c>
      <c r="CC19" s="70">
        <v>43970</v>
      </c>
      <c r="CD19" s="70">
        <v>43971</v>
      </c>
      <c r="CE19" s="70">
        <v>43972</v>
      </c>
      <c r="CF19" s="70">
        <v>43973</v>
      </c>
      <c r="CG19" s="70">
        <v>43974</v>
      </c>
      <c r="CH19" s="70">
        <v>43975</v>
      </c>
      <c r="CI19" s="70">
        <v>43976</v>
      </c>
      <c r="CJ19" s="70">
        <v>43977</v>
      </c>
      <c r="CK19" s="70">
        <v>43978</v>
      </c>
      <c r="CL19" s="70">
        <v>43979</v>
      </c>
      <c r="CM19" s="70">
        <v>43980</v>
      </c>
      <c r="CN19" s="70">
        <v>43981</v>
      </c>
      <c r="CO19" s="70">
        <v>43982</v>
      </c>
      <c r="CP19" s="70">
        <v>43983</v>
      </c>
      <c r="CQ19" s="70">
        <v>43984</v>
      </c>
      <c r="CR19" s="70">
        <v>43985</v>
      </c>
      <c r="CS19" s="70">
        <v>43986</v>
      </c>
      <c r="CT19" s="70">
        <v>43987</v>
      </c>
      <c r="CU19" s="70">
        <v>43988</v>
      </c>
      <c r="CV19" s="70">
        <v>43989</v>
      </c>
      <c r="CW19" s="70">
        <v>43990</v>
      </c>
      <c r="CX19" s="70">
        <v>43991</v>
      </c>
      <c r="CY19" s="70">
        <v>43992</v>
      </c>
      <c r="CZ19" s="70">
        <v>43993</v>
      </c>
      <c r="DA19" s="70">
        <v>43994</v>
      </c>
      <c r="DB19" s="70">
        <v>43995</v>
      </c>
      <c r="DC19" s="70">
        <v>43996</v>
      </c>
      <c r="DD19" s="70">
        <v>43997</v>
      </c>
      <c r="DE19" s="70">
        <v>43998</v>
      </c>
      <c r="DF19" s="70">
        <v>43999</v>
      </c>
      <c r="DG19" s="70">
        <v>44000</v>
      </c>
      <c r="DH19" s="70">
        <v>44001</v>
      </c>
      <c r="DI19" s="70">
        <v>44002</v>
      </c>
      <c r="DJ19" s="70">
        <v>44003</v>
      </c>
      <c r="DK19" s="70">
        <v>44004</v>
      </c>
      <c r="DL19" s="70">
        <v>44005</v>
      </c>
      <c r="DM19" s="70">
        <v>44006</v>
      </c>
      <c r="DN19" s="70">
        <v>44007</v>
      </c>
      <c r="DO19" s="70">
        <v>44008</v>
      </c>
      <c r="DP19" s="70">
        <v>44009</v>
      </c>
      <c r="DQ19" s="70">
        <v>44010</v>
      </c>
      <c r="DR19" s="70">
        <v>44011</v>
      </c>
      <c r="DS19" s="70">
        <v>44012</v>
      </c>
      <c r="DT19" s="70">
        <v>44013</v>
      </c>
      <c r="DU19" s="70">
        <v>44014</v>
      </c>
      <c r="DV19" s="70">
        <v>44015</v>
      </c>
      <c r="DW19" s="70">
        <v>44016</v>
      </c>
      <c r="DX19" s="70">
        <v>44017</v>
      </c>
      <c r="DY19" s="70">
        <v>44018</v>
      </c>
      <c r="DZ19" s="70">
        <v>44019</v>
      </c>
      <c r="EA19" s="70">
        <v>44020</v>
      </c>
      <c r="EB19" s="70">
        <v>44021</v>
      </c>
      <c r="EC19" s="70">
        <v>44022</v>
      </c>
      <c r="ED19" s="70">
        <v>44023</v>
      </c>
      <c r="EE19" s="70">
        <v>44024</v>
      </c>
      <c r="EF19" s="70">
        <v>44025</v>
      </c>
      <c r="EG19" s="70">
        <v>44026</v>
      </c>
      <c r="EH19" s="70">
        <v>44027</v>
      </c>
      <c r="EI19" s="70">
        <v>44028</v>
      </c>
      <c r="EJ19" s="70">
        <v>44029</v>
      </c>
      <c r="EK19" s="70">
        <v>44030</v>
      </c>
      <c r="EL19" s="70">
        <v>44031</v>
      </c>
      <c r="EM19" s="70">
        <v>44032</v>
      </c>
      <c r="EN19" s="70">
        <v>44033</v>
      </c>
      <c r="EO19" s="70">
        <v>44034</v>
      </c>
      <c r="EP19" s="70">
        <v>44035</v>
      </c>
      <c r="EQ19" s="70">
        <v>44036</v>
      </c>
      <c r="ER19" s="70">
        <v>44037</v>
      </c>
      <c r="ES19" s="70">
        <v>44038</v>
      </c>
      <c r="ET19" s="70">
        <v>44039</v>
      </c>
      <c r="EU19" s="70">
        <v>44040</v>
      </c>
      <c r="EV19" s="70">
        <v>44041</v>
      </c>
      <c r="EW19" s="70">
        <v>44042</v>
      </c>
      <c r="EX19" s="70">
        <v>44043</v>
      </c>
      <c r="EY19" s="70">
        <v>44044</v>
      </c>
      <c r="EZ19" s="70">
        <v>44045</v>
      </c>
      <c r="FA19" s="70">
        <v>44046</v>
      </c>
      <c r="FB19" s="70">
        <v>44047</v>
      </c>
      <c r="FC19" s="70">
        <v>44048</v>
      </c>
      <c r="FD19" s="70">
        <v>44049</v>
      </c>
      <c r="FE19" s="70">
        <v>44050</v>
      </c>
      <c r="FF19" s="70">
        <v>44051</v>
      </c>
      <c r="FG19" s="70">
        <v>44052</v>
      </c>
      <c r="FH19" s="70">
        <v>44053</v>
      </c>
      <c r="FI19" s="70">
        <v>44054</v>
      </c>
      <c r="FJ19" s="70">
        <v>44055</v>
      </c>
      <c r="FK19" s="70">
        <v>44056</v>
      </c>
      <c r="FL19" s="70">
        <v>44057</v>
      </c>
      <c r="FM19" s="70">
        <v>44058</v>
      </c>
      <c r="FN19" s="70">
        <v>44059</v>
      </c>
      <c r="FO19" s="70">
        <v>44060</v>
      </c>
      <c r="FP19" s="70">
        <v>44061</v>
      </c>
      <c r="FQ19" s="70">
        <v>44062</v>
      </c>
      <c r="FR19" s="70">
        <v>44063</v>
      </c>
      <c r="FS19" s="70">
        <v>44064</v>
      </c>
      <c r="FT19" s="70">
        <v>44065</v>
      </c>
      <c r="FU19" s="70">
        <v>44066</v>
      </c>
      <c r="FV19" s="70">
        <v>44067</v>
      </c>
      <c r="FW19" s="70">
        <v>44068</v>
      </c>
      <c r="FX19" s="70">
        <v>44069</v>
      </c>
      <c r="FY19" s="70">
        <v>44070</v>
      </c>
      <c r="FZ19" s="70">
        <v>44071</v>
      </c>
      <c r="GA19" s="70">
        <v>44072</v>
      </c>
      <c r="GB19" s="70">
        <v>44073</v>
      </c>
      <c r="GC19" s="70">
        <v>44074</v>
      </c>
      <c r="GD19" s="70">
        <v>44075</v>
      </c>
      <c r="GE19" s="70">
        <v>44076</v>
      </c>
      <c r="GF19" s="70">
        <v>44077</v>
      </c>
      <c r="GG19" s="70">
        <v>44078</v>
      </c>
      <c r="GH19" s="70">
        <v>44079</v>
      </c>
      <c r="GI19" s="70">
        <v>44080</v>
      </c>
      <c r="GJ19" s="70">
        <v>44081</v>
      </c>
      <c r="GK19" s="70">
        <v>44082</v>
      </c>
      <c r="GL19" s="70">
        <v>44083</v>
      </c>
      <c r="GM19" s="70">
        <v>44084</v>
      </c>
      <c r="GN19" s="70">
        <v>44085</v>
      </c>
      <c r="GO19" s="70">
        <v>44086</v>
      </c>
      <c r="GP19" s="70">
        <v>44087</v>
      </c>
      <c r="GQ19" s="70">
        <v>44088</v>
      </c>
      <c r="GR19" s="70">
        <v>44089</v>
      </c>
      <c r="GS19" s="70">
        <v>44090</v>
      </c>
      <c r="GT19" s="70">
        <v>44091</v>
      </c>
      <c r="GU19" s="70">
        <v>44092</v>
      </c>
      <c r="GV19" s="70">
        <v>44093</v>
      </c>
      <c r="GW19" s="70">
        <v>44094</v>
      </c>
      <c r="GX19" s="70">
        <v>44095</v>
      </c>
      <c r="GY19" s="70">
        <v>44096</v>
      </c>
      <c r="GZ19" s="70">
        <v>44097</v>
      </c>
      <c r="HA19" s="70">
        <v>44098</v>
      </c>
      <c r="HB19" s="70">
        <v>44099</v>
      </c>
      <c r="HC19" s="70">
        <v>44100</v>
      </c>
      <c r="HD19" s="70">
        <v>44101</v>
      </c>
      <c r="HE19" s="70">
        <v>44102</v>
      </c>
      <c r="HF19" s="70">
        <v>44103</v>
      </c>
      <c r="HG19" s="70">
        <v>44104</v>
      </c>
      <c r="HH19" s="70">
        <v>44105</v>
      </c>
      <c r="HI19" s="70">
        <v>44106</v>
      </c>
      <c r="HJ19" s="70">
        <v>44107</v>
      </c>
      <c r="HK19" s="70">
        <v>44108</v>
      </c>
      <c r="HL19" s="70">
        <v>44109</v>
      </c>
      <c r="HM19" s="70">
        <v>44110</v>
      </c>
      <c r="HN19" s="70">
        <v>44111</v>
      </c>
      <c r="HO19" s="70">
        <v>44112</v>
      </c>
      <c r="HP19" s="70">
        <v>44113</v>
      </c>
      <c r="HQ19" s="70">
        <v>44114</v>
      </c>
      <c r="HR19" s="70">
        <v>44115</v>
      </c>
      <c r="HS19" s="70">
        <v>44116</v>
      </c>
      <c r="HT19" s="70">
        <v>44117</v>
      </c>
      <c r="HU19" s="70">
        <v>44118</v>
      </c>
      <c r="HV19" s="70">
        <v>44119</v>
      </c>
      <c r="HW19" s="70">
        <v>44120</v>
      </c>
      <c r="HX19" s="70">
        <v>44121</v>
      </c>
      <c r="HY19" s="70">
        <v>44122</v>
      </c>
      <c r="HZ19" s="70">
        <v>44123</v>
      </c>
      <c r="IA19" s="70">
        <v>44124</v>
      </c>
      <c r="IB19" s="70">
        <v>44125</v>
      </c>
      <c r="IC19" s="70">
        <v>44126</v>
      </c>
      <c r="ID19" s="70">
        <v>44127</v>
      </c>
      <c r="IE19" s="70">
        <v>44128</v>
      </c>
      <c r="IF19" s="70">
        <v>44129</v>
      </c>
      <c r="IG19" s="70">
        <v>44130</v>
      </c>
      <c r="IH19" s="70">
        <v>44131</v>
      </c>
      <c r="II19" s="70">
        <v>44132</v>
      </c>
      <c r="IJ19" s="70">
        <v>44133</v>
      </c>
      <c r="IK19" s="70">
        <v>44134</v>
      </c>
      <c r="IL19" s="70">
        <v>44135</v>
      </c>
      <c r="IM19" s="70">
        <v>44136</v>
      </c>
      <c r="IN19" s="70">
        <v>44137</v>
      </c>
      <c r="IO19" s="70">
        <v>44138</v>
      </c>
      <c r="IP19" s="70">
        <v>44139</v>
      </c>
      <c r="IQ19" s="70">
        <v>44140</v>
      </c>
      <c r="IR19" s="70">
        <v>44141</v>
      </c>
      <c r="IS19" s="70">
        <v>44142</v>
      </c>
      <c r="IT19" s="70">
        <v>44143</v>
      </c>
      <c r="IU19" s="70">
        <v>44144</v>
      </c>
      <c r="IV19" s="70">
        <v>44145</v>
      </c>
      <c r="IW19" s="70">
        <v>44146</v>
      </c>
      <c r="IX19" s="70">
        <v>44147</v>
      </c>
      <c r="IY19" s="70">
        <v>44148</v>
      </c>
      <c r="IZ19" s="70">
        <v>44149</v>
      </c>
      <c r="JA19" s="70">
        <v>44150</v>
      </c>
      <c r="JB19" s="70">
        <v>44151</v>
      </c>
      <c r="JC19" s="70">
        <v>44152</v>
      </c>
      <c r="JD19" s="70">
        <v>44153</v>
      </c>
      <c r="JE19" s="70">
        <v>44154</v>
      </c>
      <c r="JF19" s="70">
        <v>44155</v>
      </c>
      <c r="JG19" s="70">
        <v>44156</v>
      </c>
      <c r="JH19" s="70">
        <v>44157</v>
      </c>
      <c r="JI19" s="70">
        <v>44158</v>
      </c>
      <c r="JJ19" s="70">
        <v>44159</v>
      </c>
      <c r="JK19" s="70">
        <v>44160</v>
      </c>
      <c r="JL19" s="70">
        <v>44161</v>
      </c>
      <c r="JM19" s="70">
        <v>44162</v>
      </c>
      <c r="JN19" s="70">
        <v>44163</v>
      </c>
      <c r="JO19" s="70">
        <v>44164</v>
      </c>
      <c r="JP19" s="70">
        <v>44165</v>
      </c>
      <c r="JQ19" s="70">
        <v>44166</v>
      </c>
      <c r="JR19" s="70">
        <v>44167</v>
      </c>
      <c r="JS19" s="70">
        <v>44168</v>
      </c>
      <c r="JT19" s="70">
        <v>44169</v>
      </c>
      <c r="JU19" s="70">
        <v>44170</v>
      </c>
      <c r="JV19" s="70">
        <v>44171</v>
      </c>
      <c r="JW19" s="70">
        <v>44172</v>
      </c>
      <c r="JX19" s="70">
        <v>44173</v>
      </c>
      <c r="JY19" s="70">
        <v>44174</v>
      </c>
      <c r="JZ19" s="70">
        <v>44175</v>
      </c>
      <c r="KA19" s="70">
        <v>44176</v>
      </c>
      <c r="KB19" s="70">
        <v>44177</v>
      </c>
      <c r="KC19" s="70">
        <v>44178</v>
      </c>
      <c r="KD19" s="70">
        <v>44179</v>
      </c>
      <c r="KE19" s="70">
        <v>44180</v>
      </c>
      <c r="KF19" s="70">
        <v>44181</v>
      </c>
      <c r="KG19" s="70">
        <v>44182</v>
      </c>
      <c r="KH19" s="70">
        <v>44183</v>
      </c>
      <c r="KI19" s="70">
        <v>44184</v>
      </c>
      <c r="KJ19" s="70">
        <v>44185</v>
      </c>
      <c r="KK19" s="70">
        <v>44186</v>
      </c>
      <c r="KL19" s="70">
        <v>44187</v>
      </c>
      <c r="KM19" s="70">
        <v>44188</v>
      </c>
      <c r="KN19" s="70">
        <v>44189</v>
      </c>
      <c r="KO19" s="70">
        <v>44190</v>
      </c>
      <c r="KP19" s="70">
        <v>44191</v>
      </c>
      <c r="KQ19" s="70">
        <v>44192</v>
      </c>
      <c r="KR19" s="70">
        <v>44193</v>
      </c>
      <c r="KS19" s="70">
        <v>44194</v>
      </c>
      <c r="KT19" s="70">
        <v>44195</v>
      </c>
      <c r="KU19" s="70">
        <v>44196</v>
      </c>
      <c r="KV19" s="70">
        <v>44197</v>
      </c>
      <c r="KW19" s="70">
        <v>44198</v>
      </c>
      <c r="KX19" s="70">
        <v>44199</v>
      </c>
      <c r="KY19" s="70">
        <v>44200</v>
      </c>
      <c r="KZ19" s="70">
        <v>44201</v>
      </c>
      <c r="LA19" s="70">
        <v>44202</v>
      </c>
      <c r="LB19" s="70">
        <v>44203</v>
      </c>
      <c r="LC19" s="70">
        <v>44204</v>
      </c>
      <c r="LD19" s="70">
        <v>44205</v>
      </c>
      <c r="LE19" s="70">
        <v>44206</v>
      </c>
      <c r="LF19" s="70">
        <v>44207</v>
      </c>
      <c r="LG19" s="70">
        <v>44208</v>
      </c>
      <c r="LH19" s="70">
        <v>44209</v>
      </c>
      <c r="LI19" s="70">
        <v>44210</v>
      </c>
      <c r="LJ19" s="70">
        <v>44211</v>
      </c>
      <c r="LK19" s="70">
        <v>44212</v>
      </c>
      <c r="LL19" s="70">
        <v>44213</v>
      </c>
      <c r="LM19" s="70">
        <v>44214</v>
      </c>
      <c r="LN19" s="70">
        <v>44215</v>
      </c>
      <c r="LO19" s="70">
        <v>44216</v>
      </c>
      <c r="LP19" s="70">
        <v>44217</v>
      </c>
      <c r="LQ19" s="70">
        <v>44218</v>
      </c>
      <c r="LR19" s="70">
        <v>44219</v>
      </c>
      <c r="LS19" s="70">
        <v>44220</v>
      </c>
      <c r="LT19" s="70">
        <v>44221</v>
      </c>
      <c r="LU19" s="70">
        <v>44222</v>
      </c>
      <c r="LV19" s="70">
        <v>44223</v>
      </c>
      <c r="LW19" s="70">
        <v>44224</v>
      </c>
      <c r="LX19" s="70">
        <v>44225</v>
      </c>
      <c r="LY19" s="70">
        <v>44226</v>
      </c>
      <c r="LZ19" s="70">
        <v>44227</v>
      </c>
      <c r="MA19" s="70">
        <v>44228</v>
      </c>
      <c r="MB19" s="70">
        <v>44229</v>
      </c>
      <c r="MC19" s="70">
        <v>44230</v>
      </c>
      <c r="MD19" s="70">
        <v>44231</v>
      </c>
      <c r="ME19" s="70">
        <v>44232</v>
      </c>
      <c r="MF19" s="70">
        <v>44233</v>
      </c>
      <c r="MG19" s="70">
        <v>44234</v>
      </c>
      <c r="MH19" s="70">
        <v>44235</v>
      </c>
      <c r="MI19" s="70">
        <v>44236</v>
      </c>
      <c r="MJ19" s="70">
        <v>44237</v>
      </c>
      <c r="MK19" s="70">
        <v>44238</v>
      </c>
      <c r="ML19" s="70">
        <v>44239</v>
      </c>
      <c r="MM19" s="70">
        <v>44240</v>
      </c>
      <c r="MN19" s="70">
        <v>44241</v>
      </c>
      <c r="MO19" s="70">
        <v>44242</v>
      </c>
      <c r="MP19" s="70">
        <v>44243</v>
      </c>
      <c r="MQ19" s="70">
        <v>44244</v>
      </c>
      <c r="MR19" s="70">
        <v>44245</v>
      </c>
      <c r="MS19" s="70">
        <v>44246</v>
      </c>
      <c r="MT19" s="70">
        <v>44247</v>
      </c>
      <c r="MU19" s="70">
        <v>44248</v>
      </c>
      <c r="MV19" s="70">
        <v>44249</v>
      </c>
      <c r="MW19" s="70">
        <v>44250</v>
      </c>
      <c r="MX19" s="70">
        <v>44251</v>
      </c>
      <c r="MY19" s="70">
        <v>44252</v>
      </c>
      <c r="MZ19" s="70">
        <v>44253</v>
      </c>
      <c r="NA19" s="70">
        <v>44254</v>
      </c>
      <c r="NB19" s="70">
        <v>44255</v>
      </c>
      <c r="NC19" s="70">
        <v>44256</v>
      </c>
      <c r="ND19" s="70">
        <v>44257</v>
      </c>
      <c r="NE19" s="70">
        <v>44258</v>
      </c>
      <c r="NF19" s="70">
        <v>44259</v>
      </c>
      <c r="NG19" s="70">
        <v>44260</v>
      </c>
      <c r="NH19" s="70">
        <v>44261</v>
      </c>
      <c r="NI19" s="70">
        <v>44262</v>
      </c>
      <c r="NJ19" s="70">
        <v>44263</v>
      </c>
      <c r="NK19" s="70">
        <v>44264</v>
      </c>
      <c r="NL19" s="70">
        <v>44265</v>
      </c>
      <c r="NM19" s="70">
        <v>44266</v>
      </c>
      <c r="NN19" s="70">
        <v>44267</v>
      </c>
      <c r="NO19" s="70">
        <v>44268</v>
      </c>
      <c r="NP19" s="70">
        <v>44269</v>
      </c>
      <c r="NQ19" s="70">
        <v>44270</v>
      </c>
      <c r="NR19" s="70">
        <v>44271</v>
      </c>
      <c r="NS19" s="70">
        <v>44272</v>
      </c>
      <c r="NT19" s="70">
        <v>44273</v>
      </c>
      <c r="NU19" s="70">
        <v>44274</v>
      </c>
      <c r="NV19" s="70">
        <v>44275</v>
      </c>
      <c r="NW19" s="70">
        <v>44276</v>
      </c>
      <c r="NX19" s="70">
        <v>44277</v>
      </c>
      <c r="NY19" s="70">
        <v>44278</v>
      </c>
      <c r="NZ19" s="70">
        <v>44279</v>
      </c>
      <c r="OA19" s="70">
        <v>44280</v>
      </c>
      <c r="OB19" s="70">
        <v>44281</v>
      </c>
      <c r="OC19" s="70">
        <v>44282</v>
      </c>
      <c r="OD19" s="70">
        <v>44283</v>
      </c>
      <c r="OE19" s="70">
        <v>44284</v>
      </c>
      <c r="OF19" s="70">
        <v>44285</v>
      </c>
      <c r="OG19" s="70">
        <v>44286</v>
      </c>
      <c r="OH19" s="70">
        <v>44287</v>
      </c>
      <c r="OI19" s="70">
        <v>44288</v>
      </c>
      <c r="OJ19" s="70">
        <v>44289</v>
      </c>
      <c r="OK19" s="70">
        <v>44290</v>
      </c>
      <c r="OL19" s="70">
        <v>44291</v>
      </c>
      <c r="OM19" s="70">
        <v>44292</v>
      </c>
      <c r="ON19" s="70">
        <v>44293</v>
      </c>
      <c r="OO19" s="70">
        <v>44294</v>
      </c>
      <c r="OP19" s="70">
        <v>44295</v>
      </c>
      <c r="OQ19" s="70">
        <v>44296</v>
      </c>
      <c r="OR19" s="70">
        <v>44297</v>
      </c>
      <c r="OS19" s="70">
        <v>44298</v>
      </c>
      <c r="OT19" s="70">
        <v>44299</v>
      </c>
      <c r="OU19" s="70">
        <v>44300</v>
      </c>
      <c r="OV19" s="70">
        <v>44301</v>
      </c>
      <c r="OW19" s="70">
        <v>44302</v>
      </c>
      <c r="OX19" s="70">
        <v>44303</v>
      </c>
      <c r="OY19" s="70">
        <v>44304</v>
      </c>
      <c r="OZ19" s="70">
        <v>44305</v>
      </c>
      <c r="PA19" s="70">
        <v>44306</v>
      </c>
      <c r="PB19" s="70">
        <v>44307</v>
      </c>
      <c r="PC19" s="70">
        <v>44308</v>
      </c>
      <c r="PD19" s="70">
        <v>44309</v>
      </c>
      <c r="PE19" s="70">
        <v>44310</v>
      </c>
      <c r="PF19" s="70">
        <v>44311</v>
      </c>
      <c r="PG19" s="70">
        <v>44312</v>
      </c>
      <c r="PH19" s="70">
        <v>44313</v>
      </c>
      <c r="PI19" s="70">
        <v>44314</v>
      </c>
      <c r="PJ19" s="70">
        <v>44315</v>
      </c>
      <c r="PK19" s="70">
        <v>44316</v>
      </c>
      <c r="PL19" s="70">
        <v>44317</v>
      </c>
      <c r="PM19" s="70">
        <v>44318</v>
      </c>
      <c r="PN19" s="70">
        <v>44319</v>
      </c>
      <c r="PO19" s="70">
        <v>44320</v>
      </c>
      <c r="PP19" s="70">
        <v>44321</v>
      </c>
      <c r="PQ19" s="70">
        <v>44322</v>
      </c>
      <c r="PR19" s="70">
        <v>44323</v>
      </c>
      <c r="PS19" s="70">
        <v>44324</v>
      </c>
      <c r="PT19" s="70">
        <v>44325</v>
      </c>
      <c r="PU19" s="70">
        <v>44326</v>
      </c>
      <c r="PV19" s="70">
        <v>44327</v>
      </c>
      <c r="PW19" s="70">
        <v>44328</v>
      </c>
      <c r="PX19" s="70">
        <v>44329</v>
      </c>
      <c r="PY19" s="70">
        <v>44330</v>
      </c>
      <c r="PZ19" s="70">
        <v>44331</v>
      </c>
      <c r="QA19" s="70">
        <v>44332</v>
      </c>
      <c r="QB19" s="70">
        <v>44333</v>
      </c>
      <c r="QC19" s="70">
        <v>44334</v>
      </c>
      <c r="QD19" s="70">
        <v>44335</v>
      </c>
      <c r="QE19" s="70">
        <v>44336</v>
      </c>
      <c r="QF19" s="70">
        <v>44337</v>
      </c>
      <c r="QG19" s="70">
        <v>44338</v>
      </c>
      <c r="QH19" s="70">
        <v>44339</v>
      </c>
      <c r="QI19" s="70">
        <v>44340</v>
      </c>
      <c r="QJ19" s="70">
        <v>44341</v>
      </c>
      <c r="QK19" s="70">
        <v>44342</v>
      </c>
      <c r="QL19" s="70">
        <v>44343</v>
      </c>
      <c r="QM19" s="70">
        <v>44344</v>
      </c>
      <c r="QN19" s="70">
        <v>44345</v>
      </c>
      <c r="QO19" s="70">
        <v>44346</v>
      </c>
      <c r="QP19" s="70">
        <v>44347</v>
      </c>
      <c r="QQ19" s="70">
        <v>44348</v>
      </c>
      <c r="QR19" s="70">
        <v>44349</v>
      </c>
      <c r="QS19" s="70">
        <v>44350</v>
      </c>
      <c r="QT19" s="70">
        <v>44351</v>
      </c>
      <c r="QU19" s="70">
        <v>44352</v>
      </c>
      <c r="QV19" s="70">
        <v>44353</v>
      </c>
      <c r="QW19" s="70">
        <v>44354</v>
      </c>
      <c r="QX19" s="70">
        <v>44355</v>
      </c>
      <c r="QY19" s="70">
        <v>44356</v>
      </c>
      <c r="QZ19" s="70">
        <v>44357</v>
      </c>
      <c r="RA19" s="70">
        <v>44358</v>
      </c>
      <c r="RB19" s="70">
        <v>44359</v>
      </c>
      <c r="RC19" s="70">
        <v>44360</v>
      </c>
      <c r="RD19" s="70">
        <v>44361</v>
      </c>
      <c r="RE19" s="70">
        <v>44362</v>
      </c>
      <c r="RF19" s="70">
        <v>44363</v>
      </c>
      <c r="RG19" s="70">
        <v>44364</v>
      </c>
      <c r="RH19" s="70">
        <v>44365</v>
      </c>
      <c r="RI19" s="70">
        <v>44366</v>
      </c>
      <c r="RJ19" s="70">
        <v>44367</v>
      </c>
      <c r="RK19" s="70">
        <v>44368</v>
      </c>
      <c r="RL19" s="70">
        <v>44369</v>
      </c>
      <c r="RM19" s="70">
        <v>44370</v>
      </c>
      <c r="RN19" s="70">
        <v>44371</v>
      </c>
      <c r="RO19" s="70">
        <v>44372</v>
      </c>
      <c r="RP19" s="70">
        <v>44373</v>
      </c>
      <c r="RQ19" s="70">
        <v>44374</v>
      </c>
      <c r="RR19" s="70">
        <v>44375</v>
      </c>
      <c r="RS19" s="70">
        <v>44376</v>
      </c>
      <c r="RT19" s="70">
        <v>44377</v>
      </c>
      <c r="RU19" s="70">
        <v>44378</v>
      </c>
      <c r="RV19" s="70">
        <v>44379</v>
      </c>
      <c r="RW19" s="70">
        <v>44380</v>
      </c>
      <c r="RX19" s="70">
        <v>44381</v>
      </c>
      <c r="RY19" s="70">
        <v>44382</v>
      </c>
      <c r="RZ19" s="1">
        <v>44383</v>
      </c>
      <c r="SA19" s="1">
        <v>44384</v>
      </c>
      <c r="SB19" s="1">
        <v>44385</v>
      </c>
      <c r="SC19" s="1">
        <v>44386</v>
      </c>
      <c r="SD19" s="1">
        <v>44387</v>
      </c>
      <c r="SE19" s="1">
        <v>44388</v>
      </c>
      <c r="SF19" s="1">
        <v>44389</v>
      </c>
      <c r="SG19" s="1">
        <v>44390</v>
      </c>
      <c r="SH19" s="1">
        <v>44391</v>
      </c>
      <c r="SI19" s="1">
        <v>44392</v>
      </c>
      <c r="SJ19" s="1">
        <v>44393</v>
      </c>
      <c r="SK19" s="1">
        <v>44394</v>
      </c>
      <c r="SL19" s="1">
        <v>44395</v>
      </c>
      <c r="SM19" s="1">
        <v>44396</v>
      </c>
      <c r="SN19" s="1">
        <v>44397</v>
      </c>
      <c r="SO19" s="1">
        <v>44398</v>
      </c>
      <c r="SP19" s="1">
        <v>44399</v>
      </c>
      <c r="SQ19" s="1">
        <v>44400</v>
      </c>
      <c r="SR19" s="1">
        <v>44401</v>
      </c>
      <c r="SS19" s="1">
        <v>44402</v>
      </c>
      <c r="ST19" s="1">
        <v>44403</v>
      </c>
      <c r="SU19" s="1">
        <v>44404</v>
      </c>
      <c r="SV19" s="1">
        <v>44405</v>
      </c>
      <c r="SW19" s="1">
        <v>44406</v>
      </c>
      <c r="SX19" s="1">
        <v>44407</v>
      </c>
      <c r="SY19" s="1">
        <v>44408</v>
      </c>
      <c r="SZ19" s="1">
        <v>44409</v>
      </c>
      <c r="TA19" s="1">
        <v>44410</v>
      </c>
      <c r="TB19" s="1">
        <v>44411</v>
      </c>
      <c r="TC19" s="1">
        <v>44412</v>
      </c>
      <c r="TD19" s="1">
        <v>44413</v>
      </c>
      <c r="TE19" s="1">
        <v>44414</v>
      </c>
      <c r="TF19" s="1">
        <v>44415</v>
      </c>
      <c r="TG19" s="1">
        <v>44416</v>
      </c>
      <c r="TH19" s="1">
        <v>44417</v>
      </c>
      <c r="TI19" s="1">
        <v>44418</v>
      </c>
      <c r="TJ19" s="1">
        <v>44419</v>
      </c>
      <c r="TK19" s="1">
        <v>44420</v>
      </c>
      <c r="TL19" s="1">
        <v>44421</v>
      </c>
      <c r="TM19" s="1">
        <v>44422</v>
      </c>
      <c r="TN19" s="1">
        <v>44423</v>
      </c>
      <c r="TO19" s="1">
        <v>44424</v>
      </c>
      <c r="TP19" s="1">
        <v>44425</v>
      </c>
      <c r="TQ19" s="1">
        <v>44426</v>
      </c>
      <c r="TR19" s="1">
        <v>44427</v>
      </c>
      <c r="TS19" s="1">
        <v>44428</v>
      </c>
      <c r="TT19" s="1">
        <v>44429</v>
      </c>
      <c r="TU19" s="1">
        <v>44430</v>
      </c>
      <c r="TV19" s="1">
        <v>44431</v>
      </c>
      <c r="TW19" s="1">
        <v>44432</v>
      </c>
      <c r="TX19" s="1">
        <v>44433</v>
      </c>
      <c r="TY19" s="1">
        <v>44434</v>
      </c>
      <c r="TZ19" s="1">
        <v>44435</v>
      </c>
      <c r="UA19" s="1">
        <v>44436</v>
      </c>
      <c r="UB19" s="1">
        <v>44437</v>
      </c>
      <c r="UC19" s="1">
        <v>44438</v>
      </c>
      <c r="UD19" s="1">
        <v>44439</v>
      </c>
      <c r="UE19" s="1">
        <v>44440</v>
      </c>
      <c r="UF19" s="1">
        <v>44441</v>
      </c>
      <c r="UG19" s="1">
        <v>44442</v>
      </c>
      <c r="UH19" s="1">
        <v>44443</v>
      </c>
      <c r="UI19" s="1">
        <v>44444</v>
      </c>
      <c r="UJ19" s="1">
        <v>44445</v>
      </c>
      <c r="UK19" s="1">
        <v>44446</v>
      </c>
      <c r="UL19" s="1">
        <v>44447</v>
      </c>
      <c r="UM19" s="1">
        <v>44448</v>
      </c>
      <c r="UN19" s="1">
        <v>44449</v>
      </c>
      <c r="UO19" s="1">
        <v>44450</v>
      </c>
      <c r="UP19" s="1">
        <v>44451</v>
      </c>
      <c r="UQ19" s="1">
        <v>44452</v>
      </c>
      <c r="UR19" s="1">
        <v>44453</v>
      </c>
      <c r="US19" s="1">
        <v>44454</v>
      </c>
      <c r="UT19" s="1">
        <v>44455</v>
      </c>
      <c r="UU19" s="1">
        <v>44456</v>
      </c>
      <c r="UV19" s="1">
        <v>44457</v>
      </c>
      <c r="UW19" s="1">
        <v>44458</v>
      </c>
      <c r="UX19" s="1">
        <v>44459</v>
      </c>
      <c r="UY19" s="1">
        <v>44460</v>
      </c>
      <c r="UZ19" s="1">
        <v>44461</v>
      </c>
      <c r="VA19" s="1">
        <v>44462</v>
      </c>
      <c r="VB19" s="1">
        <v>44463</v>
      </c>
      <c r="VC19" s="1">
        <v>44464</v>
      </c>
      <c r="VD19" s="1">
        <v>44465</v>
      </c>
      <c r="VE19" s="1">
        <v>44466</v>
      </c>
      <c r="VF19" s="1">
        <v>44467</v>
      </c>
      <c r="VG19" s="1">
        <v>44468</v>
      </c>
      <c r="VH19" s="1">
        <v>44469</v>
      </c>
      <c r="VI19" s="1">
        <v>44470</v>
      </c>
      <c r="VJ19" s="1">
        <v>44471</v>
      </c>
      <c r="VK19" s="1">
        <v>44472</v>
      </c>
      <c r="VL19" s="1">
        <v>44473</v>
      </c>
      <c r="VM19" s="1">
        <v>44474</v>
      </c>
      <c r="VN19" s="1">
        <v>44475</v>
      </c>
      <c r="VO19" s="1">
        <v>44476</v>
      </c>
      <c r="VP19" s="1">
        <v>44477</v>
      </c>
      <c r="VQ19" s="1">
        <v>44478</v>
      </c>
      <c r="VR19" s="1">
        <v>44479</v>
      </c>
      <c r="VS19" s="1">
        <v>44480</v>
      </c>
      <c r="VT19" s="1">
        <v>44481</v>
      </c>
      <c r="VU19" s="1">
        <v>44482</v>
      </c>
      <c r="VV19" s="1">
        <v>44483</v>
      </c>
      <c r="VW19" s="1">
        <v>44484</v>
      </c>
      <c r="VX19" s="1">
        <v>44485</v>
      </c>
      <c r="VY19" s="1">
        <v>44486</v>
      </c>
      <c r="VZ19" s="1">
        <v>44487</v>
      </c>
      <c r="WA19" s="1">
        <v>44488</v>
      </c>
      <c r="WB19" s="1">
        <v>44489</v>
      </c>
      <c r="WC19" s="1">
        <v>44490</v>
      </c>
      <c r="WD19" s="1">
        <v>44491</v>
      </c>
      <c r="WE19" s="1">
        <v>44492</v>
      </c>
      <c r="WF19" s="1">
        <v>44493</v>
      </c>
      <c r="WG19" s="1">
        <v>44494</v>
      </c>
      <c r="WH19" s="1">
        <v>44495</v>
      </c>
      <c r="WI19" s="1">
        <v>44496</v>
      </c>
      <c r="WJ19" s="1">
        <v>44497</v>
      </c>
      <c r="WK19" s="1">
        <v>44498</v>
      </c>
      <c r="WL19" s="1">
        <v>44499</v>
      </c>
      <c r="WM19" s="1">
        <v>44500</v>
      </c>
      <c r="WN19" s="1">
        <v>44501</v>
      </c>
      <c r="WO19" s="1">
        <v>44502</v>
      </c>
      <c r="WP19" s="1">
        <v>44503</v>
      </c>
      <c r="WQ19" s="1">
        <v>44504</v>
      </c>
      <c r="WR19" s="1">
        <v>44505</v>
      </c>
      <c r="WS19" s="1">
        <v>44506</v>
      </c>
      <c r="WT19" s="1">
        <v>44507</v>
      </c>
      <c r="WU19" s="1">
        <v>44508</v>
      </c>
      <c r="WV19" s="1">
        <v>44509</v>
      </c>
      <c r="WW19" s="1">
        <v>44510</v>
      </c>
      <c r="WX19" s="1">
        <v>44511</v>
      </c>
      <c r="WY19" s="1">
        <v>44512</v>
      </c>
      <c r="WZ19" s="1">
        <v>44513</v>
      </c>
      <c r="XA19" s="1">
        <v>44514</v>
      </c>
      <c r="XB19" s="1">
        <v>44515</v>
      </c>
      <c r="XC19" s="1">
        <v>44516</v>
      </c>
      <c r="XD19" s="1">
        <v>44517</v>
      </c>
      <c r="XE19" s="1">
        <v>44518</v>
      </c>
      <c r="XF19" s="1">
        <v>44519</v>
      </c>
      <c r="XG19" s="1">
        <v>44520</v>
      </c>
      <c r="XH19" s="1">
        <v>44521</v>
      </c>
      <c r="XI19" s="1">
        <v>44522</v>
      </c>
      <c r="XJ19" s="1">
        <v>44523</v>
      </c>
      <c r="XK19" s="1">
        <v>44524</v>
      </c>
      <c r="XL19" s="1">
        <v>44525</v>
      </c>
      <c r="XM19" s="1">
        <v>44526</v>
      </c>
      <c r="XN19" s="1">
        <v>44527</v>
      </c>
      <c r="XO19" s="1">
        <v>44528</v>
      </c>
      <c r="XP19" s="1">
        <v>44529</v>
      </c>
      <c r="XQ19" s="1">
        <v>44530</v>
      </c>
      <c r="XR19" s="1">
        <v>44531</v>
      </c>
      <c r="XS19" s="1">
        <v>44532</v>
      </c>
      <c r="XT19" s="1">
        <v>44533</v>
      </c>
      <c r="XU19" s="1">
        <v>44534</v>
      </c>
      <c r="XV19" s="1">
        <v>44535</v>
      </c>
      <c r="XW19" s="1">
        <v>44536</v>
      </c>
      <c r="XX19" s="1">
        <v>44537</v>
      </c>
      <c r="XY19" s="1">
        <v>44538</v>
      </c>
      <c r="XZ19" s="1">
        <v>44539</v>
      </c>
      <c r="YA19" s="1">
        <v>44540</v>
      </c>
      <c r="YB19" s="1">
        <v>44541</v>
      </c>
      <c r="YC19" s="1">
        <v>44542</v>
      </c>
      <c r="YD19" s="1">
        <v>44543</v>
      </c>
      <c r="YE19" s="1">
        <v>44544</v>
      </c>
      <c r="YF19" s="1">
        <v>44545</v>
      </c>
      <c r="YG19" s="1">
        <v>44546</v>
      </c>
      <c r="YH19" s="1">
        <v>44547</v>
      </c>
      <c r="YI19" s="1">
        <v>44548</v>
      </c>
      <c r="YJ19" s="1">
        <v>44549</v>
      </c>
      <c r="YK19" s="1">
        <v>44550</v>
      </c>
      <c r="YL19" s="1">
        <v>44551</v>
      </c>
      <c r="YM19" s="1">
        <v>44552</v>
      </c>
      <c r="YN19" s="1">
        <v>44553</v>
      </c>
      <c r="YO19" s="1">
        <v>44554</v>
      </c>
      <c r="YP19" s="1">
        <v>44555</v>
      </c>
      <c r="YQ19" s="1">
        <v>44556</v>
      </c>
      <c r="YR19" s="1">
        <v>44557</v>
      </c>
      <c r="YS19" s="1">
        <v>44558</v>
      </c>
      <c r="YT19" s="1">
        <v>44559</v>
      </c>
      <c r="YU19" s="1">
        <v>44560</v>
      </c>
      <c r="YV19" s="1">
        <v>44561</v>
      </c>
      <c r="YW19" s="1">
        <v>44562</v>
      </c>
      <c r="YX19" s="1">
        <v>44563</v>
      </c>
      <c r="YY19" s="1">
        <v>44564</v>
      </c>
      <c r="YZ19" s="1">
        <v>44565</v>
      </c>
      <c r="ZA19" s="1">
        <v>44566</v>
      </c>
      <c r="ZB19" s="1">
        <v>44567</v>
      </c>
      <c r="ZC19" s="1">
        <v>44568</v>
      </c>
      <c r="ZD19" s="1">
        <v>44569</v>
      </c>
      <c r="ZE19" s="1">
        <v>44570</v>
      </c>
      <c r="ZF19" s="1">
        <v>44571</v>
      </c>
      <c r="ZG19" s="1">
        <v>44572</v>
      </c>
      <c r="ZH19" s="1">
        <v>44573</v>
      </c>
      <c r="ZI19" s="1">
        <v>44574</v>
      </c>
      <c r="ZJ19" s="1">
        <v>44575</v>
      </c>
      <c r="ZK19" s="1">
        <v>44576</v>
      </c>
      <c r="ZL19" s="1">
        <v>44577</v>
      </c>
      <c r="ZM19" s="1">
        <v>44578</v>
      </c>
      <c r="ZN19" s="1">
        <v>44579</v>
      </c>
      <c r="ZO19" s="1">
        <v>44580</v>
      </c>
      <c r="ZP19" s="1">
        <v>44581</v>
      </c>
      <c r="ZQ19" s="1">
        <v>44582</v>
      </c>
      <c r="ZR19" s="1">
        <v>44583</v>
      </c>
      <c r="ZS19" s="1">
        <v>44584</v>
      </c>
      <c r="ZT19" s="1">
        <v>44585</v>
      </c>
      <c r="ZU19" s="1">
        <v>44586</v>
      </c>
      <c r="ZV19" s="1">
        <v>44587</v>
      </c>
      <c r="ZW19" s="1">
        <v>44588</v>
      </c>
      <c r="ZX19" s="1">
        <v>44589</v>
      </c>
      <c r="ZY19" s="1">
        <v>44590</v>
      </c>
      <c r="ZZ19" s="1">
        <v>44591</v>
      </c>
      <c r="AAA19" s="1">
        <v>44592</v>
      </c>
      <c r="AAB19" s="1">
        <v>44593</v>
      </c>
      <c r="AAC19" s="1">
        <v>44594</v>
      </c>
      <c r="AAD19" s="1">
        <v>44595</v>
      </c>
      <c r="AAE19" s="1">
        <v>44596</v>
      </c>
      <c r="AAF19" s="1">
        <v>44597</v>
      </c>
      <c r="AAG19" s="1">
        <v>44598</v>
      </c>
      <c r="AAH19" s="1">
        <v>44599</v>
      </c>
      <c r="AAI19" s="1">
        <v>44600</v>
      </c>
      <c r="AAJ19" s="1">
        <v>44601</v>
      </c>
      <c r="AAK19" s="1">
        <v>44602</v>
      </c>
      <c r="AAL19" s="1">
        <v>44603</v>
      </c>
      <c r="AAM19" s="1">
        <v>44604</v>
      </c>
      <c r="AAN19" s="1">
        <v>44605</v>
      </c>
      <c r="AAO19" s="1">
        <v>44606</v>
      </c>
      <c r="AAP19" s="1">
        <v>44606</v>
      </c>
      <c r="AAQ19" s="1">
        <v>44606</v>
      </c>
      <c r="AAR19" s="1">
        <v>44606</v>
      </c>
      <c r="AAS19" s="1">
        <v>44606</v>
      </c>
      <c r="AAT19" s="1">
        <v>44606</v>
      </c>
      <c r="AAU19" s="1">
        <v>44606</v>
      </c>
      <c r="AAV19" s="1">
        <v>44606</v>
      </c>
      <c r="AAW19" s="1">
        <v>44614</v>
      </c>
      <c r="AAX19" s="1">
        <v>44615</v>
      </c>
      <c r="AAY19" s="1">
        <v>44616</v>
      </c>
      <c r="AAZ19" s="1">
        <v>44617</v>
      </c>
      <c r="ABA19" s="1">
        <v>44618</v>
      </c>
      <c r="ABB19" s="1">
        <v>44619</v>
      </c>
      <c r="ABC19" s="1">
        <v>44620</v>
      </c>
      <c r="ABD19" s="1">
        <v>44621</v>
      </c>
      <c r="ABE19" s="1">
        <v>44622</v>
      </c>
      <c r="ABF19" s="1">
        <v>44623</v>
      </c>
      <c r="ABG19" s="1">
        <v>44624</v>
      </c>
      <c r="ABH19" s="1">
        <v>44625</v>
      </c>
      <c r="ABI19" s="1">
        <v>44626</v>
      </c>
      <c r="ABJ19" s="1">
        <v>44627</v>
      </c>
      <c r="ABK19" s="1">
        <v>44628</v>
      </c>
      <c r="ABL19" s="1">
        <v>44629</v>
      </c>
      <c r="ABM19" s="1">
        <v>44630</v>
      </c>
      <c r="ABN19" s="1">
        <v>44631</v>
      </c>
      <c r="ABO19" s="1">
        <v>44632</v>
      </c>
      <c r="ABP19" s="1">
        <v>44633</v>
      </c>
      <c r="ABQ19" s="1">
        <v>44634</v>
      </c>
      <c r="ABR19" s="1">
        <v>44635</v>
      </c>
      <c r="ABS19" s="1">
        <v>44636</v>
      </c>
      <c r="ABT19" s="1">
        <v>44637</v>
      </c>
      <c r="ABU19" s="1">
        <v>44638</v>
      </c>
      <c r="ABV19" s="1">
        <v>44639</v>
      </c>
      <c r="ABW19" s="1">
        <v>44640</v>
      </c>
      <c r="ABX19" s="1">
        <v>44641</v>
      </c>
      <c r="ABY19" s="1">
        <v>44642</v>
      </c>
      <c r="ABZ19" s="1">
        <v>44643</v>
      </c>
      <c r="ACA19" s="1">
        <v>44644</v>
      </c>
      <c r="ACB19" s="1">
        <v>44645</v>
      </c>
      <c r="ACC19" s="124">
        <v>44646</v>
      </c>
      <c r="ACD19" s="124">
        <v>44647</v>
      </c>
      <c r="ACE19" s="124">
        <v>44648</v>
      </c>
      <c r="ACF19" s="124">
        <v>44649</v>
      </c>
      <c r="ACG19" s="124">
        <v>44650</v>
      </c>
      <c r="ACH19" s="124">
        <v>44651</v>
      </c>
      <c r="ACI19" s="124">
        <v>44652</v>
      </c>
      <c r="ACJ19" s="124">
        <v>44653</v>
      </c>
      <c r="ACK19" s="124">
        <v>44654</v>
      </c>
      <c r="ACL19" s="124">
        <v>44655</v>
      </c>
      <c r="ACM19" s="124">
        <v>44656</v>
      </c>
      <c r="ACN19" s="124">
        <v>44657</v>
      </c>
      <c r="ACO19" s="124">
        <v>44658</v>
      </c>
      <c r="ACP19" s="124">
        <v>44659</v>
      </c>
      <c r="ACQ19" s="124">
        <v>44660</v>
      </c>
      <c r="ACR19" s="124">
        <v>44661</v>
      </c>
      <c r="ACS19" s="1">
        <v>44662</v>
      </c>
      <c r="ACT19" s="1">
        <v>44663</v>
      </c>
      <c r="ACU19" s="1">
        <v>44664</v>
      </c>
      <c r="ACV19" s="1">
        <v>44665</v>
      </c>
      <c r="ACW19" s="1">
        <v>44666</v>
      </c>
      <c r="ACX19" s="1">
        <v>44667</v>
      </c>
      <c r="ACY19" s="1">
        <v>44668</v>
      </c>
      <c r="ACZ19" s="1">
        <v>44669</v>
      </c>
      <c r="ADA19" s="1">
        <v>44670</v>
      </c>
      <c r="ADB19" s="1">
        <v>44671</v>
      </c>
      <c r="ADC19" s="1">
        <v>44672</v>
      </c>
      <c r="ADD19" s="1">
        <v>44673</v>
      </c>
      <c r="ADE19" s="1">
        <v>44674</v>
      </c>
      <c r="ADF19" s="1">
        <v>44675</v>
      </c>
      <c r="ADG19" s="1">
        <v>44676</v>
      </c>
      <c r="ADH19" s="1">
        <v>44677</v>
      </c>
      <c r="ADI19" s="1">
        <v>44678</v>
      </c>
      <c r="ADJ19" s="1">
        <v>44679</v>
      </c>
      <c r="ADK19" s="1">
        <v>44680</v>
      </c>
      <c r="ADL19" s="1">
        <v>44681</v>
      </c>
      <c r="ADM19" s="1">
        <v>44682</v>
      </c>
      <c r="ADN19" s="1">
        <v>44683</v>
      </c>
      <c r="ADO19" s="1">
        <v>44684</v>
      </c>
      <c r="ADP19" s="1">
        <v>44685</v>
      </c>
      <c r="ADQ19" s="1">
        <v>44686</v>
      </c>
      <c r="ADR19" s="1">
        <v>44687</v>
      </c>
      <c r="ADS19" s="1">
        <v>44688</v>
      </c>
      <c r="ADT19" s="1">
        <v>44689</v>
      </c>
      <c r="ADU19" s="1">
        <v>44690</v>
      </c>
      <c r="ADV19" s="1">
        <v>44691</v>
      </c>
      <c r="ADW19" s="1">
        <v>44692</v>
      </c>
      <c r="ADX19" s="1">
        <v>44693</v>
      </c>
      <c r="ADY19" s="1">
        <v>44694</v>
      </c>
      <c r="ADZ19" s="1">
        <v>44695</v>
      </c>
      <c r="AEA19" s="1">
        <v>44696</v>
      </c>
      <c r="AEB19" s="1">
        <v>44697</v>
      </c>
      <c r="AEC19" s="1">
        <v>44698</v>
      </c>
      <c r="AED19" s="1">
        <v>44699</v>
      </c>
      <c r="AEE19" s="1">
        <v>44700</v>
      </c>
      <c r="AEF19" s="1">
        <v>44701</v>
      </c>
      <c r="AEG19" s="1">
        <v>44702</v>
      </c>
      <c r="AEH19" s="1">
        <v>44703</v>
      </c>
      <c r="AEI19" s="1">
        <v>44704</v>
      </c>
      <c r="AEJ19" s="1">
        <v>44705</v>
      </c>
      <c r="AEK19" s="1">
        <v>44706</v>
      </c>
      <c r="AEL19" s="1">
        <v>44707</v>
      </c>
      <c r="AEM19" s="1">
        <v>44708</v>
      </c>
      <c r="AEN19" s="1">
        <v>44709</v>
      </c>
      <c r="AEO19" s="1">
        <v>44710</v>
      </c>
      <c r="AEP19" s="1">
        <v>44711</v>
      </c>
      <c r="AEQ19" s="1">
        <v>44712</v>
      </c>
      <c r="AER19" s="1">
        <v>44713</v>
      </c>
      <c r="AES19" s="1">
        <v>44714</v>
      </c>
      <c r="AET19" s="1">
        <v>44715</v>
      </c>
      <c r="AEU19" s="1">
        <v>44716</v>
      </c>
      <c r="AEV19" s="1">
        <v>44717</v>
      </c>
      <c r="AEW19" s="1">
        <v>44718</v>
      </c>
      <c r="AEX19" s="1">
        <v>44719</v>
      </c>
      <c r="AEY19" s="1">
        <v>44720</v>
      </c>
      <c r="AEZ19" s="1">
        <v>44721</v>
      </c>
      <c r="AFA19" s="1">
        <v>44722</v>
      </c>
      <c r="AFB19" s="1">
        <v>44723</v>
      </c>
      <c r="AFC19" s="1">
        <v>44724</v>
      </c>
      <c r="AFD19" s="1">
        <v>44725</v>
      </c>
      <c r="AFE19" s="1">
        <v>44726</v>
      </c>
      <c r="AFF19" s="1">
        <v>44727</v>
      </c>
      <c r="AFG19" s="1">
        <v>44728</v>
      </c>
      <c r="AFH19" s="1">
        <v>44729</v>
      </c>
      <c r="AFI19" s="1">
        <v>44730</v>
      </c>
      <c r="AFJ19" s="1">
        <v>44731</v>
      </c>
      <c r="AFK19" s="1">
        <v>44732</v>
      </c>
      <c r="AFL19" s="1">
        <v>44733</v>
      </c>
      <c r="AFM19" s="1">
        <v>44734</v>
      </c>
      <c r="AFN19" s="1">
        <v>44735</v>
      </c>
      <c r="AFO19" s="1">
        <v>44736</v>
      </c>
      <c r="AFP19" s="1">
        <v>44737</v>
      </c>
      <c r="AFQ19" s="1">
        <v>44738</v>
      </c>
      <c r="AFR19" s="1">
        <v>44739</v>
      </c>
      <c r="AFS19" s="1">
        <v>44740</v>
      </c>
      <c r="AFT19" s="1">
        <v>44741</v>
      </c>
      <c r="AFU19" s="1">
        <v>44742</v>
      </c>
      <c r="AFV19" s="1">
        <v>44743</v>
      </c>
      <c r="AFW19" s="1">
        <v>44744</v>
      </c>
      <c r="AFX19" s="1">
        <v>44745</v>
      </c>
      <c r="AFY19" s="1">
        <v>44746</v>
      </c>
      <c r="AFZ19" s="1">
        <v>44747</v>
      </c>
      <c r="AGA19" s="1">
        <v>44748</v>
      </c>
      <c r="AGB19" s="1">
        <v>44749</v>
      </c>
      <c r="AGC19" s="1">
        <v>44750</v>
      </c>
      <c r="AGD19" s="1">
        <v>44751</v>
      </c>
      <c r="AGE19" s="1">
        <v>44752</v>
      </c>
      <c r="AGF19" s="1">
        <v>44753</v>
      </c>
      <c r="AGG19" s="1">
        <v>44754</v>
      </c>
      <c r="AGH19" s="1">
        <v>44755</v>
      </c>
      <c r="AGI19" s="1">
        <v>44756</v>
      </c>
      <c r="AGJ19" s="1">
        <v>44757</v>
      </c>
      <c r="AGK19" s="1">
        <v>44758</v>
      </c>
      <c r="AGL19" s="1">
        <v>44759</v>
      </c>
      <c r="AGM19" s="1">
        <v>44760</v>
      </c>
      <c r="AGN19" s="1">
        <v>44761</v>
      </c>
      <c r="AGO19" s="1">
        <v>44762</v>
      </c>
      <c r="AGP19" s="1">
        <v>44763</v>
      </c>
      <c r="AGQ19" s="1">
        <v>44764</v>
      </c>
      <c r="AGR19" s="1">
        <v>44765</v>
      </c>
      <c r="AGS19" s="1">
        <v>44766</v>
      </c>
      <c r="AGT19" s="1">
        <v>44767</v>
      </c>
      <c r="AGU19" s="1">
        <v>44768</v>
      </c>
      <c r="AGV19" s="1">
        <v>44769</v>
      </c>
      <c r="AGW19" s="1">
        <v>44770</v>
      </c>
      <c r="AGX19" s="1">
        <v>44771</v>
      </c>
      <c r="AGY19" s="1">
        <v>44772</v>
      </c>
      <c r="AGZ19" s="1">
        <v>44773</v>
      </c>
      <c r="AHA19" s="1">
        <v>44774</v>
      </c>
      <c r="AHB19" s="1">
        <v>44775</v>
      </c>
      <c r="AHC19" s="1">
        <v>44776</v>
      </c>
      <c r="AHD19" s="1">
        <v>44777</v>
      </c>
      <c r="AHE19" s="1">
        <v>44778</v>
      </c>
      <c r="AHF19" s="1">
        <v>44779</v>
      </c>
      <c r="AHG19" s="1">
        <v>44780</v>
      </c>
      <c r="AHH19" s="1">
        <v>44781</v>
      </c>
      <c r="AHI19" s="1">
        <v>44782</v>
      </c>
      <c r="AHJ19" s="1">
        <v>44783</v>
      </c>
      <c r="AHK19" s="1">
        <v>44784</v>
      </c>
      <c r="AHL19" s="1">
        <v>44785</v>
      </c>
      <c r="AHM19" s="1">
        <v>44786</v>
      </c>
      <c r="AHN19" s="1">
        <v>44787</v>
      </c>
      <c r="AHO19" s="1">
        <v>44788</v>
      </c>
      <c r="AHP19" s="1">
        <v>44789</v>
      </c>
      <c r="AHQ19" s="1">
        <v>44790</v>
      </c>
      <c r="AHR19" s="1">
        <v>44791</v>
      </c>
      <c r="AHS19" s="1">
        <v>44792</v>
      </c>
      <c r="AHT19" s="1">
        <v>44793</v>
      </c>
      <c r="AHU19" s="1">
        <v>44794</v>
      </c>
      <c r="AHV19" s="1">
        <v>44795</v>
      </c>
      <c r="AHW19" s="1">
        <v>44796</v>
      </c>
      <c r="AHX19" s="1">
        <v>44797</v>
      </c>
      <c r="AHY19" s="1">
        <v>44798</v>
      </c>
      <c r="AHZ19" s="1">
        <v>44799</v>
      </c>
      <c r="AIA19" s="1">
        <v>44800</v>
      </c>
      <c r="AIB19" s="1">
        <v>44801</v>
      </c>
      <c r="AIC19" s="1">
        <v>44802</v>
      </c>
      <c r="AID19" s="1">
        <v>44803</v>
      </c>
      <c r="AIE19" s="1">
        <v>44804</v>
      </c>
      <c r="AIF19" s="1">
        <v>44805</v>
      </c>
      <c r="AIG19" s="1">
        <v>44806</v>
      </c>
      <c r="AIH19" s="1">
        <v>44807</v>
      </c>
      <c r="AII19" s="1">
        <v>44808</v>
      </c>
      <c r="AIJ19" s="1">
        <v>44809</v>
      </c>
      <c r="AIK19" s="1">
        <v>44810</v>
      </c>
      <c r="AIL19" s="1">
        <v>44811</v>
      </c>
      <c r="AIM19" s="1">
        <v>44812</v>
      </c>
      <c r="AIN19" s="1">
        <v>44813</v>
      </c>
      <c r="AIO19" s="1">
        <v>44814</v>
      </c>
      <c r="AIP19" s="1">
        <v>44815</v>
      </c>
      <c r="AIQ19" s="1">
        <v>44816</v>
      </c>
      <c r="AIR19" s="1">
        <v>44817</v>
      </c>
      <c r="AIS19" s="1">
        <v>44818</v>
      </c>
      <c r="AIT19" s="1">
        <v>44819</v>
      </c>
      <c r="AIU19" s="1">
        <v>44820</v>
      </c>
      <c r="AIV19" s="1">
        <v>44821</v>
      </c>
      <c r="AIW19" s="1">
        <v>44822</v>
      </c>
      <c r="AIX19" s="1">
        <v>44823</v>
      </c>
      <c r="AIY19" s="1">
        <v>44824</v>
      </c>
      <c r="AIZ19" s="1">
        <v>44825</v>
      </c>
      <c r="AJA19" s="1">
        <v>44826</v>
      </c>
      <c r="AJB19" s="1">
        <v>44827</v>
      </c>
      <c r="AJC19" s="1">
        <v>44828</v>
      </c>
      <c r="AJD19" s="1">
        <v>44829</v>
      </c>
      <c r="AJE19" s="1">
        <v>44830</v>
      </c>
      <c r="AJF19" s="1">
        <v>44831</v>
      </c>
      <c r="AJG19" s="1">
        <v>44832</v>
      </c>
      <c r="AJH19" s="1">
        <v>44833</v>
      </c>
      <c r="AJI19" s="1">
        <v>44834</v>
      </c>
      <c r="AJJ19" s="1">
        <v>44835</v>
      </c>
      <c r="AJK19" s="1">
        <v>44836</v>
      </c>
      <c r="AJL19" s="1">
        <v>44837</v>
      </c>
      <c r="AJM19" s="1">
        <v>44838</v>
      </c>
      <c r="AJN19" s="1">
        <v>44839</v>
      </c>
      <c r="AJO19" s="1">
        <v>44840</v>
      </c>
      <c r="AJP19" s="1">
        <v>44841</v>
      </c>
      <c r="AJQ19" s="1">
        <v>44842</v>
      </c>
      <c r="AJR19" s="1">
        <v>44843</v>
      </c>
      <c r="AJS19" s="1">
        <v>44844</v>
      </c>
      <c r="AJT19" s="1">
        <v>44845</v>
      </c>
      <c r="AJU19" s="1">
        <v>44846</v>
      </c>
      <c r="AJV19" s="1">
        <v>44847</v>
      </c>
      <c r="AJW19" s="1">
        <v>44848</v>
      </c>
      <c r="AJX19" s="1">
        <v>44849</v>
      </c>
      <c r="AJY19" s="1">
        <v>44850</v>
      </c>
      <c r="AJZ19" s="1">
        <v>44851</v>
      </c>
      <c r="AKA19" s="1">
        <v>44852</v>
      </c>
      <c r="AKB19" s="1">
        <v>44853</v>
      </c>
      <c r="AKC19" s="1">
        <v>44854</v>
      </c>
      <c r="AKD19" s="1">
        <v>44855</v>
      </c>
      <c r="AKE19" s="1">
        <v>44856</v>
      </c>
      <c r="AKF19" s="1">
        <v>44857</v>
      </c>
      <c r="AKG19" s="1">
        <v>44858</v>
      </c>
      <c r="AKH19" s="1">
        <v>44859</v>
      </c>
      <c r="AKI19" s="1">
        <v>44860</v>
      </c>
      <c r="AKJ19" s="1">
        <v>44861</v>
      </c>
      <c r="AKK19" s="1">
        <v>44862</v>
      </c>
      <c r="AKL19" s="1">
        <v>44863</v>
      </c>
      <c r="AKM19" s="1">
        <v>44864</v>
      </c>
      <c r="AKN19" s="1">
        <v>44865</v>
      </c>
      <c r="AKO19" s="1">
        <v>44866</v>
      </c>
      <c r="AKP19" s="1">
        <v>44867</v>
      </c>
      <c r="AKQ19" s="1">
        <v>44868</v>
      </c>
      <c r="AKR19" s="1">
        <v>44869</v>
      </c>
      <c r="AKS19" s="1">
        <v>44870</v>
      </c>
      <c r="AKT19" s="1">
        <v>44871</v>
      </c>
      <c r="AKU19" s="1">
        <v>44872</v>
      </c>
      <c r="AKV19" s="1">
        <v>44873</v>
      </c>
      <c r="AKW19" s="1">
        <v>44874</v>
      </c>
      <c r="AKX19" s="1">
        <v>44875</v>
      </c>
      <c r="AKY19" s="1">
        <v>44876</v>
      </c>
      <c r="AKZ19" s="1">
        <v>44877</v>
      </c>
      <c r="ALA19" s="1">
        <v>44878</v>
      </c>
      <c r="ALB19" s="1">
        <v>44879</v>
      </c>
      <c r="ALC19" s="1">
        <v>44880</v>
      </c>
      <c r="ALD19" s="1">
        <v>44881</v>
      </c>
      <c r="ALE19" s="1">
        <v>44882</v>
      </c>
      <c r="ALF19" s="1">
        <v>44883</v>
      </c>
      <c r="ALG19" s="1">
        <v>44884</v>
      </c>
      <c r="ALH19" s="1">
        <v>44885</v>
      </c>
      <c r="ALI19" s="1">
        <v>44886</v>
      </c>
      <c r="ALJ19" s="1">
        <v>44887</v>
      </c>
      <c r="ALK19" s="1">
        <v>44888</v>
      </c>
      <c r="ALL19" s="1">
        <v>44889</v>
      </c>
      <c r="ALM19" s="1">
        <v>44890</v>
      </c>
      <c r="ALN19" s="1">
        <v>44891</v>
      </c>
      <c r="ALO19" s="1">
        <v>44892</v>
      </c>
      <c r="ALP19" s="1">
        <v>44893</v>
      </c>
      <c r="ALQ19" s="1">
        <v>44894</v>
      </c>
      <c r="ALR19" s="1">
        <v>44895</v>
      </c>
      <c r="ALS19" s="1">
        <v>44896</v>
      </c>
      <c r="ALT19" s="1">
        <v>44897</v>
      </c>
      <c r="ALU19" s="1">
        <v>44898</v>
      </c>
      <c r="ALV19" s="1">
        <v>44899</v>
      </c>
      <c r="ALW19" s="1">
        <v>44900</v>
      </c>
      <c r="ALX19" s="1">
        <v>44901</v>
      </c>
      <c r="ALY19" s="1">
        <v>44902</v>
      </c>
      <c r="ALZ19" s="1">
        <v>44903</v>
      </c>
      <c r="AMA19" s="1">
        <v>44904</v>
      </c>
      <c r="AMB19" s="1">
        <v>44905</v>
      </c>
      <c r="AMC19" s="1">
        <v>44906</v>
      </c>
      <c r="AMD19" s="1">
        <v>44907</v>
      </c>
      <c r="AME19" s="1">
        <v>44908</v>
      </c>
      <c r="AMF19" s="1">
        <v>44909</v>
      </c>
      <c r="AMG19" s="1">
        <v>44910</v>
      </c>
      <c r="AMH19" s="1">
        <v>44911</v>
      </c>
      <c r="AMI19" s="1">
        <v>44912</v>
      </c>
      <c r="AMJ19" s="1">
        <v>44913</v>
      </c>
      <c r="AMK19" s="1">
        <v>44914</v>
      </c>
      <c r="AML19" s="1">
        <v>44915</v>
      </c>
      <c r="AMM19" s="1">
        <v>44916</v>
      </c>
      <c r="AMN19" s="1">
        <v>44917</v>
      </c>
      <c r="AMO19" s="1">
        <v>44918</v>
      </c>
      <c r="AMP19" s="1">
        <v>44919</v>
      </c>
      <c r="AMQ19" s="1">
        <v>44920</v>
      </c>
      <c r="AMR19" s="1">
        <v>44921</v>
      </c>
      <c r="AMS19" s="1">
        <v>44922</v>
      </c>
      <c r="AMT19" s="1">
        <v>44923</v>
      </c>
      <c r="AMU19" s="1">
        <v>44924</v>
      </c>
      <c r="AMV19" s="1">
        <v>44925</v>
      </c>
      <c r="AMW19" s="1">
        <v>44926</v>
      </c>
      <c r="AMX19" s="1">
        <v>44927</v>
      </c>
      <c r="AMY19" s="1">
        <v>44928</v>
      </c>
      <c r="AMZ19" s="1">
        <v>44929</v>
      </c>
      <c r="ANA19" s="1">
        <v>44930</v>
      </c>
      <c r="ANB19" s="1">
        <v>44931</v>
      </c>
      <c r="ANC19" s="1">
        <v>44932</v>
      </c>
      <c r="AND19" s="1">
        <v>44933</v>
      </c>
      <c r="ANE19" s="1">
        <v>44934</v>
      </c>
      <c r="ANF19" s="1">
        <v>44935</v>
      </c>
      <c r="ANG19" s="1">
        <v>44936</v>
      </c>
      <c r="ANH19" s="1">
        <v>44937</v>
      </c>
      <c r="ANI19" s="1">
        <v>44938</v>
      </c>
      <c r="ANJ19" s="1">
        <v>44939</v>
      </c>
      <c r="ANK19" s="1">
        <v>44940</v>
      </c>
      <c r="ANL19" s="1">
        <v>44941</v>
      </c>
      <c r="ANM19" s="1">
        <v>44942</v>
      </c>
      <c r="ANN19" s="1">
        <v>44943</v>
      </c>
      <c r="ANO19" s="1">
        <v>44944</v>
      </c>
      <c r="ANP19" s="1">
        <v>44945</v>
      </c>
      <c r="ANQ19" s="1">
        <v>44946</v>
      </c>
      <c r="ANR19" s="1">
        <v>44947</v>
      </c>
      <c r="ANS19" s="1">
        <v>44948</v>
      </c>
      <c r="ANT19" s="1">
        <v>44949</v>
      </c>
      <c r="ANU19" s="1">
        <v>44950</v>
      </c>
      <c r="ANV19" s="1">
        <v>44951</v>
      </c>
      <c r="ANW19" s="1">
        <v>44952</v>
      </c>
      <c r="ANX19" s="1">
        <v>44953</v>
      </c>
      <c r="ANY19" s="1">
        <v>44954</v>
      </c>
      <c r="ANZ19" s="1">
        <v>44955</v>
      </c>
      <c r="AOA19" s="1">
        <v>44956</v>
      </c>
      <c r="AOB19" s="1">
        <v>44957</v>
      </c>
      <c r="AOC19" s="1">
        <v>44958</v>
      </c>
      <c r="AOD19" s="1">
        <v>44959</v>
      </c>
      <c r="AOE19" s="1">
        <v>44960</v>
      </c>
      <c r="AOF19" s="1">
        <v>44961</v>
      </c>
      <c r="AOG19" s="1">
        <v>44962</v>
      </c>
      <c r="AOH19" s="1">
        <v>44963</v>
      </c>
      <c r="AOI19" s="1">
        <v>44964</v>
      </c>
      <c r="AOJ19" s="1">
        <v>44965</v>
      </c>
      <c r="AOK19" s="1">
        <v>44966</v>
      </c>
      <c r="AOL19" s="1">
        <v>44967</v>
      </c>
      <c r="AOM19" s="1">
        <v>44968</v>
      </c>
      <c r="AON19" s="1">
        <v>44969</v>
      </c>
      <c r="AOO19" s="1">
        <v>44970</v>
      </c>
      <c r="AOP19" s="1">
        <v>44971</v>
      </c>
      <c r="AOQ19" s="1">
        <v>44972</v>
      </c>
      <c r="AOR19" s="1">
        <v>44973</v>
      </c>
      <c r="AOS19" s="1">
        <v>44974</v>
      </c>
      <c r="AOT19" s="1">
        <v>44975</v>
      </c>
      <c r="AOU19" s="1">
        <v>44976</v>
      </c>
      <c r="AOV19" s="1">
        <v>44977</v>
      </c>
      <c r="AOW19" s="1">
        <v>44978</v>
      </c>
      <c r="AOX19" s="1">
        <v>44979</v>
      </c>
      <c r="AOY19" s="1">
        <v>44980</v>
      </c>
      <c r="AOZ19" s="1">
        <v>44981</v>
      </c>
      <c r="APA19" s="1">
        <v>44982</v>
      </c>
      <c r="APB19" s="1">
        <v>44983</v>
      </c>
      <c r="APC19" s="1">
        <v>44984</v>
      </c>
      <c r="APD19" s="1">
        <v>44985</v>
      </c>
      <c r="APE19" s="1">
        <v>44986</v>
      </c>
      <c r="APF19" s="1">
        <v>44987</v>
      </c>
      <c r="APG19" s="1">
        <v>44988</v>
      </c>
      <c r="APH19" s="1">
        <v>44989</v>
      </c>
      <c r="API19" s="1">
        <v>44990</v>
      </c>
      <c r="APJ19" s="1">
        <v>44991</v>
      </c>
      <c r="APK19" s="1">
        <v>44992</v>
      </c>
      <c r="APL19" s="1">
        <v>44993</v>
      </c>
      <c r="APM19" s="1">
        <v>44994</v>
      </c>
      <c r="APN19" s="1">
        <v>44995</v>
      </c>
      <c r="APO19" s="1">
        <v>44996</v>
      </c>
      <c r="APP19" s="1">
        <v>44997</v>
      </c>
      <c r="APQ19" s="1">
        <v>44998</v>
      </c>
      <c r="APR19" s="1">
        <v>44999</v>
      </c>
      <c r="APS19" s="1">
        <v>45000</v>
      </c>
      <c r="APT19" s="1">
        <v>45001</v>
      </c>
      <c r="APU19" s="1">
        <v>45002</v>
      </c>
      <c r="APV19" s="1">
        <v>45003</v>
      </c>
      <c r="APW19" s="1">
        <v>45004</v>
      </c>
      <c r="APX19" s="1">
        <v>45005</v>
      </c>
      <c r="APY19" s="1">
        <v>45006</v>
      </c>
      <c r="APZ19" s="1">
        <v>45007</v>
      </c>
      <c r="AQA19" s="1">
        <v>45008</v>
      </c>
      <c r="AQB19" s="1">
        <v>45009</v>
      </c>
      <c r="AQC19" s="1">
        <v>45010</v>
      </c>
      <c r="AQD19" s="1">
        <v>45011</v>
      </c>
      <c r="AQE19" s="1">
        <v>45012</v>
      </c>
      <c r="AQF19" s="1">
        <v>45013</v>
      </c>
      <c r="AQG19" s="1">
        <v>45014</v>
      </c>
      <c r="AQH19" s="1">
        <v>45015</v>
      </c>
      <c r="AQI19" s="1">
        <v>45016</v>
      </c>
      <c r="AQJ19" s="1">
        <v>45017</v>
      </c>
      <c r="AQK19" s="1">
        <v>45018</v>
      </c>
      <c r="AQL19" s="1">
        <v>45019</v>
      </c>
      <c r="AQM19" s="1">
        <v>45020</v>
      </c>
      <c r="AQN19" s="1">
        <v>45021</v>
      </c>
      <c r="AQO19" s="1">
        <v>45022</v>
      </c>
      <c r="AQP19" s="1">
        <v>45023</v>
      </c>
      <c r="AQQ19" s="1">
        <v>45024</v>
      </c>
      <c r="AQR19" s="1">
        <v>45025</v>
      </c>
      <c r="AQS19" s="1">
        <v>45026</v>
      </c>
      <c r="AQT19" s="1">
        <v>45027</v>
      </c>
      <c r="AQU19" s="1">
        <v>45028</v>
      </c>
      <c r="AQV19" s="1">
        <v>45029</v>
      </c>
      <c r="AQW19" s="1">
        <v>45030</v>
      </c>
      <c r="AQX19" s="1">
        <v>45031</v>
      </c>
      <c r="AQY19" s="1">
        <v>45032</v>
      </c>
      <c r="AQZ19" s="1">
        <v>45033</v>
      </c>
      <c r="ARA19" s="1">
        <v>45034</v>
      </c>
      <c r="ARB19" s="1">
        <v>45035</v>
      </c>
      <c r="ARC19" s="1">
        <v>45036</v>
      </c>
      <c r="ARD19" s="1">
        <v>45037</v>
      </c>
      <c r="ARE19" s="1">
        <v>45038</v>
      </c>
      <c r="ARF19" s="1">
        <v>45039</v>
      </c>
      <c r="ARG19" s="1">
        <v>45040</v>
      </c>
      <c r="ARH19" s="1">
        <v>45041</v>
      </c>
      <c r="ARI19" s="1">
        <v>45042</v>
      </c>
      <c r="ARJ19" s="1">
        <v>45043</v>
      </c>
      <c r="ARK19" s="1">
        <v>45044</v>
      </c>
      <c r="ARL19" s="1">
        <v>45045</v>
      </c>
      <c r="ARM19" s="1">
        <v>45046</v>
      </c>
      <c r="ARN19" s="1">
        <v>45047</v>
      </c>
      <c r="ARO19" s="1">
        <v>45048</v>
      </c>
      <c r="ARP19" s="1">
        <v>45049</v>
      </c>
      <c r="ARQ19" s="1">
        <v>45050</v>
      </c>
      <c r="ARR19" s="1">
        <v>45051</v>
      </c>
      <c r="ARS19" s="1">
        <v>45052</v>
      </c>
      <c r="ART19" s="1">
        <v>45053</v>
      </c>
      <c r="ARU19" s="1">
        <v>45054</v>
      </c>
    </row>
    <row r="20" spans="1:1165" s="41" customFormat="1" ht="18" customHeight="1">
      <c r="A20" s="133" t="s">
        <v>45</v>
      </c>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131"/>
      <c r="EW20" s="131"/>
      <c r="EX20" s="131"/>
      <c r="EY20" s="131"/>
      <c r="EZ20" s="131"/>
      <c r="FA20" s="131"/>
      <c r="FB20" s="131"/>
      <c r="FC20" s="131"/>
      <c r="FD20" s="131"/>
      <c r="FE20" s="131"/>
      <c r="FF20" s="131"/>
      <c r="FG20" s="131"/>
      <c r="FH20" s="131"/>
      <c r="FI20" s="131"/>
      <c r="FJ20" s="131"/>
      <c r="FK20" s="131"/>
      <c r="FL20" s="131"/>
      <c r="FM20" s="131"/>
      <c r="FN20" s="131"/>
      <c r="FO20" s="131"/>
      <c r="FP20" s="131"/>
      <c r="FQ20" s="131"/>
      <c r="FR20" s="131"/>
      <c r="FS20" s="131"/>
      <c r="FT20" s="131"/>
      <c r="FU20" s="131"/>
      <c r="FV20" s="131"/>
      <c r="FW20" s="131"/>
      <c r="FX20" s="131"/>
      <c r="FY20" s="131"/>
      <c r="FZ20" s="131"/>
      <c r="GA20" s="131"/>
      <c r="GB20" s="131"/>
      <c r="GC20" s="131"/>
      <c r="GD20" s="131"/>
      <c r="GE20" s="131"/>
      <c r="GF20" s="131"/>
      <c r="GG20" s="131"/>
      <c r="GH20" s="131"/>
      <c r="GI20" s="131"/>
      <c r="GJ20" s="131"/>
      <c r="GK20" s="131"/>
      <c r="GL20" s="131"/>
      <c r="GM20" s="131"/>
      <c r="GN20" s="131"/>
      <c r="GO20" s="131"/>
      <c r="GP20" s="131"/>
      <c r="GQ20" s="131"/>
      <c r="GR20" s="131"/>
      <c r="GS20" s="131"/>
      <c r="GT20" s="131"/>
      <c r="GU20" s="131"/>
      <c r="GV20" s="131"/>
      <c r="GW20" s="131"/>
      <c r="GX20" s="131"/>
      <c r="GY20" s="131"/>
      <c r="GZ20" s="131"/>
      <c r="HA20" s="131"/>
      <c r="HB20" s="131"/>
      <c r="HC20" s="131"/>
      <c r="HD20" s="131"/>
      <c r="HE20" s="131"/>
      <c r="HF20" s="131"/>
      <c r="HG20" s="131"/>
      <c r="HH20" s="131"/>
      <c r="HI20" s="131"/>
      <c r="HJ20" s="131"/>
      <c r="HK20" s="131"/>
      <c r="HL20" s="131"/>
      <c r="HM20" s="131"/>
      <c r="HN20" s="131"/>
      <c r="HO20" s="131"/>
      <c r="HP20" s="131"/>
      <c r="HQ20" s="131"/>
      <c r="HR20" s="131"/>
      <c r="HS20" s="131"/>
      <c r="HT20" s="131"/>
      <c r="HU20" s="131"/>
      <c r="HV20" s="131"/>
      <c r="HW20" s="131"/>
      <c r="HX20" s="131"/>
      <c r="HY20" s="131"/>
      <c r="HZ20" s="131"/>
      <c r="IA20" s="131"/>
      <c r="IB20" s="131"/>
      <c r="IC20" s="131"/>
      <c r="ID20" s="131"/>
      <c r="IE20" s="131"/>
      <c r="IF20" s="131"/>
      <c r="IG20" s="131"/>
      <c r="IH20" s="131"/>
      <c r="II20" s="131"/>
      <c r="IJ20" s="131"/>
      <c r="IK20" s="131"/>
      <c r="IL20" s="131"/>
      <c r="IM20" s="131"/>
      <c r="IN20" s="131"/>
      <c r="IO20" s="131"/>
      <c r="IP20" s="131"/>
      <c r="IQ20" s="131"/>
      <c r="IR20" s="131"/>
      <c r="IS20" s="131"/>
      <c r="IT20" s="131"/>
      <c r="IU20" s="131"/>
      <c r="IV20" s="131"/>
      <c r="IW20" s="131"/>
      <c r="IX20" s="131"/>
      <c r="IY20" s="131"/>
      <c r="IZ20" s="131"/>
      <c r="JA20" s="131"/>
      <c r="JB20" s="131"/>
      <c r="JC20" s="131"/>
      <c r="JD20" s="131"/>
      <c r="JE20" s="131"/>
      <c r="JF20" s="131"/>
      <c r="JG20" s="131"/>
      <c r="JH20" s="131"/>
      <c r="JI20" s="131"/>
      <c r="JJ20" s="131"/>
      <c r="JK20" s="131"/>
      <c r="JL20" s="131"/>
      <c r="JM20" s="131"/>
      <c r="JN20" s="131"/>
      <c r="JO20" s="131"/>
      <c r="JP20" s="131"/>
      <c r="JQ20" s="131"/>
      <c r="JR20" s="131"/>
      <c r="JS20" s="131"/>
      <c r="JT20" s="131"/>
      <c r="JU20" s="131"/>
      <c r="JV20" s="131"/>
      <c r="JW20" s="131"/>
      <c r="JX20" s="131"/>
      <c r="JY20" s="131"/>
      <c r="JZ20" s="131"/>
      <c r="KA20" s="131"/>
      <c r="KB20" s="131"/>
      <c r="KC20" s="131"/>
      <c r="KD20" s="131"/>
      <c r="KE20" s="131"/>
      <c r="KF20" s="131"/>
      <c r="KG20" s="131"/>
      <c r="KH20" s="131"/>
      <c r="KI20" s="131"/>
      <c r="KJ20" s="131"/>
      <c r="KK20" s="131"/>
      <c r="KL20" s="131"/>
      <c r="KM20" s="131"/>
      <c r="KN20" s="131"/>
      <c r="KO20" s="131"/>
      <c r="KP20" s="131"/>
      <c r="KQ20" s="131"/>
      <c r="KR20" s="131"/>
      <c r="KS20" s="131"/>
      <c r="KT20" s="131"/>
      <c r="KU20" s="131"/>
      <c r="KV20" s="131"/>
      <c r="KW20" s="131"/>
      <c r="KX20" s="131"/>
      <c r="KY20" s="131"/>
      <c r="KZ20" s="131"/>
      <c r="LA20" s="131"/>
      <c r="LB20" s="131"/>
      <c r="LC20" s="131"/>
      <c r="LD20" s="131"/>
      <c r="LE20" s="131"/>
      <c r="LF20" s="131"/>
      <c r="LG20" s="131"/>
      <c r="LH20" s="131"/>
      <c r="LI20" s="131"/>
      <c r="LJ20" s="131"/>
      <c r="LK20" s="131"/>
      <c r="LL20" s="131"/>
      <c r="LM20" s="131"/>
      <c r="LN20" s="131"/>
      <c r="LO20" s="131"/>
      <c r="LP20" s="131"/>
      <c r="LQ20" s="131"/>
      <c r="LR20" s="131"/>
      <c r="LS20" s="131"/>
      <c r="LT20" s="131"/>
      <c r="LU20" s="131"/>
      <c r="LV20" s="131"/>
      <c r="LW20" s="131"/>
      <c r="LX20" s="131"/>
      <c r="LY20" s="131"/>
      <c r="LZ20" s="131"/>
      <c r="MA20" s="131"/>
      <c r="MB20" s="131"/>
      <c r="MC20" s="131"/>
      <c r="MD20" s="131"/>
      <c r="ME20" s="131"/>
      <c r="MF20" s="131"/>
      <c r="MG20" s="131"/>
      <c r="MH20" s="131"/>
      <c r="MI20" s="131"/>
      <c r="MJ20" s="131"/>
      <c r="MK20" s="131"/>
      <c r="ML20" s="131"/>
      <c r="MM20" s="131"/>
      <c r="MN20" s="131"/>
      <c r="MO20" s="131"/>
      <c r="MP20" s="131"/>
      <c r="MQ20" s="131"/>
      <c r="MR20" s="131"/>
      <c r="MS20" s="131"/>
      <c r="MT20" s="131"/>
      <c r="MU20" s="131"/>
      <c r="MV20" s="131"/>
      <c r="MW20" s="131"/>
      <c r="MX20" s="131"/>
      <c r="MY20" s="131"/>
      <c r="MZ20" s="131"/>
      <c r="NA20" s="131"/>
      <c r="NB20" s="131"/>
      <c r="NC20" s="131"/>
      <c r="ND20" s="131"/>
      <c r="NE20" s="131"/>
      <c r="NF20" s="131"/>
      <c r="NG20" s="131"/>
      <c r="NH20" s="131"/>
      <c r="NI20" s="131"/>
      <c r="NJ20" s="131"/>
      <c r="NK20" s="131"/>
      <c r="NL20" s="131"/>
      <c r="NM20" s="131"/>
      <c r="NN20" s="131"/>
      <c r="NO20" s="131"/>
      <c r="NP20" s="131"/>
      <c r="NQ20" s="131"/>
      <c r="NR20" s="131"/>
      <c r="NS20" s="131"/>
      <c r="NT20" s="131"/>
      <c r="NU20" s="131"/>
      <c r="NV20" s="131"/>
      <c r="NW20" s="131"/>
      <c r="NX20" s="131"/>
      <c r="NY20" s="131"/>
      <c r="NZ20" s="131"/>
      <c r="OA20" s="131"/>
      <c r="OB20" s="131"/>
      <c r="OC20" s="131"/>
      <c r="OD20" s="131"/>
      <c r="OE20" s="131"/>
      <c r="OF20" s="131"/>
      <c r="OG20" s="131"/>
      <c r="OH20" s="131"/>
      <c r="OI20" s="131"/>
      <c r="OJ20" s="131"/>
      <c r="OK20" s="131"/>
      <c r="OL20" s="131"/>
      <c r="OM20" s="131"/>
      <c r="ON20" s="131"/>
      <c r="OO20" s="131"/>
      <c r="OP20" s="131"/>
      <c r="OQ20" s="131"/>
      <c r="OR20" s="131"/>
      <c r="OS20" s="131"/>
      <c r="OT20" s="131"/>
      <c r="OU20" s="131"/>
      <c r="OV20" s="131"/>
      <c r="OW20" s="131"/>
      <c r="OX20" s="131"/>
      <c r="OY20" s="131"/>
      <c r="OZ20" s="131"/>
      <c r="PA20" s="131"/>
      <c r="PB20" s="131"/>
      <c r="PC20" s="131"/>
      <c r="PD20" s="131"/>
      <c r="PE20" s="131"/>
      <c r="PF20" s="131"/>
      <c r="PG20" s="131"/>
      <c r="PH20" s="131"/>
      <c r="PI20" s="131"/>
      <c r="PJ20" s="131"/>
      <c r="PK20" s="131"/>
      <c r="PL20" s="131"/>
      <c r="PM20" s="131"/>
      <c r="PN20" s="131"/>
      <c r="PO20" s="131"/>
      <c r="PP20" s="131"/>
      <c r="PQ20" s="131"/>
      <c r="PR20" s="131"/>
      <c r="PS20" s="131"/>
      <c r="PT20" s="131"/>
      <c r="PU20" s="131"/>
      <c r="PV20" s="131"/>
      <c r="PW20" s="131"/>
      <c r="PX20" s="131"/>
      <c r="PY20" s="131"/>
      <c r="PZ20" s="131"/>
      <c r="QA20" s="131"/>
      <c r="QB20" s="131"/>
      <c r="QC20" s="131"/>
      <c r="QD20" s="131"/>
      <c r="QE20" s="131"/>
      <c r="QF20" s="131"/>
      <c r="QG20" s="131"/>
      <c r="QH20" s="131"/>
      <c r="QI20" s="131"/>
      <c r="QJ20" s="131"/>
      <c r="QK20" s="131"/>
      <c r="QL20" s="131"/>
      <c r="QM20" s="131"/>
      <c r="QN20" s="131"/>
      <c r="QO20" s="131"/>
      <c r="QP20" s="131"/>
      <c r="QQ20" s="131"/>
      <c r="QR20" s="131"/>
      <c r="QS20" s="131"/>
      <c r="QT20" s="131"/>
      <c r="QU20" s="131"/>
      <c r="QV20" s="131"/>
      <c r="QW20" s="131"/>
      <c r="QX20" s="131"/>
      <c r="QY20" s="131"/>
      <c r="QZ20" s="131"/>
      <c r="RA20" s="131"/>
      <c r="RB20" s="131"/>
      <c r="RC20" s="131"/>
      <c r="RD20" s="131"/>
      <c r="RE20" s="131"/>
      <c r="RF20" s="131"/>
      <c r="RG20" s="131"/>
      <c r="RH20" s="131"/>
      <c r="RI20" s="131"/>
      <c r="RJ20" s="131"/>
      <c r="RK20" s="131"/>
      <c r="RL20" s="131"/>
      <c r="RM20" s="131"/>
      <c r="RN20" s="131"/>
      <c r="RO20" s="131"/>
      <c r="RP20" s="131"/>
      <c r="RQ20" s="131"/>
      <c r="RR20" s="131"/>
      <c r="RS20" s="131"/>
      <c r="RT20" s="131"/>
      <c r="RU20" s="131"/>
      <c r="RV20" s="131"/>
      <c r="RW20" s="131"/>
      <c r="RX20" s="131"/>
      <c r="RY20" s="131"/>
      <c r="RZ20" s="131"/>
      <c r="SA20" s="131"/>
      <c r="SB20" s="131"/>
      <c r="SC20" s="131"/>
      <c r="SD20" s="131"/>
      <c r="SE20" s="131"/>
      <c r="SF20" s="131"/>
      <c r="SG20" s="131"/>
      <c r="SH20" s="131"/>
      <c r="SI20" s="131"/>
      <c r="SJ20" s="131"/>
      <c r="SK20" s="131"/>
      <c r="SL20" s="131"/>
      <c r="SM20" s="131"/>
      <c r="SN20" s="131"/>
      <c r="SO20" s="131"/>
      <c r="SP20" s="131"/>
      <c r="SQ20" s="131"/>
      <c r="SR20" s="131"/>
      <c r="SS20" s="131"/>
      <c r="ST20" s="131"/>
      <c r="SU20" s="131"/>
      <c r="SV20" s="131"/>
      <c r="SW20" s="131"/>
      <c r="SX20" s="131"/>
      <c r="SY20" s="131"/>
      <c r="SZ20" s="131"/>
      <c r="TA20" s="131"/>
      <c r="TB20" s="131"/>
      <c r="TC20" s="131"/>
      <c r="TD20" s="131"/>
      <c r="TE20" s="131"/>
      <c r="TF20" s="131"/>
      <c r="TG20" s="131"/>
      <c r="TH20" s="131"/>
      <c r="TI20" s="131"/>
      <c r="TJ20" s="131"/>
      <c r="TK20" s="131"/>
      <c r="TL20" s="131"/>
      <c r="TM20" s="131"/>
      <c r="TN20" s="131"/>
      <c r="TO20" s="131"/>
      <c r="TP20" s="131"/>
      <c r="TQ20" s="131"/>
      <c r="TR20" s="131"/>
      <c r="TS20" s="131"/>
      <c r="TT20" s="131"/>
      <c r="TU20" s="131"/>
      <c r="TV20" s="131"/>
      <c r="TW20" s="131"/>
      <c r="TX20" s="131"/>
      <c r="TY20" s="131"/>
      <c r="TZ20" s="131"/>
      <c r="UA20" s="131"/>
      <c r="UB20" s="131"/>
      <c r="UC20" s="131"/>
      <c r="UD20" s="131"/>
      <c r="UE20" s="131"/>
      <c r="UF20" s="131"/>
      <c r="UG20" s="131"/>
      <c r="UH20" s="131"/>
      <c r="UI20" s="131"/>
      <c r="UJ20" s="131"/>
      <c r="UK20" s="131"/>
      <c r="UL20" s="131"/>
      <c r="UM20" s="131"/>
      <c r="UN20" s="131"/>
      <c r="UO20" s="131"/>
      <c r="UP20" s="131"/>
      <c r="UQ20" s="131"/>
      <c r="UR20" s="131"/>
      <c r="US20" s="131"/>
      <c r="UT20" s="131"/>
      <c r="UU20" s="131"/>
      <c r="UV20" s="131"/>
      <c r="UW20" s="131"/>
      <c r="UX20" s="131"/>
      <c r="UY20" s="131"/>
      <c r="UZ20" s="131"/>
      <c r="VA20" s="131"/>
      <c r="VB20" s="131"/>
      <c r="VC20" s="131"/>
      <c r="VD20" s="131"/>
      <c r="VE20" s="131"/>
      <c r="VF20" s="131"/>
      <c r="VG20" s="131"/>
      <c r="VH20" s="131"/>
      <c r="VI20" s="131"/>
      <c r="VJ20" s="131"/>
      <c r="VK20" s="131"/>
      <c r="VL20" s="131"/>
      <c r="VM20" s="131"/>
      <c r="VN20" s="131"/>
      <c r="VO20" s="131"/>
      <c r="VP20" s="131"/>
      <c r="VQ20" s="131"/>
      <c r="VR20" s="131"/>
      <c r="VS20" s="131"/>
      <c r="VT20" s="131"/>
      <c r="VU20" s="131"/>
      <c r="VV20" s="131"/>
      <c r="VW20" s="131"/>
      <c r="VX20" s="131"/>
      <c r="VY20" s="131"/>
      <c r="VZ20" s="131"/>
      <c r="WA20" s="131"/>
      <c r="WB20" s="131"/>
      <c r="WC20" s="131"/>
      <c r="WD20" s="131"/>
      <c r="WE20" s="131"/>
      <c r="WF20" s="131"/>
      <c r="WG20" s="131"/>
      <c r="WH20" s="131"/>
      <c r="WI20" s="131"/>
      <c r="WJ20" s="131"/>
      <c r="WK20" s="131"/>
      <c r="WL20" s="131"/>
      <c r="WM20" s="131"/>
      <c r="WN20" s="131"/>
      <c r="WO20" s="131"/>
      <c r="WP20" s="131"/>
      <c r="WQ20" s="131"/>
      <c r="WR20" s="131"/>
      <c r="WS20" s="131"/>
      <c r="WT20" s="131"/>
      <c r="WU20" s="131"/>
      <c r="WV20" s="131"/>
      <c r="WW20" s="131"/>
      <c r="WX20" s="131"/>
      <c r="WY20" s="131"/>
      <c r="WZ20" s="131"/>
      <c r="XA20" s="131"/>
      <c r="XB20" s="131"/>
      <c r="XC20" s="131"/>
      <c r="XD20" s="131"/>
      <c r="XE20" s="131"/>
      <c r="XF20" s="131"/>
      <c r="XG20" s="131"/>
      <c r="XH20" s="131"/>
      <c r="XI20" s="131"/>
      <c r="XJ20" s="131"/>
      <c r="XK20" s="131"/>
      <c r="XL20" s="131"/>
      <c r="XM20" s="131"/>
      <c r="XN20" s="131"/>
      <c r="XO20" s="131"/>
      <c r="XP20" s="131"/>
      <c r="XQ20" s="131"/>
      <c r="XR20" s="131"/>
      <c r="XS20" s="131"/>
      <c r="XT20" s="131"/>
      <c r="XU20" s="131"/>
      <c r="XV20" s="131"/>
      <c r="XW20" s="131"/>
      <c r="XX20" s="131"/>
      <c r="XY20" s="131"/>
      <c r="XZ20" s="131"/>
      <c r="YA20" s="131"/>
      <c r="YB20" s="131"/>
      <c r="YC20" s="131"/>
      <c r="YD20" s="131"/>
      <c r="YE20" s="131"/>
      <c r="YF20" s="131"/>
      <c r="YG20" s="131"/>
      <c r="YH20" s="131"/>
      <c r="YI20" s="131"/>
      <c r="YJ20" s="131"/>
      <c r="YK20" s="131"/>
      <c r="YL20" s="131"/>
      <c r="YM20" s="131"/>
      <c r="YN20" s="131"/>
      <c r="YO20" s="131"/>
      <c r="YP20" s="131"/>
      <c r="YQ20" s="131"/>
      <c r="YR20" s="131"/>
      <c r="YS20" s="131"/>
      <c r="YT20" s="131"/>
      <c r="YU20" s="131"/>
      <c r="YV20" s="131"/>
      <c r="YW20" s="131"/>
      <c r="YX20" s="131"/>
      <c r="YY20" s="131"/>
      <c r="YZ20" s="131"/>
      <c r="ZA20" s="131"/>
      <c r="ZB20" s="131"/>
      <c r="ZC20" s="131"/>
      <c r="ZD20" s="131"/>
      <c r="ZE20" s="131"/>
      <c r="ZF20" s="131"/>
      <c r="ZG20" s="131"/>
      <c r="ZH20" s="131"/>
      <c r="ZI20" s="4">
        <f>'データ一覧(モニタリング指標)'!ZI35</f>
        <v>9.8039215686274508E-3</v>
      </c>
      <c r="ZJ20" s="4">
        <f>'データ一覧(モニタリング指標)'!ZJ35</f>
        <v>2.7777777777777776E-2</v>
      </c>
      <c r="ZK20" s="4">
        <f>'データ一覧(モニタリング指標)'!ZK35</f>
        <v>3.1045751633986929E-2</v>
      </c>
      <c r="ZL20" s="4">
        <f>'データ一覧(モニタリング指標)'!ZL35</f>
        <v>3.1045751633986929E-2</v>
      </c>
      <c r="ZM20" s="4">
        <f>'データ一覧(モニタリング指標)'!ZM35</f>
        <v>3.7581699346405227E-2</v>
      </c>
      <c r="ZN20" s="4">
        <f>'データ一覧(モニタリング指標)'!ZN35</f>
        <v>5.0653594771241831E-2</v>
      </c>
      <c r="ZO20" s="4">
        <f>'データ一覧(モニタリング指標)'!ZO35</f>
        <v>6.3725490196078427E-2</v>
      </c>
      <c r="ZP20" s="4">
        <f>'データ一覧(モニタリング指標)'!ZP35</f>
        <v>7.3529411764705885E-2</v>
      </c>
      <c r="ZQ20" s="4">
        <f>'データ一覧(モニタリング指標)'!ZQ35</f>
        <v>8.4967320261437912E-2</v>
      </c>
      <c r="ZR20" s="4">
        <f>'データ一覧(モニタリング指標)'!ZR35</f>
        <v>9.1503267973856203E-2</v>
      </c>
      <c r="ZS20" s="4">
        <f>'データ一覧(モニタリング指標)'!ZS35</f>
        <v>8.9869281045751634E-2</v>
      </c>
      <c r="ZT20" s="4">
        <f>'データ一覧(モニタリング指標)'!ZT35</f>
        <v>0.12091503267973856</v>
      </c>
      <c r="ZU20" s="4">
        <f>'データ一覧(モニタリング指標)'!ZU35</f>
        <v>0.12581699346405228</v>
      </c>
      <c r="ZV20" s="4">
        <f>'データ一覧(モニタリング指標)'!ZV35</f>
        <v>0.12581699346405228</v>
      </c>
      <c r="ZW20" s="4">
        <f>'データ一覧(モニタリング指標)'!ZW35</f>
        <v>0.15196078431372548</v>
      </c>
      <c r="ZX20" s="4">
        <f>'データ一覧(モニタリング指標)'!ZX35</f>
        <v>0.16503267973856209</v>
      </c>
      <c r="ZY20" s="4">
        <f>'データ一覧(モニタリング指標)'!ZY35</f>
        <v>0.15359477124183007</v>
      </c>
      <c r="ZZ20" s="4">
        <f>'データ一覧(モニタリング指標)'!ZZ35</f>
        <v>0.15359477124183007</v>
      </c>
      <c r="AAA20" s="4">
        <f>'データ一覧(モニタリング指標)'!AAA35</f>
        <v>0.15359477124183007</v>
      </c>
      <c r="AAB20" s="4">
        <f>'データ一覧(モニタリング指標)'!AAB35</f>
        <v>0.19934640522875818</v>
      </c>
      <c r="AAC20" s="4">
        <f>'データ一覧(モニタリング指標)'!AAC35</f>
        <v>0.21405228758169934</v>
      </c>
      <c r="AAD20" s="4">
        <f>'データ一覧(モニタリング指標)'!AAD35</f>
        <v>0.22385620915032681</v>
      </c>
      <c r="AAE20" s="4">
        <f>'データ一覧(モニタリング指標)'!AAE35</f>
        <v>0.25163398692810457</v>
      </c>
      <c r="AAF20" s="4">
        <f>'データ一覧(モニタリング指標)'!AAF35</f>
        <v>0.25653594771241828</v>
      </c>
      <c r="AAG20" s="4">
        <f>'データ一覧(モニタリング指標)'!AAG35</f>
        <v>0.25653594771241828</v>
      </c>
      <c r="AAH20" s="4">
        <f>'データ一覧(モニタリング指標)'!AAH35</f>
        <v>0.25653594771241828</v>
      </c>
      <c r="AAI20" s="4">
        <f>'データ一覧(モニタリング指標)'!AAI35</f>
        <v>0.31699346405228757</v>
      </c>
      <c r="AAJ20" s="4">
        <f>'データ一覧(モニタリング指標)'!AAJ35</f>
        <v>0.34150326797385622</v>
      </c>
      <c r="AAK20" s="4">
        <f>'データ一覧(モニタリング指標)'!AAK35</f>
        <v>0.36601307189542481</v>
      </c>
      <c r="AAL20" s="4">
        <f>'データ一覧(モニタリング指標)'!AAL35</f>
        <v>0.36274509803921567</v>
      </c>
      <c r="AAM20" s="4">
        <f>'データ一覧(モニタリング指標)'!AAM35</f>
        <v>0.36274509803921567</v>
      </c>
      <c r="AAN20" s="4">
        <f>'データ一覧(モニタリング指標)'!AAN35</f>
        <v>0.36274509803921567</v>
      </c>
      <c r="AAO20" s="4">
        <f>'データ一覧(モニタリング指標)'!AAO35</f>
        <v>0.36274509803921567</v>
      </c>
      <c r="AAP20" s="4">
        <f>'データ一覧(モニタリング指標)'!AAP35</f>
        <v>0.40359477124183007</v>
      </c>
      <c r="AAQ20" s="4">
        <f>'データ一覧(モニタリング指標)'!AAQ35</f>
        <v>0.40680713128038898</v>
      </c>
      <c r="AAR20" s="4">
        <f>'データ一覧(モニタリング指標)'!AAR35</f>
        <v>0.43086816720257237</v>
      </c>
      <c r="AAS20" s="4">
        <f>'データ一覧(モニタリング指標)'!AAS35</f>
        <v>0.43130990415335463</v>
      </c>
      <c r="AAT20" s="4">
        <f>'データ一覧(モニタリング指標)'!AAT35</f>
        <v>0.43789808917197454</v>
      </c>
      <c r="AAU20" s="4">
        <f>'データ一覧(モニタリング指標)'!AAU35</f>
        <v>0.45339652448657186</v>
      </c>
      <c r="AAV20" s="4">
        <f>'データ一覧(モニタリング指標)'!AAV35</f>
        <v>0.46761453396524488</v>
      </c>
      <c r="AAW20" s="4">
        <f>'データ一覧(モニタリング指標)'!AAW35</f>
        <v>0.46467817896389324</v>
      </c>
      <c r="AAX20" s="4">
        <f>'データ一覧(モニタリング指標)'!AAX35</f>
        <v>0.4609375</v>
      </c>
      <c r="AAY20" s="4">
        <f>'データ一覧(モニタリング指標)'!AAY35</f>
        <v>0.47812500000000002</v>
      </c>
      <c r="AAZ20" s="4">
        <f>'データ一覧(モニタリング指標)'!AAZ35</f>
        <v>0.46153846153846156</v>
      </c>
      <c r="ABA20" s="4">
        <f>'データ一覧(モニタリング指標)'!ABA35</f>
        <v>0.4507936507936508</v>
      </c>
      <c r="ABB20" s="4">
        <f>'データ一覧(モニタリング指標)'!ABB35</f>
        <v>0.45238095238095238</v>
      </c>
      <c r="ABC20" s="4">
        <f>'データ一覧(モニタリング指標)'!ABC35</f>
        <v>0.45555555555555555</v>
      </c>
      <c r="ABD20" s="4">
        <f>'データ一覧(モニタリング指標)'!ABD35</f>
        <v>0.47709320695102686</v>
      </c>
      <c r="ABE20" s="4">
        <f>'データ一覧(モニタリング指標)'!ABE35</f>
        <v>0.45497630331753552</v>
      </c>
      <c r="ABF20" s="4">
        <f>'データ一覧(モニタリング指標)'!ABF35</f>
        <v>0.42607313195548491</v>
      </c>
      <c r="ABG20" s="4">
        <f>'データ一覧(モニタリング指標)'!ABG35</f>
        <v>0.4098101265822785</v>
      </c>
      <c r="ABH20" s="4">
        <f>'データ一覧(モニタリング指標)'!ABH35</f>
        <v>0.39082278481012656</v>
      </c>
      <c r="ABI20" s="4">
        <f>'データ一覧(モニタリング指標)'!ABI35</f>
        <v>0.38291139240506328</v>
      </c>
      <c r="ABJ20" s="4">
        <f>'データ一覧(モニタリング指標)'!ABJ35</f>
        <v>0.38924050632911394</v>
      </c>
      <c r="ABK20" s="4">
        <f>'データ一覧(モニタリング指標)'!ABK35</f>
        <v>0.40031645569620256</v>
      </c>
      <c r="ABL20" s="4">
        <f>'データ一覧(モニタリング指標)'!ABL35</f>
        <v>0.40156249999999999</v>
      </c>
      <c r="ABM20" s="4">
        <f>'データ一覧(モニタリング指標)'!ABM35</f>
        <v>0.38932496075353218</v>
      </c>
      <c r="ABN20" s="4">
        <f>'データ一覧(モニタリング指標)'!ABN35</f>
        <v>0.36750788643533122</v>
      </c>
      <c r="ABO20" s="4">
        <f>'データ一覧(モニタリング指標)'!ABO35</f>
        <v>0.36608557844690964</v>
      </c>
      <c r="ABP20" s="4">
        <f>'データ一覧(モニタリング指標)'!ABP35</f>
        <v>0.36450079239302696</v>
      </c>
      <c r="ABQ20" s="4">
        <f>'データ一覧(モニタリング指標)'!ABQ35</f>
        <v>0.36044657097288674</v>
      </c>
      <c r="ABR20" s="4">
        <f>'データ一覧(モニタリング指標)'!ABR35</f>
        <v>0.3467094703049759</v>
      </c>
      <c r="ABS20" s="4">
        <f>'データ一覧(モニタリング指標)'!ABS35</f>
        <v>0.29260450160771706</v>
      </c>
      <c r="ABT20" s="4">
        <f>'データ一覧(モニタリング指標)'!ABT35</f>
        <v>0.28019323671497587</v>
      </c>
      <c r="ABU20" s="4">
        <f>'データ一覧(モニタリング指標)'!ABU35</f>
        <v>0.28548387096774192</v>
      </c>
      <c r="ABV20" s="4">
        <f>'データ一覧(モニタリング指標)'!ABV35</f>
        <v>0.2661290322580645</v>
      </c>
      <c r="ABW20" s="4">
        <f>'データ一覧(モニタリング指標)'!ABW35</f>
        <v>0.26451612903225807</v>
      </c>
      <c r="ABX20" s="4">
        <f>'データ一覧(モニタリング指標)'!ABX35</f>
        <v>0.26451612903225807</v>
      </c>
      <c r="ABY20" s="4">
        <f>'データ一覧(モニタリング指標)'!ABY35</f>
        <v>0.25686591276252019</v>
      </c>
      <c r="ABZ20" s="4">
        <f>'データ一覧(モニタリング指標)'!ABZ35</f>
        <v>0.23289902280130292</v>
      </c>
      <c r="ACA20" s="4">
        <f>'データ一覧(モニタリング指標)'!ACA35</f>
        <v>0.20880913539967375</v>
      </c>
      <c r="ACB20" s="4">
        <f>'データ一覧(モニタリング指標)'!ACB35</f>
        <v>0.20195439739413681</v>
      </c>
      <c r="ACC20" s="4">
        <f>'データ一覧(モニタリング指標)'!ACC35</f>
        <v>0.1951219512195122</v>
      </c>
      <c r="ACD20" s="4">
        <f>'データ一覧(モニタリング指標)'!ACD35</f>
        <v>0.1951219512195122</v>
      </c>
      <c r="ACE20" s="4">
        <f>'データ一覧(モニタリング指標)'!ACE35</f>
        <v>0.18048780487804877</v>
      </c>
      <c r="ACF20" s="4">
        <f>'データ一覧(モニタリング指標)'!ACF35</f>
        <v>0.16449511400651465</v>
      </c>
      <c r="ACG20" s="4">
        <f>'データ一覧(モニタリング指標)'!ACG35</f>
        <v>0.16097560975609757</v>
      </c>
      <c r="ACH20" s="4">
        <f>'データ一覧(モニタリング指標)'!ACH35</f>
        <v>0.15823817292006526</v>
      </c>
      <c r="ACI20" s="4">
        <f>'データ一覧(モニタリング指標)'!ACI35</f>
        <v>0.14681892332789559</v>
      </c>
      <c r="ACJ20" s="4">
        <f>'データ一覧(モニタリング指標)'!ACJ35</f>
        <v>0.1437908496732026</v>
      </c>
      <c r="ACK20" s="4">
        <f>'データ一覧(モニタリング指標)'!ACK35</f>
        <v>0.14052287581699346</v>
      </c>
      <c r="ACL20" s="4">
        <f>'データ一覧(モニタリング指標)'!ACL35</f>
        <v>0.13725490196078433</v>
      </c>
      <c r="ACM20" s="4">
        <f>'データ一覧(モニタリング指標)'!ACM35</f>
        <v>0.13235294117647059</v>
      </c>
      <c r="ACN20" s="4">
        <f>'データ一覧(モニタリング指標)'!ACN35</f>
        <v>0.12091503267973856</v>
      </c>
      <c r="ACO20" s="4">
        <f>'データ一覧(モニタリング指標)'!ACO35</f>
        <v>0.11764705882352941</v>
      </c>
      <c r="ACP20" s="4">
        <f>'データ一覧(モニタリング指標)'!ACP35</f>
        <v>0.12091503267973856</v>
      </c>
      <c r="ACQ20" s="4">
        <f>'データ一覧(モニタリング指標)'!ACQ35</f>
        <v>0.11764705882352941</v>
      </c>
      <c r="ACR20" s="4">
        <f>'データ一覧(モニタリング指標)'!ACR35</f>
        <v>0.11764705882352941</v>
      </c>
      <c r="ACS20" s="4">
        <f>'データ一覧(モニタリング指標)'!ACS35</f>
        <v>0.11601307189542484</v>
      </c>
      <c r="ACT20" s="4">
        <f>'データ一覧(モニタリング指標)'!ACT35</f>
        <v>0.12703583061889251</v>
      </c>
      <c r="ACU20" s="4">
        <f>'データ一覧(モニタリング指標)'!ACU35</f>
        <v>0.12703583061889251</v>
      </c>
      <c r="ACV20" s="4">
        <f>'データ一覧(モニタリング指標)'!ACV35</f>
        <v>0.12721417069243157</v>
      </c>
      <c r="ACW20" s="4">
        <f>'データ一覧(モニタリング指標)'!ACW35</f>
        <v>0.11774193548387096</v>
      </c>
      <c r="ACX20" s="4">
        <f>'データ一覧(モニタリング指標)'!ACX35</f>
        <v>0.11935483870967742</v>
      </c>
      <c r="ACY20" s="4">
        <f>'データ一覧(モニタリング指標)'!ACY35</f>
        <v>0.12096774193548387</v>
      </c>
      <c r="ACZ20" s="4">
        <f>'データ一覧(モニタリング指標)'!ACZ35</f>
        <v>0.12096774193548387</v>
      </c>
      <c r="ADA20" s="4">
        <f>'データ一覧(モニタリング指標)'!ADA35</f>
        <v>0.12116316639741519</v>
      </c>
      <c r="ADB20" s="4">
        <f>'データ一覧(モニタリング指標)'!ADB35</f>
        <v>0.10967741935483871</v>
      </c>
      <c r="ADC20" s="4">
        <f>'データ一覧(モニタリング指標)'!ADC35</f>
        <v>0.10161290322580645</v>
      </c>
      <c r="ADD20" s="4">
        <f>'データ一覧(モニタリング指標)'!ADD35</f>
        <v>9.838709677419355E-2</v>
      </c>
      <c r="ADE20" s="4">
        <f>'データ一覧(モニタリング指標)'!ADE35</f>
        <v>9.1935483870967741E-2</v>
      </c>
      <c r="ADF20" s="4">
        <f>'データ一覧(モニタリング指標)'!ADF35</f>
        <v>9.3548387096774197E-2</v>
      </c>
      <c r="ADG20" s="4">
        <f>'データ一覧(モニタリング指標)'!ADG35</f>
        <v>9.6774193548387094E-2</v>
      </c>
      <c r="ADH20" s="4">
        <f>'データ一覧(モニタリング指標)'!ADH35</f>
        <v>7.0967741935483872E-2</v>
      </c>
      <c r="ADI20" s="4">
        <f>'データ一覧(モニタリング指標)'!ADI35</f>
        <v>6.623586429725363E-2</v>
      </c>
      <c r="ADJ20" s="4">
        <f>'データ一覧(モニタリング指標)'!ADJ35</f>
        <v>6.3004846526655903E-2</v>
      </c>
      <c r="ADK20" s="4">
        <f>'データ一覧(モニタリング指標)'!ADK35</f>
        <v>5.9773828756058162E-2</v>
      </c>
      <c r="ADL20" s="4">
        <f>'データ一覧(モニタリング指標)'!ADL35</f>
        <v>6.1389337641357025E-2</v>
      </c>
      <c r="ADM20" s="4">
        <f>'データ一覧(モニタリング指標)'!ADM35</f>
        <v>6.1389337641357025E-2</v>
      </c>
      <c r="ADN20" s="4">
        <f>'データ一覧(モニタリング指標)'!ADN35</f>
        <v>5.6542810985460421E-2</v>
      </c>
      <c r="ADO20" s="4">
        <f>'データ一覧(モニタリング指標)'!ADO35</f>
        <v>5.492730210016155E-2</v>
      </c>
      <c r="ADP20" s="4">
        <f>'データ一覧(モニタリング指標)'!ADP35</f>
        <v>5.3311793214862679E-2</v>
      </c>
      <c r="ADQ20" s="4">
        <f>'データ一覧(モニタリング指標)'!ADQ35</f>
        <v>5.1696284329563816E-2</v>
      </c>
      <c r="ADR20" s="4">
        <f>'データ一覧(モニタリング指標)'!ADR35</f>
        <v>5.1696284329563816E-2</v>
      </c>
      <c r="ADS20" s="4">
        <f>'データ一覧(モニタリング指標)'!ADS35</f>
        <v>5.8158319870759291E-2</v>
      </c>
      <c r="ADT20" s="4">
        <f>'データ一覧(モニタリング指標)'!ADT35</f>
        <v>5.9773828756058162E-2</v>
      </c>
      <c r="ADU20" s="4">
        <f>'データ一覧(モニタリング指標)'!ADU35</f>
        <v>5.6542810985460421E-2</v>
      </c>
      <c r="ADV20" s="4">
        <f>'データ一覧(モニタリング指標)'!ADV35</f>
        <v>5.9773828756058162E-2</v>
      </c>
      <c r="ADW20" s="4">
        <f>'データ一覧(モニタリング指標)'!ADW35</f>
        <v>5.9485530546623797E-2</v>
      </c>
      <c r="ADX20" s="4">
        <f>'データ一覧(モニタリング指標)'!ADX35</f>
        <v>6.1093247588424437E-2</v>
      </c>
      <c r="ADY20" s="4">
        <f>'データ一覧(モニタリング指標)'!ADY35</f>
        <v>5.6270096463022508E-2</v>
      </c>
      <c r="ADZ20" s="4">
        <f>'データ一覧(モニタリング指標)'!ADZ35</f>
        <v>5.7877813504823149E-2</v>
      </c>
      <c r="AEA20" s="4">
        <f>'データ一覧(モニタリング指標)'!AEA35</f>
        <v>5.7877813504823149E-2</v>
      </c>
      <c r="AEB20" s="4">
        <f>'データ一覧(モニタリング指標)'!AEB35</f>
        <v>5.9485530546623797E-2</v>
      </c>
      <c r="AEC20" s="4">
        <f>'データ一覧(モニタリング指標)'!AEC35</f>
        <v>6.1093247588424437E-2</v>
      </c>
      <c r="AED20" s="4">
        <f>'データ一覧(モニタリング指標)'!AED35</f>
        <v>6.1093247588424437E-2</v>
      </c>
      <c r="AEE20" s="4">
        <f>'データ一覧(モニタリング指標)'!AEE35</f>
        <v>5.9485530546623797E-2</v>
      </c>
      <c r="AEF20" s="4">
        <f>'データ一覧(モニタリング指標)'!AEF35</f>
        <v>6.7524115755627015E-2</v>
      </c>
      <c r="AEG20" s="4">
        <f>'データ一覧(モニタリング指標)'!AEG35</f>
        <v>6.7524115755627015E-2</v>
      </c>
      <c r="AEH20" s="4">
        <f>'データ一覧(モニタリング指標)'!AEH35</f>
        <v>6.7524115755627015E-2</v>
      </c>
      <c r="AEI20" s="4">
        <f>'データ一覧(モニタリング指標)'!AEI35</f>
        <v>7.2347266881028938E-2</v>
      </c>
      <c r="AEJ20" s="4">
        <f>'データ一覧(モニタリング指標)'!AEJ35</f>
        <v>7.3836276083467101E-2</v>
      </c>
      <c r="AEK20" s="4">
        <f>'データ一覧(モニタリング指標)'!AEK35</f>
        <v>7.2231139646869988E-2</v>
      </c>
      <c r="AEL20" s="4">
        <f>'データ一覧(モニタリング指標)'!AEL35</f>
        <v>7.2231139646869988E-2</v>
      </c>
      <c r="AEM20" s="4">
        <f>'データ一覧(モニタリング指標)'!AEM35</f>
        <v>6.741573033707865E-2</v>
      </c>
      <c r="AEN20" s="4">
        <f>'データ一覧(モニタリング指標)'!AEN35</f>
        <v>5.9485530546623797E-2</v>
      </c>
      <c r="AEO20" s="4">
        <f>'データ一覧(モニタリング指標)'!AEO35</f>
        <v>6.2700964630225078E-2</v>
      </c>
      <c r="AEP20" s="4">
        <f>'データ一覧(モニタリング指標)'!AEP35</f>
        <v>6.591639871382636E-2</v>
      </c>
      <c r="AEQ20" s="4">
        <f>'データ一覧(モニタリング指標)'!AEQ35</f>
        <v>6.2700964630225078E-2</v>
      </c>
      <c r="AER20" s="4">
        <f>'データ一覧(モニタリング指標)'!AER35</f>
        <v>6.4308681672025719E-2</v>
      </c>
      <c r="AES20" s="4">
        <f>'データ一覧(モニタリング指標)'!AES35</f>
        <v>5.7877813504823149E-2</v>
      </c>
      <c r="AET20" s="4">
        <f>'データ一覧(モニタリング指標)'!AET35</f>
        <v>5.4662379421221867E-2</v>
      </c>
      <c r="AEU20" s="4">
        <f>'データ一覧(モニタリング指標)'!AEU35</f>
        <v>6.4308681672025719E-2</v>
      </c>
      <c r="AEV20" s="4">
        <f>'データ一覧(モニタリング指標)'!AEV35</f>
        <v>6.4308681672025719E-2</v>
      </c>
      <c r="AEW20" s="4">
        <f>'データ一覧(モニタリング指標)'!AEW35</f>
        <v>6.2700964630225078E-2</v>
      </c>
      <c r="AEX20" s="4">
        <f>'データ一覧(モニタリング指標)'!AEX35</f>
        <v>6.4308681672025719E-2</v>
      </c>
      <c r="AEY20" s="4">
        <f>'データ一覧(モニタリング指標)'!AEY35</f>
        <v>5.4662379421221867E-2</v>
      </c>
      <c r="AEZ20" s="4">
        <f>'データ一覧(モニタリング指標)'!AEZ35</f>
        <v>5.6270096463022508E-2</v>
      </c>
      <c r="AFA20" s="4">
        <f>'データ一覧(モニタリング指標)'!AFA35</f>
        <v>4.9839228295819937E-2</v>
      </c>
      <c r="AFB20" s="4">
        <f>'データ一覧(モニタリング指標)'!AFB35</f>
        <v>4.5016077170418008E-2</v>
      </c>
      <c r="AFC20" s="4">
        <f>'データ一覧(モニタリング指標)'!AFC35</f>
        <v>4.5016077170418008E-2</v>
      </c>
      <c r="AFD20" s="4">
        <f>'データ一覧(モニタリング指標)'!AFD35</f>
        <v>4.5088566827697261E-2</v>
      </c>
      <c r="AFE20" s="4">
        <f>'データ一覧(モニタリング指標)'!AFE35</f>
        <v>3.864734299516908E-2</v>
      </c>
      <c r="AFF20" s="4">
        <f>'データ一覧(モニタリング指標)'!AFF35</f>
        <v>4.3760129659643439E-2</v>
      </c>
      <c r="AFG20" s="4">
        <f>'データ一覧(モニタリング指標)'!AFG35</f>
        <v>4.5380875202593193E-2</v>
      </c>
      <c r="AFH20" s="4">
        <f>'データ一覧(モニタリング指標)'!AFH35</f>
        <v>4.7001620745542948E-2</v>
      </c>
      <c r="AFI20" s="4">
        <f>'データ一覧(モニタリング指標)'!AFI35</f>
        <v>4.2139384116693678E-2</v>
      </c>
      <c r="AFJ20" s="4">
        <f>'データ一覧(モニタリング指標)'!AFJ35</f>
        <v>4.2139384116693678E-2</v>
      </c>
      <c r="AFK20" s="4">
        <f>'データ一覧(モニタリング指標)'!AFK35</f>
        <v>4.065040650406504E-2</v>
      </c>
      <c r="AFL20" s="4">
        <f>'データ一覧(モニタリング指標)'!AFL35</f>
        <v>4.065040650406504E-2</v>
      </c>
      <c r="AFM20" s="4">
        <f>'データ一覧(モニタリング指標)'!AFM35</f>
        <v>4.5528455284552849E-2</v>
      </c>
      <c r="AFN20" s="4">
        <f>'データ一覧(モニタリング指標)'!AFN35</f>
        <v>4.065040650406504E-2</v>
      </c>
      <c r="AFO20" s="4">
        <f>'データ一覧(モニタリング指標)'!AFO35</f>
        <v>4.065040650406504E-2</v>
      </c>
      <c r="AFP20" s="4">
        <f>'データ一覧(モニタリング指標)'!AFP35</f>
        <v>4.065040650406504E-2</v>
      </c>
      <c r="AFQ20" s="4">
        <f>'データ一覧(モニタリング指標)'!AFQ35</f>
        <v>4.065040650406504E-2</v>
      </c>
      <c r="AFR20" s="4">
        <f>'データ一覧(モニタリング指標)'!AFR35</f>
        <v>3.9024390243902439E-2</v>
      </c>
      <c r="AFS20" s="4">
        <f>'データ一覧(モニタリング指標)'!AFS35</f>
        <v>3.9024390243902439E-2</v>
      </c>
      <c r="AFT20" s="4">
        <f>'データ一覧(モニタリング指標)'!AFT35</f>
        <v>3.9024390243902439E-2</v>
      </c>
      <c r="AFU20" s="4">
        <f>'データ一覧(モニタリング指標)'!AFU35</f>
        <v>3.9603960396039604E-2</v>
      </c>
      <c r="AFV20" s="4">
        <f>'データ一覧(モニタリング指標)'!AFV35</f>
        <v>3.4369885433715219E-2</v>
      </c>
      <c r="AFW20" s="4">
        <f>'データ一覧(モニタリング指標)'!AFW35</f>
        <v>3.1096563011456628E-2</v>
      </c>
      <c r="AFX20" s="4">
        <f>'データ一覧(モニタリング指標)'!AFX35</f>
        <v>3.1096563011456628E-2</v>
      </c>
      <c r="AFY20" s="4">
        <f>'データ一覧(モニタリング指標)'!AFY35</f>
        <v>3.2733224222585927E-2</v>
      </c>
      <c r="AFZ20" s="4">
        <f>'データ一覧(モニタリング指標)'!AFZ35</f>
        <v>4.1322314049586778E-2</v>
      </c>
      <c r="AGA20" s="4">
        <f>'データ一覧(モニタリング指標)'!AGA35</f>
        <v>4.2975206611570248E-2</v>
      </c>
      <c r="AGB20" s="4">
        <f>'データ一覧(モニタリング指標)'!AGB35</f>
        <v>4.4628099173553717E-2</v>
      </c>
      <c r="AGC20" s="4">
        <f>'データ一覧(モニタリング指標)'!AGC35</f>
        <v>4.817275747508306E-2</v>
      </c>
      <c r="AGD20" s="4">
        <f>'データ一覧(モニタリング指標)'!AGD35</f>
        <v>4.4850498338870434E-2</v>
      </c>
      <c r="AGE20" s="4">
        <f>'データ一覧(モニタリング指標)'!AGE35</f>
        <v>4.3189368770764118E-2</v>
      </c>
      <c r="AGF20" s="4">
        <f>'データ一覧(モニタリング指標)'!AGF35</f>
        <v>3.9867109634551492E-2</v>
      </c>
      <c r="AGG20" s="4">
        <f>'データ一覧(モニタリング指標)'!AGG35</f>
        <v>6.3122923588039864E-2</v>
      </c>
      <c r="AGH20" s="4">
        <f>'データ一覧(モニタリング指標)'!AGH35</f>
        <v>6.3439065108514187E-2</v>
      </c>
      <c r="AGI20" s="4">
        <f>'データ一覧(モニタリング指標)'!AGI35</f>
        <v>5.6761268781302172E-2</v>
      </c>
      <c r="AGJ20" s="4">
        <f>'データ一覧(モニタリング指標)'!AGJ35</f>
        <v>7.3455759599332218E-2</v>
      </c>
      <c r="AGK20" s="4">
        <f>'データ一覧(モニタリング指標)'!AGK35</f>
        <v>8.347245409015025E-2</v>
      </c>
      <c r="AGL20" s="4">
        <f>'データ一覧(モニタリング指標)'!AGL35</f>
        <v>8.5141903171953262E-2</v>
      </c>
      <c r="AGM20" s="4">
        <f>'データ一覧(モニタリング指標)'!AGM35</f>
        <v>8.5141903171953262E-2</v>
      </c>
      <c r="AGN20" s="4">
        <f>'データ一覧(モニタリング指標)'!AGN35</f>
        <v>9.6828046744574292E-2</v>
      </c>
      <c r="AGO20" s="4">
        <f>'データ一覧(モニタリング指標)'!AGO35</f>
        <v>0.11833333333333333</v>
      </c>
      <c r="AGP20" s="4">
        <f>'データ一覧(モニタリング指標)'!AGP35</f>
        <v>0.13445378151260504</v>
      </c>
      <c r="AGQ20" s="4">
        <f>'データ一覧(モニタリング指標)'!AGQ35</f>
        <v>0.13902847571189281</v>
      </c>
      <c r="AGR20" s="4">
        <f>'データ一覧(モニタリング指標)'!AGR35</f>
        <v>0.14621848739495799</v>
      </c>
      <c r="AGS20" s="4">
        <f>'データ一覧(モニタリング指標)'!AGS35</f>
        <v>0.14621848739495799</v>
      </c>
      <c r="AGT20" s="4">
        <f>'データ一覧(モニタリング指標)'!AGT35</f>
        <v>0.15878378378378377</v>
      </c>
      <c r="AGU20" s="4">
        <f>'データ一覧(モニタリング指標)'!AGU35</f>
        <v>0.18487394957983194</v>
      </c>
      <c r="AGV20" s="4">
        <f>'データ一覧(モニタリング指標)'!AGV35</f>
        <v>0.1905564924114671</v>
      </c>
      <c r="AGW20" s="4">
        <f>'データ一覧(モニタリング指標)'!AGW35</f>
        <v>0.2138047138047138</v>
      </c>
      <c r="AGX20" s="4">
        <f>'データ一覧(モニタリング指標)'!AGX35</f>
        <v>0.22147651006711411</v>
      </c>
      <c r="AGY20" s="4">
        <f>'データ一覧(モニタリング指標)'!AGY35</f>
        <v>0.20469798657718122</v>
      </c>
      <c r="AGZ20" s="4">
        <f>'データ一覧(モニタリング指標)'!AGZ35</f>
        <v>0.19798657718120805</v>
      </c>
      <c r="AHA20" s="4">
        <f>'データ一覧(モニタリング指標)'!AHA35</f>
        <v>0.2063758389261745</v>
      </c>
      <c r="AHB20" s="4">
        <f>'データ一覧(モニタリング指標)'!AHB35</f>
        <v>0.21070234113712374</v>
      </c>
      <c r="AHC20" s="4">
        <f>'データ一覧(モニタリング指標)'!AHC35</f>
        <v>0.21237458193979933</v>
      </c>
      <c r="AHD20" s="4">
        <f>'データ一覧(モニタリング指標)'!AHD35</f>
        <v>0.22521008403361345</v>
      </c>
      <c r="AHE20" s="4">
        <f>'データ一覧(モニタリング指標)'!AHE35</f>
        <v>0.23372287145242071</v>
      </c>
      <c r="AHF20" s="4">
        <f>'データ一覧(モニタリング指標)'!AHF35</f>
        <v>0.23411371237458195</v>
      </c>
      <c r="AHG20" s="4">
        <f>'データ一覧(モニタリング指標)'!AHG35</f>
        <v>0.22408026755852842</v>
      </c>
      <c r="AHH20" s="4">
        <f>'データ一覧(モニタリング指標)'!AHH35</f>
        <v>0.22408026755852842</v>
      </c>
      <c r="AHI20" s="4">
        <f>'データ一覧(モニタリング指標)'!AHI35</f>
        <v>0.25083612040133779</v>
      </c>
      <c r="AHJ20" s="4">
        <f>'データ一覧(モニタリング指標)'!AHJ35</f>
        <v>0.23539232053422371</v>
      </c>
      <c r="AHK20" s="4">
        <f>'データ一覧(モニタリング指標)'!AHK35</f>
        <v>0.23421926910299004</v>
      </c>
      <c r="AHL20" s="4">
        <f>'データ一覧(モニタリング指標)'!AHL35</f>
        <v>0.23754152823920266</v>
      </c>
      <c r="AHM20" s="4">
        <f>'データ一覧(モニタリング指標)'!AHM35</f>
        <v>0.22500000000000001</v>
      </c>
      <c r="AHN20" s="4">
        <f>'データ一覧(モニタリング指標)'!AHN35</f>
        <v>0.24</v>
      </c>
      <c r="AHO20" s="4">
        <f>'データ一覧(モニタリング指標)'!AHO35</f>
        <v>0.24833333333333332</v>
      </c>
      <c r="AHP20" s="4">
        <f>'データ一覧(モニタリング指標)'!AHP35</f>
        <v>0.24628099173553719</v>
      </c>
      <c r="AHQ20" s="4">
        <f>'データ一覧(モニタリング指標)'!AHQ35</f>
        <v>0.24833333333333332</v>
      </c>
      <c r="AHR20" s="4">
        <f>'データ一覧(モニタリング指標)'!AHR35</f>
        <v>0.27272727272727271</v>
      </c>
      <c r="AHS20" s="4">
        <f>'データ一覧(モニタリング指標)'!AHS35</f>
        <v>0.28476821192052981</v>
      </c>
      <c r="AHT20" s="4">
        <f>'データ一覧(モニタリング指標)'!AHT35</f>
        <v>0.28877887788778878</v>
      </c>
      <c r="AHU20" s="4">
        <f>'データ一覧(モニタリング指標)'!AHU35</f>
        <v>0.27887788778877887</v>
      </c>
      <c r="AHV20" s="4">
        <f>'データ一覧(モニタリング指標)'!AHV35</f>
        <v>0.28712871287128711</v>
      </c>
      <c r="AHW20" s="4">
        <f>'データ一覧(モニタリング指標)'!AHW35</f>
        <v>0.27759197324414714</v>
      </c>
      <c r="AHX20" s="4">
        <f>'データ一覧(モニタリング指標)'!AHX35</f>
        <v>0.27545909849749584</v>
      </c>
      <c r="AHY20" s="4">
        <f>'データ一覧(モニタリング指標)'!AHY35</f>
        <v>0.28452579034941766</v>
      </c>
      <c r="AHZ20" s="4">
        <f>'データ一覧(モニタリング指標)'!AHZ35</f>
        <v>0.28929765886287623</v>
      </c>
      <c r="AIA20" s="4">
        <f>'データ一覧(モニタリング指標)'!AIA35</f>
        <v>0.26968174204355111</v>
      </c>
      <c r="AIB20" s="4">
        <f>'データ一覧(モニタリング指標)'!AIB35</f>
        <v>0.26968174204355111</v>
      </c>
      <c r="AIC20" s="4">
        <f>'データ一覧(モニタリング指標)'!AIC35</f>
        <v>0.25963149078726966</v>
      </c>
      <c r="AID20" s="4">
        <f>'データ一覧(モニタリング指標)'!AID35</f>
        <v>0.23025210084033612</v>
      </c>
      <c r="AIE20" s="4">
        <f>'データ一覧(モニタリング指標)'!AIE35</f>
        <v>0.22651006711409397</v>
      </c>
      <c r="AIF20" s="4">
        <f>'データ一覧(モニタリング指標)'!AIF35</f>
        <v>0.21979865771812079</v>
      </c>
      <c r="AIG20" s="4">
        <f>'データ一覧(モニタリング指標)'!AIG35</f>
        <v>0.20067453625632378</v>
      </c>
      <c r="AIH20" s="4">
        <f>'データ一覧(モニタリング指標)'!AIH35</f>
        <v>0.18887015177065766</v>
      </c>
      <c r="AII20" s="4">
        <f>'データ一覧(モニタリング指標)'!AII35</f>
        <v>0.18887015177065766</v>
      </c>
      <c r="AIJ20" s="4">
        <f>'データ一覧(モニタリング指標)'!AIJ35</f>
        <v>0.1905564924114671</v>
      </c>
      <c r="AIK20" s="4">
        <f>'データ一覧(モニタリング指標)'!AIK35</f>
        <v>0.16835016835016836</v>
      </c>
      <c r="AIL20" s="4">
        <f>'データ一覧(モニタリング指標)'!AIL35</f>
        <v>0.16694772344013492</v>
      </c>
      <c r="AIM20" s="4">
        <f>'データ一覧(モニタリング指標)'!AIM35</f>
        <v>0.16188870151770657</v>
      </c>
      <c r="AIN20" s="4">
        <f>'データ一覧(モニタリング指標)'!AIN35</f>
        <v>0.17369308600337269</v>
      </c>
      <c r="AIO20" s="4">
        <f>'データ一覧(モニタリング指標)'!AIO35</f>
        <v>0.15345699831365936</v>
      </c>
      <c r="AIP20" s="4">
        <f>'データ一覧(モニタリング指標)'!AIP35</f>
        <v>0.15345699831365936</v>
      </c>
      <c r="AIQ20" s="4">
        <f>'データ一覧(モニタリング指標)'!AIQ35</f>
        <v>0.16188870151770657</v>
      </c>
      <c r="AIR20" s="4">
        <f>'データ一覧(モニタリング指標)'!AIR35</f>
        <v>0.13781512605042018</v>
      </c>
      <c r="AIS20" s="4">
        <f>'データ一覧(モニタリング指標)'!AIS35</f>
        <v>0.14932885906040269</v>
      </c>
      <c r="AIT20" s="4">
        <f>'データ一覧(モニタリング指標)'!AIT35</f>
        <v>0.12457912457912458</v>
      </c>
      <c r="AIU20" s="4">
        <f>'データ一覧(モニタリング指標)'!AIU35</f>
        <v>0.1226890756302521</v>
      </c>
      <c r="AIV20" s="4">
        <f>'データ一覧(モニタリング指標)'!AIV35</f>
        <v>0.12395309882747069</v>
      </c>
      <c r="AIW20" s="4">
        <f>'データ一覧(モニタリング指標)'!AIW35</f>
        <v>0.12395309882747069</v>
      </c>
      <c r="AIX20" s="4">
        <f>'データ一覧(モニタリング指標)'!AIX35</f>
        <v>0.12395309882747069</v>
      </c>
      <c r="AIY20" s="4">
        <f>'データ一覧(モニタリング指標)'!AIY35</f>
        <v>0.11725293132328309</v>
      </c>
      <c r="AIZ20" s="4">
        <f>'データ一覧(モニタリング指標)'!AIZ35</f>
        <v>9.7152428810720268E-2</v>
      </c>
      <c r="AJA20" s="4">
        <f>'データ一覧(モニタリング指標)'!AJA35</f>
        <v>9.4276094276094277E-2</v>
      </c>
      <c r="AJB20" s="4">
        <f>'データ一覧(モニタリング指標)'!AJB35</f>
        <v>9.4276094276094277E-2</v>
      </c>
      <c r="AJC20" s="4">
        <f>'データ一覧(モニタリング指標)'!AJC35</f>
        <v>9.2592592592592587E-2</v>
      </c>
      <c r="AJD20" s="4">
        <f>'データ一覧(モニタリング指標)'!AJD35</f>
        <v>9.4276094276094277E-2</v>
      </c>
      <c r="AJE20" s="4">
        <f>'データ一覧(モニタリング指標)'!AJE35</f>
        <v>9.2592592592592587E-2</v>
      </c>
      <c r="AJF20" s="4">
        <f>'データ一覧(モニタリング指標)'!AJF35</f>
        <v>8.2630691399662726E-2</v>
      </c>
      <c r="AJG20" s="4">
        <f>'データ一覧(モニタリング指標)'!AJG35</f>
        <v>8.2491582491582491E-2</v>
      </c>
      <c r="AJH20" s="4">
        <f>'データ一覧(モニタリング指標)'!AJH35</f>
        <v>8.067226890756303E-2</v>
      </c>
      <c r="AJI20" s="4">
        <f>'データ一覧(モニタリング指標)'!AJI35</f>
        <v>7.8991596638655459E-2</v>
      </c>
      <c r="AJJ20" s="4">
        <f>'データ一覧(モニタリング指標)'!AJJ35</f>
        <v>8.4175084175084181E-2</v>
      </c>
      <c r="AJK20" s="4">
        <f>'データ一覧(モニタリング指標)'!AJK35</f>
        <v>8.4175084175084181E-2</v>
      </c>
      <c r="AJL20" s="4">
        <f>'データ一覧(モニタリング指標)'!AJL35</f>
        <v>8.5858585858585856E-2</v>
      </c>
      <c r="AJM20" s="4">
        <f>'データ一覧(モニタリング指標)'!AJM35</f>
        <v>8.7689713322091065E-2</v>
      </c>
      <c r="AJN20" s="4">
        <f>'データ一覧(モニタリング指標)'!AJN35</f>
        <v>7.9258010118043842E-2</v>
      </c>
      <c r="AJO20" s="4">
        <f>'データ一覧(モニタリング指標)'!AJO35</f>
        <v>7.4198988195615517E-2</v>
      </c>
      <c r="AJP20" s="4">
        <f>'データ一覧(モニタリング指標)'!AJP35</f>
        <v>7.4198988195615517E-2</v>
      </c>
      <c r="AJQ20" s="4">
        <f>'データ一覧(モニタリング指標)'!AJQ35</f>
        <v>6.4080944350758853E-2</v>
      </c>
      <c r="AJR20" s="4">
        <f>'データ一覧(モニタリング指標)'!AJR35</f>
        <v>6.4080944350758853E-2</v>
      </c>
      <c r="AJS20" s="4">
        <f>'データ一覧(モニタリング指標)'!AJS35</f>
        <v>6.4080944350758853E-2</v>
      </c>
      <c r="AJT20" s="4">
        <f>'データ一覧(モニタリング指標)'!AJT35</f>
        <v>6.4080944350758853E-2</v>
      </c>
      <c r="AJU20" s="4">
        <f>'データ一覧(モニタリング指標)'!AJU35</f>
        <v>6.4080944350758853E-2</v>
      </c>
      <c r="AJV20" s="4">
        <f>'データ一覧(モニタリング指標)'!AJV35</f>
        <v>6.0708263069139963E-2</v>
      </c>
      <c r="AJW20" s="4">
        <f>'データ一覧(モニタリング指標)'!AJW35</f>
        <v>6.2394603709949412E-2</v>
      </c>
      <c r="AJX20" s="4">
        <f>'データ一覧(モニタリング指標)'!AJX35</f>
        <v>6.0708263069139963E-2</v>
      </c>
      <c r="AJY20" s="4">
        <f>'データ一覧(モニタリング指標)'!AJY35</f>
        <v>6.0708263069139963E-2</v>
      </c>
      <c r="AJZ20" s="4">
        <f>'データ一覧(モニタリング指標)'!AJZ35</f>
        <v>6.0708263069139963E-2</v>
      </c>
      <c r="AKA20" s="4">
        <f>'データ一覧(モニタリング指標)'!AKA35</f>
        <v>5.2276559865092748E-2</v>
      </c>
      <c r="AKB20" s="4">
        <f>'データ一覧(モニタリング指標)'!AKB35</f>
        <v>5.0590219224283306E-2</v>
      </c>
      <c r="AKC20" s="4">
        <f>'データ一覧(モニタリング指標)'!AKC35</f>
        <v>5.3962900505902189E-2</v>
      </c>
      <c r="AKD20" s="4">
        <f>'データ一覧(モニタリング指標)'!AKD35</f>
        <v>5.7239057239057242E-2</v>
      </c>
      <c r="AKE20" s="4">
        <f>'データ一覧(モニタリング指標)'!AKE35</f>
        <v>5.8922558922558925E-2</v>
      </c>
      <c r="AKF20" s="4">
        <f>'データ一覧(モニタリング指標)'!AKF35</f>
        <v>5.8922558922558925E-2</v>
      </c>
      <c r="AKG20" s="4">
        <f>'データ一覧(モニタリング指標)'!AKG35</f>
        <v>5.8922558922558925E-2</v>
      </c>
      <c r="AKH20" s="4">
        <f>'データ一覧(モニタリング指標)'!AKH35</f>
        <v>5.2276559865092748E-2</v>
      </c>
      <c r="AKI20" s="4">
        <f>'データ一覧(モニタリング指標)'!AKI35</f>
        <v>4.2158516020236091E-2</v>
      </c>
      <c r="AKJ20" s="4">
        <f>'データ一覧(モニタリング指標)'!AKJ35</f>
        <v>4.8821548821548821E-2</v>
      </c>
      <c r="AKK20" s="4">
        <f>'データ一覧(モニタリング指標)'!AKK35</f>
        <v>4.3844856661045532E-2</v>
      </c>
      <c r="AKL20" s="4">
        <f>'データ一覧(モニタリング指標)'!AKL35</f>
        <v>4.7138047138047139E-2</v>
      </c>
      <c r="AKM20" s="4">
        <f>'データ一覧(モニタリング指標)'!AKM35</f>
        <v>4.7138047138047139E-2</v>
      </c>
      <c r="AKN20" s="4">
        <f>'データ一覧(モニタリング指標)'!AKN35</f>
        <v>4.7138047138047139E-2</v>
      </c>
      <c r="AKO20" s="4">
        <f>'データ一覧(モニタリング指標)'!AKO35</f>
        <v>5.9021922428330521E-2</v>
      </c>
      <c r="AKP20" s="4">
        <f>'データ一覧(モニタリング指標)'!AKP35</f>
        <v>6.0606060606060608E-2</v>
      </c>
      <c r="AKQ20" s="4">
        <f>'データ一覧(モニタリング指標)'!AKQ35</f>
        <v>7.0826306913996634E-2</v>
      </c>
      <c r="AKR20" s="4">
        <f>'データ一覧(モニタリング指標)'!AKR35</f>
        <v>7.0826306913996634E-2</v>
      </c>
      <c r="AKS20" s="4">
        <f>'データ一覧(モニタリング指標)'!AKS35</f>
        <v>7.0826306913996634E-2</v>
      </c>
      <c r="AKT20" s="4">
        <f>'データ一覧(モニタリング指標)'!AKT35</f>
        <v>7.0826306913996634E-2</v>
      </c>
      <c r="AKU20" s="4">
        <f>'データ一覧(モニタリング指標)'!AKU35</f>
        <v>7.0826306913996634E-2</v>
      </c>
      <c r="AKV20" s="4">
        <f>'データ一覧(モニタリング指標)'!AKV35</f>
        <v>6.9139966273187178E-2</v>
      </c>
      <c r="AKW20" s="4">
        <f>'データ一覧(モニタリング指標)'!AKW35</f>
        <v>5.9021922428330521E-2</v>
      </c>
      <c r="AKX20" s="4">
        <f>'データ一覧(モニタリング指標)'!AKX35</f>
        <v>5.9021922428330521E-2</v>
      </c>
      <c r="AKY20" s="4">
        <f>'データ一覧(モニタリング指標)'!AKY35</f>
        <v>6.3973063973063973E-2</v>
      </c>
      <c r="AKZ20" s="4">
        <f>'データ一覧(モニタリング指標)'!AKZ35</f>
        <v>6.9023569023569029E-2</v>
      </c>
      <c r="ALA20" s="4">
        <f>'データ一覧(モニタリング指標)'!ALA35</f>
        <v>6.9023569023569029E-2</v>
      </c>
      <c r="ALB20" s="4">
        <f>'データ一覧(モニタリング指標)'!ALB35</f>
        <v>6.9023569023569029E-2</v>
      </c>
      <c r="ALC20" s="4">
        <f>'データ一覧(モニタリング指標)'!ALC35</f>
        <v>6.8676716917922945E-2</v>
      </c>
      <c r="ALD20" s="4">
        <f>'データ一覧(モニタリング指標)'!ALD35</f>
        <v>6.7453625632377737E-2</v>
      </c>
      <c r="ALE20" s="4">
        <f>'データ一覧(モニタリング指標)'!ALE35</f>
        <v>7.0707070707070704E-2</v>
      </c>
      <c r="ALF20" s="4">
        <f>'データ一覧(モニタリング指標)'!ALF35</f>
        <v>7.3949579831932774E-2</v>
      </c>
      <c r="ALG20" s="4">
        <f>'データ一覧(モニタリング指標)'!ALG35</f>
        <v>7.8991596638655459E-2</v>
      </c>
      <c r="ALH20" s="4">
        <f>'データ一覧(モニタリング指標)'!ALH35</f>
        <v>7.5630252100840331E-2</v>
      </c>
      <c r="ALI20" s="4">
        <f>'データ一覧(モニタリング指標)'!ALI35</f>
        <v>7.5630252100840331E-2</v>
      </c>
      <c r="ALJ20" s="4">
        <f>'データ一覧(モニタリング指標)'!ALJ35</f>
        <v>7.5885328836424959E-2</v>
      </c>
      <c r="ALK20" s="4">
        <f>'データ一覧(モニタリング指標)'!ALK35</f>
        <v>6.9023569023569029E-2</v>
      </c>
      <c r="ALL20" s="4">
        <f>'データ一覧(モニタリング指標)'!ALL35</f>
        <v>6.9023569023569029E-2</v>
      </c>
      <c r="ALM20" s="4">
        <f>'データ一覧(モニタリング指標)'!ALM35</f>
        <v>7.575757575757576E-2</v>
      </c>
      <c r="ALN20" s="4">
        <f>'データ一覧(モニタリング指標)'!ALN35</f>
        <v>8.4033613445378158E-2</v>
      </c>
      <c r="ALO20" s="4">
        <f>'データ一覧(モニタリング指標)'!ALO35</f>
        <v>8.4033613445378158E-2</v>
      </c>
      <c r="ALP20" s="4">
        <f>'データ一覧(モニタリング指標)'!ALP35</f>
        <v>8.7394957983193272E-2</v>
      </c>
      <c r="ALQ20" s="4">
        <f>'データ一覧(モニタリング指標)'!ALQ35</f>
        <v>0.10084033613445378</v>
      </c>
      <c r="ALR20" s="4">
        <f>'データ一覧(モニタリング指標)'!ALR35</f>
        <v>9.7478991596638656E-2</v>
      </c>
      <c r="ALS20" s="4">
        <f>'データ一覧(モニタリング指標)'!ALS35</f>
        <v>8.4317032040472181E-2</v>
      </c>
      <c r="ALT20" s="4">
        <f>'データ一覧(モニタリング指標)'!ALT35</f>
        <v>8.7542087542087546E-2</v>
      </c>
      <c r="ALU20" s="4">
        <f>'データ一覧(モニタリング指標)'!ALU35</f>
        <v>9.4435075885328831E-2</v>
      </c>
      <c r="ALV20" s="4">
        <f>'データ一覧(モニタリング指標)'!ALV35</f>
        <v>9.4435075885328831E-2</v>
      </c>
      <c r="ALW20" s="4">
        <f>'データ一覧(モニタリング指標)'!ALW35</f>
        <v>9.4435075885328831E-2</v>
      </c>
      <c r="ALX20" s="4">
        <f>'データ一覧(モニタリング指標)'!ALX35</f>
        <v>0.11784511784511785</v>
      </c>
      <c r="ALY20" s="4">
        <f>'データ一覧(モニタリング指標)'!ALY35</f>
        <v>0.12773109243697478</v>
      </c>
      <c r="ALZ20" s="4">
        <f>'データ一覧(モニタリング指標)'!ALZ35</f>
        <v>0.12542372881355932</v>
      </c>
      <c r="AMA20" s="4">
        <f>'データ一覧(モニタリング指標)'!AMA35</f>
        <v>0.12121212121212122</v>
      </c>
      <c r="AMB20" s="4">
        <f>'データ一覧(モニタリング指標)'!AMB35</f>
        <v>0.11864406779661017</v>
      </c>
      <c r="AMC20" s="4">
        <f>'データ一覧(モニタリング指標)'!AMC35</f>
        <v>0.12033898305084746</v>
      </c>
      <c r="AMD20" s="4">
        <f>'データ一覧(モニタリング指標)'!AMD35</f>
        <v>0.12033898305084746</v>
      </c>
      <c r="AME20" s="4">
        <f>'データ一覧(モニタリング指標)'!AME35</f>
        <v>0.13728813559322034</v>
      </c>
      <c r="AMF20" s="4">
        <f>'データ一覧(モニタリング指標)'!AMF35</f>
        <v>0.14189189189189189</v>
      </c>
      <c r="AMG20" s="4">
        <f>'データ一覧(モニタリング指標)'!AMG35</f>
        <v>0.14020270270270271</v>
      </c>
      <c r="AMH20" s="4">
        <f>'データ一覧(モニタリング指標)'!AMH35</f>
        <v>0.14189189189189189</v>
      </c>
      <c r="AMI20" s="4">
        <f>'データ一覧(モニタリング指標)'!AMI35</f>
        <v>0.14478114478114479</v>
      </c>
      <c r="AMJ20" s="4">
        <f>'データ一覧(モニタリング指標)'!AMJ35</f>
        <v>0.14478114478114479</v>
      </c>
      <c r="AMK20" s="4">
        <f>'データ一覧(モニタリング指標)'!AMK35</f>
        <v>0.14646464646464646</v>
      </c>
      <c r="AML20" s="4">
        <f>'データ一覧(モニタリング指標)'!AML35</f>
        <v>0.17845117845117844</v>
      </c>
      <c r="AMM20" s="4">
        <f>'データ一覧(モニタリング指標)'!AMM35</f>
        <v>0.16385135135135134</v>
      </c>
      <c r="AMN20" s="4">
        <f>'データ一覧(モニタリング指標)'!AMN35</f>
        <v>0.18090452261306533</v>
      </c>
      <c r="AMO20" s="4">
        <f>'データ一覧(モニタリング指標)'!AMO35</f>
        <v>0.16638655462184873</v>
      </c>
      <c r="AMP20" s="4">
        <f>'データ一覧(モニタリング指標)'!AMP35</f>
        <v>0.17666666666666667</v>
      </c>
      <c r="AMQ20" s="4">
        <f>'データ一覧(モニタリング指標)'!AMQ35</f>
        <v>0.17499999999999999</v>
      </c>
      <c r="AMR20" s="4">
        <f>'データ一覧(モニタリング指標)'!AMR35</f>
        <v>0.17666666666666667</v>
      </c>
      <c r="AMS20" s="4">
        <f>'データ一覧(モニタリング指標)'!AMS35</f>
        <v>0.18780889621087316</v>
      </c>
      <c r="AMT20" s="4">
        <f>'データ一覧(モニタリング指標)'!AMT35</f>
        <v>0.18739635157545606</v>
      </c>
      <c r="AMU20" s="4">
        <f>'データ一覧(モニタリング指標)'!AMU35</f>
        <v>0.18739635157545606</v>
      </c>
      <c r="AMV20" s="4">
        <f>'データ一覧(モニタリング指標)'!AMV35</f>
        <v>0.18739635157545606</v>
      </c>
      <c r="AMW20" s="4">
        <f>'データ一覧(モニタリング指標)'!AMW35</f>
        <v>0.18739635157545606</v>
      </c>
      <c r="AMX20" s="4">
        <f>'データ一覧(モニタリング指標)'!AMX35</f>
        <v>0.19467554076539101</v>
      </c>
      <c r="AMY20" s="4">
        <f>'データ一覧(モニタリング指標)'!AMY35</f>
        <v>0.19633943427620631</v>
      </c>
      <c r="AMZ20" s="4">
        <f>'データ一覧(モニタリング指標)'!AMZ35</f>
        <v>0.19633943427620631</v>
      </c>
      <c r="ANA20" s="4">
        <f>'データ一覧(モニタリング指標)'!ANA35</f>
        <v>0.19467554076539101</v>
      </c>
      <c r="ANB20" s="4">
        <f>'データ一覧(モニタリング指標)'!ANB35</f>
        <v>0.21393034825870647</v>
      </c>
      <c r="ANC20" s="4">
        <f>'データ一覧(モニタリング指標)'!ANC35</f>
        <v>0.20529801324503311</v>
      </c>
      <c r="AND20" s="4">
        <f>'データ一覧(モニタリング指標)'!AND35</f>
        <v>0.20868113522537562</v>
      </c>
      <c r="ANE20" s="4">
        <f>'データ一覧(モニタリング指標)'!ANE35</f>
        <v>0.21035058430717862</v>
      </c>
      <c r="ANF20" s="4">
        <f>'データ一覧(モニタリング指標)'!ANF35</f>
        <v>0.21202003338898165</v>
      </c>
      <c r="ANG20" s="4">
        <f>'データ一覧(モニタリング指標)'!ANG35</f>
        <v>0.21035058430717862</v>
      </c>
      <c r="ANH20" s="4">
        <f>'データ一覧(モニタリング指標)'!ANH35</f>
        <v>0.22350993377483444</v>
      </c>
      <c r="ANI20" s="4">
        <f>'データ一覧(モニタリング指標)'!ANI35</f>
        <v>0.22644628099173553</v>
      </c>
      <c r="ANJ20" s="4">
        <f>'データ一覧(モニタリング指標)'!ANJ35</f>
        <v>0.22</v>
      </c>
      <c r="ANK20" s="4">
        <f>'データ一覧(モニタリング指標)'!ANK35</f>
        <v>0.22184873949579831</v>
      </c>
      <c r="ANL20" s="4">
        <f>'データ一覧(モニタリング指標)'!ANL35</f>
        <v>0.22521008403361345</v>
      </c>
      <c r="ANM20" s="4">
        <f>'データ一覧(モニタリング指標)'!ANM35</f>
        <v>0.22689075630252101</v>
      </c>
      <c r="ANN20" s="4">
        <f>'データ一覧(モニタリング指標)'!ANN35</f>
        <v>0.24378109452736318</v>
      </c>
      <c r="ANO20" s="4">
        <f>'データ一覧(モニタリング指標)'!ANO35</f>
        <v>0.23154362416107382</v>
      </c>
      <c r="ANP20" s="4">
        <f>'データ一覧(モニタリング指標)'!ANP35</f>
        <v>0.22278056951423786</v>
      </c>
      <c r="ANQ20" s="4">
        <f>'データ一覧(モニタリング指標)'!ANQ35</f>
        <v>0.2175379426644182</v>
      </c>
      <c r="ANR20" s="4">
        <f>'データ一覧(モニタリング指標)'!ANR35</f>
        <v>0.19256756756756757</v>
      </c>
      <c r="ANS20" s="4">
        <f>'データ一覧(モニタリング指標)'!ANS35</f>
        <v>0.19256756756756757</v>
      </c>
      <c r="ANT20" s="4">
        <f>'データ一覧(モニタリング指標)'!ANT35</f>
        <v>0.19256756756756757</v>
      </c>
      <c r="ANU20" s="4">
        <f>'データ一覧(モニタリング指標)'!ANU35</f>
        <v>0.21717171717171718</v>
      </c>
      <c r="ANV20" s="4">
        <f>'データ一覧(モニタリング指標)'!ANV35</f>
        <v>0.19528619528619529</v>
      </c>
      <c r="ANW20" s="4">
        <f>'データ一覧(モニタリング指標)'!ANW35</f>
        <v>0.19763513513513514</v>
      </c>
      <c r="ANX20" s="4">
        <f>'データ一覧(モニタリング指標)'!ANX35</f>
        <v>0.18549747048903878</v>
      </c>
      <c r="ANY20" s="4">
        <f>'データ一覧(モニタリング指標)'!ANY35</f>
        <v>0.19360269360269361</v>
      </c>
      <c r="ANZ20" s="4">
        <f>'データ一覧(モニタリング指標)'!ANZ35</f>
        <v>0.19528619528619529</v>
      </c>
      <c r="AOA20" s="4">
        <f>'データ一覧(モニタリング指標)'!AOA35</f>
        <v>0.19528619528619529</v>
      </c>
      <c r="AOB20" s="4">
        <f>'データ一覧(モニタリング指標)'!AOB35</f>
        <v>0.18381112984822934</v>
      </c>
      <c r="AOC20" s="4">
        <f>'データ一覧(モニタリング指標)'!AOC35</f>
        <v>0.16835016835016836</v>
      </c>
      <c r="AOD20" s="4">
        <f>'データ一覧(モニタリング指標)'!AOD35</f>
        <v>0.16722972972972974</v>
      </c>
      <c r="AOE20" s="4">
        <f>'データ一覧(モニタリング指標)'!AOE35</f>
        <v>0.15423728813559323</v>
      </c>
      <c r="AOF20" s="4">
        <f>'データ一覧(モニタリング指標)'!AOF35</f>
        <v>0.1554054054054054</v>
      </c>
      <c r="AOG20" s="4">
        <f>'データ一覧(モニタリング指標)'!AOG35</f>
        <v>0.15371621621621623</v>
      </c>
      <c r="AOH20" s="4">
        <f>'データ一覧(モニタリング指標)'!AOH35</f>
        <v>0.15371621621621623</v>
      </c>
      <c r="AOI20" s="4">
        <f>'データ一覧(モニタリング指標)'!AOI35</f>
        <v>0.14601018675721561</v>
      </c>
      <c r="AOJ20" s="4">
        <f>'データ一覧(モニタリング指標)'!AOJ35</f>
        <v>0.13582342954159593</v>
      </c>
      <c r="AOK20" s="4">
        <f>'データ一覧(モニタリング指標)'!AOK35</f>
        <v>0.12755102040816327</v>
      </c>
      <c r="AOL20" s="4">
        <f>'データ一覧(モニタリング指標)'!AOL35</f>
        <v>0.12733446519524619</v>
      </c>
      <c r="AOM20" s="4">
        <f>'データ一覧(モニタリング指標)'!AOM35</f>
        <v>0.12755102040816327</v>
      </c>
      <c r="AON20" s="4">
        <f>'データ一覧(モニタリング指標)'!AON35</f>
        <v>0.12755102040816327</v>
      </c>
      <c r="AOO20" s="4">
        <f>'データ一覧(モニタリング指標)'!AOO35</f>
        <v>0.12755102040816327</v>
      </c>
      <c r="AOP20" s="4">
        <f>'データ一覧(モニタリング指標)'!AOP35</f>
        <v>0.13095238095238096</v>
      </c>
      <c r="AOQ20" s="4">
        <f>'データ一覧(モニタリング指標)'!AOQ35</f>
        <v>0.11734693877551021</v>
      </c>
      <c r="AOR20" s="4">
        <f>'データ一覧(モニタリング指標)'!AOR35</f>
        <v>0.11054421768707483</v>
      </c>
      <c r="AOS20" s="4">
        <f>'データ一覧(モニタリング指標)'!AOS35</f>
        <v>9.8976109215017066E-2</v>
      </c>
      <c r="AOT20" s="4">
        <f>'データ一覧(モニタリング指標)'!AOT35</f>
        <v>9.540034071550256E-2</v>
      </c>
      <c r="AOU20" s="4">
        <f>'データ一覧(モニタリング指標)'!AOU35</f>
        <v>9.540034071550256E-2</v>
      </c>
      <c r="AOV20" s="4">
        <f>'データ一覧(モニタリング指標)'!AOV35</f>
        <v>9.540034071550256E-2</v>
      </c>
      <c r="AOW20" s="4">
        <f>'データ一覧(モニタリング指標)'!AOW35</f>
        <v>8.5178875638841564E-2</v>
      </c>
      <c r="AOX20" s="4">
        <f>'データ一覧(モニタリング指標)'!AOX35</f>
        <v>7.4957410562180582E-2</v>
      </c>
      <c r="AOY20" s="4">
        <f>'データ一覧(モニタリング指標)'!AOY35</f>
        <v>7.4829931972789115E-2</v>
      </c>
      <c r="AOZ20" s="4">
        <f>'データ一覧(モニタリング指標)'!AOZ35</f>
        <v>7.4829931972789115E-2</v>
      </c>
      <c r="APA20" s="4">
        <f>'データ一覧(モニタリング指標)'!APA35</f>
        <v>7.979626485568761E-2</v>
      </c>
      <c r="APB20" s="4">
        <f>'データ一覧(モニタリング指標)'!APB35</f>
        <v>7.979626485568761E-2</v>
      </c>
      <c r="APC20" s="4">
        <f>'データ一覧(モニタリング指標)'!APC35</f>
        <v>7.979626485568761E-2</v>
      </c>
      <c r="APD20" s="4">
        <f>'データ一覧(モニタリング指標)'!APD35</f>
        <v>7.4829931972789115E-2</v>
      </c>
      <c r="APE20" s="4">
        <f>'データ一覧(モニタリング指標)'!APE35</f>
        <v>7.3253833049403749E-2</v>
      </c>
      <c r="APF20" s="4">
        <f>'データ一覧(モニタリング指標)'!APF35</f>
        <v>6.8143100511073251E-2</v>
      </c>
      <c r="APG20" s="4">
        <f>'データ一覧(モニタリング指標)'!APG35</f>
        <v>6.4735945485519586E-2</v>
      </c>
      <c r="APH20" s="4">
        <f>'データ一覧(モニタリング指標)'!APH35</f>
        <v>6.9846678023850084E-2</v>
      </c>
      <c r="API20" s="4">
        <f>'データ一覧(モニタリング指標)'!API35</f>
        <v>6.9846678023850084E-2</v>
      </c>
      <c r="APJ20" s="4">
        <f>'データ一覧(モニタリング指標)'!APJ35</f>
        <v>6.9846678023850084E-2</v>
      </c>
      <c r="APK20" s="4">
        <f>'データ一覧(モニタリング指標)'!APK35</f>
        <v>5.6218057921635436E-2</v>
      </c>
      <c r="APL20" s="4">
        <f>'データ一覧(モニタリング指標)'!APL35</f>
        <v>5.4607508532423209E-2</v>
      </c>
      <c r="APM20" s="4">
        <f>'データ一覧(モニタリング指標)'!APM35</f>
        <v>4.5996592844974447E-2</v>
      </c>
      <c r="APN20" s="4">
        <f>'データ一覧(モニタリング指標)'!APN35</f>
        <v>4.2589437819420782E-2</v>
      </c>
      <c r="APO20" s="4">
        <f>'データ一覧(モニタリング指標)'!APO35</f>
        <v>4.4368600682593858E-2</v>
      </c>
      <c r="APP20" s="4">
        <f>'データ一覧(モニタリング指標)'!APP35</f>
        <v>4.9488054607508533E-2</v>
      </c>
      <c r="APQ20" s="4">
        <f>'データ一覧(モニタリング指標)'!APQ35</f>
        <v>4.9488054607508533E-2</v>
      </c>
      <c r="APR20" s="4">
        <f>'データ一覧(モニタリング指標)'!APR35</f>
        <v>4.0955631399317405E-2</v>
      </c>
      <c r="APS20" s="4">
        <f>'データ一覧(モニタリング指標)'!APS35</f>
        <v>5.1194539249146756E-2</v>
      </c>
      <c r="APT20" s="4">
        <f>'データ一覧(モニタリング指標)'!APT35</f>
        <v>4.9488054607508533E-2</v>
      </c>
      <c r="APU20" s="4">
        <f>'データ一覧(モニタリング指標)'!APU35</f>
        <v>5.2901023890784986E-2</v>
      </c>
      <c r="APV20" s="4">
        <f>'データ一覧(モニタリング指標)'!APV35</f>
        <v>4.9488054607508533E-2</v>
      </c>
      <c r="APW20" s="4">
        <f>'データ一覧(モニタリング指標)'!APW35</f>
        <v>4.778156996587031E-2</v>
      </c>
      <c r="APX20" s="4">
        <f>'データ一覧(モニタリング指標)'!APX35</f>
        <v>4.778156996587031E-2</v>
      </c>
      <c r="APY20" s="4">
        <f>'データ一覧(モニタリング指標)'!APY35</f>
        <v>3.7542662116040959E-2</v>
      </c>
      <c r="APZ20" s="4">
        <f>'データ一覧(モニタリング指標)'!APZ35</f>
        <v>3.7542662116040959E-2</v>
      </c>
      <c r="AQA20" s="4">
        <f>'データ一覧(モニタリング指標)'!AQA35</f>
        <v>3.2423208191126277E-2</v>
      </c>
      <c r="AQB20" s="4">
        <f>'データ一覧(モニタリング指標)'!AQB35</f>
        <v>2.9010238907849831E-2</v>
      </c>
      <c r="AQC20" s="4">
        <f>'データ一覧(モニタリング指標)'!AQC35</f>
        <v>2.2184300341296929E-2</v>
      </c>
      <c r="AQD20" s="4">
        <f>'データ一覧(モニタリング指標)'!AQD35</f>
        <v>2.2184300341296929E-2</v>
      </c>
      <c r="AQE20" s="4">
        <f>'データ一覧(モニタリング指標)'!AQE35</f>
        <v>2.2184300341296929E-2</v>
      </c>
      <c r="AQF20" s="4">
        <f>'データ一覧(モニタリング指標)'!AQF35</f>
        <v>1.877133105802048E-2</v>
      </c>
      <c r="AQG20" s="4">
        <f>'データ一覧(モニタリング指標)'!AQG35</f>
        <v>2.2184300341296929E-2</v>
      </c>
      <c r="AQH20" s="4">
        <f>'データ一覧(モニタリング指標)'!AQH35</f>
        <v>2.2184300341296929E-2</v>
      </c>
      <c r="AQI20" s="4">
        <f>'データ一覧(モニタリング指標)'!AQI35</f>
        <v>1.7064846416382253E-2</v>
      </c>
      <c r="AQJ20" s="4">
        <f>'データ一覧(モニタリング指標)'!AQJ35</f>
        <v>1.7985611510791366E-2</v>
      </c>
      <c r="AQK20" s="4">
        <f>'データ一覧(モニタリング指標)'!AQK35</f>
        <v>1.7985611510791366E-2</v>
      </c>
      <c r="AQL20" s="4">
        <f>'データ一覧(モニタリング指標)'!AQL35</f>
        <v>1.7985611510791366E-2</v>
      </c>
      <c r="AQM20" s="4">
        <f>'データ一覧(モニタリング指標)'!AQM35</f>
        <v>2.5179856115107913E-2</v>
      </c>
      <c r="AQN20" s="4">
        <f>'データ一覧(モニタリング指標)'!AQN35</f>
        <v>2.3381294964028777E-2</v>
      </c>
      <c r="AQO20" s="4">
        <f>'データ一覧(モニタリング指標)'!AQO35</f>
        <v>1.9784172661870502E-2</v>
      </c>
      <c r="AQP20" s="4">
        <f>'データ一覧(モニタリング指標)'!AQP35</f>
        <v>2.1582733812949641E-2</v>
      </c>
      <c r="AQQ20" s="4">
        <f>'データ一覧(モニタリング指標)'!AQQ35</f>
        <v>2.6978417266187049E-2</v>
      </c>
      <c r="AQR20" s="4">
        <f>'データ一覧(モニタリング指標)'!AQR35</f>
        <v>2.6978417266187049E-2</v>
      </c>
      <c r="AQS20" s="4">
        <f>'データ一覧(モニタリング指標)'!AQS35</f>
        <v>2.6978417266187049E-2</v>
      </c>
      <c r="AQT20" s="4">
        <f>'データ一覧(モニタリング指標)'!AQT35</f>
        <v>2.8776978417266189E-2</v>
      </c>
      <c r="AQU20" s="4">
        <f>'データ一覧(モニタリング指標)'!AQU35</f>
        <v>2.8776978417266189E-2</v>
      </c>
      <c r="AQV20" s="4">
        <f>'データ一覧(モニタリング指標)'!AQV35</f>
        <v>2.6978417266187049E-2</v>
      </c>
      <c r="AQW20" s="4">
        <f>'データ一覧(モニタリング指標)'!AQW35</f>
        <v>2.3381294964028777E-2</v>
      </c>
      <c r="AQX20" s="4">
        <f>'データ一覧(モニタリング指標)'!AQX35</f>
        <v>2.3381294964028777E-2</v>
      </c>
      <c r="AQY20" s="4">
        <f>'データ一覧(モニタリング指標)'!AQY35</f>
        <v>2.3381294964028777E-2</v>
      </c>
      <c r="AQZ20" s="4">
        <f>'データ一覧(モニタリング指標)'!AQZ35</f>
        <v>2.3381294964028777E-2</v>
      </c>
      <c r="ARA20" s="4">
        <f>'データ一覧(モニタリング指標)'!ARA35</f>
        <v>2.3381294964028777E-2</v>
      </c>
      <c r="ARB20" s="4">
        <f>'データ一覧(モニタリング指標)'!ARB35</f>
        <v>2.5179856115107913E-2</v>
      </c>
      <c r="ARC20" s="4">
        <f>'データ一覧(モニタリング指標)'!ARC35</f>
        <v>2.3381294964028777E-2</v>
      </c>
      <c r="ARD20" s="4">
        <f>'データ一覧(モニタリング指標)'!ARD35</f>
        <v>2.5179856115107913E-2</v>
      </c>
      <c r="ARE20" s="4">
        <f>'データ一覧(モニタリング指標)'!ARE35</f>
        <v>2.5179856115107913E-2</v>
      </c>
      <c r="ARF20" s="4">
        <f>'データ一覧(モニタリング指標)'!ARF35</f>
        <v>2.5179856115107913E-2</v>
      </c>
      <c r="ARG20" s="4">
        <f>'データ一覧(モニタリング指標)'!ARG35</f>
        <v>2.6978417266187049E-2</v>
      </c>
      <c r="ARH20" s="4">
        <f>'データ一覧(モニタリング指標)'!ARH35</f>
        <v>2.3381294964028777E-2</v>
      </c>
      <c r="ARI20" s="4">
        <f>'データ一覧(モニタリング指標)'!ARI35</f>
        <v>2.3381294964028777E-2</v>
      </c>
      <c r="ARJ20" s="4">
        <f>'データ一覧(モニタリング指標)'!ARJ35</f>
        <v>1.9784172661870502E-2</v>
      </c>
      <c r="ARK20" s="4">
        <f>'データ一覧(モニタリング指標)'!ARK35</f>
        <v>1.7985611510791366E-2</v>
      </c>
      <c r="ARL20" s="4">
        <f>'データ一覧(モニタリング指標)'!ARL35</f>
        <v>2.5179856115107913E-2</v>
      </c>
      <c r="ARM20" s="4">
        <f>'データ一覧(モニタリング指標)'!ARM35</f>
        <v>2.5179856115107913E-2</v>
      </c>
      <c r="ARN20" s="4">
        <f>'データ一覧(モニタリング指標)'!ARN35</f>
        <v>2.5179856115107913E-2</v>
      </c>
      <c r="ARO20" s="4">
        <f>'データ一覧(モニタリング指標)'!ARO35</f>
        <v>2.3381294964028777E-2</v>
      </c>
      <c r="ARP20" s="4">
        <f>'データ一覧(モニタリング指標)'!ARP35</f>
        <v>2.1582733812949641E-2</v>
      </c>
      <c r="ARQ20" s="4">
        <f>'データ一覧(モニタリング指標)'!ARQ35</f>
        <v>2.1582733812949641E-2</v>
      </c>
      <c r="ARR20" s="4">
        <f>'データ一覧(モニタリング指標)'!ARR35</f>
        <v>2.1582733812949641E-2</v>
      </c>
      <c r="ARS20" s="4">
        <f>'データ一覧(モニタリング指標)'!ARS35</f>
        <v>2.1621621621621623E-2</v>
      </c>
      <c r="ART20" s="4">
        <f>'データ一覧(モニタリング指標)'!ART35</f>
        <v>2.1621621621621623E-2</v>
      </c>
      <c r="ARU20" s="4">
        <f>'データ一覧(モニタリング指標)'!ARU35</f>
        <v>2.1621621621621623E-2</v>
      </c>
    </row>
    <row r="21" spans="1:1165" s="41" customFormat="1" ht="18" customHeight="1">
      <c r="A21" s="39" t="s">
        <v>48</v>
      </c>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c r="HL21" s="134"/>
      <c r="HM21" s="134"/>
      <c r="HN21" s="134"/>
      <c r="HO21" s="134"/>
      <c r="HP21" s="134"/>
      <c r="HQ21" s="134"/>
      <c r="HR21" s="134"/>
      <c r="HS21" s="134"/>
      <c r="HT21" s="134"/>
      <c r="HU21" s="134"/>
      <c r="HV21" s="134"/>
      <c r="HW21" s="134"/>
      <c r="HX21" s="134"/>
      <c r="HY21" s="134"/>
      <c r="HZ21" s="134"/>
      <c r="IA21" s="134"/>
      <c r="IB21" s="134"/>
      <c r="IC21" s="134"/>
      <c r="ID21" s="134"/>
      <c r="IE21" s="134"/>
      <c r="IF21" s="134"/>
      <c r="IG21" s="134"/>
      <c r="IH21" s="134"/>
      <c r="II21" s="134"/>
      <c r="IJ21" s="134"/>
      <c r="IK21" s="134"/>
      <c r="IL21" s="134"/>
      <c r="IM21" s="134"/>
      <c r="IN21" s="134"/>
      <c r="IO21" s="134"/>
      <c r="IP21" s="134"/>
      <c r="IQ21" s="134"/>
      <c r="IR21" s="134"/>
      <c r="IS21" s="134"/>
      <c r="IT21" s="134"/>
      <c r="IU21" s="134"/>
      <c r="IV21" s="134"/>
      <c r="IW21" s="134"/>
      <c r="IX21" s="134"/>
      <c r="IY21" s="134"/>
      <c r="IZ21" s="134"/>
      <c r="JA21" s="134"/>
      <c r="JB21" s="134"/>
      <c r="JC21" s="134"/>
      <c r="JD21" s="134"/>
      <c r="JE21" s="134"/>
      <c r="JF21" s="134"/>
      <c r="JG21" s="134"/>
      <c r="JH21" s="134"/>
      <c r="JI21" s="134"/>
      <c r="JJ21" s="134"/>
      <c r="JK21" s="134"/>
      <c r="JL21" s="134"/>
      <c r="JM21" s="134"/>
      <c r="JN21" s="134"/>
      <c r="JO21" s="134"/>
      <c r="JP21" s="134"/>
      <c r="JQ21" s="134"/>
      <c r="JR21" s="134"/>
      <c r="JS21" s="134"/>
      <c r="JT21" s="134"/>
      <c r="JU21" s="134"/>
      <c r="JV21" s="134"/>
      <c r="JW21" s="134"/>
      <c r="JX21" s="134"/>
      <c r="JY21" s="134"/>
      <c r="JZ21" s="134"/>
      <c r="KA21" s="134"/>
      <c r="KB21" s="134"/>
      <c r="KC21" s="134"/>
      <c r="KD21" s="134"/>
      <c r="KE21" s="134"/>
      <c r="KF21" s="134"/>
      <c r="KG21" s="134"/>
      <c r="KH21" s="134"/>
      <c r="KI21" s="134"/>
      <c r="KJ21" s="134"/>
      <c r="KK21" s="134"/>
      <c r="KL21" s="134"/>
      <c r="KM21" s="134"/>
      <c r="KN21" s="134"/>
      <c r="KO21" s="134"/>
      <c r="KP21" s="134"/>
      <c r="KQ21" s="134"/>
      <c r="KR21" s="134"/>
      <c r="KS21" s="134"/>
      <c r="KT21" s="134"/>
      <c r="KU21" s="134"/>
      <c r="KV21" s="134"/>
      <c r="KW21" s="134"/>
      <c r="KX21" s="134"/>
      <c r="KY21" s="134"/>
      <c r="KZ21" s="134"/>
      <c r="LA21" s="134"/>
      <c r="LB21" s="134"/>
      <c r="LC21" s="134"/>
      <c r="LD21" s="134"/>
      <c r="LE21" s="134"/>
      <c r="LF21" s="134"/>
      <c r="LG21" s="134"/>
      <c r="LH21" s="134"/>
      <c r="LI21" s="134"/>
      <c r="LJ21" s="134"/>
      <c r="LK21" s="134"/>
      <c r="LL21" s="134"/>
      <c r="LM21" s="134"/>
      <c r="LN21" s="134"/>
      <c r="LO21" s="134"/>
      <c r="LP21" s="134"/>
      <c r="LQ21" s="134"/>
      <c r="LR21" s="134"/>
      <c r="LS21" s="134"/>
      <c r="LT21" s="134"/>
      <c r="LU21" s="134"/>
      <c r="LV21" s="134"/>
      <c r="LW21" s="134"/>
      <c r="LX21" s="134"/>
      <c r="LY21" s="134"/>
      <c r="LZ21" s="134"/>
      <c r="MA21" s="134"/>
      <c r="MB21" s="134"/>
      <c r="MC21" s="134"/>
      <c r="MD21" s="134"/>
      <c r="ME21" s="134"/>
      <c r="MF21" s="134"/>
      <c r="MG21" s="134"/>
      <c r="MH21" s="134"/>
      <c r="MI21" s="134"/>
      <c r="MJ21" s="134"/>
      <c r="MK21" s="134"/>
      <c r="ML21" s="134"/>
      <c r="MM21" s="134"/>
      <c r="MN21" s="134"/>
      <c r="MO21" s="134"/>
      <c r="MP21" s="134"/>
      <c r="MQ21" s="134"/>
      <c r="MR21" s="134"/>
      <c r="MS21" s="134"/>
      <c r="MT21" s="134"/>
      <c r="MU21" s="134"/>
      <c r="MV21" s="134"/>
      <c r="MW21" s="134"/>
      <c r="MX21" s="134"/>
      <c r="MY21" s="134"/>
      <c r="MZ21" s="134"/>
      <c r="NA21" s="134"/>
      <c r="NB21" s="134"/>
      <c r="NC21" s="134"/>
      <c r="ND21" s="134"/>
      <c r="NE21" s="134"/>
      <c r="NF21" s="134"/>
      <c r="NG21" s="134"/>
      <c r="NH21" s="134"/>
      <c r="NI21" s="134"/>
      <c r="NJ21" s="134"/>
      <c r="NK21" s="134"/>
      <c r="NL21" s="134"/>
      <c r="NM21" s="134"/>
      <c r="NN21" s="134"/>
      <c r="NO21" s="134"/>
      <c r="NP21" s="134"/>
      <c r="NQ21" s="134"/>
      <c r="NR21" s="134"/>
      <c r="NS21" s="134"/>
      <c r="NT21" s="134"/>
      <c r="NU21" s="134"/>
      <c r="NV21" s="134"/>
      <c r="NW21" s="134"/>
      <c r="NX21" s="134"/>
      <c r="NY21" s="134"/>
      <c r="NZ21" s="134"/>
      <c r="OA21" s="134"/>
      <c r="OB21" s="134"/>
      <c r="OC21" s="134"/>
      <c r="OD21" s="134"/>
      <c r="OE21" s="134"/>
      <c r="OF21" s="134"/>
      <c r="OG21" s="134"/>
      <c r="OH21" s="134"/>
      <c r="OI21" s="134"/>
      <c r="OJ21" s="134"/>
      <c r="OK21" s="134"/>
      <c r="OL21" s="134"/>
      <c r="OM21" s="134"/>
      <c r="ON21" s="134"/>
      <c r="OO21" s="134"/>
      <c r="OP21" s="134"/>
      <c r="OQ21" s="134"/>
      <c r="OR21" s="134"/>
      <c r="OS21" s="134"/>
      <c r="OT21" s="134"/>
      <c r="OU21" s="134"/>
      <c r="OV21" s="134"/>
      <c r="OW21" s="134"/>
      <c r="OX21" s="134"/>
      <c r="OY21" s="134"/>
      <c r="OZ21" s="134"/>
      <c r="PA21" s="134"/>
      <c r="PB21" s="134"/>
      <c r="PC21" s="134"/>
      <c r="PD21" s="134"/>
      <c r="PE21" s="134"/>
      <c r="PF21" s="134"/>
      <c r="PG21" s="134"/>
      <c r="PH21" s="134"/>
      <c r="PI21" s="134"/>
      <c r="PJ21" s="134"/>
      <c r="PK21" s="134"/>
      <c r="PL21" s="134"/>
      <c r="PM21" s="134"/>
      <c r="PN21" s="134"/>
      <c r="PO21" s="134"/>
      <c r="PP21" s="134"/>
      <c r="PQ21" s="134"/>
      <c r="PR21" s="134"/>
      <c r="PS21" s="134"/>
      <c r="PT21" s="134"/>
      <c r="PU21" s="134"/>
      <c r="PV21" s="134"/>
      <c r="PW21" s="134"/>
      <c r="PX21" s="134"/>
      <c r="PY21" s="134"/>
      <c r="PZ21" s="134"/>
      <c r="QA21" s="134"/>
      <c r="QB21" s="134"/>
      <c r="QC21" s="134"/>
      <c r="QD21" s="134"/>
      <c r="QE21" s="134"/>
      <c r="QF21" s="134"/>
      <c r="QG21" s="134"/>
      <c r="QH21" s="134"/>
      <c r="QI21" s="134"/>
      <c r="QJ21" s="134"/>
      <c r="QK21" s="134"/>
      <c r="QL21" s="134"/>
      <c r="QM21" s="134"/>
      <c r="QN21" s="134"/>
      <c r="QO21" s="134"/>
      <c r="QP21" s="134"/>
      <c r="QQ21" s="134"/>
      <c r="QR21" s="134"/>
      <c r="QS21" s="134"/>
      <c r="QT21" s="134"/>
      <c r="QU21" s="134"/>
      <c r="QV21" s="134"/>
      <c r="QW21" s="134"/>
      <c r="QX21" s="134"/>
      <c r="QY21" s="134"/>
      <c r="QZ21" s="134"/>
      <c r="RA21" s="134"/>
      <c r="RB21" s="134"/>
      <c r="RC21" s="134"/>
      <c r="RD21" s="134"/>
      <c r="RE21" s="134"/>
      <c r="RF21" s="134"/>
      <c r="RG21" s="134"/>
      <c r="RH21" s="134"/>
      <c r="RI21" s="134"/>
      <c r="RJ21" s="134"/>
      <c r="RK21" s="134"/>
      <c r="RL21" s="134"/>
      <c r="RM21" s="134"/>
      <c r="RN21" s="134"/>
      <c r="RO21" s="134"/>
      <c r="RP21" s="134"/>
      <c r="RQ21" s="134"/>
      <c r="RR21" s="134"/>
      <c r="RS21" s="134"/>
      <c r="RT21" s="134"/>
      <c r="RU21" s="134"/>
      <c r="RV21" s="134"/>
      <c r="RW21" s="134"/>
      <c r="RX21" s="134"/>
      <c r="RY21" s="134"/>
      <c r="RZ21" s="134"/>
      <c r="SA21" s="134"/>
      <c r="SB21" s="134"/>
      <c r="SC21" s="134"/>
      <c r="SD21" s="134"/>
      <c r="SE21" s="134"/>
      <c r="SF21" s="134"/>
      <c r="SG21" s="134"/>
      <c r="SH21" s="134"/>
      <c r="SI21" s="134"/>
      <c r="SJ21" s="134"/>
      <c r="SK21" s="134"/>
      <c r="SL21" s="134"/>
      <c r="SM21" s="134"/>
      <c r="SN21" s="134"/>
      <c r="SO21" s="134"/>
      <c r="SP21" s="134"/>
      <c r="SQ21" s="134"/>
      <c r="SR21" s="134"/>
      <c r="SS21" s="134"/>
      <c r="ST21" s="134"/>
      <c r="SU21" s="134"/>
      <c r="SV21" s="134"/>
      <c r="SW21" s="134"/>
      <c r="SX21" s="134"/>
      <c r="SY21" s="134"/>
      <c r="SZ21" s="134"/>
      <c r="TA21" s="134"/>
      <c r="TB21" s="134"/>
      <c r="TC21" s="134"/>
      <c r="TD21" s="134"/>
      <c r="TE21" s="134"/>
      <c r="TF21" s="134"/>
      <c r="TG21" s="134"/>
      <c r="TH21" s="134"/>
      <c r="TI21" s="134"/>
      <c r="TJ21" s="134"/>
      <c r="TK21" s="134"/>
      <c r="TL21" s="134"/>
      <c r="TM21" s="134"/>
      <c r="TN21" s="134"/>
      <c r="TO21" s="134"/>
      <c r="TP21" s="134"/>
      <c r="TQ21" s="134"/>
      <c r="TR21" s="134"/>
      <c r="TS21" s="134"/>
      <c r="TT21" s="134"/>
      <c r="TU21" s="134"/>
      <c r="TV21" s="134"/>
      <c r="TW21" s="134"/>
      <c r="TX21" s="134"/>
      <c r="TY21" s="134"/>
      <c r="TZ21" s="134"/>
      <c r="UA21" s="134"/>
      <c r="UB21" s="134"/>
      <c r="UC21" s="134"/>
      <c r="UD21" s="134"/>
      <c r="UE21" s="134"/>
      <c r="UF21" s="134"/>
      <c r="UG21" s="134"/>
      <c r="UH21" s="134"/>
      <c r="UI21" s="134"/>
      <c r="UJ21" s="134"/>
      <c r="UK21" s="134"/>
      <c r="UL21" s="134"/>
      <c r="UM21" s="134"/>
      <c r="UN21" s="134"/>
      <c r="UO21" s="134"/>
      <c r="UP21" s="134"/>
      <c r="UQ21" s="134"/>
      <c r="UR21" s="134"/>
      <c r="US21" s="134"/>
      <c r="UT21" s="134"/>
      <c r="UU21" s="134"/>
      <c r="UV21" s="134"/>
      <c r="UW21" s="134"/>
      <c r="UX21" s="134"/>
      <c r="UY21" s="134"/>
      <c r="UZ21" s="134"/>
      <c r="VA21" s="134"/>
      <c r="VB21" s="134"/>
      <c r="VC21" s="134"/>
      <c r="VD21" s="134"/>
      <c r="VE21" s="134"/>
      <c r="VF21" s="134"/>
      <c r="VG21" s="134"/>
      <c r="VH21" s="134"/>
      <c r="VI21" s="134"/>
      <c r="VJ21" s="134"/>
      <c r="VK21" s="134"/>
      <c r="VL21" s="134"/>
      <c r="VM21" s="134"/>
      <c r="VN21" s="134"/>
      <c r="VO21" s="134"/>
      <c r="VP21" s="134"/>
      <c r="VQ21" s="134"/>
      <c r="VR21" s="134"/>
      <c r="VS21" s="134"/>
      <c r="VT21" s="134"/>
      <c r="VU21" s="134"/>
      <c r="VV21" s="134"/>
      <c r="VW21" s="134"/>
      <c r="VX21" s="134"/>
      <c r="VY21" s="134"/>
      <c r="VZ21" s="134"/>
      <c r="WA21" s="134"/>
      <c r="WB21" s="134"/>
      <c r="WC21" s="134"/>
      <c r="WD21" s="134"/>
      <c r="WE21" s="134"/>
      <c r="WF21" s="134"/>
      <c r="WG21" s="134"/>
      <c r="WH21" s="134"/>
      <c r="WI21" s="134"/>
      <c r="WJ21" s="134"/>
      <c r="WK21" s="134"/>
      <c r="WL21" s="134"/>
      <c r="WM21" s="134"/>
      <c r="WN21" s="134"/>
      <c r="WO21" s="134"/>
      <c r="WP21" s="134"/>
      <c r="WQ21" s="134"/>
      <c r="WR21" s="134"/>
      <c r="WS21" s="134"/>
      <c r="WT21" s="134"/>
      <c r="WU21" s="134"/>
      <c r="WV21" s="134"/>
      <c r="WW21" s="134"/>
      <c r="WX21" s="134"/>
      <c r="WY21" s="134"/>
      <c r="WZ21" s="134"/>
      <c r="XA21" s="134"/>
      <c r="XB21" s="134"/>
      <c r="XC21" s="134"/>
      <c r="XD21" s="134"/>
      <c r="XE21" s="134"/>
      <c r="XF21" s="134"/>
      <c r="XG21" s="134"/>
      <c r="XH21" s="134"/>
      <c r="XI21" s="134"/>
      <c r="XJ21" s="134"/>
      <c r="XK21" s="134"/>
      <c r="XL21" s="134"/>
      <c r="XM21" s="134"/>
      <c r="XN21" s="134"/>
      <c r="XO21" s="134"/>
      <c r="XP21" s="134"/>
      <c r="XQ21" s="134"/>
      <c r="XR21" s="134"/>
      <c r="XS21" s="134"/>
      <c r="XT21" s="134"/>
      <c r="XU21" s="134"/>
      <c r="XV21" s="134"/>
      <c r="XW21" s="134"/>
      <c r="XX21" s="134"/>
      <c r="XY21" s="134"/>
      <c r="XZ21" s="134"/>
      <c r="YA21" s="134"/>
      <c r="YB21" s="134"/>
      <c r="YC21" s="134"/>
      <c r="YD21" s="134"/>
      <c r="YE21" s="134"/>
      <c r="YF21" s="134"/>
      <c r="YG21" s="134"/>
      <c r="YH21" s="134"/>
      <c r="YI21" s="134"/>
      <c r="YJ21" s="134"/>
      <c r="YK21" s="134"/>
      <c r="YL21" s="134"/>
      <c r="YM21" s="134"/>
      <c r="YN21" s="134"/>
      <c r="YO21" s="134"/>
      <c r="YP21" s="134"/>
      <c r="YQ21" s="134"/>
      <c r="YR21" s="134"/>
      <c r="YS21" s="134"/>
      <c r="YT21" s="134"/>
      <c r="YU21" s="134"/>
      <c r="YV21" s="134"/>
      <c r="YW21" s="134"/>
      <c r="YX21" s="134"/>
      <c r="YY21" s="134"/>
      <c r="YZ21" s="134"/>
      <c r="ZA21" s="134"/>
      <c r="ZB21" s="134"/>
      <c r="ZC21" s="134"/>
      <c r="ZD21" s="134"/>
      <c r="ZE21" s="134"/>
      <c r="ZF21" s="134"/>
      <c r="ZG21" s="134"/>
      <c r="ZH21" s="134"/>
      <c r="ZI21" s="38">
        <f>'データ一覧(モニタリング指標)'!ZI28+'データ一覧(モニタリング指標)'!ZI34</f>
        <v>6</v>
      </c>
      <c r="ZJ21" s="38">
        <f>'データ一覧(モニタリング指標)'!ZJ28+'データ一覧(モニタリング指標)'!ZJ34</f>
        <v>17</v>
      </c>
      <c r="ZK21" s="38">
        <f>'データ一覧(モニタリング指標)'!ZK28+'データ一覧(モニタリング指標)'!ZK34</f>
        <v>19</v>
      </c>
      <c r="ZL21" s="38">
        <f>'データ一覧(モニタリング指標)'!ZL28+'データ一覧(モニタリング指標)'!ZL34</f>
        <v>19</v>
      </c>
      <c r="ZM21" s="38">
        <f>'データ一覧(モニタリング指標)'!ZM28+'データ一覧(モニタリング指標)'!ZM34</f>
        <v>23</v>
      </c>
      <c r="ZN21" s="38">
        <f>'データ一覧(モニタリング指標)'!ZN28+'データ一覧(モニタリング指標)'!ZN34</f>
        <v>31</v>
      </c>
      <c r="ZO21" s="38">
        <f>'データ一覧(モニタリング指標)'!ZO28+'データ一覧(モニタリング指標)'!ZO34</f>
        <v>39</v>
      </c>
      <c r="ZP21" s="38">
        <f>'データ一覧(モニタリング指標)'!ZP28+'データ一覧(モニタリング指標)'!ZP34</f>
        <v>45</v>
      </c>
      <c r="ZQ21" s="38">
        <f>'データ一覧(モニタリング指標)'!ZQ28+'データ一覧(モニタリング指標)'!ZQ34</f>
        <v>52</v>
      </c>
      <c r="ZR21" s="38">
        <f>'データ一覧(モニタリング指標)'!ZR28+'データ一覧(モニタリング指標)'!ZR34</f>
        <v>56</v>
      </c>
      <c r="ZS21" s="38">
        <f>'データ一覧(モニタリング指標)'!ZS28+'データ一覧(モニタリング指標)'!ZS34</f>
        <v>55</v>
      </c>
      <c r="ZT21" s="38">
        <f>'データ一覧(モニタリング指標)'!ZT28+'データ一覧(モニタリング指標)'!ZT34</f>
        <v>74</v>
      </c>
      <c r="ZU21" s="38">
        <f>'データ一覧(モニタリング指標)'!ZU28+'データ一覧(モニタリング指標)'!ZU34</f>
        <v>77</v>
      </c>
      <c r="ZV21" s="38">
        <f>'データ一覧(モニタリング指標)'!ZV28+'データ一覧(モニタリング指標)'!ZV34</f>
        <v>77</v>
      </c>
      <c r="ZW21" s="38">
        <f>'データ一覧(モニタリング指標)'!ZW28+'データ一覧(モニタリング指標)'!ZW34</f>
        <v>93</v>
      </c>
      <c r="ZX21" s="38">
        <f>'データ一覧(モニタリング指標)'!ZX28+'データ一覧(モニタリング指標)'!ZX34</f>
        <v>101</v>
      </c>
      <c r="ZY21" s="38">
        <f>'データ一覧(モニタリング指標)'!ZY28+'データ一覧(モニタリング指標)'!ZY34</f>
        <v>94</v>
      </c>
      <c r="ZZ21" s="38">
        <f>'データ一覧(モニタリング指標)'!ZZ28+'データ一覧(モニタリング指標)'!ZZ34</f>
        <v>94</v>
      </c>
      <c r="AAA21" s="38">
        <f>'データ一覧(モニタリング指標)'!AAA28+'データ一覧(モニタリング指標)'!AAA34</f>
        <v>94</v>
      </c>
      <c r="AAB21" s="38">
        <f>'データ一覧(モニタリング指標)'!AAB28+'データ一覧(モニタリング指標)'!AAB34</f>
        <v>122</v>
      </c>
      <c r="AAC21" s="38">
        <f>'データ一覧(モニタリング指標)'!AAC28+'データ一覧(モニタリング指標)'!AAC34</f>
        <v>131</v>
      </c>
      <c r="AAD21" s="38">
        <f>'データ一覧(モニタリング指標)'!AAD28+'データ一覧(モニタリング指標)'!AAD34</f>
        <v>137</v>
      </c>
      <c r="AAE21" s="38">
        <f>'データ一覧(モニタリング指標)'!AAE28+'データ一覧(モニタリング指標)'!AAE34</f>
        <v>154</v>
      </c>
      <c r="AAF21" s="38">
        <f>'データ一覧(モニタリング指標)'!AAF28+'データ一覧(モニタリング指標)'!AAF34</f>
        <v>157</v>
      </c>
      <c r="AAG21" s="38">
        <f>'データ一覧(モニタリング指標)'!AAG28+'データ一覧(モニタリング指標)'!AAG34</f>
        <v>157</v>
      </c>
      <c r="AAH21" s="38">
        <f>'データ一覧(モニタリング指標)'!AAH28+'データ一覧(モニタリング指標)'!AAH34</f>
        <v>157</v>
      </c>
      <c r="AAI21" s="38">
        <f>'データ一覧(モニタリング指標)'!AAI28+'データ一覧(モニタリング指標)'!AAI34</f>
        <v>194</v>
      </c>
      <c r="AAJ21" s="38">
        <f>'データ一覧(モニタリング指標)'!AAJ28+'データ一覧(モニタリング指標)'!AAJ34</f>
        <v>209</v>
      </c>
      <c r="AAK21" s="38">
        <f>'データ一覧(モニタリング指標)'!AAK28+'データ一覧(モニタリング指標)'!AAK34</f>
        <v>224</v>
      </c>
      <c r="AAL21" s="38">
        <f>'データ一覧(モニタリング指標)'!AAL28+'データ一覧(モニタリング指標)'!AAL34</f>
        <v>222</v>
      </c>
      <c r="AAM21" s="38">
        <f>'データ一覧(モニタリング指標)'!AAM28+'データ一覧(モニタリング指標)'!AAM34</f>
        <v>222</v>
      </c>
      <c r="AAN21" s="38">
        <f>'データ一覧(モニタリング指標)'!AAN28+'データ一覧(モニタリング指標)'!AAN34</f>
        <v>222</v>
      </c>
      <c r="AAO21" s="38">
        <f>'データ一覧(モニタリング指標)'!AAO28+'データ一覧(モニタリング指標)'!AAO34</f>
        <v>222</v>
      </c>
      <c r="AAP21" s="38">
        <f>'データ一覧(モニタリング指標)'!AAP28+'データ一覧(モニタリング指標)'!AAP34</f>
        <v>247</v>
      </c>
      <c r="AAQ21" s="38">
        <f>'データ一覧(モニタリング指標)'!AAQ28+'データ一覧(モニタリング指標)'!AAQ34</f>
        <v>251</v>
      </c>
      <c r="AAR21" s="38">
        <f>'データ一覧(モニタリング指標)'!AAR28+'データ一覧(モニタリング指標)'!AAR34</f>
        <v>268</v>
      </c>
      <c r="AAS21" s="38">
        <f>'データ一覧(モニタリング指標)'!AAS28+'データ一覧(モニタリング指標)'!AAS34</f>
        <v>270</v>
      </c>
      <c r="AAT21" s="38">
        <f>'データ一覧(モニタリング指標)'!AAT28+'データ一覧(モニタリング指標)'!AAT34</f>
        <v>275</v>
      </c>
      <c r="AAU21" s="38">
        <f>'データ一覧(モニタリング指標)'!AAU28+'データ一覧(モニタリング指標)'!AAU34</f>
        <v>287</v>
      </c>
      <c r="AAV21" s="38">
        <f>'データ一覧(モニタリング指標)'!AAV28+'データ一覧(モニタリング指標)'!AAV34</f>
        <v>296</v>
      </c>
      <c r="AAW21" s="38">
        <f>'データ一覧(モニタリング指標)'!AAW28+'データ一覧(モニタリング指標)'!AAW34</f>
        <v>296</v>
      </c>
      <c r="AAX21" s="38">
        <f>'データ一覧(モニタリング指標)'!AAX28+'データ一覧(モニタリング指標)'!AAX34</f>
        <v>295</v>
      </c>
      <c r="AAY21" s="38">
        <f>'データ一覧(モニタリング指標)'!AAY28+'データ一覧(モニタリング指標)'!AAY34</f>
        <v>306</v>
      </c>
      <c r="AAZ21" s="38">
        <f>'データ一覧(モニタリング指標)'!AAZ28+'データ一覧(モニタリング指標)'!AAZ34</f>
        <v>294</v>
      </c>
      <c r="ABA21" s="38">
        <f>'データ一覧(モニタリング指標)'!ABA28+'データ一覧(モニタリング指標)'!ABA34</f>
        <v>284</v>
      </c>
      <c r="ABB21" s="38">
        <f>'データ一覧(モニタリング指標)'!ABB28+'データ一覧(モニタリング指標)'!ABB34</f>
        <v>285</v>
      </c>
      <c r="ABC21" s="38">
        <f>'データ一覧(モニタリング指標)'!ABC28+'データ一覧(モニタリング指標)'!ABC34</f>
        <v>287</v>
      </c>
      <c r="ABD21" s="38">
        <f>'データ一覧(モニタリング指標)'!ABD28+'データ一覧(モニタリング指標)'!ABD34</f>
        <v>302</v>
      </c>
      <c r="ABE21" s="38">
        <f>'データ一覧(モニタリング指標)'!ABE28+'データ一覧(モニタリング指標)'!ABE34</f>
        <v>288</v>
      </c>
      <c r="ABF21" s="38">
        <f>'データ一覧(モニタリング指標)'!ABF28+'データ一覧(モニタリング指標)'!ABF34</f>
        <v>268</v>
      </c>
      <c r="ABG21" s="38">
        <f>'データ一覧(モニタリング指標)'!ABG28+'データ一覧(モニタリング指標)'!ABG34</f>
        <v>259</v>
      </c>
      <c r="ABH21" s="38">
        <f>'データ一覧(モニタリング指標)'!ABH28+'データ一覧(モニタリング指標)'!ABH34</f>
        <v>247</v>
      </c>
      <c r="ABI21" s="38">
        <f>'データ一覧(モニタリング指標)'!ABI28+'データ一覧(モニタリング指標)'!ABI34</f>
        <v>242</v>
      </c>
      <c r="ABJ21" s="38">
        <f>'データ一覧(モニタリング指標)'!ABJ28+'データ一覧(モニタリング指標)'!ABJ34</f>
        <v>246</v>
      </c>
      <c r="ABK21" s="38">
        <f>'データ一覧(モニタリング指標)'!ABK28+'データ一覧(モニタリング指標)'!ABK34</f>
        <v>253</v>
      </c>
      <c r="ABL21" s="38">
        <f>'データ一覧(モニタリング指標)'!ABL28+'データ一覧(モニタリング指標)'!ABL34</f>
        <v>257</v>
      </c>
      <c r="ABM21" s="38">
        <f>'データ一覧(モニタリング指標)'!ABM28+'データ一覧(モニタリング指標)'!ABM34</f>
        <v>248</v>
      </c>
      <c r="ABN21" s="38">
        <f>'データ一覧(モニタリング指標)'!ABN28+'データ一覧(モニタリング指標)'!ABN34</f>
        <v>233</v>
      </c>
      <c r="ABO21" s="38">
        <f>'データ一覧(モニタリング指標)'!ABO28+'データ一覧(モニタリング指標)'!ABO34</f>
        <v>231</v>
      </c>
      <c r="ABP21" s="38">
        <f>'データ一覧(モニタリング指標)'!ABP28+'データ一覧(モニタリング指標)'!ABP34</f>
        <v>230</v>
      </c>
      <c r="ABQ21" s="38">
        <f>'データ一覧(モニタリング指標)'!ABQ28+'データ一覧(モニタリング指標)'!ABQ34</f>
        <v>226</v>
      </c>
      <c r="ABR21" s="38">
        <f>'データ一覧(モニタリング指標)'!ABR28+'データ一覧(モニタリング指標)'!ABR34</f>
        <v>216</v>
      </c>
      <c r="ABS21" s="38">
        <f>'データ一覧(モニタリング指標)'!ABS28+'データ一覧(モニタリング指標)'!ABS34</f>
        <v>182</v>
      </c>
      <c r="ABT21" s="38">
        <f>'データ一覧(モニタリング指標)'!ABT28+'データ一覧(モニタリング指標)'!ABT34</f>
        <v>174</v>
      </c>
      <c r="ABU21" s="38">
        <f>'データ一覧(モニタリング指標)'!ABU28+'データ一覧(モニタリング指標)'!ABU34</f>
        <v>177</v>
      </c>
      <c r="ABV21" s="38">
        <f>'データ一覧(モニタリング指標)'!ABV28+'データ一覧(モニタリング指標)'!ABV34</f>
        <v>165</v>
      </c>
      <c r="ABW21" s="38">
        <f>'データ一覧(モニタリング指標)'!ABW28+'データ一覧(モニタリング指標)'!ABW34</f>
        <v>164</v>
      </c>
      <c r="ABX21" s="38">
        <f>'データ一覧(モニタリング指標)'!ABX28+'データ一覧(モニタリング指標)'!ABX34</f>
        <v>164</v>
      </c>
      <c r="ABY21" s="38">
        <f>'データ一覧(モニタリング指標)'!ABY28+'データ一覧(モニタリング指標)'!ABY34</f>
        <v>159</v>
      </c>
      <c r="ABZ21" s="38">
        <f>'データ一覧(モニタリング指標)'!ABZ28+'データ一覧(モニタリング指標)'!ABZ34</f>
        <v>143</v>
      </c>
      <c r="ACA21" s="38">
        <f>'データ一覧(モニタリング指標)'!ACA28+'データ一覧(モニタリング指標)'!ACA34</f>
        <v>128</v>
      </c>
      <c r="ACB21" s="38">
        <f>'データ一覧(モニタリング指標)'!ACB28+'データ一覧(モニタリング指標)'!ACB34</f>
        <v>124</v>
      </c>
      <c r="ACC21" s="38">
        <f>'データ一覧(モニタリング指標)'!ACC28+'データ一覧(モニタリング指標)'!ACC34</f>
        <v>120</v>
      </c>
      <c r="ACD21" s="38">
        <f>'データ一覧(モニタリング指標)'!ACD28+'データ一覧(モニタリング指標)'!ACD34</f>
        <v>120</v>
      </c>
      <c r="ACE21" s="38">
        <f>'データ一覧(モニタリング指標)'!ACE28+'データ一覧(モニタリング指標)'!ACE34</f>
        <v>111</v>
      </c>
      <c r="ACF21" s="38">
        <f>'データ一覧(モニタリング指標)'!ACF28+'データ一覧(モニタリング指標)'!ACF34</f>
        <v>101</v>
      </c>
      <c r="ACG21" s="38">
        <f>'データ一覧(モニタリング指標)'!ACG28+'データ一覧(モニタリング指標)'!ACG34</f>
        <v>99</v>
      </c>
      <c r="ACH21" s="38">
        <f>'データ一覧(モニタリング指標)'!ACH28+'データ一覧(モニタリング指標)'!ACH34</f>
        <v>97</v>
      </c>
      <c r="ACI21" s="38">
        <f>'データ一覧(モニタリング指標)'!ACI28+'データ一覧(モニタリング指標)'!ACI34</f>
        <v>90</v>
      </c>
      <c r="ACJ21" s="38">
        <f>'データ一覧(モニタリング指標)'!ACJ28+'データ一覧(モニタリング指標)'!ACJ34</f>
        <v>88</v>
      </c>
      <c r="ACK21" s="38">
        <f>'データ一覧(モニタリング指標)'!ACK28+'データ一覧(モニタリング指標)'!ACK34</f>
        <v>86</v>
      </c>
      <c r="ACL21" s="38">
        <f>'データ一覧(モニタリング指標)'!ACL28+'データ一覧(モニタリング指標)'!ACL34</f>
        <v>84</v>
      </c>
      <c r="ACM21" s="38">
        <f>'データ一覧(モニタリング指標)'!ACM28+'データ一覧(モニタリング指標)'!ACM34</f>
        <v>81</v>
      </c>
      <c r="ACN21" s="38">
        <f>'データ一覧(モニタリング指標)'!ACN28+'データ一覧(モニタリング指標)'!ACN34</f>
        <v>74</v>
      </c>
      <c r="ACO21" s="38">
        <f>'データ一覧(モニタリング指標)'!ACO28+'データ一覧(モニタリング指標)'!ACO34</f>
        <v>72</v>
      </c>
      <c r="ACP21" s="38">
        <f>'データ一覧(モニタリング指標)'!ACP28+'データ一覧(モニタリング指標)'!ACP34</f>
        <v>74</v>
      </c>
      <c r="ACQ21" s="38">
        <f>'データ一覧(モニタリング指標)'!ACQ28+'データ一覧(モニタリング指標)'!ACQ34</f>
        <v>72</v>
      </c>
      <c r="ACR21" s="38">
        <f>'データ一覧(モニタリング指標)'!ACR28+'データ一覧(モニタリング指標)'!ACR34</f>
        <v>72</v>
      </c>
      <c r="ACS21" s="38">
        <f>'データ一覧(モニタリング指標)'!ACS28+'データ一覧(モニタリング指標)'!ACS34</f>
        <v>71</v>
      </c>
      <c r="ACT21" s="38">
        <f>'データ一覧(モニタリング指標)'!ACT28+'データ一覧(モニタリング指標)'!ACT34</f>
        <v>78</v>
      </c>
      <c r="ACU21" s="38">
        <f>'データ一覧(モニタリング指標)'!ACU28+'データ一覧(モニタリング指標)'!ACU34</f>
        <v>78</v>
      </c>
      <c r="ACV21" s="38">
        <f>'データ一覧(モニタリング指標)'!ACV28+'データ一覧(モニタリング指標)'!ACV34</f>
        <v>79</v>
      </c>
      <c r="ACW21" s="38">
        <f>'データ一覧(モニタリング指標)'!ACW28+'データ一覧(モニタリング指標)'!ACW34</f>
        <v>73</v>
      </c>
      <c r="ACX21" s="38">
        <f>'データ一覧(モニタリング指標)'!ACX28+'データ一覧(モニタリング指標)'!ACX34</f>
        <v>74</v>
      </c>
      <c r="ACY21" s="38">
        <f>'データ一覧(モニタリング指標)'!ACY28+'データ一覧(モニタリング指標)'!ACY34</f>
        <v>75</v>
      </c>
      <c r="ACZ21" s="38">
        <f>'データ一覧(モニタリング指標)'!ACZ28+'データ一覧(モニタリング指標)'!ACZ34</f>
        <v>75</v>
      </c>
      <c r="ADA21" s="38">
        <f>'データ一覧(モニタリング指標)'!ADA28+'データ一覧(モニタリング指標)'!ADA34</f>
        <v>75</v>
      </c>
      <c r="ADB21" s="38">
        <f>'データ一覧(モニタリング指標)'!ADB28+'データ一覧(モニタリング指標)'!ADB34</f>
        <v>68</v>
      </c>
      <c r="ADC21" s="38">
        <f>'データ一覧(モニタリング指標)'!ADC28+'データ一覧(モニタリング指標)'!ADC34</f>
        <v>63</v>
      </c>
      <c r="ADD21" s="38">
        <f>'データ一覧(モニタリング指標)'!ADD28+'データ一覧(モニタリング指標)'!ADD34</f>
        <v>61</v>
      </c>
      <c r="ADE21" s="38">
        <f>'データ一覧(モニタリング指標)'!ADE28+'データ一覧(モニタリング指標)'!ADE34</f>
        <v>57</v>
      </c>
      <c r="ADF21" s="38">
        <f>'データ一覧(モニタリング指標)'!ADF28+'データ一覧(モニタリング指標)'!ADF34</f>
        <v>58</v>
      </c>
      <c r="ADG21" s="38">
        <f>'データ一覧(モニタリング指標)'!ADG28+'データ一覧(モニタリング指標)'!ADG34</f>
        <v>60</v>
      </c>
      <c r="ADH21" s="38">
        <f>'データ一覧(モニタリング指標)'!ADH28+'データ一覧(モニタリング指標)'!ADH34</f>
        <v>44</v>
      </c>
      <c r="ADI21" s="38">
        <f>'データ一覧(モニタリング指標)'!ADI28+'データ一覧(モニタリング指標)'!ADI34</f>
        <v>41</v>
      </c>
      <c r="ADJ21" s="38">
        <f>'データ一覧(モニタリング指標)'!ADJ28+'データ一覧(モニタリング指標)'!ADJ34</f>
        <v>39</v>
      </c>
      <c r="ADK21" s="38">
        <f>'データ一覧(モニタリング指標)'!ADK28+'データ一覧(モニタリング指標)'!ADK34</f>
        <v>37</v>
      </c>
      <c r="ADL21" s="38">
        <f>'データ一覧(モニタリング指標)'!ADL28+'データ一覧(モニタリング指標)'!ADL34</f>
        <v>38</v>
      </c>
      <c r="ADM21" s="38">
        <f>'データ一覧(モニタリング指標)'!ADM28+'データ一覧(モニタリング指標)'!ADM34</f>
        <v>38</v>
      </c>
      <c r="ADN21" s="38">
        <f>'データ一覧(モニタリング指標)'!ADN28+'データ一覧(モニタリング指標)'!ADN34</f>
        <v>35</v>
      </c>
      <c r="ADO21" s="38">
        <f>'データ一覧(モニタリング指標)'!ADO28+'データ一覧(モニタリング指標)'!ADO34</f>
        <v>34</v>
      </c>
      <c r="ADP21" s="38">
        <f>'データ一覧(モニタリング指標)'!ADP28+'データ一覧(モニタリング指標)'!ADP34</f>
        <v>33</v>
      </c>
      <c r="ADQ21" s="38">
        <f>'データ一覧(モニタリング指標)'!ADQ28+'データ一覧(モニタリング指標)'!ADQ34</f>
        <v>32</v>
      </c>
      <c r="ADR21" s="38">
        <f>'データ一覧(モニタリング指標)'!ADR28+'データ一覧(モニタリング指標)'!ADR34</f>
        <v>32</v>
      </c>
      <c r="ADS21" s="38">
        <f>'データ一覧(モニタリング指標)'!ADS28+'データ一覧(モニタリング指標)'!ADS34</f>
        <v>36</v>
      </c>
      <c r="ADT21" s="38">
        <f>'データ一覧(モニタリング指標)'!ADT28+'データ一覧(モニタリング指標)'!ADT34</f>
        <v>37</v>
      </c>
      <c r="ADU21" s="38">
        <f>'データ一覧(モニタリング指標)'!ADU28+'データ一覧(モニタリング指標)'!ADU34</f>
        <v>35</v>
      </c>
      <c r="ADV21" s="38">
        <f>'データ一覧(モニタリング指標)'!ADV28+'データ一覧(モニタリング指標)'!ADV34</f>
        <v>37</v>
      </c>
      <c r="ADW21" s="38">
        <f>'データ一覧(モニタリング指標)'!ADW28+'データ一覧(モニタリング指標)'!ADW34</f>
        <v>37</v>
      </c>
      <c r="ADX21" s="38">
        <f>'データ一覧(モニタリング指標)'!ADX28+'データ一覧(モニタリング指標)'!ADX34</f>
        <v>38</v>
      </c>
      <c r="ADY21" s="38">
        <f>'データ一覧(モニタリング指標)'!ADY28+'データ一覧(モニタリング指標)'!ADY34</f>
        <v>35</v>
      </c>
      <c r="ADZ21" s="38">
        <f>'データ一覧(モニタリング指標)'!ADZ28+'データ一覧(モニタリング指標)'!ADZ34</f>
        <v>36</v>
      </c>
      <c r="AEA21" s="38">
        <f>'データ一覧(モニタリング指標)'!AEA28+'データ一覧(モニタリング指標)'!AEA34</f>
        <v>36</v>
      </c>
      <c r="AEB21" s="38">
        <f>'データ一覧(モニタリング指標)'!AEB28+'データ一覧(モニタリング指標)'!AEB34</f>
        <v>37</v>
      </c>
      <c r="AEC21" s="38">
        <f>'データ一覧(モニタリング指標)'!AEC28+'データ一覧(モニタリング指標)'!AEC34</f>
        <v>38</v>
      </c>
      <c r="AED21" s="38">
        <f>'データ一覧(モニタリング指標)'!AED28+'データ一覧(モニタリング指標)'!AED34</f>
        <v>38</v>
      </c>
      <c r="AEE21" s="38">
        <f>'データ一覧(モニタリング指標)'!AEE28+'データ一覧(モニタリング指標)'!AEE34</f>
        <v>37</v>
      </c>
      <c r="AEF21" s="38">
        <f>'データ一覧(モニタリング指標)'!AEF28+'データ一覧(モニタリング指標)'!AEF34</f>
        <v>42</v>
      </c>
      <c r="AEG21" s="38">
        <f>'データ一覧(モニタリング指標)'!AEG28+'データ一覧(モニタリング指標)'!AEG34</f>
        <v>42</v>
      </c>
      <c r="AEH21" s="38">
        <f>'データ一覧(モニタリング指標)'!AEH28+'データ一覧(モニタリング指標)'!AEH34</f>
        <v>42</v>
      </c>
      <c r="AEI21" s="38">
        <f>'データ一覧(モニタリング指標)'!AEI28+'データ一覧(モニタリング指標)'!AEI34</f>
        <v>45</v>
      </c>
      <c r="AEJ21" s="38">
        <f>'データ一覧(モニタリング指標)'!AEJ28+'データ一覧(モニタリング指標)'!AEJ34</f>
        <v>46</v>
      </c>
      <c r="AEK21" s="38">
        <f>'データ一覧(モニタリング指標)'!AEK28+'データ一覧(モニタリング指標)'!AEK34</f>
        <v>45</v>
      </c>
      <c r="AEL21" s="38">
        <f>'データ一覧(モニタリング指標)'!AEL28+'データ一覧(モニタリング指標)'!AEL34</f>
        <v>45</v>
      </c>
      <c r="AEM21" s="38">
        <f>'データ一覧(モニタリング指標)'!AEM28+'データ一覧(モニタリング指標)'!AEM34</f>
        <v>42</v>
      </c>
      <c r="AEN21" s="38">
        <f>'データ一覧(モニタリング指標)'!AEN28+'データ一覧(モニタリング指標)'!AEN34</f>
        <v>37</v>
      </c>
      <c r="AEO21" s="38">
        <f>'データ一覧(モニタリング指標)'!AEO28+'データ一覧(モニタリング指標)'!AEO34</f>
        <v>39</v>
      </c>
      <c r="AEP21" s="38">
        <f>'データ一覧(モニタリング指標)'!AEP28+'データ一覧(モニタリング指標)'!AEP34</f>
        <v>41</v>
      </c>
      <c r="AEQ21" s="38">
        <f>'データ一覧(モニタリング指標)'!AEQ28+'データ一覧(モニタリング指標)'!AEQ34</f>
        <v>39</v>
      </c>
      <c r="AER21" s="38">
        <f>'データ一覧(モニタリング指標)'!AER28+'データ一覧(モニタリング指標)'!AER34</f>
        <v>40</v>
      </c>
      <c r="AES21" s="38">
        <f>'データ一覧(モニタリング指標)'!AES28+'データ一覧(モニタリング指標)'!AES34</f>
        <v>36</v>
      </c>
      <c r="AET21" s="38">
        <f>'データ一覧(モニタリング指標)'!AET28+'データ一覧(モニタリング指標)'!AET34</f>
        <v>34</v>
      </c>
      <c r="AEU21" s="38">
        <f>'データ一覧(モニタリング指標)'!AEU28+'データ一覧(モニタリング指標)'!AEU34</f>
        <v>40</v>
      </c>
      <c r="AEV21" s="38">
        <f>'データ一覧(モニタリング指標)'!AEV28+'データ一覧(モニタリング指標)'!AEV34</f>
        <v>40</v>
      </c>
      <c r="AEW21" s="38">
        <f>'データ一覧(モニタリング指標)'!AEW28+'データ一覧(モニタリング指標)'!AEW34</f>
        <v>39</v>
      </c>
      <c r="AEX21" s="38">
        <f>'データ一覧(モニタリング指標)'!AEX28+'データ一覧(モニタリング指標)'!AEX34</f>
        <v>40</v>
      </c>
      <c r="AEY21" s="38">
        <f>'データ一覧(モニタリング指標)'!AEY28+'データ一覧(モニタリング指標)'!AEY34</f>
        <v>34</v>
      </c>
      <c r="AEZ21" s="38">
        <f>'データ一覧(モニタリング指標)'!AEZ28+'データ一覧(モニタリング指標)'!AEZ34</f>
        <v>35</v>
      </c>
      <c r="AFA21" s="38">
        <f>'データ一覧(モニタリング指標)'!AFA28+'データ一覧(モニタリング指標)'!AFA34</f>
        <v>31</v>
      </c>
      <c r="AFB21" s="38">
        <f>'データ一覧(モニタリング指標)'!AFB28+'データ一覧(モニタリング指標)'!AFB34</f>
        <v>28</v>
      </c>
      <c r="AFC21" s="38">
        <f>'データ一覧(モニタリング指標)'!AFC28+'データ一覧(モニタリング指標)'!AFC34</f>
        <v>28</v>
      </c>
      <c r="AFD21" s="38">
        <f>'データ一覧(モニタリング指標)'!AFD28+'データ一覧(モニタリング指標)'!AFD34</f>
        <v>28</v>
      </c>
      <c r="AFE21" s="38">
        <f>'データ一覧(モニタリング指標)'!AFE28+'データ一覧(モニタリング指標)'!AFE34</f>
        <v>24</v>
      </c>
      <c r="AFF21" s="38">
        <f>'データ一覧(モニタリング指標)'!AFF28+'データ一覧(モニタリング指標)'!AFF34</f>
        <v>27</v>
      </c>
      <c r="AFG21" s="38">
        <f>'データ一覧(モニタリング指標)'!AFG28+'データ一覧(モニタリング指標)'!AFG34</f>
        <v>28</v>
      </c>
      <c r="AFH21" s="38">
        <f>'データ一覧(モニタリング指標)'!AFH28+'データ一覧(モニタリング指標)'!AFH34</f>
        <v>29</v>
      </c>
      <c r="AFI21" s="38">
        <f>'データ一覧(モニタリング指標)'!AFI28+'データ一覧(モニタリング指標)'!AFI34</f>
        <v>26</v>
      </c>
      <c r="AFJ21" s="38">
        <f>'データ一覧(モニタリング指標)'!AFJ28+'データ一覧(モニタリング指標)'!AFJ34</f>
        <v>26</v>
      </c>
      <c r="AFK21" s="38">
        <f>'データ一覧(モニタリング指標)'!AFK28+'データ一覧(モニタリング指標)'!AFK34</f>
        <v>25</v>
      </c>
      <c r="AFL21" s="38">
        <f>'データ一覧(モニタリング指標)'!AFL28+'データ一覧(モニタリング指標)'!AFL34</f>
        <v>25</v>
      </c>
      <c r="AFM21" s="38">
        <f>'データ一覧(モニタリング指標)'!AFM28+'データ一覧(モニタリング指標)'!AFM34</f>
        <v>28</v>
      </c>
      <c r="AFN21" s="38">
        <f>'データ一覧(モニタリング指標)'!AFN28+'データ一覧(モニタリング指標)'!AFN34</f>
        <v>25</v>
      </c>
      <c r="AFO21" s="38">
        <f>'データ一覧(モニタリング指標)'!AFO28+'データ一覧(モニタリング指標)'!AFO34</f>
        <v>25</v>
      </c>
      <c r="AFP21" s="38">
        <f>'データ一覧(モニタリング指標)'!AFP28+'データ一覧(モニタリング指標)'!AFP34</f>
        <v>25</v>
      </c>
      <c r="AFQ21" s="38">
        <f>'データ一覧(モニタリング指標)'!AFQ28+'データ一覧(モニタリング指標)'!AFQ34</f>
        <v>25</v>
      </c>
      <c r="AFR21" s="38">
        <f>'データ一覧(モニタリング指標)'!AFR28+'データ一覧(モニタリング指標)'!AFR34</f>
        <v>24</v>
      </c>
      <c r="AFS21" s="38">
        <f>'データ一覧(モニタリング指標)'!AFS28+'データ一覧(モニタリング指標)'!AFS34</f>
        <v>24</v>
      </c>
      <c r="AFT21" s="38">
        <f>'データ一覧(モニタリング指標)'!AFT28+'データ一覧(モニタリング指標)'!AFT34</f>
        <v>24</v>
      </c>
      <c r="AFU21" s="38">
        <f>'データ一覧(モニタリング指標)'!AFU28+'データ一覧(モニタリング指標)'!AFU34</f>
        <v>24</v>
      </c>
      <c r="AFV21" s="38">
        <f>'データ一覧(モニタリング指標)'!AFV28+'データ一覧(モニタリング指標)'!AFV34</f>
        <v>21</v>
      </c>
      <c r="AFW21" s="38">
        <f>'データ一覧(モニタリング指標)'!AFW28+'データ一覧(モニタリング指標)'!AFW34</f>
        <v>19</v>
      </c>
      <c r="AFX21" s="38">
        <f>'データ一覧(モニタリング指標)'!AFX28+'データ一覧(モニタリング指標)'!AFX34</f>
        <v>19</v>
      </c>
      <c r="AFY21" s="38">
        <f>'データ一覧(モニタリング指標)'!AFY28+'データ一覧(モニタリング指標)'!AFY34</f>
        <v>20</v>
      </c>
      <c r="AFZ21" s="38">
        <f>'データ一覧(モニタリング指標)'!AFZ28+'データ一覧(モニタリング指標)'!AFZ34</f>
        <v>25</v>
      </c>
      <c r="AGA21" s="38">
        <f>'データ一覧(モニタリング指標)'!AGA28+'データ一覧(モニタリング指標)'!AGA34</f>
        <v>26</v>
      </c>
      <c r="AGB21" s="38">
        <f>'データ一覧(モニタリング指標)'!AGB28+'データ一覧(モニタリング指標)'!AGB34</f>
        <v>27</v>
      </c>
      <c r="AGC21" s="38">
        <f>'データ一覧(モニタリング指標)'!AGC28+'データ一覧(モニタリング指標)'!AGC34</f>
        <v>29</v>
      </c>
      <c r="AGD21" s="38">
        <f>'データ一覧(モニタリング指標)'!AGD28+'データ一覧(モニタリング指標)'!AGD34</f>
        <v>27</v>
      </c>
      <c r="AGE21" s="38">
        <f>'データ一覧(モニタリング指標)'!AGE28+'データ一覧(モニタリング指標)'!AGE34</f>
        <v>26</v>
      </c>
      <c r="AGF21" s="38">
        <f>'データ一覧(モニタリング指標)'!AGF28+'データ一覧(モニタリング指標)'!AGF34</f>
        <v>24</v>
      </c>
      <c r="AGG21" s="38">
        <f>'データ一覧(モニタリング指標)'!AGG28+'データ一覧(モニタリング指標)'!AGG34</f>
        <v>38</v>
      </c>
      <c r="AGH21" s="38">
        <f>'データ一覧(モニタリング指標)'!AGH28+'データ一覧(モニタリング指標)'!AGH34</f>
        <v>38</v>
      </c>
      <c r="AGI21" s="38">
        <f>'データ一覧(モニタリング指標)'!AGI28+'データ一覧(モニタリング指標)'!AGI34</f>
        <v>34</v>
      </c>
      <c r="AGJ21" s="38">
        <f>'データ一覧(モニタリング指標)'!AGJ28+'データ一覧(モニタリング指標)'!AGJ34</f>
        <v>44</v>
      </c>
      <c r="AGK21" s="38">
        <f>'データ一覧(モニタリング指標)'!AGK28+'データ一覧(モニタリング指標)'!AGK34</f>
        <v>50</v>
      </c>
      <c r="AGL21" s="38">
        <f>'データ一覧(モニタリング指標)'!AGL28+'データ一覧(モニタリング指標)'!AGL34</f>
        <v>51</v>
      </c>
      <c r="AGM21" s="38">
        <f>'データ一覧(モニタリング指標)'!AGM28+'データ一覧(モニタリング指標)'!AGM34</f>
        <v>51</v>
      </c>
      <c r="AGN21" s="38">
        <f>'データ一覧(モニタリング指標)'!AGN28+'データ一覧(モニタリング指標)'!AGN34</f>
        <v>58</v>
      </c>
      <c r="AGO21" s="38">
        <f>'データ一覧(モニタリング指標)'!AGO28+'データ一覧(モニタリング指標)'!AGO34</f>
        <v>71</v>
      </c>
      <c r="AGP21" s="38">
        <f>'データ一覧(モニタリング指標)'!AGP28+'データ一覧(モニタリング指標)'!AGP34</f>
        <v>80</v>
      </c>
      <c r="AGQ21" s="38">
        <f>'データ一覧(モニタリング指標)'!AGQ28+'データ一覧(モニタリング指標)'!AGQ34</f>
        <v>83</v>
      </c>
      <c r="AGR21" s="38">
        <f>'データ一覧(モニタリング指標)'!AGR28+'データ一覧(モニタリング指標)'!AGR34</f>
        <v>87</v>
      </c>
      <c r="AGS21" s="38">
        <f>'データ一覧(モニタリング指標)'!AGS28+'データ一覧(モニタリング指標)'!AGS34</f>
        <v>87</v>
      </c>
      <c r="AGT21" s="38">
        <f>'データ一覧(モニタリング指標)'!AGT28+'データ一覧(モニタリング指標)'!AGT34</f>
        <v>94</v>
      </c>
      <c r="AGU21" s="38">
        <f>'データ一覧(モニタリング指標)'!AGU28+'データ一覧(モニタリング指標)'!AGU34</f>
        <v>110</v>
      </c>
      <c r="AGV21" s="38">
        <f>'データ一覧(モニタリング指標)'!AGV28+'データ一覧(モニタリング指標)'!AGV34</f>
        <v>113</v>
      </c>
      <c r="AGW21" s="38">
        <f>'データ一覧(モニタリング指標)'!AGW28+'データ一覧(モニタリング指標)'!AGW34</f>
        <v>127</v>
      </c>
      <c r="AGX21" s="38">
        <f>'データ一覧(モニタリング指標)'!AGX28+'データ一覧(モニタリング指標)'!AGX34</f>
        <v>132</v>
      </c>
      <c r="AGY21" s="38">
        <f>'データ一覧(モニタリング指標)'!AGY28+'データ一覧(モニタリング指標)'!AGY34</f>
        <v>122</v>
      </c>
      <c r="AGZ21" s="38">
        <f>'データ一覧(モニタリング指標)'!AGZ28+'データ一覧(モニタリング指標)'!AGZ34</f>
        <v>118</v>
      </c>
      <c r="AHA21" s="38">
        <f>'データ一覧(モニタリング指標)'!AHA28+'データ一覧(モニタリング指標)'!AHA34</f>
        <v>123</v>
      </c>
      <c r="AHB21" s="38">
        <f>'データ一覧(モニタリング指標)'!AHB28+'データ一覧(モニタリング指標)'!AHB34</f>
        <v>126</v>
      </c>
      <c r="AHC21" s="38">
        <f>'データ一覧(モニタリング指標)'!AHC28+'データ一覧(モニタリング指標)'!AHC34</f>
        <v>127</v>
      </c>
      <c r="AHD21" s="38">
        <f>'データ一覧(モニタリング指標)'!AHD28+'データ一覧(モニタリング指標)'!AHD34</f>
        <v>134</v>
      </c>
      <c r="AHE21" s="38">
        <f>'データ一覧(モニタリング指標)'!AHE28+'データ一覧(モニタリング指標)'!AHE34</f>
        <v>140</v>
      </c>
      <c r="AHF21" s="38">
        <f>'データ一覧(モニタリング指標)'!AHF28+'データ一覧(モニタリング指標)'!AHF34</f>
        <v>140</v>
      </c>
      <c r="AHG21" s="38">
        <f>'データ一覧(モニタリング指標)'!AHG28+'データ一覧(モニタリング指標)'!AHG34</f>
        <v>134</v>
      </c>
      <c r="AHH21" s="38">
        <f>'データ一覧(モニタリング指標)'!AHH28+'データ一覧(モニタリング指標)'!AHH34</f>
        <v>134</v>
      </c>
      <c r="AHI21" s="38">
        <f>'データ一覧(モニタリング指標)'!AHI28+'データ一覧(モニタリング指標)'!AHI34</f>
        <v>150</v>
      </c>
      <c r="AHJ21" s="38">
        <f>'データ一覧(モニタリング指標)'!AHJ28+'データ一覧(モニタリング指標)'!AHJ34</f>
        <v>141</v>
      </c>
      <c r="AHK21" s="38">
        <f>'データ一覧(モニタリング指標)'!AHK28+'データ一覧(モニタリング指標)'!AHK34</f>
        <v>141</v>
      </c>
      <c r="AHL21" s="38">
        <f>'データ一覧(モニタリング指標)'!AHL28+'データ一覧(モニタリング指標)'!AHL34</f>
        <v>143</v>
      </c>
      <c r="AHM21" s="38">
        <f>'データ一覧(モニタリング指標)'!AHM28+'データ一覧(モニタリング指標)'!AHM34</f>
        <v>135</v>
      </c>
      <c r="AHN21" s="38">
        <f>'データ一覧(モニタリング指標)'!AHN28+'データ一覧(モニタリング指標)'!AHN34</f>
        <v>144</v>
      </c>
      <c r="AHO21" s="38">
        <f>'データ一覧(モニタリング指標)'!AHO28+'データ一覧(モニタリング指標)'!AHO34</f>
        <v>149</v>
      </c>
      <c r="AHP21" s="38">
        <f>'データ一覧(モニタリング指標)'!AHP28+'データ一覧(モニタリング指標)'!AHP34</f>
        <v>149</v>
      </c>
      <c r="AHQ21" s="38">
        <f>'データ一覧(モニタリング指標)'!AHQ28+'データ一覧(モニタリング指標)'!AHQ34</f>
        <v>149</v>
      </c>
      <c r="AHR21" s="38">
        <f>'データ一覧(モニタリング指標)'!AHR28+'データ一覧(モニタリング指標)'!AHR34</f>
        <v>165</v>
      </c>
      <c r="AHS21" s="38">
        <f>'データ一覧(モニタリング指標)'!AHS28+'データ一覧(モニタリング指標)'!AHS34</f>
        <v>172</v>
      </c>
      <c r="AHT21" s="38">
        <f>'データ一覧(モニタリング指標)'!AHT28+'データ一覧(モニタリング指標)'!AHT34</f>
        <v>175</v>
      </c>
      <c r="AHU21" s="38">
        <f>'データ一覧(モニタリング指標)'!AHU28+'データ一覧(モニタリング指標)'!AHU34</f>
        <v>169</v>
      </c>
      <c r="AHV21" s="38">
        <f>'データ一覧(モニタリング指標)'!AHV28+'データ一覧(モニタリング指標)'!AHV34</f>
        <v>174</v>
      </c>
      <c r="AHW21" s="38">
        <f>'データ一覧(モニタリング指標)'!AHW28+'データ一覧(モニタリング指標)'!AHW34</f>
        <v>166</v>
      </c>
      <c r="AHX21" s="38">
        <f>'データ一覧(モニタリング指標)'!AHX28+'データ一覧(モニタリング指標)'!AHX34</f>
        <v>165</v>
      </c>
      <c r="AHY21" s="38">
        <f>'データ一覧(モニタリング指標)'!AHY28+'データ一覧(モニタリング指標)'!AHY34</f>
        <v>171</v>
      </c>
      <c r="AHZ21" s="38">
        <f>'データ一覧(モニタリング指標)'!AHZ28+'データ一覧(モニタリング指標)'!AHZ34</f>
        <v>173</v>
      </c>
      <c r="AIA21" s="38">
        <f>'データ一覧(モニタリング指標)'!AIA28+'データ一覧(モニタリング指標)'!AIA34</f>
        <v>161</v>
      </c>
      <c r="AIB21" s="38">
        <f>'データ一覧(モニタリング指標)'!AIB28+'データ一覧(モニタリング指標)'!AIB34</f>
        <v>161</v>
      </c>
      <c r="AIC21" s="38">
        <f>'データ一覧(モニタリング指標)'!AIC28+'データ一覧(モニタリング指標)'!AIC34</f>
        <v>155</v>
      </c>
      <c r="AID21" s="38">
        <f>'データ一覧(モニタリング指標)'!AID28+'データ一覧(モニタリング指標)'!AID34</f>
        <v>137</v>
      </c>
      <c r="AIE21" s="38">
        <f>'データ一覧(モニタリング指標)'!AIE28+'データ一覧(モニタリング指標)'!AIE34</f>
        <v>135</v>
      </c>
      <c r="AIF21" s="38">
        <f>'データ一覧(モニタリング指標)'!AIF28+'データ一覧(モニタリング指標)'!AIF34</f>
        <v>131</v>
      </c>
      <c r="AIG21" s="38">
        <f>'データ一覧(モニタリング指標)'!AIG28+'データ一覧(モニタリング指標)'!AIG34</f>
        <v>119</v>
      </c>
      <c r="AIH21" s="38">
        <f>'データ一覧(モニタリング指標)'!AIH28+'データ一覧(モニタリング指標)'!AIH34</f>
        <v>112</v>
      </c>
      <c r="AII21" s="38">
        <f>'データ一覧(モニタリング指標)'!AII28+'データ一覧(モニタリング指標)'!AII34</f>
        <v>112</v>
      </c>
      <c r="AIJ21" s="38">
        <f>'データ一覧(モニタリング指標)'!AIJ28+'データ一覧(モニタリング指標)'!AIJ34</f>
        <v>113</v>
      </c>
      <c r="AIK21" s="38">
        <f>'データ一覧(モニタリング指標)'!AIK28+'データ一覧(モニタリング指標)'!AIK34</f>
        <v>100</v>
      </c>
      <c r="AIL21" s="38">
        <f>'データ一覧(モニタリング指標)'!AIL28+'データ一覧(モニタリング指標)'!AIL34</f>
        <v>99</v>
      </c>
      <c r="AIM21" s="38">
        <f>'データ一覧(モニタリング指標)'!AIM28+'データ一覧(モニタリング指標)'!AIM34</f>
        <v>96</v>
      </c>
      <c r="AIN21" s="38">
        <f>'データ一覧(モニタリング指標)'!AIN28+'データ一覧(モニタリング指標)'!AIN34</f>
        <v>103</v>
      </c>
      <c r="AIO21" s="38">
        <f>'データ一覧(モニタリング指標)'!AIO28+'データ一覧(モニタリング指標)'!AIO34</f>
        <v>91</v>
      </c>
      <c r="AIP21" s="38">
        <f>'データ一覧(モニタリング指標)'!AIP28+'データ一覧(モニタリング指標)'!AIP34</f>
        <v>91</v>
      </c>
      <c r="AIQ21" s="38">
        <f>'データ一覧(モニタリング指標)'!AIQ28+'データ一覧(モニタリング指標)'!AIQ34</f>
        <v>96</v>
      </c>
      <c r="AIR21" s="38">
        <f>'データ一覧(モニタリング指標)'!AIR28+'データ一覧(モニタリング指標)'!AIR34</f>
        <v>82</v>
      </c>
      <c r="AIS21" s="38">
        <f>'データ一覧(モニタリング指標)'!AIS28+'データ一覧(モニタリング指標)'!AIS34</f>
        <v>89</v>
      </c>
      <c r="AIT21" s="38">
        <f>'データ一覧(モニタリング指標)'!AIT28+'データ一覧(モニタリング指標)'!AIT34</f>
        <v>74</v>
      </c>
      <c r="AIU21" s="38">
        <f>'データ一覧(モニタリング指標)'!AIU28+'データ一覧(モニタリング指標)'!AIU34</f>
        <v>73</v>
      </c>
      <c r="AIV21" s="38">
        <f>'データ一覧(モニタリング指標)'!AIV28+'データ一覧(モニタリング指標)'!AIV34</f>
        <v>74</v>
      </c>
      <c r="AIW21" s="38">
        <f>'データ一覧(モニタリング指標)'!AIW28+'データ一覧(モニタリング指標)'!AIW34</f>
        <v>74</v>
      </c>
      <c r="AIX21" s="38">
        <f>'データ一覧(モニタリング指標)'!AIX28+'データ一覧(モニタリング指標)'!AIX34</f>
        <v>74</v>
      </c>
      <c r="AIY21" s="38">
        <f>'データ一覧(モニタリング指標)'!AIY28+'データ一覧(モニタリング指標)'!AIY34</f>
        <v>70</v>
      </c>
      <c r="AIZ21" s="38">
        <f>'データ一覧(モニタリング指標)'!AIZ28+'データ一覧(モニタリング指標)'!AIZ34</f>
        <v>58</v>
      </c>
      <c r="AJA21" s="38">
        <f>'データ一覧(モニタリング指標)'!AJA28+'データ一覧(モニタリング指標)'!AJA34</f>
        <v>56</v>
      </c>
      <c r="AJB21" s="38">
        <f>'データ一覧(モニタリング指標)'!AJB28+'データ一覧(モニタリング指標)'!AJB34</f>
        <v>56</v>
      </c>
      <c r="AJC21" s="38">
        <f>'データ一覧(モニタリング指標)'!AJC28+'データ一覧(モニタリング指標)'!AJC34</f>
        <v>55</v>
      </c>
      <c r="AJD21" s="38">
        <f>'データ一覧(モニタリング指標)'!AJD28+'データ一覧(モニタリング指標)'!AJD34</f>
        <v>56</v>
      </c>
      <c r="AJE21" s="38">
        <f>'データ一覧(モニタリング指標)'!AJE28+'データ一覧(モニタリング指標)'!AJE34</f>
        <v>55</v>
      </c>
      <c r="AJF21" s="38">
        <f>'データ一覧(モニタリング指標)'!AJF28+'データ一覧(モニタリング指標)'!AJF34</f>
        <v>49</v>
      </c>
      <c r="AJG21" s="38">
        <f>'データ一覧(モニタリング指標)'!AJG28+'データ一覧(モニタリング指標)'!AJG34</f>
        <v>49</v>
      </c>
      <c r="AJH21" s="38">
        <f>'データ一覧(モニタリング指標)'!AJH28+'データ一覧(モニタリング指標)'!AJH34</f>
        <v>48</v>
      </c>
      <c r="AJI21" s="38">
        <f>'データ一覧(モニタリング指標)'!AJI28+'データ一覧(モニタリング指標)'!AJI34</f>
        <v>47</v>
      </c>
      <c r="AJJ21" s="38">
        <f>'データ一覧(モニタリング指標)'!AJJ28+'データ一覧(モニタリング指標)'!AJJ34</f>
        <v>50</v>
      </c>
      <c r="AJK21" s="38">
        <f>'データ一覧(モニタリング指標)'!AJK28+'データ一覧(モニタリング指標)'!AJK34</f>
        <v>50</v>
      </c>
      <c r="AJL21" s="38">
        <f>'データ一覧(モニタリング指標)'!AJL28+'データ一覧(モニタリング指標)'!AJL34</f>
        <v>51</v>
      </c>
      <c r="AJM21" s="38">
        <f>'データ一覧(モニタリング指標)'!AJM28+'データ一覧(モニタリング指標)'!AJM34</f>
        <v>52</v>
      </c>
      <c r="AJN21" s="38">
        <f>'データ一覧(モニタリング指標)'!AJN28+'データ一覧(モニタリング指標)'!AJN34</f>
        <v>47</v>
      </c>
      <c r="AJO21" s="38">
        <f>'データ一覧(モニタリング指標)'!AJO28+'データ一覧(モニタリング指標)'!AJO34</f>
        <v>44</v>
      </c>
      <c r="AJP21" s="38">
        <f>'データ一覧(モニタリング指標)'!AJP28+'データ一覧(モニタリング指標)'!AJP34</f>
        <v>44</v>
      </c>
      <c r="AJQ21" s="38">
        <f>'データ一覧(モニタリング指標)'!AJQ28+'データ一覧(モニタリング指標)'!AJQ34</f>
        <v>38</v>
      </c>
      <c r="AJR21" s="38">
        <f>'データ一覧(モニタリング指標)'!AJR28+'データ一覧(モニタリング指標)'!AJR34</f>
        <v>38</v>
      </c>
      <c r="AJS21" s="38">
        <f>'データ一覧(モニタリング指標)'!AJS28+'データ一覧(モニタリング指標)'!AJS34</f>
        <v>38</v>
      </c>
      <c r="AJT21" s="38">
        <f>'データ一覧(モニタリング指標)'!AJT28+'データ一覧(モニタリング指標)'!AJT34</f>
        <v>38</v>
      </c>
      <c r="AJU21" s="38">
        <f>'データ一覧(モニタリング指標)'!AJU28+'データ一覧(モニタリング指標)'!AJU34</f>
        <v>38</v>
      </c>
      <c r="AJV21" s="38">
        <f>'データ一覧(モニタリング指標)'!AJV28+'データ一覧(モニタリング指標)'!AJV34</f>
        <v>36</v>
      </c>
      <c r="AJW21" s="38">
        <f>'データ一覧(モニタリング指標)'!AJW28+'データ一覧(モニタリング指標)'!AJW34</f>
        <v>37</v>
      </c>
      <c r="AJX21" s="38">
        <f>'データ一覧(モニタリング指標)'!AJX28+'データ一覧(モニタリング指標)'!AJX34</f>
        <v>36</v>
      </c>
      <c r="AJY21" s="38">
        <f>'データ一覧(モニタリング指標)'!AJY28+'データ一覧(モニタリング指標)'!AJY34</f>
        <v>36</v>
      </c>
      <c r="AJZ21" s="38">
        <f>'データ一覧(モニタリング指標)'!AJZ28+'データ一覧(モニタリング指標)'!AJZ34</f>
        <v>36</v>
      </c>
      <c r="AKA21" s="38">
        <f>'データ一覧(モニタリング指標)'!AKA28+'データ一覧(モニタリング指標)'!AKA34</f>
        <v>31</v>
      </c>
      <c r="AKB21" s="38">
        <f>'データ一覧(モニタリング指標)'!AKB28+'データ一覧(モニタリング指標)'!AKB34</f>
        <v>30</v>
      </c>
      <c r="AKC21" s="38">
        <f>'データ一覧(モニタリング指標)'!AKC28+'データ一覧(モニタリング指標)'!AKC34</f>
        <v>32</v>
      </c>
      <c r="AKD21" s="38">
        <f>'データ一覧(モニタリング指標)'!AKD28+'データ一覧(モニタリング指標)'!AKD34</f>
        <v>34</v>
      </c>
      <c r="AKE21" s="38">
        <f>'データ一覧(モニタリング指標)'!AKE28+'データ一覧(モニタリング指標)'!AKE34</f>
        <v>35</v>
      </c>
      <c r="AKF21" s="38">
        <f>'データ一覧(モニタリング指標)'!AKF28+'データ一覧(モニタリング指標)'!AKF34</f>
        <v>35</v>
      </c>
      <c r="AKG21" s="38">
        <f>'データ一覧(モニタリング指標)'!AKG28+'データ一覧(モニタリング指標)'!AKG34</f>
        <v>35</v>
      </c>
      <c r="AKH21" s="38">
        <f>'データ一覧(モニタリング指標)'!AKH28+'データ一覧(モニタリング指標)'!AKH34</f>
        <v>31</v>
      </c>
      <c r="AKI21" s="38">
        <f>'データ一覧(モニタリング指標)'!AKI28+'データ一覧(モニタリング指標)'!AKI34</f>
        <v>25</v>
      </c>
      <c r="AKJ21" s="38">
        <f>'データ一覧(モニタリング指標)'!AKJ28+'データ一覧(モニタリング指標)'!AKJ34</f>
        <v>29</v>
      </c>
      <c r="AKK21" s="38">
        <f>'データ一覧(モニタリング指標)'!AKK28+'データ一覧(モニタリング指標)'!AKK34</f>
        <v>26</v>
      </c>
      <c r="AKL21" s="38">
        <f>'データ一覧(モニタリング指標)'!AKL28+'データ一覧(モニタリング指標)'!AKL34</f>
        <v>28</v>
      </c>
      <c r="AKM21" s="38">
        <f>'データ一覧(モニタリング指標)'!AKM28+'データ一覧(モニタリング指標)'!AKM34</f>
        <v>28</v>
      </c>
      <c r="AKN21" s="38">
        <f>'データ一覧(モニタリング指標)'!AKN28+'データ一覧(モニタリング指標)'!AKN34</f>
        <v>28</v>
      </c>
      <c r="AKO21" s="38">
        <f>'データ一覧(モニタリング指標)'!AKO28+'データ一覧(モニタリング指標)'!AKO34</f>
        <v>35</v>
      </c>
      <c r="AKP21" s="38">
        <f>'データ一覧(モニタリング指標)'!AKP28+'データ一覧(モニタリング指標)'!AKP34</f>
        <v>36</v>
      </c>
      <c r="AKQ21" s="38">
        <f>'データ一覧(モニタリング指標)'!AKQ28+'データ一覧(モニタリング指標)'!AKQ34</f>
        <v>42</v>
      </c>
      <c r="AKR21" s="38">
        <f>'データ一覧(モニタリング指標)'!AKR28+'データ一覧(モニタリング指標)'!AKR34</f>
        <v>42</v>
      </c>
      <c r="AKS21" s="38">
        <f>'データ一覧(モニタリング指標)'!AKS28+'データ一覧(モニタリング指標)'!AKS34</f>
        <v>42</v>
      </c>
      <c r="AKT21" s="38">
        <f>'データ一覧(モニタリング指標)'!AKT28+'データ一覧(モニタリング指標)'!AKT34</f>
        <v>42</v>
      </c>
      <c r="AKU21" s="38">
        <f>'データ一覧(モニタリング指標)'!AKU28+'データ一覧(モニタリング指標)'!AKU34</f>
        <v>42</v>
      </c>
      <c r="AKV21" s="38">
        <f>'データ一覧(モニタリング指標)'!AKV28+'データ一覧(モニタリング指標)'!AKV34</f>
        <v>41</v>
      </c>
      <c r="AKW21" s="38">
        <f>'データ一覧(モニタリング指標)'!AKW28+'データ一覧(モニタリング指標)'!AKW34</f>
        <v>35</v>
      </c>
      <c r="AKX21" s="38">
        <f>'データ一覧(モニタリング指標)'!AKX28+'データ一覧(モニタリング指標)'!AKX34</f>
        <v>35</v>
      </c>
      <c r="AKY21" s="38">
        <f>'データ一覧(モニタリング指標)'!AKY28+'データ一覧(モニタリング指標)'!AKY34</f>
        <v>38</v>
      </c>
      <c r="AKZ21" s="38">
        <f>'データ一覧(モニタリング指標)'!AKZ28+'データ一覧(モニタリング指標)'!AKZ34</f>
        <v>41</v>
      </c>
      <c r="ALA21" s="38">
        <f>'データ一覧(モニタリング指標)'!ALA28+'データ一覧(モニタリング指標)'!ALA34</f>
        <v>41</v>
      </c>
      <c r="ALB21" s="38">
        <f>'データ一覧(モニタリング指標)'!ALB28+'データ一覧(モニタリング指標)'!ALB34</f>
        <v>41</v>
      </c>
      <c r="ALC21" s="38">
        <f>'データ一覧(モニタリング指標)'!ALC28+'データ一覧(モニタリング指標)'!ALC34</f>
        <v>41</v>
      </c>
      <c r="ALD21" s="38">
        <f>'データ一覧(モニタリング指標)'!ALD28+'データ一覧(モニタリング指標)'!ALD34</f>
        <v>40</v>
      </c>
      <c r="ALE21" s="38">
        <f>'データ一覧(モニタリング指標)'!ALE28+'データ一覧(モニタリング指標)'!ALE34</f>
        <v>42</v>
      </c>
      <c r="ALF21" s="38">
        <f>'データ一覧(モニタリング指標)'!ALF28+'データ一覧(モニタリング指標)'!ALF34</f>
        <v>44</v>
      </c>
      <c r="ALG21" s="38">
        <f>'データ一覧(モニタリング指標)'!ALG28+'データ一覧(モニタリング指標)'!ALG34</f>
        <v>47</v>
      </c>
      <c r="ALH21" s="38">
        <f>'データ一覧(モニタリング指標)'!ALH28+'データ一覧(モニタリング指標)'!ALH34</f>
        <v>45</v>
      </c>
      <c r="ALI21" s="38">
        <f>'データ一覧(モニタリング指標)'!ALI28+'データ一覧(モニタリング指標)'!ALI34</f>
        <v>45</v>
      </c>
      <c r="ALJ21" s="38">
        <f>'データ一覧(モニタリング指標)'!ALJ28+'データ一覧(モニタリング指標)'!ALJ34</f>
        <v>45</v>
      </c>
      <c r="ALK21" s="38">
        <f>'データ一覧(モニタリング指標)'!ALK28+'データ一覧(モニタリング指標)'!ALK34</f>
        <v>41</v>
      </c>
      <c r="ALL21" s="38">
        <f>'データ一覧(モニタリング指標)'!ALL28+'データ一覧(モニタリング指標)'!ALL34</f>
        <v>41</v>
      </c>
      <c r="ALM21" s="38">
        <f>'データ一覧(モニタリング指標)'!ALM28+'データ一覧(モニタリング指標)'!ALM34</f>
        <v>45</v>
      </c>
      <c r="ALN21" s="38">
        <f>'データ一覧(モニタリング指標)'!ALN28+'データ一覧(モニタリング指標)'!ALN34</f>
        <v>50</v>
      </c>
      <c r="ALO21" s="38">
        <f>'データ一覧(モニタリング指標)'!ALO28+'データ一覧(モニタリング指標)'!ALO34</f>
        <v>50</v>
      </c>
      <c r="ALP21" s="38">
        <f>'データ一覧(モニタリング指標)'!ALP28+'データ一覧(モニタリング指標)'!ALP34</f>
        <v>52</v>
      </c>
      <c r="ALQ21" s="38">
        <f>'データ一覧(モニタリング指標)'!ALQ28+'データ一覧(モニタリング指標)'!ALQ34</f>
        <v>60</v>
      </c>
      <c r="ALR21" s="38">
        <f>'データ一覧(モニタリング指標)'!ALR28+'データ一覧(モニタリング指標)'!ALR34</f>
        <v>58</v>
      </c>
      <c r="ALS21" s="38">
        <f>'データ一覧(モニタリング指標)'!ALS28+'データ一覧(モニタリング指標)'!ALS34</f>
        <v>50</v>
      </c>
      <c r="ALT21" s="38">
        <f>'データ一覧(モニタリング指標)'!ALT28+'データ一覧(モニタリング指標)'!ALT34</f>
        <v>52</v>
      </c>
      <c r="ALU21" s="38">
        <f>'データ一覧(モニタリング指標)'!ALU28+'データ一覧(モニタリング指標)'!ALU34</f>
        <v>56</v>
      </c>
      <c r="ALV21" s="38">
        <f>'データ一覧(モニタリング指標)'!ALV28+'データ一覧(モニタリング指標)'!ALV34</f>
        <v>56</v>
      </c>
      <c r="ALW21" s="38">
        <f>'データ一覧(モニタリング指標)'!ALW28+'データ一覧(モニタリング指標)'!ALW34</f>
        <v>56</v>
      </c>
      <c r="ALX21" s="38">
        <f>'データ一覧(モニタリング指標)'!ALX28+'データ一覧(モニタリング指標)'!ALX34</f>
        <v>70</v>
      </c>
      <c r="ALY21" s="38">
        <f>'データ一覧(モニタリング指標)'!ALY28+'データ一覧(モニタリング指標)'!ALY34</f>
        <v>76</v>
      </c>
      <c r="ALZ21" s="38">
        <f>'データ一覧(モニタリング指標)'!ALZ28+'データ一覧(モニタリング指標)'!ALZ34</f>
        <v>74</v>
      </c>
      <c r="AMA21" s="38">
        <f>'データ一覧(モニタリング指標)'!AMA28+'データ一覧(モニタリング指標)'!AMA34</f>
        <v>72</v>
      </c>
      <c r="AMB21" s="38">
        <f>'データ一覧(モニタリング指標)'!AMB28+'データ一覧(モニタリング指標)'!AMB34</f>
        <v>70</v>
      </c>
      <c r="AMC21" s="38">
        <f>'データ一覧(モニタリング指標)'!AMC28+'データ一覧(モニタリング指標)'!AMC34</f>
        <v>71</v>
      </c>
      <c r="AMD21" s="38">
        <f>'データ一覧(モニタリング指標)'!AMD28+'データ一覧(モニタリング指標)'!AMD34</f>
        <v>71</v>
      </c>
      <c r="AME21" s="38">
        <f>'データ一覧(モニタリング指標)'!AME28+'データ一覧(モニタリング指標)'!AME34</f>
        <v>81</v>
      </c>
      <c r="AMF21" s="38">
        <f>'データ一覧(モニタリング指標)'!AMF28+'データ一覧(モニタリング指標)'!AMF34</f>
        <v>84</v>
      </c>
      <c r="AMG21" s="38">
        <f>'データ一覧(モニタリング指標)'!AMG28+'データ一覧(モニタリング指標)'!AMG34</f>
        <v>83</v>
      </c>
      <c r="AMH21" s="38">
        <f>'データ一覧(モニタリング指標)'!AMH28+'データ一覧(モニタリング指標)'!AMH34</f>
        <v>84</v>
      </c>
      <c r="AMI21" s="38">
        <f>'データ一覧(モニタリング指標)'!AMI28+'データ一覧(モニタリング指標)'!AMI34</f>
        <v>86</v>
      </c>
      <c r="AMJ21" s="38">
        <f>'データ一覧(モニタリング指標)'!AMJ28+'データ一覧(モニタリング指標)'!AMJ34</f>
        <v>86</v>
      </c>
      <c r="AMK21" s="38">
        <f>'データ一覧(モニタリング指標)'!AMK28+'データ一覧(モニタリング指標)'!AMK34</f>
        <v>87</v>
      </c>
      <c r="AML21" s="38">
        <f>'データ一覧(モニタリング指標)'!AML28+'データ一覧(モニタリング指標)'!AML34</f>
        <v>106</v>
      </c>
      <c r="AMM21" s="38">
        <f>'データ一覧(モニタリング指標)'!AMM28+'データ一覧(モニタリング指標)'!AMM34</f>
        <v>97</v>
      </c>
      <c r="AMN21" s="38">
        <f>'データ一覧(モニタリング指標)'!AMN28+'データ一覧(モニタリング指標)'!AMN34</f>
        <v>108</v>
      </c>
      <c r="AMO21" s="38">
        <f>'データ一覧(モニタリング指標)'!AMO28+'データ一覧(モニタリング指標)'!AMO34</f>
        <v>99</v>
      </c>
      <c r="AMP21" s="38">
        <f>'データ一覧(モニタリング指標)'!AMP28+'データ一覧(モニタリング指標)'!AMP34</f>
        <v>106</v>
      </c>
      <c r="AMQ21" s="38">
        <f>'データ一覧(モニタリング指標)'!AMQ28+'データ一覧(モニタリング指標)'!AMQ34</f>
        <v>105</v>
      </c>
      <c r="AMR21" s="38">
        <f>'データ一覧(モニタリング指標)'!AMR28+'データ一覧(モニタリング指標)'!AMR34</f>
        <v>106</v>
      </c>
      <c r="AMS21" s="38">
        <f>'データ一覧(モニタリング指標)'!AMS28+'データ一覧(モニタリング指標)'!AMS34</f>
        <v>114</v>
      </c>
      <c r="AMT21" s="38">
        <f>'データ一覧(モニタリング指標)'!AMT28+'データ一覧(モニタリング指標)'!AMT34</f>
        <v>113</v>
      </c>
      <c r="AMU21" s="38">
        <f>'データ一覧(モニタリング指標)'!AMU28+'データ一覧(モニタリング指標)'!AMU34</f>
        <v>113</v>
      </c>
      <c r="AMV21" s="38">
        <f>'データ一覧(モニタリング指標)'!AMV28+'データ一覧(モニタリング指標)'!AMV34</f>
        <v>113</v>
      </c>
      <c r="AMW21" s="38">
        <f>'データ一覧(モニタリング指標)'!AMW28+'データ一覧(モニタリング指標)'!AMW34</f>
        <v>113</v>
      </c>
      <c r="AMX21" s="38">
        <f>'データ一覧(モニタリング指標)'!AMX28+'データ一覧(モニタリング指標)'!AMX34</f>
        <v>117</v>
      </c>
      <c r="AMY21" s="38">
        <f>'データ一覧(モニタリング指標)'!AMY28+'データ一覧(モニタリング指標)'!AMY34</f>
        <v>118</v>
      </c>
      <c r="AMZ21" s="38">
        <f>'データ一覧(モニタリング指標)'!AMZ28+'データ一覧(モニタリング指標)'!AMZ34</f>
        <v>118</v>
      </c>
      <c r="ANA21" s="38">
        <f>'データ一覧(モニタリング指標)'!ANA28+'データ一覧(モニタリング指標)'!ANA34</f>
        <v>117</v>
      </c>
      <c r="ANB21" s="38">
        <f>'データ一覧(モニタリング指標)'!ANB28+'データ一覧(モニタリング指標)'!ANB34</f>
        <v>129</v>
      </c>
      <c r="ANC21" s="38">
        <f>'データ一覧(モニタリング指標)'!ANC28+'データ一覧(モニタリング指標)'!ANC34</f>
        <v>124</v>
      </c>
      <c r="AND21" s="38">
        <f>'データ一覧(モニタリング指標)'!AND28+'データ一覧(モニタリング指標)'!AND34</f>
        <v>125</v>
      </c>
      <c r="ANE21" s="38">
        <f>'データ一覧(モニタリング指標)'!ANE28+'データ一覧(モニタリング指標)'!ANE34</f>
        <v>126</v>
      </c>
      <c r="ANF21" s="38">
        <f>'データ一覧(モニタリング指標)'!ANF28+'データ一覧(モニタリング指標)'!ANF34</f>
        <v>127</v>
      </c>
      <c r="ANG21" s="38">
        <f>'データ一覧(モニタリング指標)'!ANG28+'データ一覧(モニタリング指標)'!ANG34</f>
        <v>126</v>
      </c>
      <c r="ANH21" s="38">
        <f>'データ一覧(モニタリング指標)'!ANH28+'データ一覧(モニタリング指標)'!ANH34</f>
        <v>135</v>
      </c>
      <c r="ANI21" s="38">
        <f>'データ一覧(モニタリング指標)'!ANI28+'データ一覧(モニタリング指標)'!ANI34</f>
        <v>137</v>
      </c>
      <c r="ANJ21" s="38">
        <f>'データ一覧(モニタリング指標)'!ANJ28+'データ一覧(モニタリング指標)'!ANJ34</f>
        <v>132</v>
      </c>
      <c r="ANK21" s="38">
        <f>'データ一覧(モニタリング指標)'!ANK28+'データ一覧(モニタリング指標)'!ANK34</f>
        <v>132</v>
      </c>
      <c r="ANL21" s="38">
        <f>'データ一覧(モニタリング指標)'!ANL28+'データ一覧(モニタリング指標)'!ANL34</f>
        <v>134</v>
      </c>
      <c r="ANM21" s="38">
        <f>'データ一覧(モニタリング指標)'!ANM28+'データ一覧(モニタリング指標)'!ANM34</f>
        <v>135</v>
      </c>
      <c r="ANN21" s="38">
        <f>'データ一覧(モニタリング指標)'!ANN28+'データ一覧(モニタリング指標)'!ANN34</f>
        <v>147</v>
      </c>
      <c r="ANO21" s="38">
        <f>'データ一覧(モニタリング指標)'!ANO28+'データ一覧(モニタリング指標)'!ANO34</f>
        <v>138</v>
      </c>
      <c r="ANP21" s="38">
        <f>'データ一覧(モニタリング指標)'!ANP28+'データ一覧(モニタリング指標)'!ANP34</f>
        <v>133</v>
      </c>
      <c r="ANQ21" s="38">
        <f>'データ一覧(モニタリング指標)'!ANQ28+'データ一覧(モニタリング指標)'!ANQ34</f>
        <v>129</v>
      </c>
      <c r="ANR21" s="38">
        <f>'データ一覧(モニタリング指標)'!ANR28+'データ一覧(モニタリング指標)'!ANR34</f>
        <v>114</v>
      </c>
      <c r="ANS21" s="38">
        <f>'データ一覧(モニタリング指標)'!ANS28+'データ一覧(モニタリング指標)'!ANS34</f>
        <v>114</v>
      </c>
      <c r="ANT21" s="38">
        <f>'データ一覧(モニタリング指標)'!ANT28+'データ一覧(モニタリング指標)'!ANT34</f>
        <v>114</v>
      </c>
      <c r="ANU21" s="38">
        <f>'データ一覧(モニタリング指標)'!ANU28+'データ一覧(モニタリング指標)'!ANU34</f>
        <v>129</v>
      </c>
      <c r="ANV21" s="38">
        <f>'データ一覧(モニタリング指標)'!ANV28+'データ一覧(モニタリング指標)'!ANV34</f>
        <v>116</v>
      </c>
      <c r="ANW21" s="38">
        <f>'データ一覧(モニタリング指標)'!ANW28+'データ一覧(モニタリング指標)'!ANW34</f>
        <v>117</v>
      </c>
      <c r="ANX21" s="38">
        <f>'データ一覧(モニタリング指標)'!ANX28+'データ一覧(モニタリング指標)'!ANX34</f>
        <v>110</v>
      </c>
      <c r="ANY21" s="38">
        <f>'データ一覧(モニタリング指標)'!ANY28+'データ一覧(モニタリング指標)'!ANY34</f>
        <v>115</v>
      </c>
      <c r="ANZ21" s="38">
        <f>'データ一覧(モニタリング指標)'!ANZ28+'データ一覧(モニタリング指標)'!ANZ34</f>
        <v>116</v>
      </c>
      <c r="AOA21" s="38">
        <f>'データ一覧(モニタリング指標)'!AOA28+'データ一覧(モニタリング指標)'!AOA34</f>
        <v>116</v>
      </c>
      <c r="AOB21" s="38">
        <f>'データ一覧(モニタリング指標)'!AOB28+'データ一覧(モニタリング指標)'!AOB34</f>
        <v>109</v>
      </c>
      <c r="AOC21" s="38">
        <f>'データ一覧(モニタリング指標)'!AOC28+'データ一覧(モニタリング指標)'!AOC34</f>
        <v>100</v>
      </c>
      <c r="AOD21" s="38">
        <f>'データ一覧(モニタリング指標)'!AOD28+'データ一覧(モニタリング指標)'!AOD34</f>
        <v>99</v>
      </c>
      <c r="AOE21" s="38">
        <f>'データ一覧(モニタリング指標)'!AOE28+'データ一覧(モニタリング指標)'!AOE34</f>
        <v>91</v>
      </c>
      <c r="AOF21" s="38">
        <f>'データ一覧(モニタリング指標)'!AOF28+'データ一覧(モニタリング指標)'!AOF34</f>
        <v>92</v>
      </c>
      <c r="AOG21" s="38">
        <f>'データ一覧(モニタリング指標)'!AOG28+'データ一覧(モニタリング指標)'!AOG34</f>
        <v>91</v>
      </c>
      <c r="AOH21" s="38">
        <f>'データ一覧(モニタリング指標)'!AOH28+'データ一覧(モニタリング指標)'!AOH34</f>
        <v>91</v>
      </c>
      <c r="AOI21" s="38">
        <f>'データ一覧(モニタリング指標)'!AOI28+'データ一覧(モニタリング指標)'!AOI34</f>
        <v>86</v>
      </c>
      <c r="AOJ21" s="38">
        <f>'データ一覧(モニタリング指標)'!AOJ28+'データ一覧(モニタリング指標)'!AOJ34</f>
        <v>80</v>
      </c>
      <c r="AOK21" s="38">
        <f>'データ一覧(モニタリング指標)'!AOK28+'データ一覧(モニタリング指標)'!AOK34</f>
        <v>75</v>
      </c>
      <c r="AOL21" s="38">
        <f>'データ一覧(モニタリング指標)'!AOL28+'データ一覧(モニタリング指標)'!AOL34</f>
        <v>75</v>
      </c>
      <c r="AOM21" s="38">
        <f>'データ一覧(モニタリング指標)'!AOM28+'データ一覧(モニタリング指標)'!AOM34</f>
        <v>75</v>
      </c>
      <c r="AON21" s="38">
        <f>'データ一覧(モニタリング指標)'!AON28+'データ一覧(モニタリング指標)'!AON34</f>
        <v>75</v>
      </c>
      <c r="AOO21" s="38">
        <f>'データ一覧(モニタリング指標)'!AOO28+'データ一覧(モニタリング指標)'!AOO34</f>
        <v>75</v>
      </c>
      <c r="AOP21" s="38">
        <f>'データ一覧(モニタリング指標)'!AOP28+'データ一覧(モニタリング指標)'!AOP34</f>
        <v>77</v>
      </c>
      <c r="AOQ21" s="38">
        <f>'データ一覧(モニタリング指標)'!AOQ28+'データ一覧(モニタリング指標)'!AOQ34</f>
        <v>69</v>
      </c>
      <c r="AOR21" s="38">
        <f>'データ一覧(モニタリング指標)'!AOR28+'データ一覧(モニタリング指標)'!AOR34</f>
        <v>65</v>
      </c>
      <c r="AOS21" s="38">
        <f>'データ一覧(モニタリング指標)'!AOS28+'データ一覧(モニタリング指標)'!AOS34</f>
        <v>58</v>
      </c>
      <c r="AOT21" s="38">
        <f>'データ一覧(モニタリング指標)'!AOT28+'データ一覧(モニタリング指標)'!AOT34</f>
        <v>56</v>
      </c>
      <c r="AOU21" s="38">
        <f>'データ一覧(モニタリング指標)'!AOU28+'データ一覧(モニタリング指標)'!AOU34</f>
        <v>56</v>
      </c>
      <c r="AOV21" s="38">
        <f>'データ一覧(モニタリング指標)'!AOV28+'データ一覧(モニタリング指標)'!AOV34</f>
        <v>56</v>
      </c>
      <c r="AOW21" s="38">
        <f>'データ一覧(モニタリング指標)'!AOW28+'データ一覧(モニタリング指標)'!AOW34</f>
        <v>50</v>
      </c>
      <c r="AOX21" s="38">
        <f>'データ一覧(モニタリング指標)'!AOX28+'データ一覧(モニタリング指標)'!AOX34</f>
        <v>44</v>
      </c>
      <c r="AOY21" s="38">
        <f>'データ一覧(モニタリング指標)'!AOY28+'データ一覧(モニタリング指標)'!AOY34</f>
        <v>44</v>
      </c>
      <c r="AOZ21" s="38">
        <f>'データ一覧(モニタリング指標)'!AOZ28+'データ一覧(モニタリング指標)'!AOZ34</f>
        <v>44</v>
      </c>
      <c r="APA21" s="38">
        <f>'データ一覧(モニタリング指標)'!APA28+'データ一覧(モニタリング指標)'!APA34</f>
        <v>47</v>
      </c>
      <c r="APB21" s="38">
        <f>'データ一覧(モニタリング指標)'!APB28+'データ一覧(モニタリング指標)'!APB34</f>
        <v>47</v>
      </c>
      <c r="APC21" s="38">
        <f>'データ一覧(モニタリング指標)'!APC28+'データ一覧(モニタリング指標)'!APC34</f>
        <v>47</v>
      </c>
      <c r="APD21" s="38">
        <f>'データ一覧(モニタリング指標)'!APD28+'データ一覧(モニタリング指標)'!APD34</f>
        <v>44</v>
      </c>
      <c r="APE21" s="38">
        <f>'データ一覧(モニタリング指標)'!APE28+'データ一覧(モニタリング指標)'!APE34</f>
        <v>43</v>
      </c>
      <c r="APF21" s="38">
        <f>'データ一覧(モニタリング指標)'!APF28+'データ一覧(モニタリング指標)'!APF34</f>
        <v>40</v>
      </c>
      <c r="APG21" s="38">
        <f>'データ一覧(モニタリング指標)'!APG28+'データ一覧(モニタリング指標)'!APG34</f>
        <v>38</v>
      </c>
      <c r="APH21" s="38">
        <f>'データ一覧(モニタリング指標)'!APH28+'データ一覧(モニタリング指標)'!APH34</f>
        <v>41</v>
      </c>
      <c r="API21" s="38">
        <f>'データ一覧(モニタリング指標)'!API28+'データ一覧(モニタリング指標)'!API34</f>
        <v>41</v>
      </c>
      <c r="APJ21" s="38">
        <f>'データ一覧(モニタリング指標)'!APJ28+'データ一覧(モニタリング指標)'!APJ34</f>
        <v>41</v>
      </c>
      <c r="APK21" s="38">
        <f>'データ一覧(モニタリング指標)'!APK28+'データ一覧(モニタリング指標)'!APK34</f>
        <v>33</v>
      </c>
      <c r="APL21" s="38">
        <f>'データ一覧(モニタリング指標)'!APL28+'データ一覧(モニタリング指標)'!APL34</f>
        <v>32</v>
      </c>
      <c r="APM21" s="38">
        <f>'データ一覧(モニタリング指標)'!APM28+'データ一覧(モニタリング指標)'!APM34</f>
        <v>27</v>
      </c>
      <c r="APN21" s="38">
        <f>'データ一覧(モニタリング指標)'!APN28+'データ一覧(モニタリング指標)'!APN34</f>
        <v>25</v>
      </c>
      <c r="APO21" s="38">
        <f>'データ一覧(モニタリング指標)'!APO28+'データ一覧(モニタリング指標)'!APO34</f>
        <v>26</v>
      </c>
      <c r="APP21" s="38">
        <f>'データ一覧(モニタリング指標)'!APP28+'データ一覧(モニタリング指標)'!APP34</f>
        <v>29</v>
      </c>
      <c r="APQ21" s="38">
        <f>'データ一覧(モニタリング指標)'!APQ28+'データ一覧(モニタリング指標)'!APQ34</f>
        <v>29</v>
      </c>
      <c r="APR21" s="38">
        <f>'データ一覧(モニタリング指標)'!APR28+'データ一覧(モニタリング指標)'!APR34</f>
        <v>24</v>
      </c>
      <c r="APS21" s="38">
        <f>'データ一覧(モニタリング指標)'!APS28+'データ一覧(モニタリング指標)'!APS34</f>
        <v>30</v>
      </c>
      <c r="APT21" s="38">
        <f>'データ一覧(モニタリング指標)'!APT28+'データ一覧(モニタリング指標)'!APT34</f>
        <v>29</v>
      </c>
      <c r="APU21" s="38">
        <f>'データ一覧(モニタリング指標)'!APU28+'データ一覧(モニタリング指標)'!APU34</f>
        <v>31</v>
      </c>
      <c r="APV21" s="38">
        <f>'データ一覧(モニタリング指標)'!APV28+'データ一覧(モニタリング指標)'!APV34</f>
        <v>29</v>
      </c>
      <c r="APW21" s="38">
        <f>'データ一覧(モニタリング指標)'!APW28+'データ一覧(モニタリング指標)'!APW34</f>
        <v>28</v>
      </c>
      <c r="APX21" s="38">
        <f>'データ一覧(モニタリング指標)'!APX28+'データ一覧(モニタリング指標)'!APX34</f>
        <v>28</v>
      </c>
      <c r="APY21" s="38">
        <f>'データ一覧(モニタリング指標)'!APY28+'データ一覧(モニタリング指標)'!APY34</f>
        <v>22</v>
      </c>
      <c r="APZ21" s="38">
        <f>'データ一覧(モニタリング指標)'!APZ28+'データ一覧(モニタリング指標)'!APZ34</f>
        <v>22</v>
      </c>
      <c r="AQA21" s="38">
        <f>'データ一覧(モニタリング指標)'!AQA28+'データ一覧(モニタリング指標)'!AQA34</f>
        <v>19</v>
      </c>
      <c r="AQB21" s="38">
        <f>'データ一覧(モニタリング指標)'!AQB28+'データ一覧(モニタリング指標)'!AQB34</f>
        <v>17</v>
      </c>
      <c r="AQC21" s="38">
        <f>'データ一覧(モニタリング指標)'!AQC28+'データ一覧(モニタリング指標)'!AQC34</f>
        <v>13</v>
      </c>
      <c r="AQD21" s="38">
        <f>'データ一覧(モニタリング指標)'!AQD28+'データ一覧(モニタリング指標)'!AQD34</f>
        <v>13</v>
      </c>
      <c r="AQE21" s="38">
        <f>'データ一覧(モニタリング指標)'!AQE28+'データ一覧(モニタリング指標)'!AQE34</f>
        <v>13</v>
      </c>
      <c r="AQF21" s="38">
        <f>'データ一覧(モニタリング指標)'!AQF28+'データ一覧(モニタリング指標)'!AQF34</f>
        <v>11</v>
      </c>
      <c r="AQG21" s="38">
        <f>'データ一覧(モニタリング指標)'!AQG28+'データ一覧(モニタリング指標)'!AQG34</f>
        <v>13</v>
      </c>
      <c r="AQH21" s="38">
        <f>'データ一覧(モニタリング指標)'!AQH28+'データ一覧(モニタリング指標)'!AQH34</f>
        <v>13</v>
      </c>
      <c r="AQI21" s="38">
        <f>'データ一覧(モニタリング指標)'!AQI28+'データ一覧(モニタリング指標)'!AQI34</f>
        <v>10</v>
      </c>
      <c r="AQJ21" s="38">
        <f>'データ一覧(モニタリング指標)'!AQJ28+'データ一覧(モニタリング指標)'!AQJ34</f>
        <v>10</v>
      </c>
      <c r="AQK21" s="38">
        <f>'データ一覧(モニタリング指標)'!AQK28+'データ一覧(モニタリング指標)'!AQK34</f>
        <v>10</v>
      </c>
      <c r="AQL21" s="38">
        <f>'データ一覧(モニタリング指標)'!AQL28+'データ一覧(モニタリング指標)'!AQL34</f>
        <v>10</v>
      </c>
      <c r="AQM21" s="38">
        <f>'データ一覧(モニタリング指標)'!AQM28+'データ一覧(モニタリング指標)'!AQM34</f>
        <v>14</v>
      </c>
      <c r="AQN21" s="38">
        <f>'データ一覧(モニタリング指標)'!AQN28+'データ一覧(モニタリング指標)'!AQN34</f>
        <v>13</v>
      </c>
      <c r="AQO21" s="38">
        <f>'データ一覧(モニタリング指標)'!AQO28+'データ一覧(モニタリング指標)'!AQO34</f>
        <v>11</v>
      </c>
      <c r="AQP21" s="38">
        <f>'データ一覧(モニタリング指標)'!AQP28+'データ一覧(モニタリング指標)'!AQP34</f>
        <v>12</v>
      </c>
      <c r="AQQ21" s="38">
        <f>'データ一覧(モニタリング指標)'!AQQ28+'データ一覧(モニタリング指標)'!AQQ34</f>
        <v>15</v>
      </c>
      <c r="AQR21" s="38">
        <f>'データ一覧(モニタリング指標)'!AQR28+'データ一覧(モニタリング指標)'!AQR34</f>
        <v>15</v>
      </c>
      <c r="AQS21" s="38">
        <f>'データ一覧(モニタリング指標)'!AQS28+'データ一覧(モニタリング指標)'!AQS34</f>
        <v>15</v>
      </c>
      <c r="AQT21" s="38">
        <f>'データ一覧(モニタリング指標)'!AQT28+'データ一覧(モニタリング指標)'!AQT34</f>
        <v>16</v>
      </c>
      <c r="AQU21" s="38">
        <f>'データ一覧(モニタリング指標)'!AQU28+'データ一覧(モニタリング指標)'!AQU34</f>
        <v>16</v>
      </c>
      <c r="AQV21" s="38">
        <f>'データ一覧(モニタリング指標)'!AQV28+'データ一覧(モニタリング指標)'!AQV34</f>
        <v>15</v>
      </c>
      <c r="AQW21" s="38">
        <f>'データ一覧(モニタリング指標)'!AQW28+'データ一覧(モニタリング指標)'!AQW34</f>
        <v>13</v>
      </c>
      <c r="AQX21" s="38">
        <f>'データ一覧(モニタリング指標)'!AQX28+'データ一覧(モニタリング指標)'!AQX34</f>
        <v>13</v>
      </c>
      <c r="AQY21" s="38">
        <f>'データ一覧(モニタリング指標)'!AQY28+'データ一覧(モニタリング指標)'!AQY34</f>
        <v>13</v>
      </c>
      <c r="AQZ21" s="38">
        <f>'データ一覧(モニタリング指標)'!AQZ28+'データ一覧(モニタリング指標)'!AQZ34</f>
        <v>13</v>
      </c>
      <c r="ARA21" s="38">
        <f>'データ一覧(モニタリング指標)'!ARA28+'データ一覧(モニタリング指標)'!ARA34</f>
        <v>13</v>
      </c>
      <c r="ARB21" s="38">
        <f>'データ一覧(モニタリング指標)'!ARB28+'データ一覧(モニタリング指標)'!ARB34</f>
        <v>14</v>
      </c>
      <c r="ARC21" s="38">
        <f>'データ一覧(モニタリング指標)'!ARC28+'データ一覧(モニタリング指標)'!ARC34</f>
        <v>13</v>
      </c>
      <c r="ARD21" s="38">
        <f>'データ一覧(モニタリング指標)'!ARD28+'データ一覧(モニタリング指標)'!ARD34</f>
        <v>14</v>
      </c>
      <c r="ARE21" s="38">
        <f>'データ一覧(モニタリング指標)'!ARE28+'データ一覧(モニタリング指標)'!ARE34</f>
        <v>14</v>
      </c>
      <c r="ARF21" s="38">
        <f>'データ一覧(モニタリング指標)'!ARF28+'データ一覧(モニタリング指標)'!ARF34</f>
        <v>14</v>
      </c>
      <c r="ARG21" s="38">
        <f>'データ一覧(モニタリング指標)'!ARG28+'データ一覧(モニタリング指標)'!ARG34</f>
        <v>15</v>
      </c>
      <c r="ARH21" s="38">
        <f>'データ一覧(モニタリング指標)'!ARH28+'データ一覧(モニタリング指標)'!ARH34</f>
        <v>13</v>
      </c>
      <c r="ARI21" s="38">
        <f>'データ一覧(モニタリング指標)'!ARI28+'データ一覧(モニタリング指標)'!ARI34</f>
        <v>13</v>
      </c>
      <c r="ARJ21" s="38">
        <f>'データ一覧(モニタリング指標)'!ARJ28+'データ一覧(モニタリング指標)'!ARJ34</f>
        <v>11</v>
      </c>
      <c r="ARK21" s="38">
        <f>'データ一覧(モニタリング指標)'!ARK28+'データ一覧(モニタリング指標)'!ARK34</f>
        <v>10</v>
      </c>
      <c r="ARL21" s="38">
        <f>'データ一覧(モニタリング指標)'!ARL28+'データ一覧(モニタリング指標)'!ARL34</f>
        <v>14</v>
      </c>
      <c r="ARM21" s="38">
        <f>'データ一覧(モニタリング指標)'!ARM28+'データ一覧(モニタリング指標)'!ARM34</f>
        <v>14</v>
      </c>
      <c r="ARN21" s="38">
        <f>'データ一覧(モニタリング指標)'!ARN28+'データ一覧(モニタリング指標)'!ARN34</f>
        <v>14</v>
      </c>
      <c r="ARO21" s="38">
        <f>'データ一覧(モニタリング指標)'!ARO28+'データ一覧(モニタリング指標)'!ARO34</f>
        <v>13</v>
      </c>
      <c r="ARP21" s="38">
        <f>'データ一覧(モニタリング指標)'!ARP28+'データ一覧(モニタリング指標)'!ARP34</f>
        <v>12</v>
      </c>
      <c r="ARQ21" s="38">
        <f>'データ一覧(モニタリング指標)'!ARQ28+'データ一覧(モニタリング指標)'!ARQ34</f>
        <v>12</v>
      </c>
      <c r="ARR21" s="38">
        <f>'データ一覧(モニタリング指標)'!ARR28+'データ一覧(モニタリング指標)'!ARR34</f>
        <v>12</v>
      </c>
      <c r="ARS21" s="38">
        <f>'データ一覧(モニタリング指標)'!ARS28+'データ一覧(モニタリング指標)'!ARS34</f>
        <v>12</v>
      </c>
      <c r="ART21" s="38">
        <f>'データ一覧(モニタリング指標)'!ART28+'データ一覧(モニタリング指標)'!ART34</f>
        <v>12</v>
      </c>
      <c r="ARU21" s="38">
        <f>'データ一覧(モニタリング指標)'!ARU28+'データ一覧(モニタリング指標)'!ARU34</f>
        <v>12</v>
      </c>
    </row>
    <row r="22" spans="1:1165" s="41" customFormat="1" ht="18" customHeight="1">
      <c r="A22" s="39" t="s">
        <v>46</v>
      </c>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c r="GS22" s="134"/>
      <c r="GT22" s="134"/>
      <c r="GU22" s="134"/>
      <c r="GV22" s="134"/>
      <c r="GW22" s="134"/>
      <c r="GX22" s="134"/>
      <c r="GY22" s="134"/>
      <c r="GZ22" s="134"/>
      <c r="HA22" s="134"/>
      <c r="HB22" s="134"/>
      <c r="HC22" s="134"/>
      <c r="HD22" s="134"/>
      <c r="HE22" s="134"/>
      <c r="HF22" s="134"/>
      <c r="HG22" s="134"/>
      <c r="HH22" s="134"/>
      <c r="HI22" s="134"/>
      <c r="HJ22" s="134"/>
      <c r="HK22" s="134"/>
      <c r="HL22" s="134"/>
      <c r="HM22" s="134"/>
      <c r="HN22" s="134"/>
      <c r="HO22" s="134"/>
      <c r="HP22" s="134"/>
      <c r="HQ22" s="134"/>
      <c r="HR22" s="134"/>
      <c r="HS22" s="134"/>
      <c r="HT22" s="134"/>
      <c r="HU22" s="134"/>
      <c r="HV22" s="134"/>
      <c r="HW22" s="134"/>
      <c r="HX22" s="134"/>
      <c r="HY22" s="134"/>
      <c r="HZ22" s="134"/>
      <c r="IA22" s="134"/>
      <c r="IB22" s="134"/>
      <c r="IC22" s="134"/>
      <c r="ID22" s="134"/>
      <c r="IE22" s="134"/>
      <c r="IF22" s="134"/>
      <c r="IG22" s="134"/>
      <c r="IH22" s="134"/>
      <c r="II22" s="134"/>
      <c r="IJ22" s="134"/>
      <c r="IK22" s="134"/>
      <c r="IL22" s="134"/>
      <c r="IM22" s="134"/>
      <c r="IN22" s="134"/>
      <c r="IO22" s="134"/>
      <c r="IP22" s="134"/>
      <c r="IQ22" s="134"/>
      <c r="IR22" s="134"/>
      <c r="IS22" s="134"/>
      <c r="IT22" s="134"/>
      <c r="IU22" s="134"/>
      <c r="IV22" s="134"/>
      <c r="IW22" s="134"/>
      <c r="IX22" s="134"/>
      <c r="IY22" s="134"/>
      <c r="IZ22" s="134"/>
      <c r="JA22" s="134"/>
      <c r="JB22" s="134"/>
      <c r="JC22" s="134"/>
      <c r="JD22" s="134"/>
      <c r="JE22" s="134"/>
      <c r="JF22" s="134"/>
      <c r="JG22" s="134"/>
      <c r="JH22" s="134"/>
      <c r="JI22" s="134"/>
      <c r="JJ22" s="134"/>
      <c r="JK22" s="134"/>
      <c r="JL22" s="134"/>
      <c r="JM22" s="134"/>
      <c r="JN22" s="134"/>
      <c r="JO22" s="134"/>
      <c r="JP22" s="134"/>
      <c r="JQ22" s="134"/>
      <c r="JR22" s="134"/>
      <c r="JS22" s="134"/>
      <c r="JT22" s="134"/>
      <c r="JU22" s="134"/>
      <c r="JV22" s="134"/>
      <c r="JW22" s="134"/>
      <c r="JX22" s="134"/>
      <c r="JY22" s="134"/>
      <c r="JZ22" s="134"/>
      <c r="KA22" s="134"/>
      <c r="KB22" s="134"/>
      <c r="KC22" s="134"/>
      <c r="KD22" s="134"/>
      <c r="KE22" s="134"/>
      <c r="KF22" s="134"/>
      <c r="KG22" s="134"/>
      <c r="KH22" s="134"/>
      <c r="KI22" s="134"/>
      <c r="KJ22" s="134"/>
      <c r="KK22" s="134"/>
      <c r="KL22" s="134"/>
      <c r="KM22" s="134"/>
      <c r="KN22" s="134"/>
      <c r="KO22" s="134"/>
      <c r="KP22" s="134"/>
      <c r="KQ22" s="134"/>
      <c r="KR22" s="134"/>
      <c r="KS22" s="134"/>
      <c r="KT22" s="134"/>
      <c r="KU22" s="134"/>
      <c r="KV22" s="134"/>
      <c r="KW22" s="134"/>
      <c r="KX22" s="134"/>
      <c r="KY22" s="134"/>
      <c r="KZ22" s="134"/>
      <c r="LA22" s="134"/>
      <c r="LB22" s="134"/>
      <c r="LC22" s="134"/>
      <c r="LD22" s="134"/>
      <c r="LE22" s="134"/>
      <c r="LF22" s="134"/>
      <c r="LG22" s="134"/>
      <c r="LH22" s="134"/>
      <c r="LI22" s="134"/>
      <c r="LJ22" s="134"/>
      <c r="LK22" s="134"/>
      <c r="LL22" s="134"/>
      <c r="LM22" s="134"/>
      <c r="LN22" s="134"/>
      <c r="LO22" s="134"/>
      <c r="LP22" s="134"/>
      <c r="LQ22" s="134"/>
      <c r="LR22" s="134"/>
      <c r="LS22" s="134"/>
      <c r="LT22" s="134"/>
      <c r="LU22" s="134"/>
      <c r="LV22" s="134"/>
      <c r="LW22" s="134"/>
      <c r="LX22" s="134"/>
      <c r="LY22" s="134"/>
      <c r="LZ22" s="134"/>
      <c r="MA22" s="134"/>
      <c r="MB22" s="134"/>
      <c r="MC22" s="134"/>
      <c r="MD22" s="134"/>
      <c r="ME22" s="134"/>
      <c r="MF22" s="134"/>
      <c r="MG22" s="134"/>
      <c r="MH22" s="134"/>
      <c r="MI22" s="134"/>
      <c r="MJ22" s="134"/>
      <c r="MK22" s="134"/>
      <c r="ML22" s="134"/>
      <c r="MM22" s="134"/>
      <c r="MN22" s="134"/>
      <c r="MO22" s="134"/>
      <c r="MP22" s="134"/>
      <c r="MQ22" s="134"/>
      <c r="MR22" s="134"/>
      <c r="MS22" s="134"/>
      <c r="MT22" s="134"/>
      <c r="MU22" s="134"/>
      <c r="MV22" s="134"/>
      <c r="MW22" s="134"/>
      <c r="MX22" s="134"/>
      <c r="MY22" s="134"/>
      <c r="MZ22" s="134"/>
      <c r="NA22" s="134"/>
      <c r="NB22" s="134"/>
      <c r="NC22" s="134"/>
      <c r="ND22" s="134"/>
      <c r="NE22" s="134"/>
      <c r="NF22" s="134"/>
      <c r="NG22" s="134"/>
      <c r="NH22" s="134"/>
      <c r="NI22" s="134"/>
      <c r="NJ22" s="134"/>
      <c r="NK22" s="134"/>
      <c r="NL22" s="134"/>
      <c r="NM22" s="134"/>
      <c r="NN22" s="134"/>
      <c r="NO22" s="134"/>
      <c r="NP22" s="134"/>
      <c r="NQ22" s="134"/>
      <c r="NR22" s="134"/>
      <c r="NS22" s="134"/>
      <c r="NT22" s="134"/>
      <c r="NU22" s="134"/>
      <c r="NV22" s="134"/>
      <c r="NW22" s="134"/>
      <c r="NX22" s="134"/>
      <c r="NY22" s="134"/>
      <c r="NZ22" s="134"/>
      <c r="OA22" s="134"/>
      <c r="OB22" s="134"/>
      <c r="OC22" s="134"/>
      <c r="OD22" s="134"/>
      <c r="OE22" s="134"/>
      <c r="OF22" s="134"/>
      <c r="OG22" s="134"/>
      <c r="OH22" s="134"/>
      <c r="OI22" s="134"/>
      <c r="OJ22" s="134"/>
      <c r="OK22" s="134"/>
      <c r="OL22" s="134"/>
      <c r="OM22" s="134"/>
      <c r="ON22" s="134"/>
      <c r="OO22" s="134"/>
      <c r="OP22" s="134"/>
      <c r="OQ22" s="134"/>
      <c r="OR22" s="134"/>
      <c r="OS22" s="134"/>
      <c r="OT22" s="134"/>
      <c r="OU22" s="134"/>
      <c r="OV22" s="134"/>
      <c r="OW22" s="134"/>
      <c r="OX22" s="134"/>
      <c r="OY22" s="134"/>
      <c r="OZ22" s="134"/>
      <c r="PA22" s="134"/>
      <c r="PB22" s="134"/>
      <c r="PC22" s="134"/>
      <c r="PD22" s="134"/>
      <c r="PE22" s="134"/>
      <c r="PF22" s="134"/>
      <c r="PG22" s="134"/>
      <c r="PH22" s="134"/>
      <c r="PI22" s="134"/>
      <c r="PJ22" s="134"/>
      <c r="PK22" s="134"/>
      <c r="PL22" s="134"/>
      <c r="PM22" s="134"/>
      <c r="PN22" s="134"/>
      <c r="PO22" s="134"/>
      <c r="PP22" s="134"/>
      <c r="PQ22" s="134"/>
      <c r="PR22" s="134"/>
      <c r="PS22" s="134"/>
      <c r="PT22" s="134"/>
      <c r="PU22" s="134"/>
      <c r="PV22" s="134"/>
      <c r="PW22" s="134"/>
      <c r="PX22" s="134"/>
      <c r="PY22" s="134"/>
      <c r="PZ22" s="134"/>
      <c r="QA22" s="134"/>
      <c r="QB22" s="134"/>
      <c r="QC22" s="134"/>
      <c r="QD22" s="134"/>
      <c r="QE22" s="134"/>
      <c r="QF22" s="134"/>
      <c r="QG22" s="134"/>
      <c r="QH22" s="134"/>
      <c r="QI22" s="134"/>
      <c r="QJ22" s="134"/>
      <c r="QK22" s="134"/>
      <c r="QL22" s="134"/>
      <c r="QM22" s="134"/>
      <c r="QN22" s="134"/>
      <c r="QO22" s="134"/>
      <c r="QP22" s="134"/>
      <c r="QQ22" s="134"/>
      <c r="QR22" s="134"/>
      <c r="QS22" s="134"/>
      <c r="QT22" s="134"/>
      <c r="QU22" s="134"/>
      <c r="QV22" s="134"/>
      <c r="QW22" s="134"/>
      <c r="QX22" s="134"/>
      <c r="QY22" s="134"/>
      <c r="QZ22" s="134"/>
      <c r="RA22" s="134"/>
      <c r="RB22" s="134"/>
      <c r="RC22" s="134"/>
      <c r="RD22" s="134"/>
      <c r="RE22" s="134"/>
      <c r="RF22" s="134"/>
      <c r="RG22" s="134"/>
      <c r="RH22" s="134"/>
      <c r="RI22" s="134"/>
      <c r="RJ22" s="134"/>
      <c r="RK22" s="134"/>
      <c r="RL22" s="134"/>
      <c r="RM22" s="134"/>
      <c r="RN22" s="134"/>
      <c r="RO22" s="134"/>
      <c r="RP22" s="134"/>
      <c r="RQ22" s="134"/>
      <c r="RR22" s="134"/>
      <c r="RS22" s="134"/>
      <c r="RT22" s="134"/>
      <c r="RU22" s="134"/>
      <c r="RV22" s="134"/>
      <c r="RW22" s="134"/>
      <c r="RX22" s="134"/>
      <c r="RY22" s="134"/>
      <c r="RZ22" s="134"/>
      <c r="SA22" s="134"/>
      <c r="SB22" s="134"/>
      <c r="SC22" s="134"/>
      <c r="SD22" s="134"/>
      <c r="SE22" s="134"/>
      <c r="SF22" s="134"/>
      <c r="SG22" s="134"/>
      <c r="SH22" s="134"/>
      <c r="SI22" s="134"/>
      <c r="SJ22" s="134"/>
      <c r="SK22" s="134"/>
      <c r="SL22" s="134"/>
      <c r="SM22" s="134"/>
      <c r="SN22" s="134"/>
      <c r="SO22" s="134"/>
      <c r="SP22" s="134"/>
      <c r="SQ22" s="134"/>
      <c r="SR22" s="134"/>
      <c r="SS22" s="134"/>
      <c r="ST22" s="134"/>
      <c r="SU22" s="134"/>
      <c r="SV22" s="134"/>
      <c r="SW22" s="134"/>
      <c r="SX22" s="134"/>
      <c r="SY22" s="134"/>
      <c r="SZ22" s="134"/>
      <c r="TA22" s="134"/>
      <c r="TB22" s="134"/>
      <c r="TC22" s="134"/>
      <c r="TD22" s="134"/>
      <c r="TE22" s="134"/>
      <c r="TF22" s="134"/>
      <c r="TG22" s="134"/>
      <c r="TH22" s="134"/>
      <c r="TI22" s="134"/>
      <c r="TJ22" s="134"/>
      <c r="TK22" s="134"/>
      <c r="TL22" s="134"/>
      <c r="TM22" s="134"/>
      <c r="TN22" s="134"/>
      <c r="TO22" s="134"/>
      <c r="TP22" s="134"/>
      <c r="TQ22" s="134"/>
      <c r="TR22" s="134"/>
      <c r="TS22" s="134"/>
      <c r="TT22" s="134"/>
      <c r="TU22" s="134"/>
      <c r="TV22" s="134"/>
      <c r="TW22" s="134"/>
      <c r="TX22" s="134"/>
      <c r="TY22" s="134"/>
      <c r="TZ22" s="134"/>
      <c r="UA22" s="134"/>
      <c r="UB22" s="134"/>
      <c r="UC22" s="134"/>
      <c r="UD22" s="134"/>
      <c r="UE22" s="134"/>
      <c r="UF22" s="134"/>
      <c r="UG22" s="134"/>
      <c r="UH22" s="134"/>
      <c r="UI22" s="134"/>
      <c r="UJ22" s="134"/>
      <c r="UK22" s="134"/>
      <c r="UL22" s="134"/>
      <c r="UM22" s="134"/>
      <c r="UN22" s="134"/>
      <c r="UO22" s="134"/>
      <c r="UP22" s="134"/>
      <c r="UQ22" s="134"/>
      <c r="UR22" s="134"/>
      <c r="US22" s="134"/>
      <c r="UT22" s="134"/>
      <c r="UU22" s="134"/>
      <c r="UV22" s="134"/>
      <c r="UW22" s="134"/>
      <c r="UX22" s="134"/>
      <c r="UY22" s="134"/>
      <c r="UZ22" s="134"/>
      <c r="VA22" s="134"/>
      <c r="VB22" s="134"/>
      <c r="VC22" s="134"/>
      <c r="VD22" s="134"/>
      <c r="VE22" s="134"/>
      <c r="VF22" s="134"/>
      <c r="VG22" s="134"/>
      <c r="VH22" s="134"/>
      <c r="VI22" s="134"/>
      <c r="VJ22" s="134"/>
      <c r="VK22" s="134"/>
      <c r="VL22" s="134"/>
      <c r="VM22" s="134"/>
      <c r="VN22" s="134"/>
      <c r="VO22" s="134"/>
      <c r="VP22" s="134"/>
      <c r="VQ22" s="134"/>
      <c r="VR22" s="134"/>
      <c r="VS22" s="134"/>
      <c r="VT22" s="134"/>
      <c r="VU22" s="134"/>
      <c r="VV22" s="134"/>
      <c r="VW22" s="134"/>
      <c r="VX22" s="134"/>
      <c r="VY22" s="134"/>
      <c r="VZ22" s="134"/>
      <c r="WA22" s="134"/>
      <c r="WB22" s="134"/>
      <c r="WC22" s="134"/>
      <c r="WD22" s="134"/>
      <c r="WE22" s="134"/>
      <c r="WF22" s="134"/>
      <c r="WG22" s="134"/>
      <c r="WH22" s="134"/>
      <c r="WI22" s="134"/>
      <c r="WJ22" s="134"/>
      <c r="WK22" s="134"/>
      <c r="WL22" s="134"/>
      <c r="WM22" s="134"/>
      <c r="WN22" s="134"/>
      <c r="WO22" s="134"/>
      <c r="WP22" s="134"/>
      <c r="WQ22" s="134"/>
      <c r="WR22" s="134"/>
      <c r="WS22" s="134"/>
      <c r="WT22" s="134"/>
      <c r="WU22" s="134"/>
      <c r="WV22" s="134"/>
      <c r="WW22" s="134"/>
      <c r="WX22" s="134"/>
      <c r="WY22" s="134"/>
      <c r="WZ22" s="134"/>
      <c r="XA22" s="134"/>
      <c r="XB22" s="134"/>
      <c r="XC22" s="134"/>
      <c r="XD22" s="134"/>
      <c r="XE22" s="134"/>
      <c r="XF22" s="134"/>
      <c r="XG22" s="134"/>
      <c r="XH22" s="134"/>
      <c r="XI22" s="134"/>
      <c r="XJ22" s="134"/>
      <c r="XK22" s="134"/>
      <c r="XL22" s="134"/>
      <c r="XM22" s="134"/>
      <c r="XN22" s="134"/>
      <c r="XO22" s="134"/>
      <c r="XP22" s="134"/>
      <c r="XQ22" s="134"/>
      <c r="XR22" s="134"/>
      <c r="XS22" s="134"/>
      <c r="XT22" s="134"/>
      <c r="XU22" s="134"/>
      <c r="XV22" s="134"/>
      <c r="XW22" s="134"/>
      <c r="XX22" s="134"/>
      <c r="XY22" s="134"/>
      <c r="XZ22" s="134"/>
      <c r="YA22" s="134"/>
      <c r="YB22" s="134"/>
      <c r="YC22" s="134"/>
      <c r="YD22" s="134"/>
      <c r="YE22" s="134"/>
      <c r="YF22" s="134"/>
      <c r="YG22" s="134"/>
      <c r="YH22" s="134"/>
      <c r="YI22" s="134"/>
      <c r="YJ22" s="134"/>
      <c r="YK22" s="134"/>
      <c r="YL22" s="134"/>
      <c r="YM22" s="134"/>
      <c r="YN22" s="134"/>
      <c r="YO22" s="134"/>
      <c r="YP22" s="134"/>
      <c r="YQ22" s="134"/>
      <c r="YR22" s="134"/>
      <c r="YS22" s="134"/>
      <c r="YT22" s="134"/>
      <c r="YU22" s="134"/>
      <c r="YV22" s="134"/>
      <c r="YW22" s="134"/>
      <c r="YX22" s="134"/>
      <c r="YY22" s="134"/>
      <c r="YZ22" s="134"/>
      <c r="ZA22" s="134"/>
      <c r="ZB22" s="134"/>
      <c r="ZC22" s="134"/>
      <c r="ZD22" s="134"/>
      <c r="ZE22" s="134"/>
      <c r="ZF22" s="134"/>
      <c r="ZG22" s="134"/>
      <c r="ZH22" s="134"/>
      <c r="ZI22" s="38">
        <f>'データ一覧(モニタリング指標)'!ZI26+'データ一覧(モニタリング指標)'!ZI27</f>
        <v>612</v>
      </c>
      <c r="ZJ22" s="38">
        <f>'データ一覧(モニタリング指標)'!ZJ26+'データ一覧(モニタリング指標)'!ZJ27</f>
        <v>612</v>
      </c>
      <c r="ZK22" s="38">
        <f>'データ一覧(モニタリング指標)'!ZK26+'データ一覧(モニタリング指標)'!ZK27</f>
        <v>612</v>
      </c>
      <c r="ZL22" s="38">
        <f>'データ一覧(モニタリング指標)'!ZL26+'データ一覧(モニタリング指標)'!ZL27</f>
        <v>612</v>
      </c>
      <c r="ZM22" s="38">
        <f>'データ一覧(モニタリング指標)'!ZM26+'データ一覧(モニタリング指標)'!ZM27</f>
        <v>612</v>
      </c>
      <c r="ZN22" s="38">
        <f>'データ一覧(モニタリング指標)'!ZN26+'データ一覧(モニタリング指標)'!ZN27</f>
        <v>612</v>
      </c>
      <c r="ZO22" s="38">
        <f>'データ一覧(モニタリング指標)'!ZO26+'データ一覧(モニタリング指標)'!ZO27</f>
        <v>612</v>
      </c>
      <c r="ZP22" s="38">
        <f>'データ一覧(モニタリング指標)'!ZP26+'データ一覧(モニタリング指標)'!ZP27</f>
        <v>612</v>
      </c>
      <c r="ZQ22" s="38">
        <f>'データ一覧(モニタリング指標)'!ZQ26+'データ一覧(モニタリング指標)'!ZQ27</f>
        <v>612</v>
      </c>
      <c r="ZR22" s="38">
        <f>'データ一覧(モニタリング指標)'!ZR26+'データ一覧(モニタリング指標)'!ZR27</f>
        <v>612</v>
      </c>
      <c r="ZS22" s="38">
        <f>'データ一覧(モニタリング指標)'!ZS26+'データ一覧(モニタリング指標)'!ZS27</f>
        <v>612</v>
      </c>
      <c r="ZT22" s="38">
        <f>'データ一覧(モニタリング指標)'!ZT26+'データ一覧(モニタリング指標)'!ZT27</f>
        <v>612</v>
      </c>
      <c r="ZU22" s="38">
        <f>'データ一覧(モニタリング指標)'!ZU26+'データ一覧(モニタリング指標)'!ZU27</f>
        <v>612</v>
      </c>
      <c r="ZV22" s="38">
        <f>'データ一覧(モニタリング指標)'!ZV26+'データ一覧(モニタリング指標)'!ZV27</f>
        <v>612</v>
      </c>
      <c r="ZW22" s="38">
        <f>'データ一覧(モニタリング指標)'!ZW26+'データ一覧(モニタリング指標)'!ZW27</f>
        <v>612</v>
      </c>
      <c r="ZX22" s="38">
        <f>'データ一覧(モニタリング指標)'!ZX26+'データ一覧(モニタリング指標)'!ZX27</f>
        <v>612</v>
      </c>
      <c r="ZY22" s="38">
        <f>'データ一覧(モニタリング指標)'!ZY26+'データ一覧(モニタリング指標)'!ZY27</f>
        <v>612</v>
      </c>
      <c r="ZZ22" s="38">
        <f>'データ一覧(モニタリング指標)'!ZZ26+'データ一覧(モニタリング指標)'!ZZ27</f>
        <v>612</v>
      </c>
      <c r="AAA22" s="38">
        <f>'データ一覧(モニタリング指標)'!AAA26+'データ一覧(モニタリング指標)'!AAA27</f>
        <v>612</v>
      </c>
      <c r="AAB22" s="38">
        <f>'データ一覧(モニタリング指標)'!AAB26+'データ一覧(モニタリング指標)'!AAB27</f>
        <v>612</v>
      </c>
      <c r="AAC22" s="38">
        <f>'データ一覧(モニタリング指標)'!AAC26+'データ一覧(モニタリング指標)'!AAC27</f>
        <v>612</v>
      </c>
      <c r="AAD22" s="38">
        <f>'データ一覧(モニタリング指標)'!AAD26+'データ一覧(モニタリング指標)'!AAD27</f>
        <v>612</v>
      </c>
      <c r="AAE22" s="38">
        <f>'データ一覧(モニタリング指標)'!AAE26+'データ一覧(モニタリング指標)'!AAE27</f>
        <v>612</v>
      </c>
      <c r="AAF22" s="38">
        <f>'データ一覧(モニタリング指標)'!AAF26+'データ一覧(モニタリング指標)'!AAF27</f>
        <v>612</v>
      </c>
      <c r="AAG22" s="38">
        <f>'データ一覧(モニタリング指標)'!AAG26+'データ一覧(モニタリング指標)'!AAG27</f>
        <v>612</v>
      </c>
      <c r="AAH22" s="38">
        <f>'データ一覧(モニタリング指標)'!AAH26+'データ一覧(モニタリング指標)'!AAH27</f>
        <v>612</v>
      </c>
      <c r="AAI22" s="38">
        <f>'データ一覧(モニタリング指標)'!AAI26+'データ一覧(モニタリング指標)'!AAI27</f>
        <v>612</v>
      </c>
      <c r="AAJ22" s="38">
        <f>'データ一覧(モニタリング指標)'!AAJ26+'データ一覧(モニタリング指標)'!AAJ27</f>
        <v>612</v>
      </c>
      <c r="AAK22" s="38">
        <f>'データ一覧(モニタリング指標)'!AAK26+'データ一覧(モニタリング指標)'!AAK27</f>
        <v>612</v>
      </c>
      <c r="AAL22" s="38">
        <f>'データ一覧(モニタリング指標)'!AAL26+'データ一覧(モニタリング指標)'!AAL27</f>
        <v>612</v>
      </c>
      <c r="AAM22" s="38">
        <f>'データ一覧(モニタリング指標)'!AAM26+'データ一覧(モニタリング指標)'!AAM27</f>
        <v>612</v>
      </c>
      <c r="AAN22" s="38">
        <f>'データ一覧(モニタリング指標)'!AAN26+'データ一覧(モニタリング指標)'!AAN27</f>
        <v>612</v>
      </c>
      <c r="AAO22" s="38">
        <f>'データ一覧(モニタリング指標)'!AAO26+'データ一覧(モニタリング指標)'!AAO27</f>
        <v>612</v>
      </c>
      <c r="AAP22" s="38">
        <f>'データ一覧(モニタリング指標)'!AAP26+'データ一覧(モニタリング指標)'!AAP27</f>
        <v>612</v>
      </c>
      <c r="AAQ22" s="38">
        <f>'データ一覧(モニタリング指標)'!AAQ26+'データ一覧(モニタリング指標)'!AAQ27</f>
        <v>617</v>
      </c>
      <c r="AAR22" s="38">
        <f>'データ一覧(モニタリング指標)'!AAR26+'データ一覧(モニタリング指標)'!AAR27</f>
        <v>622</v>
      </c>
      <c r="AAS22" s="38">
        <f>'データ一覧(モニタリング指標)'!AAS26+'データ一覧(モニタリング指標)'!AAS27</f>
        <v>626</v>
      </c>
      <c r="AAT22" s="38">
        <f>'データ一覧(モニタリング指標)'!AAT26+'データ一覧(モニタリング指標)'!AAT27</f>
        <v>628</v>
      </c>
      <c r="AAU22" s="38">
        <f>'データ一覧(モニタリング指標)'!AAU26+'データ一覧(モニタリング指標)'!AAU27</f>
        <v>633</v>
      </c>
      <c r="AAV22" s="38">
        <f>'データ一覧(モニタリング指標)'!AAV26+'データ一覧(モニタリング指標)'!AAV27</f>
        <v>633</v>
      </c>
      <c r="AAW22" s="38">
        <f>'データ一覧(モニタリング指標)'!AAW26+'データ一覧(モニタリング指標)'!AAW27</f>
        <v>637</v>
      </c>
      <c r="AAX22" s="38">
        <f>'データ一覧(モニタリング指標)'!AAX26+'データ一覧(モニタリング指標)'!AAX27</f>
        <v>640</v>
      </c>
      <c r="AAY22" s="38">
        <f>'データ一覧(モニタリング指標)'!AAY26+'データ一覧(モニタリング指標)'!AAY27</f>
        <v>640</v>
      </c>
      <c r="AAZ22" s="38">
        <f>'データ一覧(モニタリング指標)'!AAZ26+'データ一覧(モニタリング指標)'!AAZ27</f>
        <v>637</v>
      </c>
      <c r="ABA22" s="38">
        <f>'データ一覧(モニタリング指標)'!ABA26+'データ一覧(モニタリング指標)'!ABA27</f>
        <v>630</v>
      </c>
      <c r="ABB22" s="38">
        <f>'データ一覧(モニタリング指標)'!ABB26+'データ一覧(モニタリング指標)'!ABB27</f>
        <v>630</v>
      </c>
      <c r="ABC22" s="38">
        <f>'データ一覧(モニタリング指標)'!ABC26+'データ一覧(モニタリング指標)'!ABC27</f>
        <v>630</v>
      </c>
      <c r="ABD22" s="38">
        <f>'データ一覧(モニタリング指標)'!ABD26+'データ一覧(モニタリング指標)'!ABD27</f>
        <v>633</v>
      </c>
      <c r="ABE22" s="38">
        <f>'データ一覧(モニタリング指標)'!ABE26+'データ一覧(モニタリング指標)'!ABE27</f>
        <v>633</v>
      </c>
      <c r="ABF22" s="38">
        <f>'データ一覧(モニタリング指標)'!ABF26+'データ一覧(モニタリング指標)'!ABF27</f>
        <v>629</v>
      </c>
      <c r="ABG22" s="38">
        <f>'データ一覧(モニタリング指標)'!ABG26+'データ一覧(モニタリング指標)'!ABG27</f>
        <v>632</v>
      </c>
      <c r="ABH22" s="38">
        <f>'データ一覧(モニタリング指標)'!ABH26+'データ一覧(モニタリング指標)'!ABH27</f>
        <v>632</v>
      </c>
      <c r="ABI22" s="38">
        <f>'データ一覧(モニタリング指標)'!ABI26+'データ一覧(モニタリング指標)'!ABI27</f>
        <v>632</v>
      </c>
      <c r="ABJ22" s="38">
        <f>'データ一覧(モニタリング指標)'!ABJ26+'データ一覧(モニタリング指標)'!ABJ27</f>
        <v>632</v>
      </c>
      <c r="ABK22" s="38">
        <f>'データ一覧(モニタリング指標)'!ABK26+'データ一覧(モニタリング指標)'!ABK27</f>
        <v>632</v>
      </c>
      <c r="ABL22" s="38">
        <f>'データ一覧(モニタリング指標)'!ABL26+'データ一覧(モニタリング指標)'!ABL27</f>
        <v>640</v>
      </c>
      <c r="ABM22" s="38">
        <f>'データ一覧(モニタリング指標)'!ABM26+'データ一覧(モニタリング指標)'!ABM27</f>
        <v>637</v>
      </c>
      <c r="ABN22" s="38">
        <f>'データ一覧(モニタリング指標)'!ABN26+'データ一覧(モニタリング指標)'!ABN27</f>
        <v>634</v>
      </c>
      <c r="ABO22" s="38">
        <f>'データ一覧(モニタリング指標)'!ABO26+'データ一覧(モニタリング指標)'!ABO27</f>
        <v>631</v>
      </c>
      <c r="ABP22" s="38">
        <f>'データ一覧(モニタリング指標)'!ABP26+'データ一覧(モニタリング指標)'!ABP27</f>
        <v>631</v>
      </c>
      <c r="ABQ22" s="38">
        <f>'データ一覧(モニタリング指標)'!ABQ26+'データ一覧(モニタリング指標)'!ABQ27</f>
        <v>627</v>
      </c>
      <c r="ABR22" s="38">
        <f>'データ一覧(モニタリング指標)'!ABR26+'データ一覧(モニタリング指標)'!ABR27</f>
        <v>623</v>
      </c>
      <c r="ABS22" s="38">
        <f>'データ一覧(モニタリング指標)'!ABS26+'データ一覧(モニタリング指標)'!ABS27</f>
        <v>622</v>
      </c>
      <c r="ABT22" s="38">
        <f>'データ一覧(モニタリング指標)'!ABT26+'データ一覧(モニタリング指標)'!ABT27</f>
        <v>621</v>
      </c>
      <c r="ABU22" s="38">
        <f>'データ一覧(モニタリング指標)'!ABU26+'データ一覧(モニタリング指標)'!ABU27</f>
        <v>620</v>
      </c>
      <c r="ABV22" s="38">
        <f>'データ一覧(モニタリング指標)'!ABV26+'データ一覧(モニタリング指標)'!ABV27</f>
        <v>620</v>
      </c>
      <c r="ABW22" s="38">
        <f>'データ一覧(モニタリング指標)'!ABW26+'データ一覧(モニタリング指標)'!ABW27</f>
        <v>620</v>
      </c>
      <c r="ABX22" s="38">
        <f>'データ一覧(モニタリング指標)'!ABX26+'データ一覧(モニタリング指標)'!ABX27</f>
        <v>620</v>
      </c>
      <c r="ABY22" s="38">
        <f>'データ一覧(モニタリング指標)'!ABY26+'データ一覧(モニタリング指標)'!ABY27</f>
        <v>619</v>
      </c>
      <c r="ABZ22" s="38">
        <f>'データ一覧(モニタリング指標)'!ABZ26+'データ一覧(モニタリング指標)'!ABZ27</f>
        <v>614</v>
      </c>
      <c r="ACA22" s="38">
        <f>'データ一覧(モニタリング指標)'!ACA26+'データ一覧(モニタリング指標)'!ACA27</f>
        <v>613</v>
      </c>
      <c r="ACB22" s="38">
        <f>'データ一覧(モニタリング指標)'!ACB26+'データ一覧(モニタリング指標)'!ACB27</f>
        <v>614</v>
      </c>
      <c r="ACC22" s="38">
        <f>'データ一覧(モニタリング指標)'!ACC26+'データ一覧(モニタリング指標)'!ACC27</f>
        <v>615</v>
      </c>
      <c r="ACD22" s="38">
        <f>'データ一覧(モニタリング指標)'!ACD26+'データ一覧(モニタリング指標)'!ACD27</f>
        <v>615</v>
      </c>
      <c r="ACE22" s="38">
        <f>'データ一覧(モニタリング指標)'!ACE26+'データ一覧(モニタリング指標)'!ACE27</f>
        <v>615</v>
      </c>
      <c r="ACF22" s="38">
        <f>'データ一覧(モニタリング指標)'!ACF26+'データ一覧(モニタリング指標)'!ACF27</f>
        <v>614</v>
      </c>
      <c r="ACG22" s="38">
        <f>'データ一覧(モニタリング指標)'!ACG26+'データ一覧(モニタリング指標)'!ACG27</f>
        <v>615</v>
      </c>
      <c r="ACH22" s="38">
        <f>'データ一覧(モニタリング指標)'!ACH26+'データ一覧(モニタリング指標)'!ACH27</f>
        <v>613</v>
      </c>
      <c r="ACI22" s="38">
        <f>'データ一覧(モニタリング指標)'!ACI26+'データ一覧(モニタリング指標)'!ACI27</f>
        <v>613</v>
      </c>
      <c r="ACJ22" s="38">
        <f>'データ一覧(モニタリング指標)'!ACJ26+'データ一覧(モニタリング指標)'!ACJ27</f>
        <v>612</v>
      </c>
      <c r="ACK22" s="38">
        <f>'データ一覧(モニタリング指標)'!ACK26+'データ一覧(モニタリング指標)'!ACK27</f>
        <v>612</v>
      </c>
      <c r="ACL22" s="38">
        <f>'データ一覧(モニタリング指標)'!ACL26+'データ一覧(モニタリング指標)'!ACL27</f>
        <v>612</v>
      </c>
      <c r="ACM22" s="38">
        <f>'データ一覧(モニタリング指標)'!ACM26+'データ一覧(モニタリング指標)'!ACM27</f>
        <v>612</v>
      </c>
      <c r="ACN22" s="38">
        <f>'データ一覧(モニタリング指標)'!ACN26+'データ一覧(モニタリング指標)'!ACN27</f>
        <v>612</v>
      </c>
      <c r="ACO22" s="38">
        <f>'データ一覧(モニタリング指標)'!ACO26+'データ一覧(モニタリング指標)'!ACO27</f>
        <v>612</v>
      </c>
      <c r="ACP22" s="38">
        <f>'データ一覧(モニタリング指標)'!ACP26+'データ一覧(モニタリング指標)'!ACP27</f>
        <v>612</v>
      </c>
      <c r="ACQ22" s="38">
        <f>'データ一覧(モニタリング指標)'!ACQ26+'データ一覧(モニタリング指標)'!ACQ27</f>
        <v>612</v>
      </c>
      <c r="ACR22" s="38">
        <f>'データ一覧(モニタリング指標)'!ACR26+'データ一覧(モニタリング指標)'!ACR27</f>
        <v>612</v>
      </c>
      <c r="ACS22" s="38">
        <f>'データ一覧(モニタリング指標)'!ACS26+'データ一覧(モニタリング指標)'!ACS27</f>
        <v>612</v>
      </c>
      <c r="ACT22" s="38">
        <f>'データ一覧(モニタリング指標)'!ACT26+'データ一覧(モニタリング指標)'!ACT27</f>
        <v>614</v>
      </c>
      <c r="ACU22" s="38">
        <f>'データ一覧(モニタリング指標)'!ACU26+'データ一覧(モニタリング指標)'!ACU27</f>
        <v>614</v>
      </c>
      <c r="ACV22" s="38">
        <f>'データ一覧(モニタリング指標)'!ACV26+'データ一覧(モニタリング指標)'!ACV27</f>
        <v>621</v>
      </c>
      <c r="ACW22" s="38">
        <f>'データ一覧(モニタリング指標)'!ACW26+'データ一覧(モニタリング指標)'!ACW27</f>
        <v>620</v>
      </c>
      <c r="ACX22" s="38">
        <f>'データ一覧(モニタリング指標)'!ACX26+'データ一覧(モニタリング指標)'!ACX27</f>
        <v>620</v>
      </c>
      <c r="ACY22" s="38">
        <f>'データ一覧(モニタリング指標)'!ACY26+'データ一覧(モニタリング指標)'!ACY27</f>
        <v>620</v>
      </c>
      <c r="ACZ22" s="38">
        <f>'データ一覧(モニタリング指標)'!ACZ26+'データ一覧(モニタリング指標)'!ACZ27</f>
        <v>620</v>
      </c>
      <c r="ADA22" s="38">
        <f>'データ一覧(モニタリング指標)'!ADA26+'データ一覧(モニタリング指標)'!ADA27</f>
        <v>619</v>
      </c>
      <c r="ADB22" s="38">
        <f>'データ一覧(モニタリング指標)'!ADB26+'データ一覧(モニタリング指標)'!ADB27</f>
        <v>620</v>
      </c>
      <c r="ADC22" s="38">
        <f>'データ一覧(モニタリング指標)'!ADC26+'データ一覧(モニタリング指標)'!ADC27</f>
        <v>620</v>
      </c>
      <c r="ADD22" s="38">
        <f>'データ一覧(モニタリング指標)'!ADD26+'データ一覧(モニタリング指標)'!ADD27</f>
        <v>620</v>
      </c>
      <c r="ADE22" s="38">
        <f>'データ一覧(モニタリング指標)'!ADE26+'データ一覧(モニタリング指標)'!ADE27</f>
        <v>620</v>
      </c>
      <c r="ADF22" s="38">
        <f>'データ一覧(モニタリング指標)'!ADF26+'データ一覧(モニタリング指標)'!ADF27</f>
        <v>620</v>
      </c>
      <c r="ADG22" s="38">
        <f>'データ一覧(モニタリング指標)'!ADG26+'データ一覧(モニタリング指標)'!ADG27</f>
        <v>620</v>
      </c>
      <c r="ADH22" s="38">
        <f>'データ一覧(モニタリング指標)'!ADH26+'データ一覧(モニタリング指標)'!ADH27</f>
        <v>620</v>
      </c>
      <c r="ADI22" s="38">
        <f>'データ一覧(モニタリング指標)'!ADI26+'データ一覧(モニタリング指標)'!ADI27</f>
        <v>619</v>
      </c>
      <c r="ADJ22" s="38">
        <f>'データ一覧(モニタリング指標)'!ADJ26+'データ一覧(モニタリング指標)'!ADJ27</f>
        <v>619</v>
      </c>
      <c r="ADK22" s="38">
        <f>'データ一覧(モニタリング指標)'!ADK26+'データ一覧(モニタリング指標)'!ADK27</f>
        <v>619</v>
      </c>
      <c r="ADL22" s="38">
        <f>'データ一覧(モニタリング指標)'!ADL26+'データ一覧(モニタリング指標)'!ADL27</f>
        <v>619</v>
      </c>
      <c r="ADM22" s="38">
        <f>'データ一覧(モニタリング指標)'!ADM26+'データ一覧(モニタリング指標)'!ADM27</f>
        <v>619</v>
      </c>
      <c r="ADN22" s="38">
        <f>'データ一覧(モニタリング指標)'!ADN26+'データ一覧(モニタリング指標)'!ADN27</f>
        <v>619</v>
      </c>
      <c r="ADO22" s="38">
        <f>'データ一覧(モニタリング指標)'!ADO26+'データ一覧(モニタリング指標)'!ADO27</f>
        <v>619</v>
      </c>
      <c r="ADP22" s="38">
        <f>'データ一覧(モニタリング指標)'!ADP26+'データ一覧(モニタリング指標)'!ADP27</f>
        <v>619</v>
      </c>
      <c r="ADQ22" s="38">
        <f>'データ一覧(モニタリング指標)'!ADQ26+'データ一覧(モニタリング指標)'!ADQ27</f>
        <v>619</v>
      </c>
      <c r="ADR22" s="38">
        <f>'データ一覧(モニタリング指標)'!ADR26+'データ一覧(モニタリング指標)'!ADR27</f>
        <v>619</v>
      </c>
      <c r="ADS22" s="38">
        <f>'データ一覧(モニタリング指標)'!ADS26+'データ一覧(モニタリング指標)'!ADS27</f>
        <v>619</v>
      </c>
      <c r="ADT22" s="38">
        <f>'データ一覧(モニタリング指標)'!ADT26+'データ一覧(モニタリング指標)'!ADT27</f>
        <v>619</v>
      </c>
      <c r="ADU22" s="38">
        <f>'データ一覧(モニタリング指標)'!ADU26+'データ一覧(モニタリング指標)'!ADU27</f>
        <v>619</v>
      </c>
      <c r="ADV22" s="38">
        <f>'データ一覧(モニタリング指標)'!ADV26+'データ一覧(モニタリング指標)'!ADV27</f>
        <v>619</v>
      </c>
      <c r="ADW22" s="38">
        <f>'データ一覧(モニタリング指標)'!ADW26+'データ一覧(モニタリング指標)'!ADW27</f>
        <v>622</v>
      </c>
      <c r="ADX22" s="38">
        <f>'データ一覧(モニタリング指標)'!ADX26+'データ一覧(モニタリング指標)'!ADX27</f>
        <v>622</v>
      </c>
      <c r="ADY22" s="38">
        <f>'データ一覧(モニタリング指標)'!ADY26+'データ一覧(モニタリング指標)'!ADY27</f>
        <v>622</v>
      </c>
      <c r="ADZ22" s="38">
        <f>'データ一覧(モニタリング指標)'!ADZ26+'データ一覧(モニタリング指標)'!ADZ27</f>
        <v>622</v>
      </c>
      <c r="AEA22" s="38">
        <f>'データ一覧(モニタリング指標)'!AEA26+'データ一覧(モニタリング指標)'!AEA27</f>
        <v>622</v>
      </c>
      <c r="AEB22" s="38">
        <f>'データ一覧(モニタリング指標)'!AEB26+'データ一覧(モニタリング指標)'!AEB27</f>
        <v>622</v>
      </c>
      <c r="AEC22" s="38">
        <f>'データ一覧(モニタリング指標)'!AEC26+'データ一覧(モニタリング指標)'!AEC27</f>
        <v>622</v>
      </c>
      <c r="AED22" s="38">
        <f>'データ一覧(モニタリング指標)'!AED26+'データ一覧(モニタリング指標)'!AED27</f>
        <v>622</v>
      </c>
      <c r="AEE22" s="38">
        <f>'データ一覧(モニタリング指標)'!AEE26+'データ一覧(モニタリング指標)'!AEE27</f>
        <v>622</v>
      </c>
      <c r="AEF22" s="38">
        <f>'データ一覧(モニタリング指標)'!AEF26+'データ一覧(モニタリング指標)'!AEF27</f>
        <v>622</v>
      </c>
      <c r="AEG22" s="38">
        <f>'データ一覧(モニタリング指標)'!AEG26+'データ一覧(モニタリング指標)'!AEG27</f>
        <v>622</v>
      </c>
      <c r="AEH22" s="38">
        <f>'データ一覧(モニタリング指標)'!AEH26+'データ一覧(モニタリング指標)'!AEH27</f>
        <v>622</v>
      </c>
      <c r="AEI22" s="38">
        <f>'データ一覧(モニタリング指標)'!AEI26+'データ一覧(モニタリング指標)'!AEI27</f>
        <v>622</v>
      </c>
      <c r="AEJ22" s="38">
        <f>'データ一覧(モニタリング指標)'!AEJ26+'データ一覧(モニタリング指標)'!AEJ27</f>
        <v>623</v>
      </c>
      <c r="AEK22" s="38">
        <f>'データ一覧(モニタリング指標)'!AEK26+'データ一覧(モニタリング指標)'!AEK27</f>
        <v>623</v>
      </c>
      <c r="AEL22" s="38">
        <f>'データ一覧(モニタリング指標)'!AEL26+'データ一覧(モニタリング指標)'!AEL27</f>
        <v>623</v>
      </c>
      <c r="AEM22" s="38">
        <f>'データ一覧(モニタリング指標)'!AEM26+'データ一覧(モニタリング指標)'!AEM27</f>
        <v>623</v>
      </c>
      <c r="AEN22" s="38">
        <f>'データ一覧(モニタリング指標)'!AEN26+'データ一覧(モニタリング指標)'!AEN27</f>
        <v>622</v>
      </c>
      <c r="AEO22" s="38">
        <f>'データ一覧(モニタリング指標)'!AEO26+'データ一覧(モニタリング指標)'!AEO27</f>
        <v>622</v>
      </c>
      <c r="AEP22" s="38">
        <f>'データ一覧(モニタリング指標)'!AEP26+'データ一覧(モニタリング指標)'!AEP27</f>
        <v>622</v>
      </c>
      <c r="AEQ22" s="38">
        <f>'データ一覧(モニタリング指標)'!AEQ26+'データ一覧(モニタリング指標)'!AEQ27</f>
        <v>622</v>
      </c>
      <c r="AER22" s="38">
        <f>'データ一覧(モニタリング指標)'!AER26+'データ一覧(モニタリング指標)'!AER27</f>
        <v>622</v>
      </c>
      <c r="AES22" s="38">
        <f>'データ一覧(モニタリング指標)'!AES26+'データ一覧(モニタリング指標)'!AES27</f>
        <v>622</v>
      </c>
      <c r="AET22" s="38">
        <f>'データ一覧(モニタリング指標)'!AET26+'データ一覧(モニタリング指標)'!AET27</f>
        <v>622</v>
      </c>
      <c r="AEU22" s="38">
        <f>'データ一覧(モニタリング指標)'!AEU26+'データ一覧(モニタリング指標)'!AEU27</f>
        <v>622</v>
      </c>
      <c r="AEV22" s="38">
        <f>'データ一覧(モニタリング指標)'!AEV26+'データ一覧(モニタリング指標)'!AEV27</f>
        <v>622</v>
      </c>
      <c r="AEW22" s="38">
        <f>'データ一覧(モニタリング指標)'!AEW26+'データ一覧(モニタリング指標)'!AEW27</f>
        <v>622</v>
      </c>
      <c r="AEX22" s="38">
        <f>'データ一覧(モニタリング指標)'!AEX26+'データ一覧(モニタリング指標)'!AEX27</f>
        <v>622</v>
      </c>
      <c r="AEY22" s="38">
        <f>'データ一覧(モニタリング指標)'!AEY26+'データ一覧(モニタリング指標)'!AEY27</f>
        <v>622</v>
      </c>
      <c r="AEZ22" s="38">
        <f>'データ一覧(モニタリング指標)'!AEZ26+'データ一覧(モニタリング指標)'!AEZ27</f>
        <v>622</v>
      </c>
      <c r="AFA22" s="38">
        <f>'データ一覧(モニタリング指標)'!AFA26+'データ一覧(モニタリング指標)'!AFA27</f>
        <v>622</v>
      </c>
      <c r="AFB22" s="38">
        <f>'データ一覧(モニタリング指標)'!AFB26+'データ一覧(モニタリング指標)'!AFB27</f>
        <v>622</v>
      </c>
      <c r="AFC22" s="38">
        <f>'データ一覧(モニタリング指標)'!AFC26+'データ一覧(モニタリング指標)'!AFC27</f>
        <v>622</v>
      </c>
      <c r="AFD22" s="38">
        <f>'データ一覧(モニタリング指標)'!AFD26+'データ一覧(モニタリング指標)'!AFD27</f>
        <v>621</v>
      </c>
      <c r="AFE22" s="38">
        <f>'データ一覧(モニタリング指標)'!AFE26+'データ一覧(モニタリング指標)'!AFE27</f>
        <v>621</v>
      </c>
      <c r="AFF22" s="38">
        <f>'データ一覧(モニタリング指標)'!AFF26+'データ一覧(モニタリング指標)'!AFF27</f>
        <v>617</v>
      </c>
      <c r="AFG22" s="38">
        <f>'データ一覧(モニタリング指標)'!AFG26+'データ一覧(モニタリング指標)'!AFG27</f>
        <v>617</v>
      </c>
      <c r="AFH22" s="38">
        <f>'データ一覧(モニタリング指標)'!AFH26+'データ一覧(モニタリング指標)'!AFH27</f>
        <v>617</v>
      </c>
      <c r="AFI22" s="38">
        <f>'データ一覧(モニタリング指標)'!AFI26+'データ一覧(モニタリング指標)'!AFI27</f>
        <v>617</v>
      </c>
      <c r="AFJ22" s="38">
        <f>'データ一覧(モニタリング指標)'!AFJ26+'データ一覧(モニタリング指標)'!AFJ27</f>
        <v>617</v>
      </c>
      <c r="AFK22" s="38">
        <f>'データ一覧(モニタリング指標)'!AFK26+'データ一覧(モニタリング指標)'!AFK27</f>
        <v>615</v>
      </c>
      <c r="AFL22" s="38">
        <f>'データ一覧(モニタリング指標)'!AFL26+'データ一覧(モニタリング指標)'!AFL27</f>
        <v>615</v>
      </c>
      <c r="AFM22" s="38">
        <f>'データ一覧(モニタリング指標)'!AFM26+'データ一覧(モニタリング指標)'!AFM27</f>
        <v>615</v>
      </c>
      <c r="AFN22" s="38">
        <f>'データ一覧(モニタリング指標)'!AFN26+'データ一覧(モニタリング指標)'!AFN27</f>
        <v>615</v>
      </c>
      <c r="AFO22" s="38">
        <f>'データ一覧(モニタリング指標)'!AFO26+'データ一覧(モニタリング指標)'!AFO27</f>
        <v>615</v>
      </c>
      <c r="AFP22" s="38">
        <f>'データ一覧(モニタリング指標)'!AFP26+'データ一覧(モニタリング指標)'!AFP27</f>
        <v>615</v>
      </c>
      <c r="AFQ22" s="38">
        <f>'データ一覧(モニタリング指標)'!AFQ26+'データ一覧(モニタリング指標)'!AFQ27</f>
        <v>615</v>
      </c>
      <c r="AFR22" s="38">
        <f>'データ一覧(モニタリング指標)'!AFR26+'データ一覧(モニタリング指標)'!AFR27</f>
        <v>615</v>
      </c>
      <c r="AFS22" s="38">
        <f>'データ一覧(モニタリング指標)'!AFS26+'データ一覧(モニタリング指標)'!AFS27</f>
        <v>615</v>
      </c>
      <c r="AFT22" s="38">
        <f>'データ一覧(モニタリング指標)'!AFT26+'データ一覧(モニタリング指標)'!AFT27</f>
        <v>615</v>
      </c>
      <c r="AFU22" s="38">
        <f>'データ一覧(モニタリング指標)'!AFU26+'データ一覧(モニタリング指標)'!AFU27</f>
        <v>606</v>
      </c>
      <c r="AFV22" s="38">
        <f>'データ一覧(モニタリング指標)'!AFV26+'データ一覧(モニタリング指標)'!AFV27</f>
        <v>611</v>
      </c>
      <c r="AFW22" s="38">
        <f>'データ一覧(モニタリング指標)'!AFW26+'データ一覧(モニタリング指標)'!AFW27</f>
        <v>611</v>
      </c>
      <c r="AFX22" s="38">
        <f>'データ一覧(モニタリング指標)'!AFX26+'データ一覧(モニタリング指標)'!AFX27</f>
        <v>611</v>
      </c>
      <c r="AFY22" s="38">
        <f>'データ一覧(モニタリング指標)'!AFY26+'データ一覧(モニタリング指標)'!AFY27</f>
        <v>611</v>
      </c>
      <c r="AFZ22" s="38">
        <f>'データ一覧(モニタリング指標)'!AFZ26+'データ一覧(モニタリング指標)'!AFZ27</f>
        <v>605</v>
      </c>
      <c r="AGA22" s="38">
        <f>'データ一覧(モニタリング指標)'!AGA26+'データ一覧(モニタリング指標)'!AGA27</f>
        <v>605</v>
      </c>
      <c r="AGB22" s="38">
        <f>'データ一覧(モニタリング指標)'!AGB26+'データ一覧(モニタリング指標)'!AGB27</f>
        <v>605</v>
      </c>
      <c r="AGC22" s="38">
        <f>'データ一覧(モニタリング指標)'!AGC26+'データ一覧(モニタリング指標)'!AGC27</f>
        <v>602</v>
      </c>
      <c r="AGD22" s="38">
        <f>'データ一覧(モニタリング指標)'!AGD26+'データ一覧(モニタリング指標)'!AGD27</f>
        <v>602</v>
      </c>
      <c r="AGE22" s="38">
        <f>'データ一覧(モニタリング指標)'!AGE26+'データ一覧(モニタリング指標)'!AGE27</f>
        <v>602</v>
      </c>
      <c r="AGF22" s="38">
        <f>'データ一覧(モニタリング指標)'!AGF26+'データ一覧(モニタリング指標)'!AGF27</f>
        <v>602</v>
      </c>
      <c r="AGG22" s="38">
        <f>'データ一覧(モニタリング指標)'!AGG26+'データ一覧(モニタリング指標)'!AGG27</f>
        <v>602</v>
      </c>
      <c r="AGH22" s="38">
        <f>'データ一覧(モニタリング指標)'!AGH26+'データ一覧(モニタリング指標)'!AGH27</f>
        <v>599</v>
      </c>
      <c r="AGI22" s="38">
        <f>'データ一覧(モニタリング指標)'!AGI26+'データ一覧(モニタリング指標)'!AGI27</f>
        <v>599</v>
      </c>
      <c r="AGJ22" s="38">
        <f>'データ一覧(モニタリング指標)'!AGJ26+'データ一覧(モニタリング指標)'!AGJ27</f>
        <v>599</v>
      </c>
      <c r="AGK22" s="38">
        <f>'データ一覧(モニタリング指標)'!AGK26+'データ一覧(モニタリング指標)'!AGK27</f>
        <v>599</v>
      </c>
      <c r="AGL22" s="38">
        <f>'データ一覧(モニタリング指標)'!AGL26+'データ一覧(モニタリング指標)'!AGL27</f>
        <v>599</v>
      </c>
      <c r="AGM22" s="38">
        <f>'データ一覧(モニタリング指標)'!AGM26+'データ一覧(モニタリング指標)'!AGM27</f>
        <v>599</v>
      </c>
      <c r="AGN22" s="38">
        <f>'データ一覧(モニタリング指標)'!AGN26+'データ一覧(モニタリング指標)'!AGN27</f>
        <v>599</v>
      </c>
      <c r="AGO22" s="38">
        <f>'データ一覧(モニタリング指標)'!AGO26+'データ一覧(モニタリング指標)'!AGO27</f>
        <v>600</v>
      </c>
      <c r="AGP22" s="38">
        <f>'データ一覧(モニタリング指標)'!AGP26+'データ一覧(モニタリング指標)'!AGP27</f>
        <v>595</v>
      </c>
      <c r="AGQ22" s="38">
        <f>'データ一覧(モニタリング指標)'!AGQ26+'データ一覧(モニタリング指標)'!AGQ27</f>
        <v>597</v>
      </c>
      <c r="AGR22" s="38">
        <f>'データ一覧(モニタリング指標)'!AGR26+'データ一覧(モニタリング指標)'!AGR27</f>
        <v>595</v>
      </c>
      <c r="AGS22" s="38">
        <f>'データ一覧(モニタリング指標)'!AGS26+'データ一覧(モニタリング指標)'!AGS27</f>
        <v>595</v>
      </c>
      <c r="AGT22" s="38">
        <f>'データ一覧(モニタリング指標)'!AGT26+'データ一覧(モニタリング指標)'!AGT27</f>
        <v>592</v>
      </c>
      <c r="AGU22" s="38">
        <f>'データ一覧(モニタリング指標)'!AGU26+'データ一覧(モニタリング指標)'!AGU27</f>
        <v>595</v>
      </c>
      <c r="AGV22" s="38">
        <f>'データ一覧(モニタリング指標)'!AGV26+'データ一覧(モニタリング指標)'!AGV27</f>
        <v>593</v>
      </c>
      <c r="AGW22" s="38">
        <f>'データ一覧(モニタリング指標)'!AGW26+'データ一覧(モニタリング指標)'!AGW27</f>
        <v>594</v>
      </c>
      <c r="AGX22" s="38">
        <f>'データ一覧(モニタリング指標)'!AGX26+'データ一覧(モニタリング指標)'!AGX27</f>
        <v>596</v>
      </c>
      <c r="AGY22" s="38">
        <f>'データ一覧(モニタリング指標)'!AGY26+'データ一覧(モニタリング指標)'!AGY27</f>
        <v>596</v>
      </c>
      <c r="AGZ22" s="38">
        <f>'データ一覧(モニタリング指標)'!AGZ26+'データ一覧(モニタリング指標)'!AGZ27</f>
        <v>596</v>
      </c>
      <c r="AHA22" s="38">
        <f>'データ一覧(モニタリング指標)'!AHA26+'データ一覧(モニタリング指標)'!AHA27</f>
        <v>596</v>
      </c>
      <c r="AHB22" s="38">
        <f>'データ一覧(モニタリング指標)'!AHB26+'データ一覧(モニタリング指標)'!AHB27</f>
        <v>598</v>
      </c>
      <c r="AHC22" s="38">
        <f>'データ一覧(モニタリング指標)'!AHC26+'データ一覧(モニタリング指標)'!AHC27</f>
        <v>598</v>
      </c>
      <c r="AHD22" s="38">
        <f>'データ一覧(モニタリング指標)'!AHD26+'データ一覧(モニタリング指標)'!AHD27</f>
        <v>595</v>
      </c>
      <c r="AHE22" s="38">
        <f>'データ一覧(モニタリング指標)'!AHE26+'データ一覧(モニタリング指標)'!AHE27</f>
        <v>599</v>
      </c>
      <c r="AHF22" s="38">
        <f>'データ一覧(モニタリング指標)'!AHF26+'データ一覧(モニタリング指標)'!AHF27</f>
        <v>598</v>
      </c>
      <c r="AHG22" s="38">
        <f>'データ一覧(モニタリング指標)'!AHG26+'データ一覧(モニタリング指標)'!AHG27</f>
        <v>598</v>
      </c>
      <c r="AHH22" s="38">
        <f>'データ一覧(モニタリング指標)'!AHH26+'データ一覧(モニタリング指標)'!AHH27</f>
        <v>598</v>
      </c>
      <c r="AHI22" s="38">
        <f>'データ一覧(モニタリング指標)'!AHI26+'データ一覧(モニタリング指標)'!AHI27</f>
        <v>598</v>
      </c>
      <c r="AHJ22" s="38">
        <f>'データ一覧(モニタリング指標)'!AHJ26+'データ一覧(モニタリング指標)'!AHJ27</f>
        <v>599</v>
      </c>
      <c r="AHK22" s="38">
        <f>'データ一覧(モニタリング指標)'!AHK26+'データ一覧(モニタリング指標)'!AHK27</f>
        <v>602</v>
      </c>
      <c r="AHL22" s="38">
        <f>'データ一覧(モニタリング指標)'!AHL26+'データ一覧(モニタリング指標)'!AHL27</f>
        <v>602</v>
      </c>
      <c r="AHM22" s="38">
        <f>'データ一覧(モニタリング指標)'!AHM26+'データ一覧(モニタリング指標)'!AHM27</f>
        <v>600</v>
      </c>
      <c r="AHN22" s="38">
        <f>'データ一覧(モニタリング指標)'!AHN26+'データ一覧(モニタリング指標)'!AHN27</f>
        <v>600</v>
      </c>
      <c r="AHO22" s="38">
        <f>'データ一覧(モニタリング指標)'!AHO26+'データ一覧(モニタリング指標)'!AHO27</f>
        <v>600</v>
      </c>
      <c r="AHP22" s="38">
        <f>'データ一覧(モニタリング指標)'!AHP26+'データ一覧(モニタリング指標)'!AHP27</f>
        <v>605</v>
      </c>
      <c r="AHQ22" s="38">
        <f>'データ一覧(モニタリング指標)'!AHQ26+'データ一覧(モニタリング指標)'!AHQ27</f>
        <v>600</v>
      </c>
      <c r="AHR22" s="38">
        <f>'データ一覧(モニタリング指標)'!AHR26+'データ一覧(モニタリング指標)'!AHR27</f>
        <v>605</v>
      </c>
      <c r="AHS22" s="38">
        <f>'データ一覧(モニタリング指標)'!AHS26+'データ一覧(モニタリング指標)'!AHS27</f>
        <v>604</v>
      </c>
      <c r="AHT22" s="38">
        <f>'データ一覧(モニタリング指標)'!AHT26+'データ一覧(モニタリング指標)'!AHT27</f>
        <v>606</v>
      </c>
      <c r="AHU22" s="38">
        <f>'データ一覧(モニタリング指標)'!AHU26+'データ一覧(モニタリング指標)'!AHU27</f>
        <v>606</v>
      </c>
      <c r="AHV22" s="38">
        <f>'データ一覧(モニタリング指標)'!AHV26+'データ一覧(モニタリング指標)'!AHV27</f>
        <v>606</v>
      </c>
      <c r="AHW22" s="38">
        <f>'データ一覧(モニタリング指標)'!AHW26+'データ一覧(モニタリング指標)'!AHW27</f>
        <v>598</v>
      </c>
      <c r="AHX22" s="38">
        <f>'データ一覧(モニタリング指標)'!AHX26+'データ一覧(モニタリング指標)'!AHX27</f>
        <v>599</v>
      </c>
      <c r="AHY22" s="38">
        <f>'データ一覧(モニタリング指標)'!AHY26+'データ一覧(モニタリング指標)'!AHY27</f>
        <v>601</v>
      </c>
      <c r="AHZ22" s="38">
        <f>'データ一覧(モニタリング指標)'!AHZ26+'データ一覧(モニタリング指標)'!AHZ27</f>
        <v>598</v>
      </c>
      <c r="AIA22" s="38">
        <f>'データ一覧(モニタリング指標)'!AIA26+'データ一覧(モニタリング指標)'!AIA27</f>
        <v>597</v>
      </c>
      <c r="AIB22" s="38">
        <f>'データ一覧(モニタリング指標)'!AIB26+'データ一覧(モニタリング指標)'!AIB27</f>
        <v>597</v>
      </c>
      <c r="AIC22" s="38">
        <f>'データ一覧(モニタリング指標)'!AIC26+'データ一覧(モニタリング指標)'!AIC27</f>
        <v>597</v>
      </c>
      <c r="AID22" s="38">
        <f>'データ一覧(モニタリング指標)'!AID26+'データ一覧(モニタリング指標)'!AID27</f>
        <v>595</v>
      </c>
      <c r="AIE22" s="38">
        <f>'データ一覧(モニタリング指標)'!AIE26+'データ一覧(モニタリング指標)'!AIE27</f>
        <v>596</v>
      </c>
      <c r="AIF22" s="38">
        <f>'データ一覧(モニタリング指標)'!AIF26+'データ一覧(モニタリング指標)'!AIF27</f>
        <v>596</v>
      </c>
      <c r="AIG22" s="38">
        <f>'データ一覧(モニタリング指標)'!AIG26+'データ一覧(モニタリング指標)'!AIG27</f>
        <v>593</v>
      </c>
      <c r="AIH22" s="38">
        <f>'データ一覧(モニタリング指標)'!AIH26+'データ一覧(モニタリング指標)'!AIH27</f>
        <v>593</v>
      </c>
      <c r="AII22" s="38">
        <f>'データ一覧(モニタリング指標)'!AII26+'データ一覧(モニタリング指標)'!AII27</f>
        <v>593</v>
      </c>
      <c r="AIJ22" s="38">
        <f>'データ一覧(モニタリング指標)'!AIJ26+'データ一覧(モニタリング指標)'!AIJ27</f>
        <v>593</v>
      </c>
      <c r="AIK22" s="38">
        <f>'データ一覧(モニタリング指標)'!AIK26+'データ一覧(モニタリング指標)'!AIK27</f>
        <v>594</v>
      </c>
      <c r="AIL22" s="38">
        <f>'データ一覧(モニタリング指標)'!AIL26+'データ一覧(モニタリング指標)'!AIL27</f>
        <v>593</v>
      </c>
      <c r="AIM22" s="38">
        <f>'データ一覧(モニタリング指標)'!AIM26+'データ一覧(モニタリング指標)'!AIM27</f>
        <v>593</v>
      </c>
      <c r="AIN22" s="38">
        <f>'データ一覧(モニタリング指標)'!AIN26+'データ一覧(モニタリング指標)'!AIN27</f>
        <v>593</v>
      </c>
      <c r="AIO22" s="38">
        <f>'データ一覧(モニタリング指標)'!AIO26+'データ一覧(モニタリング指標)'!AIO27</f>
        <v>593</v>
      </c>
      <c r="AIP22" s="38">
        <f>'データ一覧(モニタリング指標)'!AIP26+'データ一覧(モニタリング指標)'!AIP27</f>
        <v>593</v>
      </c>
      <c r="AIQ22" s="38">
        <f>'データ一覧(モニタリング指標)'!AIQ26+'データ一覧(モニタリング指標)'!AIQ27</f>
        <v>593</v>
      </c>
      <c r="AIR22" s="38">
        <f>'データ一覧(モニタリング指標)'!AIR26+'データ一覧(モニタリング指標)'!AIR27</f>
        <v>595</v>
      </c>
      <c r="AIS22" s="38">
        <f>'データ一覧(モニタリング指標)'!AIS26+'データ一覧(モニタリング指標)'!AIS27</f>
        <v>596</v>
      </c>
      <c r="AIT22" s="38">
        <f>'データ一覧(モニタリング指標)'!AIT26+'データ一覧(モニタリング指標)'!AIT27</f>
        <v>594</v>
      </c>
      <c r="AIU22" s="38">
        <f>'データ一覧(モニタリング指標)'!AIU26+'データ一覧(モニタリング指標)'!AIU27</f>
        <v>595</v>
      </c>
      <c r="AIV22" s="38">
        <f>'データ一覧(モニタリング指標)'!AIV26+'データ一覧(モニタリング指標)'!AIV27</f>
        <v>597</v>
      </c>
      <c r="AIW22" s="38">
        <f>'データ一覧(モニタリング指標)'!AIW26+'データ一覧(モニタリング指標)'!AIW27</f>
        <v>597</v>
      </c>
      <c r="AIX22" s="38">
        <f>'データ一覧(モニタリング指標)'!AIX26+'データ一覧(モニタリング指標)'!AIX27</f>
        <v>597</v>
      </c>
      <c r="AIY22" s="38">
        <f>'データ一覧(モニタリング指標)'!AIY26+'データ一覧(モニタリング指標)'!AIY27</f>
        <v>597</v>
      </c>
      <c r="AIZ22" s="38">
        <f>'データ一覧(モニタリング指標)'!AIZ26+'データ一覧(モニタリング指標)'!AIZ27</f>
        <v>597</v>
      </c>
      <c r="AJA22" s="38">
        <f>'データ一覧(モニタリング指標)'!AJA26+'データ一覧(モニタリング指標)'!AJA27</f>
        <v>594</v>
      </c>
      <c r="AJB22" s="38">
        <f>'データ一覧(モニタリング指標)'!AJB26+'データ一覧(モニタリング指標)'!AJB27</f>
        <v>594</v>
      </c>
      <c r="AJC22" s="38">
        <f>'データ一覧(モニタリング指標)'!AJC26+'データ一覧(モニタリング指標)'!AJC27</f>
        <v>594</v>
      </c>
      <c r="AJD22" s="38">
        <f>'データ一覧(モニタリング指標)'!AJD26+'データ一覧(モニタリング指標)'!AJD27</f>
        <v>594</v>
      </c>
      <c r="AJE22" s="38">
        <f>'データ一覧(モニタリング指標)'!AJE26+'データ一覧(モニタリング指標)'!AJE27</f>
        <v>594</v>
      </c>
      <c r="AJF22" s="38">
        <f>'データ一覧(モニタリング指標)'!AJF26+'データ一覧(モニタリング指標)'!AJF27</f>
        <v>593</v>
      </c>
      <c r="AJG22" s="38">
        <f>'データ一覧(モニタリング指標)'!AJG26+'データ一覧(モニタリング指標)'!AJG27</f>
        <v>594</v>
      </c>
      <c r="AJH22" s="38">
        <f>'データ一覧(モニタリング指標)'!AJH26+'データ一覧(モニタリング指標)'!AJH27</f>
        <v>595</v>
      </c>
      <c r="AJI22" s="38">
        <f>'データ一覧(モニタリング指標)'!AJI26+'データ一覧(モニタリング指標)'!AJI27</f>
        <v>595</v>
      </c>
      <c r="AJJ22" s="38">
        <f>'データ一覧(モニタリング指標)'!AJJ26+'データ一覧(モニタリング指標)'!AJJ27</f>
        <v>594</v>
      </c>
      <c r="AJK22" s="38">
        <f>'データ一覧(モニタリング指標)'!AJK26+'データ一覧(モニタリング指標)'!AJK27</f>
        <v>594</v>
      </c>
      <c r="AJL22" s="38">
        <f>'データ一覧(モニタリング指標)'!AJL26+'データ一覧(モニタリング指標)'!AJL27</f>
        <v>594</v>
      </c>
      <c r="AJM22" s="38">
        <f>'データ一覧(モニタリング指標)'!AJM26+'データ一覧(モニタリング指標)'!AJM27</f>
        <v>593</v>
      </c>
      <c r="AJN22" s="38">
        <f>'データ一覧(モニタリング指標)'!AJN26+'データ一覧(モニタリング指標)'!AJN27</f>
        <v>593</v>
      </c>
      <c r="AJO22" s="38">
        <f>'データ一覧(モニタリング指標)'!AJO26+'データ一覧(モニタリング指標)'!AJO27</f>
        <v>593</v>
      </c>
      <c r="AJP22" s="38">
        <f>'データ一覧(モニタリング指標)'!AJP26+'データ一覧(モニタリング指標)'!AJP27</f>
        <v>593</v>
      </c>
      <c r="AJQ22" s="38">
        <f>'データ一覧(モニタリング指標)'!AJQ26+'データ一覧(モニタリング指標)'!AJQ27</f>
        <v>593</v>
      </c>
      <c r="AJR22" s="38">
        <f>'データ一覧(モニタリング指標)'!AJR26+'データ一覧(モニタリング指標)'!AJR27</f>
        <v>593</v>
      </c>
      <c r="AJS22" s="38">
        <f>'データ一覧(モニタリング指標)'!AJS26+'データ一覧(モニタリング指標)'!AJS27</f>
        <v>593</v>
      </c>
      <c r="AJT22" s="38">
        <f>'データ一覧(モニタリング指標)'!AJT26+'データ一覧(モニタリング指標)'!AJT27</f>
        <v>593</v>
      </c>
      <c r="AJU22" s="38">
        <f>'データ一覧(モニタリング指標)'!AJU26+'データ一覧(モニタリング指標)'!AJU27</f>
        <v>593</v>
      </c>
      <c r="AJV22" s="38">
        <f>'データ一覧(モニタリング指標)'!AJV26+'データ一覧(モニタリング指標)'!AJV27</f>
        <v>593</v>
      </c>
      <c r="AJW22" s="38">
        <f>'データ一覧(モニタリング指標)'!AJW26+'データ一覧(モニタリング指標)'!AJW27</f>
        <v>593</v>
      </c>
      <c r="AJX22" s="38">
        <f>'データ一覧(モニタリング指標)'!AJX26+'データ一覧(モニタリング指標)'!AJX27</f>
        <v>593</v>
      </c>
      <c r="AJY22" s="38">
        <f>'データ一覧(モニタリング指標)'!AJY26+'データ一覧(モニタリング指標)'!AJY27</f>
        <v>593</v>
      </c>
      <c r="AJZ22" s="38">
        <f>'データ一覧(モニタリング指標)'!AJZ26+'データ一覧(モニタリング指標)'!AJZ27</f>
        <v>593</v>
      </c>
      <c r="AKA22" s="38">
        <f>'データ一覧(モニタリング指標)'!AKA26+'データ一覧(モニタリング指標)'!AKA27</f>
        <v>593</v>
      </c>
      <c r="AKB22" s="38">
        <f>'データ一覧(モニタリング指標)'!AKB26+'データ一覧(モニタリング指標)'!AKB27</f>
        <v>593</v>
      </c>
      <c r="AKC22" s="38">
        <f>'データ一覧(モニタリング指標)'!AKC26+'データ一覧(モニタリング指標)'!AKC27</f>
        <v>593</v>
      </c>
      <c r="AKD22" s="38">
        <f>'データ一覧(モニタリング指標)'!AKD26+'データ一覧(モニタリング指標)'!AKD27</f>
        <v>594</v>
      </c>
      <c r="AKE22" s="38">
        <f>'データ一覧(モニタリング指標)'!AKE26+'データ一覧(モニタリング指標)'!AKE27</f>
        <v>594</v>
      </c>
      <c r="AKF22" s="38">
        <f>'データ一覧(モニタリング指標)'!AKF26+'データ一覧(モニタリング指標)'!AKF27</f>
        <v>594</v>
      </c>
      <c r="AKG22" s="38">
        <f>'データ一覧(モニタリング指標)'!AKG26+'データ一覧(モニタリング指標)'!AKG27</f>
        <v>594</v>
      </c>
      <c r="AKH22" s="38">
        <f>'データ一覧(モニタリング指標)'!AKH26+'データ一覧(モニタリング指標)'!AKH27</f>
        <v>593</v>
      </c>
      <c r="AKI22" s="38">
        <f>'データ一覧(モニタリング指標)'!AKI26+'データ一覧(モニタリング指標)'!AKI27</f>
        <v>593</v>
      </c>
      <c r="AKJ22" s="38">
        <f>'データ一覧(モニタリング指標)'!AKJ26+'データ一覧(モニタリング指標)'!AKJ27</f>
        <v>594</v>
      </c>
      <c r="AKK22" s="38">
        <f>'データ一覧(モニタリング指標)'!AKK26+'データ一覧(モニタリング指標)'!AKK27</f>
        <v>593</v>
      </c>
      <c r="AKL22" s="38">
        <f>'データ一覧(モニタリング指標)'!AKL26+'データ一覧(モニタリング指標)'!AKL27</f>
        <v>594</v>
      </c>
      <c r="AKM22" s="38">
        <f>'データ一覧(モニタリング指標)'!AKM26+'データ一覧(モニタリング指標)'!AKM27</f>
        <v>594</v>
      </c>
      <c r="AKN22" s="38">
        <f>'データ一覧(モニタリング指標)'!AKN26+'データ一覧(モニタリング指標)'!AKN27</f>
        <v>594</v>
      </c>
      <c r="AKO22" s="38">
        <f>'データ一覧(モニタリング指標)'!AKO26+'データ一覧(モニタリング指標)'!AKO27</f>
        <v>593</v>
      </c>
      <c r="AKP22" s="38">
        <f>'データ一覧(モニタリング指標)'!AKP26+'データ一覧(モニタリング指標)'!AKP27</f>
        <v>594</v>
      </c>
      <c r="AKQ22" s="38">
        <f>'データ一覧(モニタリング指標)'!AKQ26+'データ一覧(モニタリング指標)'!AKQ27</f>
        <v>593</v>
      </c>
      <c r="AKR22" s="38">
        <f>'データ一覧(モニタリング指標)'!AKR26+'データ一覧(モニタリング指標)'!AKR27</f>
        <v>593</v>
      </c>
      <c r="AKS22" s="38">
        <f>'データ一覧(モニタリング指標)'!AKS26+'データ一覧(モニタリング指標)'!AKS27</f>
        <v>593</v>
      </c>
      <c r="AKT22" s="38">
        <f>'データ一覧(モニタリング指標)'!AKT26+'データ一覧(モニタリング指標)'!AKT27</f>
        <v>593</v>
      </c>
      <c r="AKU22" s="38">
        <f>'データ一覧(モニタリング指標)'!AKU26+'データ一覧(モニタリング指標)'!AKU27</f>
        <v>593</v>
      </c>
      <c r="AKV22" s="38">
        <f>'データ一覧(モニタリング指標)'!AKV26+'データ一覧(モニタリング指標)'!AKV27</f>
        <v>593</v>
      </c>
      <c r="AKW22" s="38">
        <f>'データ一覧(モニタリング指標)'!AKW26+'データ一覧(モニタリング指標)'!AKW27</f>
        <v>593</v>
      </c>
      <c r="AKX22" s="38">
        <f>'データ一覧(モニタリング指標)'!AKX26+'データ一覧(モニタリング指標)'!AKX27</f>
        <v>593</v>
      </c>
      <c r="AKY22" s="38">
        <f>'データ一覧(モニタリング指標)'!AKY26+'データ一覧(モニタリング指標)'!AKY27</f>
        <v>594</v>
      </c>
      <c r="AKZ22" s="38">
        <f>'データ一覧(モニタリング指標)'!AKZ26+'データ一覧(モニタリング指標)'!AKZ27</f>
        <v>594</v>
      </c>
      <c r="ALA22" s="38">
        <f>'データ一覧(モニタリング指標)'!ALA26+'データ一覧(モニタリング指標)'!ALA27</f>
        <v>594</v>
      </c>
      <c r="ALB22" s="38">
        <f>'データ一覧(モニタリング指標)'!ALB26+'データ一覧(モニタリング指標)'!ALB27</f>
        <v>594</v>
      </c>
      <c r="ALC22" s="38">
        <f>'データ一覧(モニタリング指標)'!ALC26+'データ一覧(モニタリング指標)'!ALC27</f>
        <v>597</v>
      </c>
      <c r="ALD22" s="38">
        <f>'データ一覧(モニタリング指標)'!ALD26+'データ一覧(モニタリング指標)'!ALD27</f>
        <v>593</v>
      </c>
      <c r="ALE22" s="38">
        <f>'データ一覧(モニタリング指標)'!ALE26+'データ一覧(モニタリング指標)'!ALE27</f>
        <v>594</v>
      </c>
      <c r="ALF22" s="38">
        <f>'データ一覧(モニタリング指標)'!ALF26+'データ一覧(モニタリング指標)'!ALF27</f>
        <v>595</v>
      </c>
      <c r="ALG22" s="38">
        <f>'データ一覧(モニタリング指標)'!ALG26+'データ一覧(モニタリング指標)'!ALG27</f>
        <v>595</v>
      </c>
      <c r="ALH22" s="38">
        <f>'データ一覧(モニタリング指標)'!ALH26+'データ一覧(モニタリング指標)'!ALH27</f>
        <v>595</v>
      </c>
      <c r="ALI22" s="38">
        <f>'データ一覧(モニタリング指標)'!ALI26+'データ一覧(モニタリング指標)'!ALI27</f>
        <v>595</v>
      </c>
      <c r="ALJ22" s="38">
        <f>'データ一覧(モニタリング指標)'!ALJ26+'データ一覧(モニタリング指標)'!ALJ27</f>
        <v>593</v>
      </c>
      <c r="ALK22" s="38">
        <f>'データ一覧(モニタリング指標)'!ALK26+'データ一覧(モニタリング指標)'!ALK27</f>
        <v>594</v>
      </c>
      <c r="ALL22" s="38">
        <f>'データ一覧(モニタリング指標)'!ALL26+'データ一覧(モニタリング指標)'!ALL27</f>
        <v>594</v>
      </c>
      <c r="ALM22" s="38">
        <f>'データ一覧(モニタリング指標)'!ALM26+'データ一覧(モニタリング指標)'!ALM27</f>
        <v>594</v>
      </c>
      <c r="ALN22" s="38">
        <f>'データ一覧(モニタリング指標)'!ALN26+'データ一覧(モニタリング指標)'!ALN27</f>
        <v>595</v>
      </c>
      <c r="ALO22" s="38">
        <f>'データ一覧(モニタリング指標)'!ALO26+'データ一覧(モニタリング指標)'!ALO27</f>
        <v>595</v>
      </c>
      <c r="ALP22" s="38">
        <f>'データ一覧(モニタリング指標)'!ALP26+'データ一覧(モニタリング指標)'!ALP27</f>
        <v>595</v>
      </c>
      <c r="ALQ22" s="38">
        <f>'データ一覧(モニタリング指標)'!ALQ26+'データ一覧(モニタリング指標)'!ALQ27</f>
        <v>595</v>
      </c>
      <c r="ALR22" s="38">
        <f>'データ一覧(モニタリング指標)'!ALR26+'データ一覧(モニタリング指標)'!ALR27</f>
        <v>595</v>
      </c>
      <c r="ALS22" s="38">
        <f>'データ一覧(モニタリング指標)'!ALS26+'データ一覧(モニタリング指標)'!ALS27</f>
        <v>593</v>
      </c>
      <c r="ALT22" s="38">
        <f>'データ一覧(モニタリング指標)'!ALT26+'データ一覧(モニタリング指標)'!ALT27</f>
        <v>594</v>
      </c>
      <c r="ALU22" s="38">
        <f>'データ一覧(モニタリング指標)'!ALU26+'データ一覧(モニタリング指標)'!ALU27</f>
        <v>593</v>
      </c>
      <c r="ALV22" s="38">
        <f>'データ一覧(モニタリング指標)'!ALV26+'データ一覧(モニタリング指標)'!ALV27</f>
        <v>593</v>
      </c>
      <c r="ALW22" s="38">
        <f>'データ一覧(モニタリング指標)'!ALW26+'データ一覧(モニタリング指標)'!ALW27</f>
        <v>593</v>
      </c>
      <c r="ALX22" s="38">
        <f>'データ一覧(モニタリング指標)'!ALX26+'データ一覧(モニタリング指標)'!ALX27</f>
        <v>594</v>
      </c>
      <c r="ALY22" s="38">
        <f>'データ一覧(モニタリング指標)'!ALY26+'データ一覧(モニタリング指標)'!ALY27</f>
        <v>595</v>
      </c>
      <c r="ALZ22" s="38">
        <f>'データ一覧(モニタリング指標)'!ALZ26+'データ一覧(モニタリング指標)'!ALZ27</f>
        <v>590</v>
      </c>
      <c r="AMA22" s="38">
        <f>'データ一覧(モニタリング指標)'!AMA26+'データ一覧(モニタリング指標)'!AMA27</f>
        <v>594</v>
      </c>
      <c r="AMB22" s="38">
        <f>'データ一覧(モニタリング指標)'!AMB26+'データ一覧(モニタリング指標)'!AMB27</f>
        <v>590</v>
      </c>
      <c r="AMC22" s="38">
        <f>'データ一覧(モニタリング指標)'!AMC26+'データ一覧(モニタリング指標)'!AMC27</f>
        <v>590</v>
      </c>
      <c r="AMD22" s="38">
        <f>'データ一覧(モニタリング指標)'!AMD26+'データ一覧(モニタリング指標)'!AMD27</f>
        <v>590</v>
      </c>
      <c r="AME22" s="38">
        <f>'データ一覧(モニタリング指標)'!AME26+'データ一覧(モニタリング指標)'!AME27</f>
        <v>590</v>
      </c>
      <c r="AMF22" s="38">
        <f>'データ一覧(モニタリング指標)'!AMF26+'データ一覧(モニタリング指標)'!AMF27</f>
        <v>592</v>
      </c>
      <c r="AMG22" s="38">
        <f>'データ一覧(モニタリング指標)'!AMG26+'データ一覧(モニタリング指標)'!AMG27</f>
        <v>592</v>
      </c>
      <c r="AMH22" s="38">
        <f>'データ一覧(モニタリング指標)'!AMH26+'データ一覧(モニタリング指標)'!AMH27</f>
        <v>592</v>
      </c>
      <c r="AMI22" s="38">
        <f>'データ一覧(モニタリング指標)'!AMI26+'データ一覧(モニタリング指標)'!AMI27</f>
        <v>594</v>
      </c>
      <c r="AMJ22" s="38">
        <f>'データ一覧(モニタリング指標)'!AMJ26+'データ一覧(モニタリング指標)'!AMJ27</f>
        <v>594</v>
      </c>
      <c r="AMK22" s="38">
        <f>'データ一覧(モニタリング指標)'!AMK26+'データ一覧(モニタリング指標)'!AMK27</f>
        <v>594</v>
      </c>
      <c r="AML22" s="38">
        <f>'データ一覧(モニタリング指標)'!AML26+'データ一覧(モニタリング指標)'!AML27</f>
        <v>594</v>
      </c>
      <c r="AMM22" s="38">
        <f>'データ一覧(モニタリング指標)'!AMM26+'データ一覧(モニタリング指標)'!AMM27</f>
        <v>592</v>
      </c>
      <c r="AMN22" s="38">
        <f>'データ一覧(モニタリング指標)'!AMN26+'データ一覧(モニタリング指標)'!AMN27</f>
        <v>597</v>
      </c>
      <c r="AMO22" s="38">
        <f>'データ一覧(モニタリング指標)'!AMO26+'データ一覧(モニタリング指標)'!AMO27</f>
        <v>595</v>
      </c>
      <c r="AMP22" s="38">
        <f>'データ一覧(モニタリング指標)'!AMP26+'データ一覧(モニタリング指標)'!AMP27</f>
        <v>600</v>
      </c>
      <c r="AMQ22" s="38">
        <f>'データ一覧(モニタリング指標)'!AMQ26+'データ一覧(モニタリング指標)'!AMQ27</f>
        <v>600</v>
      </c>
      <c r="AMR22" s="38">
        <f>'データ一覧(モニタリング指標)'!AMR26+'データ一覧(モニタリング指標)'!AMR27</f>
        <v>600</v>
      </c>
      <c r="AMS22" s="38">
        <f>'データ一覧(モニタリング指標)'!AMS26+'データ一覧(モニタリング指標)'!AMS27</f>
        <v>607</v>
      </c>
      <c r="AMT22" s="38">
        <f>'データ一覧(モニタリング指標)'!AMT26+'データ一覧(モニタリング指標)'!AMT27</f>
        <v>603</v>
      </c>
      <c r="AMU22" s="38">
        <f>'データ一覧(モニタリング指標)'!AMU26+'データ一覧(モニタリング指標)'!AMU27</f>
        <v>603</v>
      </c>
      <c r="AMV22" s="38">
        <f>'データ一覧(モニタリング指標)'!AMV26+'データ一覧(モニタリング指標)'!AMV27</f>
        <v>603</v>
      </c>
      <c r="AMW22" s="38">
        <f>'データ一覧(モニタリング指標)'!AMW26+'データ一覧(モニタリング指標)'!AMW27</f>
        <v>603</v>
      </c>
      <c r="AMX22" s="38">
        <f>'データ一覧(モニタリング指標)'!AMX26+'データ一覧(モニタリング指標)'!AMX27</f>
        <v>601</v>
      </c>
      <c r="AMY22" s="38">
        <f>'データ一覧(モニタリング指標)'!AMY26+'データ一覧(モニタリング指標)'!AMY27</f>
        <v>601</v>
      </c>
      <c r="AMZ22" s="38">
        <f>'データ一覧(モニタリング指標)'!AMZ26+'データ一覧(モニタリング指標)'!AMZ27</f>
        <v>601</v>
      </c>
      <c r="ANA22" s="38">
        <f>'データ一覧(モニタリング指標)'!ANA26+'データ一覧(モニタリング指標)'!ANA27</f>
        <v>601</v>
      </c>
      <c r="ANB22" s="38">
        <f>'データ一覧(モニタリング指標)'!ANB26+'データ一覧(モニタリング指標)'!ANB27</f>
        <v>603</v>
      </c>
      <c r="ANC22" s="38">
        <f>'データ一覧(モニタリング指標)'!ANC26+'データ一覧(モニタリング指標)'!ANC27</f>
        <v>604</v>
      </c>
      <c r="AND22" s="38">
        <f>'データ一覧(モニタリング指標)'!AND26+'データ一覧(モニタリング指標)'!AND27</f>
        <v>599</v>
      </c>
      <c r="ANE22" s="38">
        <f>'データ一覧(モニタリング指標)'!ANE26+'データ一覧(モニタリング指標)'!ANE27</f>
        <v>599</v>
      </c>
      <c r="ANF22" s="38">
        <f>'データ一覧(モニタリング指標)'!ANF26+'データ一覧(モニタリング指標)'!ANF27</f>
        <v>599</v>
      </c>
      <c r="ANG22" s="38">
        <f>'データ一覧(モニタリング指標)'!ANG26+'データ一覧(モニタリング指標)'!ANG27</f>
        <v>599</v>
      </c>
      <c r="ANH22" s="38">
        <f>'データ一覧(モニタリング指標)'!ANH26+'データ一覧(モニタリング指標)'!ANH27</f>
        <v>604</v>
      </c>
      <c r="ANI22" s="38">
        <f>'データ一覧(モニタリング指標)'!ANI26+'データ一覧(モニタリング指標)'!ANI27</f>
        <v>605</v>
      </c>
      <c r="ANJ22" s="38">
        <f>'データ一覧(モニタリング指標)'!ANJ26+'データ一覧(モニタリング指標)'!ANJ27</f>
        <v>600</v>
      </c>
      <c r="ANK22" s="38">
        <f>'データ一覧(モニタリング指標)'!ANK26+'データ一覧(モニタリング指標)'!ANK27</f>
        <v>595</v>
      </c>
      <c r="ANL22" s="38">
        <f>'データ一覧(モニタリング指標)'!ANL26+'データ一覧(モニタリング指標)'!ANL27</f>
        <v>595</v>
      </c>
      <c r="ANM22" s="38">
        <f>'データ一覧(モニタリング指標)'!ANM26+'データ一覧(モニタリング指標)'!ANM27</f>
        <v>595</v>
      </c>
      <c r="ANN22" s="38">
        <f>'データ一覧(モニタリング指標)'!ANN26+'データ一覧(モニタリング指標)'!ANN27</f>
        <v>603</v>
      </c>
      <c r="ANO22" s="38">
        <f>'データ一覧(モニタリング指標)'!ANO26+'データ一覧(モニタリング指標)'!ANO27</f>
        <v>596</v>
      </c>
      <c r="ANP22" s="38">
        <f>'データ一覧(モニタリング指標)'!ANP26+'データ一覧(モニタリング指標)'!ANP27</f>
        <v>597</v>
      </c>
      <c r="ANQ22" s="38">
        <f>'データ一覧(モニタリング指標)'!ANQ26+'データ一覧(モニタリング指標)'!ANQ27</f>
        <v>593</v>
      </c>
      <c r="ANR22" s="38">
        <f>'データ一覧(モニタリング指標)'!ANR26+'データ一覧(モニタリング指標)'!ANR27</f>
        <v>592</v>
      </c>
      <c r="ANS22" s="38">
        <f>'データ一覧(モニタリング指標)'!ANS26+'データ一覧(モニタリング指標)'!ANS27</f>
        <v>592</v>
      </c>
      <c r="ANT22" s="38">
        <f>'データ一覧(モニタリング指標)'!ANT26+'データ一覧(モニタリング指標)'!ANT27</f>
        <v>592</v>
      </c>
      <c r="ANU22" s="38">
        <f>'データ一覧(モニタリング指標)'!ANU26+'データ一覧(モニタリング指標)'!ANU27</f>
        <v>594</v>
      </c>
      <c r="ANV22" s="38">
        <f>'データ一覧(モニタリング指標)'!ANV26+'データ一覧(モニタリング指標)'!ANV27</f>
        <v>594</v>
      </c>
      <c r="ANW22" s="38">
        <f>'データ一覧(モニタリング指標)'!ANW26+'データ一覧(モニタリング指標)'!ANW27</f>
        <v>592</v>
      </c>
      <c r="ANX22" s="38">
        <f>'データ一覧(モニタリング指標)'!ANX26+'データ一覧(モニタリング指標)'!ANX27</f>
        <v>593</v>
      </c>
      <c r="ANY22" s="38">
        <f>'データ一覧(モニタリング指標)'!ANY26+'データ一覧(モニタリング指標)'!ANY27</f>
        <v>594</v>
      </c>
      <c r="ANZ22" s="38">
        <f>'データ一覧(モニタリング指標)'!ANZ26+'データ一覧(モニタリング指標)'!ANZ27</f>
        <v>594</v>
      </c>
      <c r="AOA22" s="38">
        <f>'データ一覧(モニタリング指標)'!AOA26+'データ一覧(モニタリング指標)'!AOA27</f>
        <v>594</v>
      </c>
      <c r="AOB22" s="38">
        <f>'データ一覧(モニタリング指標)'!AOB26+'データ一覧(モニタリング指標)'!AOB27</f>
        <v>593</v>
      </c>
      <c r="AOC22" s="38">
        <f>'データ一覧(モニタリング指標)'!AOC26+'データ一覧(モニタリング指標)'!AOC27</f>
        <v>594</v>
      </c>
      <c r="AOD22" s="38">
        <f>'データ一覧(モニタリング指標)'!AOD26+'データ一覧(モニタリング指標)'!AOD27</f>
        <v>592</v>
      </c>
      <c r="AOE22" s="38">
        <f>'データ一覧(モニタリング指標)'!AOE26+'データ一覧(モニタリング指標)'!AOE27</f>
        <v>590</v>
      </c>
      <c r="AOF22" s="38">
        <f>'データ一覧(モニタリング指標)'!AOF26+'データ一覧(モニタリング指標)'!AOF27</f>
        <v>592</v>
      </c>
      <c r="AOG22" s="38">
        <f>'データ一覧(モニタリング指標)'!AOG26+'データ一覧(モニタリング指標)'!AOG27</f>
        <v>592</v>
      </c>
      <c r="AOH22" s="38">
        <f>'データ一覧(モニタリング指標)'!AOH26+'データ一覧(モニタリング指標)'!AOH27</f>
        <v>592</v>
      </c>
      <c r="AOI22" s="38">
        <f>'データ一覧(モニタリング指標)'!AOI26+'データ一覧(モニタリング指標)'!AOI27</f>
        <v>589</v>
      </c>
      <c r="AOJ22" s="38">
        <f>'データ一覧(モニタリング指標)'!AOJ26+'データ一覧(モニタリング指標)'!AOJ27</f>
        <v>589</v>
      </c>
      <c r="AOK22" s="38">
        <f>'データ一覧(モニタリング指標)'!AOK26+'データ一覧(モニタリング指標)'!AOK27</f>
        <v>588</v>
      </c>
      <c r="AOL22" s="38">
        <f>'データ一覧(モニタリング指標)'!AOL26+'データ一覧(モニタリング指標)'!AOL27</f>
        <v>589</v>
      </c>
      <c r="AOM22" s="38">
        <f>'データ一覧(モニタリング指標)'!AOM26+'データ一覧(モニタリング指標)'!AOM27</f>
        <v>588</v>
      </c>
      <c r="AON22" s="38">
        <f>'データ一覧(モニタリング指標)'!AON26+'データ一覧(モニタリング指標)'!AON27</f>
        <v>588</v>
      </c>
      <c r="AOO22" s="38">
        <f>'データ一覧(モニタリング指標)'!AOO26+'データ一覧(モニタリング指標)'!AOO27</f>
        <v>588</v>
      </c>
      <c r="AOP22" s="38">
        <f>'データ一覧(モニタリング指標)'!AOP26+'データ一覧(モニタリング指標)'!AOP27</f>
        <v>588</v>
      </c>
      <c r="AOQ22" s="38">
        <f>'データ一覧(モニタリング指標)'!AOQ26+'データ一覧(モニタリング指標)'!AOQ27</f>
        <v>588</v>
      </c>
      <c r="AOR22" s="38">
        <f>'データ一覧(モニタリング指標)'!AOR26+'データ一覧(モニタリング指標)'!AOR27</f>
        <v>588</v>
      </c>
      <c r="AOS22" s="38">
        <f>'データ一覧(モニタリング指標)'!AOS26+'データ一覧(モニタリング指標)'!AOS27</f>
        <v>586</v>
      </c>
      <c r="AOT22" s="38">
        <f>'データ一覧(モニタリング指標)'!AOT26+'データ一覧(モニタリング指標)'!AOT27</f>
        <v>587</v>
      </c>
      <c r="AOU22" s="38">
        <f>'データ一覧(モニタリング指標)'!AOU26+'データ一覧(モニタリング指標)'!AOU27</f>
        <v>587</v>
      </c>
      <c r="AOV22" s="38">
        <f>'データ一覧(モニタリング指標)'!AOV26+'データ一覧(モニタリング指標)'!AOV27</f>
        <v>587</v>
      </c>
      <c r="AOW22" s="38">
        <f>'データ一覧(モニタリング指標)'!AOW26+'データ一覧(モニタリング指標)'!AOW27</f>
        <v>587</v>
      </c>
      <c r="AOX22" s="38">
        <f>'データ一覧(モニタリング指標)'!AOX26+'データ一覧(モニタリング指標)'!AOX27</f>
        <v>587</v>
      </c>
      <c r="AOY22" s="38">
        <f>'データ一覧(モニタリング指標)'!AOY26+'データ一覧(モニタリング指標)'!AOY27</f>
        <v>588</v>
      </c>
      <c r="AOZ22" s="38">
        <f>'データ一覧(モニタリング指標)'!AOZ26+'データ一覧(モニタリング指標)'!AOZ27</f>
        <v>588</v>
      </c>
      <c r="APA22" s="38">
        <f>'データ一覧(モニタリング指標)'!APA26+'データ一覧(モニタリング指標)'!APA27</f>
        <v>589</v>
      </c>
      <c r="APB22" s="38">
        <f>'データ一覧(モニタリング指標)'!APB26+'データ一覧(モニタリング指標)'!APB27</f>
        <v>589</v>
      </c>
      <c r="APC22" s="38">
        <f>'データ一覧(モニタリング指標)'!APC26+'データ一覧(モニタリング指標)'!APC27</f>
        <v>589</v>
      </c>
      <c r="APD22" s="38">
        <f>'データ一覧(モニタリング指標)'!APD26+'データ一覧(モニタリング指標)'!APD27</f>
        <v>588</v>
      </c>
      <c r="APE22" s="38">
        <f>'データ一覧(モニタリング指標)'!APE26+'データ一覧(モニタリング指標)'!APE27</f>
        <v>587</v>
      </c>
      <c r="APF22" s="38">
        <f>'データ一覧(モニタリング指標)'!APF26+'データ一覧(モニタリング指標)'!APF27</f>
        <v>587</v>
      </c>
      <c r="APG22" s="38">
        <f>'データ一覧(モニタリング指標)'!APG26+'データ一覧(モニタリング指標)'!APG27</f>
        <v>587</v>
      </c>
      <c r="APH22" s="38">
        <f>'データ一覧(モニタリング指標)'!APH26+'データ一覧(モニタリング指標)'!APH27</f>
        <v>587</v>
      </c>
      <c r="API22" s="38">
        <f>'データ一覧(モニタリング指標)'!API26+'データ一覧(モニタリング指標)'!API27</f>
        <v>587</v>
      </c>
      <c r="APJ22" s="38">
        <f>'データ一覧(モニタリング指標)'!APJ26+'データ一覧(モニタリング指標)'!APJ27</f>
        <v>587</v>
      </c>
      <c r="APK22" s="38">
        <f>'データ一覧(モニタリング指標)'!APK26+'データ一覧(モニタリング指標)'!APK27</f>
        <v>587</v>
      </c>
      <c r="APL22" s="38">
        <f>'データ一覧(モニタリング指標)'!APL26+'データ一覧(モニタリング指標)'!APL27</f>
        <v>586</v>
      </c>
      <c r="APM22" s="38">
        <f>'データ一覧(モニタリング指標)'!APM26+'データ一覧(モニタリング指標)'!APM27</f>
        <v>587</v>
      </c>
      <c r="APN22" s="38">
        <f>'データ一覧(モニタリング指標)'!APN26+'データ一覧(モニタリング指標)'!APN27</f>
        <v>587</v>
      </c>
      <c r="APO22" s="38">
        <f>'データ一覧(モニタリング指標)'!APO26+'データ一覧(モニタリング指標)'!APO27</f>
        <v>586</v>
      </c>
      <c r="APP22" s="38">
        <f>'データ一覧(モニタリング指標)'!APP26+'データ一覧(モニタリング指標)'!APP27</f>
        <v>586</v>
      </c>
      <c r="APQ22" s="38">
        <f>'データ一覧(モニタリング指標)'!APQ26+'データ一覧(モニタリング指標)'!APQ27</f>
        <v>586</v>
      </c>
      <c r="APR22" s="38">
        <f>'データ一覧(モニタリング指標)'!APR26+'データ一覧(モニタリング指標)'!APR27</f>
        <v>586</v>
      </c>
      <c r="APS22" s="38">
        <f>'データ一覧(モニタリング指標)'!APS26+'データ一覧(モニタリング指標)'!APS27</f>
        <v>586</v>
      </c>
      <c r="APT22" s="38">
        <f>'データ一覧(モニタリング指標)'!APT26+'データ一覧(モニタリング指標)'!APT27</f>
        <v>586</v>
      </c>
      <c r="APU22" s="38">
        <f>'データ一覧(モニタリング指標)'!APU26+'データ一覧(モニタリング指標)'!APU27</f>
        <v>586</v>
      </c>
      <c r="APV22" s="38">
        <f>'データ一覧(モニタリング指標)'!APV26+'データ一覧(モニタリング指標)'!APV27</f>
        <v>586</v>
      </c>
      <c r="APW22" s="38">
        <f>'データ一覧(モニタリング指標)'!APW26+'データ一覧(モニタリング指標)'!APW27</f>
        <v>586</v>
      </c>
      <c r="APX22" s="38">
        <f>'データ一覧(モニタリング指標)'!APX26+'データ一覧(モニタリング指標)'!APX27</f>
        <v>586</v>
      </c>
      <c r="APY22" s="38">
        <f>'データ一覧(モニタリング指標)'!APY26+'データ一覧(モニタリング指標)'!APY27</f>
        <v>586</v>
      </c>
      <c r="APZ22" s="38">
        <f>'データ一覧(モニタリング指標)'!APZ26+'データ一覧(モニタリング指標)'!APZ27</f>
        <v>586</v>
      </c>
      <c r="AQA22" s="38">
        <f>'データ一覧(モニタリング指標)'!AQA26+'データ一覧(モニタリング指標)'!AQA27</f>
        <v>586</v>
      </c>
      <c r="AQB22" s="38">
        <f>'データ一覧(モニタリング指標)'!AQB26+'データ一覧(モニタリング指標)'!AQB27</f>
        <v>586</v>
      </c>
      <c r="AQC22" s="38">
        <f>'データ一覧(モニタリング指標)'!AQC26+'データ一覧(モニタリング指標)'!AQC27</f>
        <v>586</v>
      </c>
      <c r="AQD22" s="38">
        <f>'データ一覧(モニタリング指標)'!AQD26+'データ一覧(モニタリング指標)'!AQD27</f>
        <v>586</v>
      </c>
      <c r="AQE22" s="38">
        <f>'データ一覧(モニタリング指標)'!AQE26+'データ一覧(モニタリング指標)'!AQE27</f>
        <v>586</v>
      </c>
      <c r="AQF22" s="38">
        <f>'データ一覧(モニタリング指標)'!AQF26+'データ一覧(モニタリング指標)'!AQF27</f>
        <v>586</v>
      </c>
      <c r="AQG22" s="38">
        <f>'データ一覧(モニタリング指標)'!AQG26+'データ一覧(モニタリング指標)'!AQG27</f>
        <v>586</v>
      </c>
      <c r="AQH22" s="38">
        <f>'データ一覧(モニタリング指標)'!AQH26+'データ一覧(モニタリング指標)'!AQH27</f>
        <v>586</v>
      </c>
      <c r="AQI22" s="38">
        <f>'データ一覧(モニタリング指標)'!AQI26+'データ一覧(モニタリング指標)'!AQI27</f>
        <v>586</v>
      </c>
      <c r="AQJ22" s="38">
        <f>'データ一覧(モニタリング指標)'!AQJ26+'データ一覧(モニタリング指標)'!AQJ27</f>
        <v>556</v>
      </c>
      <c r="AQK22" s="38">
        <f>'データ一覧(モニタリング指標)'!AQK26+'データ一覧(モニタリング指標)'!AQK27</f>
        <v>556</v>
      </c>
      <c r="AQL22" s="38">
        <f>'データ一覧(モニタリング指標)'!AQL26+'データ一覧(モニタリング指標)'!AQL27</f>
        <v>556</v>
      </c>
      <c r="AQM22" s="38">
        <f>'データ一覧(モニタリング指標)'!AQM26+'データ一覧(モニタリング指標)'!AQM27</f>
        <v>556</v>
      </c>
      <c r="AQN22" s="38">
        <f>'データ一覧(モニタリング指標)'!AQN26+'データ一覧(モニタリング指標)'!AQN27</f>
        <v>556</v>
      </c>
      <c r="AQO22" s="38">
        <f>'データ一覧(モニタリング指標)'!AQO26+'データ一覧(モニタリング指標)'!AQO27</f>
        <v>556</v>
      </c>
      <c r="AQP22" s="38">
        <f>'データ一覧(モニタリング指標)'!AQP26+'データ一覧(モニタリング指標)'!AQP27</f>
        <v>556</v>
      </c>
      <c r="AQQ22" s="38">
        <f>'データ一覧(モニタリング指標)'!AQQ26+'データ一覧(モニタリング指標)'!AQQ27</f>
        <v>556</v>
      </c>
      <c r="AQR22" s="38">
        <f>'データ一覧(モニタリング指標)'!AQR26+'データ一覧(モニタリング指標)'!AQR27</f>
        <v>556</v>
      </c>
      <c r="AQS22" s="38">
        <f>'データ一覧(モニタリング指標)'!AQS26+'データ一覧(モニタリング指標)'!AQS27</f>
        <v>556</v>
      </c>
      <c r="AQT22" s="38">
        <f>'データ一覧(モニタリング指標)'!AQT26+'データ一覧(モニタリング指標)'!AQT27</f>
        <v>556</v>
      </c>
      <c r="AQU22" s="38">
        <f>'データ一覧(モニタリング指標)'!AQU26+'データ一覧(モニタリング指標)'!AQU27</f>
        <v>556</v>
      </c>
      <c r="AQV22" s="38">
        <f>'データ一覧(モニタリング指標)'!AQV26+'データ一覧(モニタリング指標)'!AQV27</f>
        <v>556</v>
      </c>
      <c r="AQW22" s="38">
        <f>'データ一覧(モニタリング指標)'!AQW26+'データ一覧(モニタリング指標)'!AQW27</f>
        <v>556</v>
      </c>
      <c r="AQX22" s="38">
        <f>'データ一覧(モニタリング指標)'!AQX26+'データ一覧(モニタリング指標)'!AQX27</f>
        <v>556</v>
      </c>
      <c r="AQY22" s="38">
        <f>'データ一覧(モニタリング指標)'!AQY26+'データ一覧(モニタリング指標)'!AQY27</f>
        <v>556</v>
      </c>
      <c r="AQZ22" s="38">
        <f>'データ一覧(モニタリング指標)'!AQZ26+'データ一覧(モニタリング指標)'!AQZ27</f>
        <v>556</v>
      </c>
      <c r="ARA22" s="38">
        <f>'データ一覧(モニタリング指標)'!ARA26+'データ一覧(モニタリング指標)'!ARA27</f>
        <v>556</v>
      </c>
      <c r="ARB22" s="38">
        <f>'データ一覧(モニタリング指標)'!ARB26+'データ一覧(モニタリング指標)'!ARB27</f>
        <v>556</v>
      </c>
      <c r="ARC22" s="38">
        <f>'データ一覧(モニタリング指標)'!ARC26+'データ一覧(モニタリング指標)'!ARC27</f>
        <v>556</v>
      </c>
      <c r="ARD22" s="38">
        <f>'データ一覧(モニタリング指標)'!ARD26+'データ一覧(モニタリング指標)'!ARD27</f>
        <v>556</v>
      </c>
      <c r="ARE22" s="38">
        <f>'データ一覧(モニタリング指標)'!ARE26+'データ一覧(モニタリング指標)'!ARE27</f>
        <v>556</v>
      </c>
      <c r="ARF22" s="38">
        <f>'データ一覧(モニタリング指標)'!ARF26+'データ一覧(モニタリング指標)'!ARF27</f>
        <v>556</v>
      </c>
      <c r="ARG22" s="38">
        <f>'データ一覧(モニタリング指標)'!ARG26+'データ一覧(モニタリング指標)'!ARG27</f>
        <v>556</v>
      </c>
      <c r="ARH22" s="38">
        <f>'データ一覧(モニタリング指標)'!ARH26+'データ一覧(モニタリング指標)'!ARH27</f>
        <v>556</v>
      </c>
      <c r="ARI22" s="38">
        <f>'データ一覧(モニタリング指標)'!ARI26+'データ一覧(モニタリング指標)'!ARI27</f>
        <v>556</v>
      </c>
      <c r="ARJ22" s="38">
        <f>'データ一覧(モニタリング指標)'!ARJ26+'データ一覧(モニタリング指標)'!ARJ27</f>
        <v>556</v>
      </c>
      <c r="ARK22" s="38">
        <f>'データ一覧(モニタリング指標)'!ARK26+'データ一覧(モニタリング指標)'!ARK27</f>
        <v>556</v>
      </c>
      <c r="ARL22" s="38">
        <f>'データ一覧(モニタリング指標)'!ARL26+'データ一覧(モニタリング指標)'!ARL27</f>
        <v>556</v>
      </c>
      <c r="ARM22" s="38">
        <f>'データ一覧(モニタリング指標)'!ARM26+'データ一覧(モニタリング指標)'!ARM27</f>
        <v>556</v>
      </c>
      <c r="ARN22" s="38">
        <f>'データ一覧(モニタリング指標)'!ARN26+'データ一覧(モニタリング指標)'!ARN27</f>
        <v>556</v>
      </c>
      <c r="ARO22" s="38">
        <f>'データ一覧(モニタリング指標)'!ARO26+'データ一覧(モニタリング指標)'!ARO27</f>
        <v>556</v>
      </c>
      <c r="ARP22" s="38">
        <f>'データ一覧(モニタリング指標)'!ARP26+'データ一覧(モニタリング指標)'!ARP27</f>
        <v>556</v>
      </c>
      <c r="ARQ22" s="38">
        <f>'データ一覧(モニタリング指標)'!ARQ26+'データ一覧(モニタリング指標)'!ARQ27</f>
        <v>556</v>
      </c>
      <c r="ARR22" s="38">
        <f>'データ一覧(モニタリング指標)'!ARR26+'データ一覧(モニタリング指標)'!ARR27</f>
        <v>556</v>
      </c>
      <c r="ARS22" s="38">
        <f>'データ一覧(モニタリング指標)'!ARS26+'データ一覧(モニタリング指標)'!ARS27</f>
        <v>555</v>
      </c>
      <c r="ART22" s="38">
        <f>'データ一覧(モニタリング指標)'!ART26+'データ一覧(モニタリング指標)'!ART27</f>
        <v>555</v>
      </c>
      <c r="ARU22" s="38">
        <f>'データ一覧(モニタリング指標)'!ARU26+'データ一覧(モニタリング指標)'!ARU27</f>
        <v>555</v>
      </c>
    </row>
    <row r="23" spans="1:1165" s="41" customFormat="1" ht="18" customHeight="1">
      <c r="A23" s="133" t="s">
        <v>42</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c r="CY23" s="131"/>
      <c r="CZ23" s="131"/>
      <c r="DA23" s="131"/>
      <c r="DB23" s="131"/>
      <c r="DC23" s="131"/>
      <c r="DD23" s="131"/>
      <c r="DE23" s="131"/>
      <c r="DF23" s="131"/>
      <c r="DG23" s="131"/>
      <c r="DH23" s="131"/>
      <c r="DI23" s="131"/>
      <c r="DJ23" s="131"/>
      <c r="DK23" s="131"/>
      <c r="DL23" s="131"/>
      <c r="DM23" s="131"/>
      <c r="DN23" s="131"/>
      <c r="DO23" s="131"/>
      <c r="DP23" s="131"/>
      <c r="DQ23" s="131"/>
      <c r="DR23" s="131"/>
      <c r="DS23" s="131"/>
      <c r="DT23" s="131"/>
      <c r="DU23" s="131"/>
      <c r="DV23" s="131"/>
      <c r="DW23" s="131"/>
      <c r="DX23" s="131"/>
      <c r="DY23" s="131"/>
      <c r="DZ23" s="131"/>
      <c r="EA23" s="131"/>
      <c r="EB23" s="131"/>
      <c r="EC23" s="131"/>
      <c r="ED23" s="131"/>
      <c r="EE23" s="131"/>
      <c r="EF23" s="131"/>
      <c r="EG23" s="131"/>
      <c r="EH23" s="131"/>
      <c r="EI23" s="131"/>
      <c r="EJ23" s="131"/>
      <c r="EK23" s="131"/>
      <c r="EL23" s="131"/>
      <c r="EM23" s="131"/>
      <c r="EN23" s="131"/>
      <c r="EO23" s="131"/>
      <c r="EP23" s="131"/>
      <c r="EQ23" s="131"/>
      <c r="ER23" s="131"/>
      <c r="ES23" s="131"/>
      <c r="ET23" s="131"/>
      <c r="EU23" s="131"/>
      <c r="EV23" s="131"/>
      <c r="EW23" s="131"/>
      <c r="EX23" s="131"/>
      <c r="EY23" s="131"/>
      <c r="EZ23" s="131"/>
      <c r="FA23" s="131"/>
      <c r="FB23" s="131"/>
      <c r="FC23" s="131"/>
      <c r="FD23" s="131"/>
      <c r="FE23" s="131"/>
      <c r="FF23" s="131"/>
      <c r="FG23" s="131"/>
      <c r="FH23" s="131"/>
      <c r="FI23" s="131"/>
      <c r="FJ23" s="131"/>
      <c r="FK23" s="131"/>
      <c r="FL23" s="131"/>
      <c r="FM23" s="131"/>
      <c r="FN23" s="131"/>
      <c r="FO23" s="131"/>
      <c r="FP23" s="131"/>
      <c r="FQ23" s="131"/>
      <c r="FR23" s="131"/>
      <c r="FS23" s="131"/>
      <c r="FT23" s="131"/>
      <c r="FU23" s="131"/>
      <c r="FV23" s="131"/>
      <c r="FW23" s="131"/>
      <c r="FX23" s="131"/>
      <c r="FY23" s="131"/>
      <c r="FZ23" s="131"/>
      <c r="GA23" s="131"/>
      <c r="GB23" s="131"/>
      <c r="GC23" s="131"/>
      <c r="GD23" s="131"/>
      <c r="GE23" s="131"/>
      <c r="GF23" s="131"/>
      <c r="GG23" s="131"/>
      <c r="GH23" s="131"/>
      <c r="GI23" s="131"/>
      <c r="GJ23" s="131"/>
      <c r="GK23" s="131"/>
      <c r="GL23" s="131"/>
      <c r="GM23" s="131"/>
      <c r="GN23" s="131"/>
      <c r="GO23" s="131"/>
      <c r="GP23" s="131"/>
      <c r="GQ23" s="131"/>
      <c r="GR23" s="131"/>
      <c r="GS23" s="131"/>
      <c r="GT23" s="131"/>
      <c r="GU23" s="131"/>
      <c r="GV23" s="131"/>
      <c r="GW23" s="131"/>
      <c r="GX23" s="131"/>
      <c r="GY23" s="131"/>
      <c r="GZ23" s="131"/>
      <c r="HA23" s="131"/>
      <c r="HB23" s="131"/>
      <c r="HC23" s="131"/>
      <c r="HD23" s="131"/>
      <c r="HE23" s="131"/>
      <c r="HF23" s="131"/>
      <c r="HG23" s="131"/>
      <c r="HH23" s="131"/>
      <c r="HI23" s="131"/>
      <c r="HJ23" s="131"/>
      <c r="HK23" s="131"/>
      <c r="HL23" s="131"/>
      <c r="HM23" s="131"/>
      <c r="HN23" s="131"/>
      <c r="HO23" s="131"/>
      <c r="HP23" s="131"/>
      <c r="HQ23" s="131"/>
      <c r="HR23" s="131"/>
      <c r="HS23" s="131"/>
      <c r="HT23" s="131"/>
      <c r="HU23" s="131"/>
      <c r="HV23" s="131"/>
      <c r="HW23" s="131"/>
      <c r="HX23" s="131"/>
      <c r="HY23" s="131"/>
      <c r="HZ23" s="131"/>
      <c r="IA23" s="131"/>
      <c r="IB23" s="131"/>
      <c r="IC23" s="131"/>
      <c r="ID23" s="131"/>
      <c r="IE23" s="131"/>
      <c r="IF23" s="131"/>
      <c r="IG23" s="131"/>
      <c r="IH23" s="131"/>
      <c r="II23" s="131"/>
      <c r="IJ23" s="131"/>
      <c r="IK23" s="131"/>
      <c r="IL23" s="131"/>
      <c r="IM23" s="131"/>
      <c r="IN23" s="131"/>
      <c r="IO23" s="131"/>
      <c r="IP23" s="131"/>
      <c r="IQ23" s="131"/>
      <c r="IR23" s="131"/>
      <c r="IS23" s="131"/>
      <c r="IT23" s="131"/>
      <c r="IU23" s="131"/>
      <c r="IV23" s="131"/>
      <c r="IW23" s="131"/>
      <c r="IX23" s="131"/>
      <c r="IY23" s="131"/>
      <c r="IZ23" s="131"/>
      <c r="JA23" s="131"/>
      <c r="JB23" s="131"/>
      <c r="JC23" s="131"/>
      <c r="JD23" s="131"/>
      <c r="JE23" s="131"/>
      <c r="JF23" s="131"/>
      <c r="JG23" s="131"/>
      <c r="JH23" s="131"/>
      <c r="JI23" s="131"/>
      <c r="JJ23" s="131"/>
      <c r="JK23" s="131"/>
      <c r="JL23" s="131"/>
      <c r="JM23" s="131"/>
      <c r="JN23" s="131"/>
      <c r="JO23" s="131"/>
      <c r="JP23" s="131"/>
      <c r="JQ23" s="131"/>
      <c r="JR23" s="131"/>
      <c r="JS23" s="131"/>
      <c r="JT23" s="131"/>
      <c r="JU23" s="131"/>
      <c r="JV23" s="131"/>
      <c r="JW23" s="131"/>
      <c r="JX23" s="131"/>
      <c r="JY23" s="131"/>
      <c r="JZ23" s="131"/>
      <c r="KA23" s="131"/>
      <c r="KB23" s="131"/>
      <c r="KC23" s="131"/>
      <c r="KD23" s="131"/>
      <c r="KE23" s="131"/>
      <c r="KF23" s="131"/>
      <c r="KG23" s="131"/>
      <c r="KH23" s="131"/>
      <c r="KI23" s="131"/>
      <c r="KJ23" s="131"/>
      <c r="KK23" s="131"/>
      <c r="KL23" s="131"/>
      <c r="KM23" s="131"/>
      <c r="KN23" s="131"/>
      <c r="KO23" s="131"/>
      <c r="KP23" s="131"/>
      <c r="KQ23" s="131"/>
      <c r="KR23" s="131"/>
      <c r="KS23" s="131"/>
      <c r="KT23" s="131"/>
      <c r="KU23" s="131"/>
      <c r="KV23" s="131"/>
      <c r="KW23" s="131"/>
      <c r="KX23" s="131"/>
      <c r="KY23" s="131"/>
      <c r="KZ23" s="131"/>
      <c r="LA23" s="131"/>
      <c r="LB23" s="131"/>
      <c r="LC23" s="131"/>
      <c r="LD23" s="131"/>
      <c r="LE23" s="131"/>
      <c r="LF23" s="131"/>
      <c r="LG23" s="131"/>
      <c r="LH23" s="131"/>
      <c r="LI23" s="131"/>
      <c r="LJ23" s="131"/>
      <c r="LK23" s="131"/>
      <c r="LL23" s="131"/>
      <c r="LM23" s="131"/>
      <c r="LN23" s="131"/>
      <c r="LO23" s="131"/>
      <c r="LP23" s="131"/>
      <c r="LQ23" s="131"/>
      <c r="LR23" s="131"/>
      <c r="LS23" s="131"/>
      <c r="LT23" s="131"/>
      <c r="LU23" s="131"/>
      <c r="LV23" s="131"/>
      <c r="LW23" s="131"/>
      <c r="LX23" s="131"/>
      <c r="LY23" s="131"/>
      <c r="LZ23" s="131"/>
      <c r="MA23" s="131"/>
      <c r="MB23" s="131"/>
      <c r="MC23" s="131"/>
      <c r="MD23" s="131"/>
      <c r="ME23" s="131"/>
      <c r="MF23" s="131"/>
      <c r="MG23" s="131"/>
      <c r="MH23" s="131"/>
      <c r="MI23" s="131"/>
      <c r="MJ23" s="131"/>
      <c r="MK23" s="131"/>
      <c r="ML23" s="131"/>
      <c r="MM23" s="131"/>
      <c r="MN23" s="131"/>
      <c r="MO23" s="131"/>
      <c r="MP23" s="131"/>
      <c r="MQ23" s="131"/>
      <c r="MR23" s="131"/>
      <c r="MS23" s="131"/>
      <c r="MT23" s="131"/>
      <c r="MU23" s="131"/>
      <c r="MV23" s="131"/>
      <c r="MW23" s="131"/>
      <c r="MX23" s="131"/>
      <c r="MY23" s="131"/>
      <c r="MZ23" s="131"/>
      <c r="NA23" s="131"/>
      <c r="NB23" s="131"/>
      <c r="NC23" s="131"/>
      <c r="ND23" s="131"/>
      <c r="NE23" s="131"/>
      <c r="NF23" s="131"/>
      <c r="NG23" s="131"/>
      <c r="NH23" s="131"/>
      <c r="NI23" s="131"/>
      <c r="NJ23" s="131"/>
      <c r="NK23" s="131"/>
      <c r="NL23" s="131"/>
      <c r="NM23" s="131"/>
      <c r="NN23" s="131"/>
      <c r="NO23" s="131"/>
      <c r="NP23" s="131"/>
      <c r="NQ23" s="131"/>
      <c r="NR23" s="131"/>
      <c r="NS23" s="131"/>
      <c r="NT23" s="131"/>
      <c r="NU23" s="131"/>
      <c r="NV23" s="131"/>
      <c r="NW23" s="131"/>
      <c r="NX23" s="131"/>
      <c r="NY23" s="131"/>
      <c r="NZ23" s="131"/>
      <c r="OA23" s="131"/>
      <c r="OB23" s="131"/>
      <c r="OC23" s="131"/>
      <c r="OD23" s="131"/>
      <c r="OE23" s="131"/>
      <c r="OF23" s="131"/>
      <c r="OG23" s="131"/>
      <c r="OH23" s="131"/>
      <c r="OI23" s="131"/>
      <c r="OJ23" s="131"/>
      <c r="OK23" s="131"/>
      <c r="OL23" s="131"/>
      <c r="OM23" s="131"/>
      <c r="ON23" s="131"/>
      <c r="OO23" s="131"/>
      <c r="OP23" s="131"/>
      <c r="OQ23" s="131"/>
      <c r="OR23" s="131"/>
      <c r="OS23" s="131"/>
      <c r="OT23" s="131"/>
      <c r="OU23" s="131"/>
      <c r="OV23" s="131"/>
      <c r="OW23" s="131"/>
      <c r="OX23" s="131"/>
      <c r="OY23" s="131"/>
      <c r="OZ23" s="131"/>
      <c r="PA23" s="131"/>
      <c r="PB23" s="131"/>
      <c r="PC23" s="131"/>
      <c r="PD23" s="131"/>
      <c r="PE23" s="131"/>
      <c r="PF23" s="131"/>
      <c r="PG23" s="131"/>
      <c r="PH23" s="131"/>
      <c r="PI23" s="131"/>
      <c r="PJ23" s="131"/>
      <c r="PK23" s="131"/>
      <c r="PL23" s="131"/>
      <c r="PM23" s="131"/>
      <c r="PN23" s="131"/>
      <c r="PO23" s="131"/>
      <c r="PP23" s="131"/>
      <c r="PQ23" s="131"/>
      <c r="PR23" s="131"/>
      <c r="PS23" s="131"/>
      <c r="PT23" s="131"/>
      <c r="PU23" s="131"/>
      <c r="PV23" s="131"/>
      <c r="PW23" s="131"/>
      <c r="PX23" s="131"/>
      <c r="PY23" s="131"/>
      <c r="PZ23" s="131"/>
      <c r="QA23" s="131"/>
      <c r="QB23" s="131"/>
      <c r="QC23" s="131"/>
      <c r="QD23" s="131"/>
      <c r="QE23" s="131"/>
      <c r="QF23" s="131"/>
      <c r="QG23" s="131"/>
      <c r="QH23" s="131"/>
      <c r="QI23" s="131"/>
      <c r="QJ23" s="131"/>
      <c r="QK23" s="131"/>
      <c r="QL23" s="131"/>
      <c r="QM23" s="131"/>
      <c r="QN23" s="131"/>
      <c r="QO23" s="131"/>
      <c r="QP23" s="131"/>
      <c r="QQ23" s="131"/>
      <c r="QR23" s="131"/>
      <c r="QS23" s="131"/>
      <c r="QT23" s="131"/>
      <c r="QU23" s="131"/>
      <c r="QV23" s="131"/>
      <c r="QW23" s="131"/>
      <c r="QX23" s="131"/>
      <c r="QY23" s="131"/>
      <c r="QZ23" s="131"/>
      <c r="RA23" s="131"/>
      <c r="RB23" s="131"/>
      <c r="RC23" s="131"/>
      <c r="RD23" s="131"/>
      <c r="RE23" s="131"/>
      <c r="RF23" s="131"/>
      <c r="RG23" s="131"/>
      <c r="RH23" s="131"/>
      <c r="RI23" s="131"/>
      <c r="RJ23" s="131"/>
      <c r="RK23" s="131"/>
      <c r="RL23" s="131"/>
      <c r="RM23" s="131"/>
      <c r="RN23" s="131"/>
      <c r="RO23" s="131"/>
      <c r="RP23" s="131"/>
      <c r="RQ23" s="131"/>
      <c r="RR23" s="131"/>
      <c r="RS23" s="131"/>
      <c r="RT23" s="131"/>
      <c r="RU23" s="131"/>
      <c r="RV23" s="131"/>
      <c r="RW23" s="131"/>
      <c r="RX23" s="131"/>
      <c r="RY23" s="131"/>
      <c r="RZ23" s="131"/>
      <c r="SA23" s="131"/>
      <c r="SB23" s="131"/>
      <c r="SC23" s="131"/>
      <c r="SD23" s="131"/>
      <c r="SE23" s="131"/>
      <c r="SF23" s="131"/>
      <c r="SG23" s="131"/>
      <c r="SH23" s="131"/>
      <c r="SI23" s="131"/>
      <c r="SJ23" s="131"/>
      <c r="SK23" s="131"/>
      <c r="SL23" s="131"/>
      <c r="SM23" s="131"/>
      <c r="SN23" s="131"/>
      <c r="SO23" s="131"/>
      <c r="SP23" s="131"/>
      <c r="SQ23" s="131"/>
      <c r="SR23" s="131"/>
      <c r="SS23" s="131"/>
      <c r="ST23" s="131"/>
      <c r="SU23" s="131"/>
      <c r="SV23" s="131"/>
      <c r="SW23" s="131"/>
      <c r="SX23" s="131"/>
      <c r="SY23" s="131"/>
      <c r="SZ23" s="131"/>
      <c r="TA23" s="131"/>
      <c r="TB23" s="131"/>
      <c r="TC23" s="131"/>
      <c r="TD23" s="131"/>
      <c r="TE23" s="131"/>
      <c r="TF23" s="131"/>
      <c r="TG23" s="131"/>
      <c r="TH23" s="131"/>
      <c r="TI23" s="131"/>
      <c r="TJ23" s="131"/>
      <c r="TK23" s="131"/>
      <c r="TL23" s="131"/>
      <c r="TM23" s="131"/>
      <c r="TN23" s="131"/>
      <c r="TO23" s="131"/>
      <c r="TP23" s="131"/>
      <c r="TQ23" s="131"/>
      <c r="TR23" s="131"/>
      <c r="TS23" s="131"/>
      <c r="TT23" s="131"/>
      <c r="TU23" s="131"/>
      <c r="TV23" s="131"/>
      <c r="TW23" s="131"/>
      <c r="TX23" s="131"/>
      <c r="TY23" s="131"/>
      <c r="TZ23" s="131"/>
      <c r="UA23" s="131"/>
      <c r="UB23" s="131"/>
      <c r="UC23" s="131"/>
      <c r="UD23" s="131"/>
      <c r="UE23" s="131"/>
      <c r="UF23" s="131"/>
      <c r="UG23" s="131"/>
      <c r="UH23" s="131"/>
      <c r="UI23" s="131"/>
      <c r="UJ23" s="131"/>
      <c r="UK23" s="131"/>
      <c r="UL23" s="131"/>
      <c r="UM23" s="131"/>
      <c r="UN23" s="131"/>
      <c r="UO23" s="131"/>
      <c r="UP23" s="131"/>
      <c r="UQ23" s="131"/>
      <c r="UR23" s="131"/>
      <c r="US23" s="131"/>
      <c r="UT23" s="131"/>
      <c r="UU23" s="131"/>
      <c r="UV23" s="131"/>
      <c r="UW23" s="131"/>
      <c r="UX23" s="131"/>
      <c r="UY23" s="131"/>
      <c r="UZ23" s="131"/>
      <c r="VA23" s="131"/>
      <c r="VB23" s="131"/>
      <c r="VC23" s="131"/>
      <c r="VD23" s="131"/>
      <c r="VE23" s="131"/>
      <c r="VF23" s="131"/>
      <c r="VG23" s="131"/>
      <c r="VH23" s="131"/>
      <c r="VI23" s="131"/>
      <c r="VJ23" s="131"/>
      <c r="VK23" s="131"/>
      <c r="VL23" s="131"/>
      <c r="VM23" s="131"/>
      <c r="VN23" s="131"/>
      <c r="VO23" s="131"/>
      <c r="VP23" s="131"/>
      <c r="VQ23" s="131"/>
      <c r="VR23" s="131"/>
      <c r="VS23" s="131"/>
      <c r="VT23" s="131"/>
      <c r="VU23" s="131"/>
      <c r="VV23" s="131"/>
      <c r="VW23" s="131"/>
      <c r="VX23" s="131"/>
      <c r="VY23" s="131"/>
      <c r="VZ23" s="131"/>
      <c r="WA23" s="131"/>
      <c r="WB23" s="131"/>
      <c r="WC23" s="131"/>
      <c r="WD23" s="131"/>
      <c r="WE23" s="131"/>
      <c r="WF23" s="131"/>
      <c r="WG23" s="131"/>
      <c r="WH23" s="131"/>
      <c r="WI23" s="131"/>
      <c r="WJ23" s="131"/>
      <c r="WK23" s="131"/>
      <c r="WL23" s="131"/>
      <c r="WM23" s="131"/>
      <c r="WN23" s="131"/>
      <c r="WO23" s="131"/>
      <c r="WP23" s="131"/>
      <c r="WQ23" s="131"/>
      <c r="WR23" s="131"/>
      <c r="WS23" s="131"/>
      <c r="WT23" s="131"/>
      <c r="WU23" s="131"/>
      <c r="WV23" s="131"/>
      <c r="WW23" s="131"/>
      <c r="WX23" s="131"/>
      <c r="WY23" s="131"/>
      <c r="WZ23" s="131"/>
      <c r="XA23" s="131"/>
      <c r="XB23" s="131"/>
      <c r="XC23" s="131"/>
      <c r="XD23" s="131"/>
      <c r="XE23" s="131"/>
      <c r="XF23" s="131"/>
      <c r="XG23" s="131"/>
      <c r="XH23" s="131"/>
      <c r="XI23" s="131"/>
      <c r="XJ23" s="131"/>
      <c r="XK23" s="131"/>
      <c r="XL23" s="131"/>
      <c r="XM23" s="131"/>
      <c r="XN23" s="131"/>
      <c r="XO23" s="131"/>
      <c r="XP23" s="131"/>
      <c r="XQ23" s="131"/>
      <c r="XR23" s="131"/>
      <c r="XS23" s="131"/>
      <c r="XT23" s="131"/>
      <c r="XU23" s="131"/>
      <c r="XV23" s="131"/>
      <c r="XW23" s="131"/>
      <c r="XX23" s="131"/>
      <c r="XY23" s="131"/>
      <c r="XZ23" s="131"/>
      <c r="YA23" s="131"/>
      <c r="YB23" s="131"/>
      <c r="YC23" s="131"/>
      <c r="YD23" s="131"/>
      <c r="YE23" s="131"/>
      <c r="YF23" s="131"/>
      <c r="YG23" s="131"/>
      <c r="YH23" s="131"/>
      <c r="YI23" s="131"/>
      <c r="YJ23" s="131"/>
      <c r="YK23" s="131"/>
      <c r="YL23" s="131"/>
      <c r="YM23" s="131"/>
      <c r="YN23" s="131"/>
      <c r="YO23" s="131"/>
      <c r="YP23" s="131"/>
      <c r="YQ23" s="131"/>
      <c r="YR23" s="131"/>
      <c r="YS23" s="131"/>
      <c r="YT23" s="131"/>
      <c r="YU23" s="131"/>
      <c r="YV23" s="131"/>
      <c r="YW23" s="131"/>
      <c r="YX23" s="131"/>
      <c r="YY23" s="131"/>
      <c r="YZ23" s="131"/>
      <c r="ZA23" s="131"/>
      <c r="ZB23" s="131"/>
      <c r="ZC23" s="131"/>
      <c r="ZD23" s="131"/>
      <c r="ZE23" s="131"/>
      <c r="ZF23" s="131"/>
      <c r="ZG23" s="131"/>
      <c r="ZH23" s="131"/>
      <c r="ZI23" s="4">
        <f t="shared" ref="ZI23:AAC23" si="336">ZI24/ZI25</f>
        <v>2.8571428571428571E-2</v>
      </c>
      <c r="ZJ23" s="4">
        <f t="shared" si="336"/>
        <v>8.0952380952380956E-2</v>
      </c>
      <c r="ZK23" s="4">
        <f t="shared" si="336"/>
        <v>9.1346153846153841E-2</v>
      </c>
      <c r="ZL23" s="4">
        <f t="shared" si="336"/>
        <v>9.1346153846153841E-2</v>
      </c>
      <c r="ZM23" s="4">
        <f t="shared" si="336"/>
        <v>0.11004784688995216</v>
      </c>
      <c r="ZN23" s="4">
        <f t="shared" si="336"/>
        <v>0.14832535885167464</v>
      </c>
      <c r="ZO23" s="4">
        <f t="shared" si="336"/>
        <v>0.18483412322274881</v>
      </c>
      <c r="ZP23" s="4">
        <f t="shared" si="336"/>
        <v>0.2102803738317757</v>
      </c>
      <c r="ZQ23" s="4">
        <f t="shared" si="336"/>
        <v>0.23963133640552994</v>
      </c>
      <c r="ZR23" s="4">
        <f t="shared" si="336"/>
        <v>0.24347826086956523</v>
      </c>
      <c r="ZS23" s="4">
        <f t="shared" si="336"/>
        <v>0.2391304347826087</v>
      </c>
      <c r="ZT23" s="4">
        <f t="shared" si="336"/>
        <v>0.31489361702127661</v>
      </c>
      <c r="ZU23" s="4">
        <f t="shared" si="336"/>
        <v>0.32489451476793246</v>
      </c>
      <c r="ZV23" s="4">
        <f t="shared" si="336"/>
        <v>0.31950207468879666</v>
      </c>
      <c r="ZW23" s="4">
        <f t="shared" si="336"/>
        <v>0.372</v>
      </c>
      <c r="ZX23" s="4">
        <f t="shared" si="336"/>
        <v>0.41224489795918368</v>
      </c>
      <c r="ZY23" s="4">
        <f t="shared" si="336"/>
        <v>0.37903225806451613</v>
      </c>
      <c r="ZZ23" s="4">
        <f t="shared" si="336"/>
        <v>0.37903225806451613</v>
      </c>
      <c r="AAA23" s="4">
        <f t="shared" si="336"/>
        <v>0.35877862595419846</v>
      </c>
      <c r="AAB23" s="4">
        <f t="shared" si="336"/>
        <v>0.43571428571428572</v>
      </c>
      <c r="AAC23" s="4">
        <f t="shared" si="336"/>
        <v>0.4517241379310345</v>
      </c>
      <c r="AAD23" s="4">
        <f t="shared" ref="AAD23:ACO23" si="337">AAD24/AAD25</f>
        <v>0.47241379310344828</v>
      </c>
      <c r="AAE23" s="4">
        <f t="shared" si="337"/>
        <v>0.51851851851851849</v>
      </c>
      <c r="AAF23" s="4">
        <f t="shared" si="337"/>
        <v>0.52159468438538203</v>
      </c>
      <c r="AAG23" s="4">
        <f t="shared" si="337"/>
        <v>0.51986754966887416</v>
      </c>
      <c r="AAH23" s="4">
        <f t="shared" si="337"/>
        <v>0.52333333333333332</v>
      </c>
      <c r="AAI23" s="4">
        <f t="shared" si="337"/>
        <v>0.62987012987012991</v>
      </c>
      <c r="AAJ23" s="4">
        <f t="shared" si="337"/>
        <v>0.66987179487179482</v>
      </c>
      <c r="AAK23" s="4">
        <f t="shared" si="337"/>
        <v>0.7</v>
      </c>
      <c r="AAL23" s="4">
        <f t="shared" si="337"/>
        <v>0.65680473372781067</v>
      </c>
      <c r="AAM23" s="4">
        <f t="shared" si="337"/>
        <v>0.65680473372781067</v>
      </c>
      <c r="AAN23" s="4">
        <f t="shared" si="337"/>
        <v>0.65680473372781067</v>
      </c>
      <c r="AAO23" s="4">
        <f t="shared" si="337"/>
        <v>0.6166666666666667</v>
      </c>
      <c r="AAP23" s="4">
        <f t="shared" si="337"/>
        <v>0.67486338797814205</v>
      </c>
      <c r="AAQ23" s="4">
        <f t="shared" si="337"/>
        <v>0.67112299465240643</v>
      </c>
      <c r="AAR23" s="4">
        <f t="shared" si="337"/>
        <v>0.70712401055408969</v>
      </c>
      <c r="AAS23" s="4">
        <f t="shared" si="337"/>
        <v>0.6940874035989717</v>
      </c>
      <c r="AAT23" s="4">
        <f t="shared" si="337"/>
        <v>0.69974554707379133</v>
      </c>
      <c r="AAU23" s="4">
        <f t="shared" si="337"/>
        <v>0.72110552763819091</v>
      </c>
      <c r="AAV23" s="4">
        <f t="shared" si="337"/>
        <v>0.74185463659147866</v>
      </c>
      <c r="AAW23" s="4">
        <f t="shared" si="337"/>
        <v>0.72906403940886699</v>
      </c>
      <c r="AAX23" s="4">
        <f t="shared" si="337"/>
        <v>0.71951219512195119</v>
      </c>
      <c r="AAY23" s="4">
        <f t="shared" si="337"/>
        <v>0.74634146341463414</v>
      </c>
      <c r="AAZ23" s="4">
        <f t="shared" si="337"/>
        <v>0.71882640586797064</v>
      </c>
      <c r="ABA23" s="4">
        <f t="shared" si="337"/>
        <v>0.70646766169154229</v>
      </c>
      <c r="ABB23" s="4">
        <f t="shared" si="337"/>
        <v>0.70895522388059706</v>
      </c>
      <c r="ABC23" s="4">
        <f t="shared" si="337"/>
        <v>0.7068965517241379</v>
      </c>
      <c r="ABD23" s="4">
        <f t="shared" si="337"/>
        <v>0.73479318734793186</v>
      </c>
      <c r="ABE23" s="4">
        <f t="shared" si="337"/>
        <v>0.69902912621359226</v>
      </c>
      <c r="ABF23" s="4">
        <f t="shared" si="337"/>
        <v>0.65686274509803921</v>
      </c>
      <c r="ABG23" s="4">
        <f t="shared" si="337"/>
        <v>0.62864077669902918</v>
      </c>
      <c r="ABH23" s="4">
        <f t="shared" si="337"/>
        <v>0.59951456310679607</v>
      </c>
      <c r="ABI23" s="4">
        <f t="shared" si="337"/>
        <v>0.58737864077669899</v>
      </c>
      <c r="ABJ23" s="4">
        <f t="shared" si="337"/>
        <v>0.59564164648910412</v>
      </c>
      <c r="ABK23" s="4">
        <f t="shared" si="337"/>
        <v>0.61259079903147695</v>
      </c>
      <c r="ABL23" s="4">
        <f t="shared" si="337"/>
        <v>0.6104513064133017</v>
      </c>
      <c r="ABM23" s="4">
        <f t="shared" si="337"/>
        <v>0.6004842615012107</v>
      </c>
      <c r="ABN23" s="4">
        <f t="shared" si="337"/>
        <v>0.56690997566909973</v>
      </c>
      <c r="ABO23" s="4">
        <f t="shared" si="337"/>
        <v>0.56617647058823528</v>
      </c>
      <c r="ABP23" s="4">
        <f t="shared" si="337"/>
        <v>0.56372549019607843</v>
      </c>
      <c r="ABQ23" s="4">
        <f t="shared" si="337"/>
        <v>0.55940594059405946</v>
      </c>
      <c r="ABR23" s="4">
        <f t="shared" si="337"/>
        <v>0.54</v>
      </c>
      <c r="ABS23" s="4">
        <f t="shared" si="337"/>
        <v>0.45614035087719296</v>
      </c>
      <c r="ABT23" s="4">
        <f t="shared" si="337"/>
        <v>0.43718592964824121</v>
      </c>
      <c r="ABU23" s="4">
        <f t="shared" si="337"/>
        <v>0.44923857868020306</v>
      </c>
      <c r="ABV23" s="4">
        <f t="shared" si="337"/>
        <v>0.41878172588832485</v>
      </c>
      <c r="ABW23" s="4">
        <f t="shared" si="337"/>
        <v>0.41624365482233505</v>
      </c>
      <c r="ABX23" s="4">
        <f t="shared" si="337"/>
        <v>0.41624365482233505</v>
      </c>
      <c r="ABY23" s="4">
        <f t="shared" si="337"/>
        <v>0.40458015267175573</v>
      </c>
      <c r="ABZ23" s="4">
        <f t="shared" si="337"/>
        <v>0.36950904392764861</v>
      </c>
      <c r="ACA23" s="4">
        <f t="shared" si="337"/>
        <v>0.33160621761658032</v>
      </c>
      <c r="ACB23" s="4">
        <f t="shared" si="337"/>
        <v>0.32041343669250644</v>
      </c>
      <c r="ACC23" s="4">
        <f t="shared" si="337"/>
        <v>0.30927835051546393</v>
      </c>
      <c r="ACD23" s="4">
        <f t="shared" si="337"/>
        <v>0.30927835051546393</v>
      </c>
      <c r="ACE23" s="4">
        <f t="shared" si="337"/>
        <v>0.28608247422680411</v>
      </c>
      <c r="ACF23" s="4">
        <f t="shared" si="337"/>
        <v>0.26030927835051548</v>
      </c>
      <c r="ACG23" s="4">
        <f t="shared" si="337"/>
        <v>0.25190839694656486</v>
      </c>
      <c r="ACH23" s="4">
        <f t="shared" si="337"/>
        <v>0.24808184143222506</v>
      </c>
      <c r="ACI23" s="4">
        <f t="shared" si="337"/>
        <v>0.23017902813299232</v>
      </c>
      <c r="ACJ23" s="4">
        <f t="shared" si="337"/>
        <v>0.22857142857142856</v>
      </c>
      <c r="ACK23" s="4">
        <f t="shared" si="337"/>
        <v>0.22337662337662337</v>
      </c>
      <c r="ACL23" s="4">
        <f t="shared" si="337"/>
        <v>0.21818181818181817</v>
      </c>
      <c r="ACM23" s="4">
        <f t="shared" si="337"/>
        <v>0.21038961038961038</v>
      </c>
      <c r="ACN23" s="4">
        <f t="shared" si="337"/>
        <v>0.19220779220779222</v>
      </c>
      <c r="ACO23" s="4">
        <f t="shared" si="337"/>
        <v>0.18701298701298702</v>
      </c>
      <c r="ACP23" s="4">
        <f t="shared" ref="ACP23:AFA23" si="338">ACP24/ACP25</f>
        <v>0.19220779220779222</v>
      </c>
      <c r="ACQ23" s="4">
        <f t="shared" si="338"/>
        <v>0.18701298701298702</v>
      </c>
      <c r="ACR23" s="4">
        <f t="shared" si="338"/>
        <v>0.18701298701298702</v>
      </c>
      <c r="ACS23" s="4">
        <f t="shared" si="338"/>
        <v>0.18441558441558442</v>
      </c>
      <c r="ACT23" s="4">
        <f t="shared" si="338"/>
        <v>0.20103092783505155</v>
      </c>
      <c r="ACU23" s="4">
        <f t="shared" si="338"/>
        <v>0.20103092783505155</v>
      </c>
      <c r="ACV23" s="4">
        <f t="shared" si="338"/>
        <v>0.20360824742268041</v>
      </c>
      <c r="ACW23" s="4">
        <f t="shared" si="338"/>
        <v>0.1989100817438692</v>
      </c>
      <c r="ACX23" s="4">
        <f t="shared" si="338"/>
        <v>0.20163487738419619</v>
      </c>
      <c r="ACY23" s="4">
        <f t="shared" si="338"/>
        <v>0.20435967302452315</v>
      </c>
      <c r="ACZ23" s="4">
        <f t="shared" si="338"/>
        <v>0.20435967302452315</v>
      </c>
      <c r="ADA23" s="4">
        <f t="shared" si="338"/>
        <v>0.20491803278688525</v>
      </c>
      <c r="ADB23" s="4">
        <f t="shared" si="338"/>
        <v>0.18528610354223432</v>
      </c>
      <c r="ADC23" s="4">
        <f t="shared" si="338"/>
        <v>0.17166212534059946</v>
      </c>
      <c r="ADD23" s="4">
        <f t="shared" si="338"/>
        <v>0.16621253405994552</v>
      </c>
      <c r="ADE23" s="4">
        <f t="shared" si="338"/>
        <v>0.15531335149863759</v>
      </c>
      <c r="ADF23" s="4">
        <f t="shared" si="338"/>
        <v>0.15803814713896458</v>
      </c>
      <c r="ADG23" s="4">
        <f t="shared" si="338"/>
        <v>0.16348773841961853</v>
      </c>
      <c r="ADH23" s="4">
        <f t="shared" si="338"/>
        <v>0.11989100817438691</v>
      </c>
      <c r="ADI23" s="4">
        <f t="shared" si="338"/>
        <v>0.11232876712328767</v>
      </c>
      <c r="ADJ23" s="4">
        <f t="shared" si="338"/>
        <v>0.10684931506849316</v>
      </c>
      <c r="ADK23" s="4">
        <f t="shared" si="338"/>
        <v>0.10136986301369863</v>
      </c>
      <c r="ADL23" s="4">
        <f t="shared" si="338"/>
        <v>0.10410958904109589</v>
      </c>
      <c r="ADM23" s="4">
        <f t="shared" si="338"/>
        <v>0.10410958904109589</v>
      </c>
      <c r="ADN23" s="4">
        <f t="shared" si="338"/>
        <v>9.5890410958904104E-2</v>
      </c>
      <c r="ADO23" s="4">
        <f t="shared" si="338"/>
        <v>9.3150684931506855E-2</v>
      </c>
      <c r="ADP23" s="4">
        <f t="shared" si="338"/>
        <v>9.0410958904109592E-2</v>
      </c>
      <c r="ADQ23" s="4">
        <f t="shared" si="338"/>
        <v>8.7671232876712329E-2</v>
      </c>
      <c r="ADR23" s="4">
        <f t="shared" si="338"/>
        <v>8.7671232876712329E-2</v>
      </c>
      <c r="ADS23" s="4">
        <f t="shared" si="338"/>
        <v>0.1</v>
      </c>
      <c r="ADT23" s="4">
        <f t="shared" si="338"/>
        <v>0.10277777777777777</v>
      </c>
      <c r="ADU23" s="4">
        <f t="shared" si="338"/>
        <v>9.7222222222222224E-2</v>
      </c>
      <c r="ADV23" s="4">
        <f t="shared" si="338"/>
        <v>0.10249307479224377</v>
      </c>
      <c r="ADW23" s="4">
        <f t="shared" si="338"/>
        <v>0.10220994475138122</v>
      </c>
      <c r="ADX23" s="4">
        <f t="shared" si="338"/>
        <v>0.10674157303370786</v>
      </c>
      <c r="ADY23" s="4">
        <f t="shared" si="338"/>
        <v>9.8314606741573038E-2</v>
      </c>
      <c r="ADZ23" s="4">
        <f t="shared" si="338"/>
        <v>0.10112359550561797</v>
      </c>
      <c r="AEA23" s="4">
        <f t="shared" si="338"/>
        <v>0.10112359550561797</v>
      </c>
      <c r="AEB23" s="4">
        <f t="shared" si="338"/>
        <v>0.1072463768115942</v>
      </c>
      <c r="AEC23" s="4">
        <f t="shared" si="338"/>
        <v>0.11550151975683891</v>
      </c>
      <c r="AED23" s="4">
        <f t="shared" si="338"/>
        <v>0.12297734627831715</v>
      </c>
      <c r="AEE23" s="4">
        <f t="shared" si="338"/>
        <v>0.12052117263843648</v>
      </c>
      <c r="AEF23" s="4">
        <f t="shared" si="338"/>
        <v>0.13953488372093023</v>
      </c>
      <c r="AEG23" s="4">
        <f t="shared" si="338"/>
        <v>0.14046822742474915</v>
      </c>
      <c r="AEH23" s="4">
        <f t="shared" si="338"/>
        <v>0.14046822742474915</v>
      </c>
      <c r="AEI23" s="4">
        <f t="shared" si="338"/>
        <v>0.15202702702702703</v>
      </c>
      <c r="AEJ23" s="4">
        <f t="shared" si="338"/>
        <v>0.15646258503401361</v>
      </c>
      <c r="AEK23" s="4">
        <f t="shared" si="338"/>
        <v>0.15358361774744028</v>
      </c>
      <c r="AEL23" s="4">
        <f t="shared" si="338"/>
        <v>0.15570934256055363</v>
      </c>
      <c r="AEM23" s="4">
        <f t="shared" si="338"/>
        <v>0.1453287197231834</v>
      </c>
      <c r="AEN23" s="4">
        <f t="shared" si="338"/>
        <v>0.12847222222222221</v>
      </c>
      <c r="AEO23" s="4">
        <f t="shared" si="338"/>
        <v>0.13541666666666666</v>
      </c>
      <c r="AEP23" s="4">
        <f t="shared" si="338"/>
        <v>0.14285714285714285</v>
      </c>
      <c r="AEQ23" s="4">
        <f t="shared" si="338"/>
        <v>0.13588850174216027</v>
      </c>
      <c r="AER23" s="4">
        <f t="shared" si="338"/>
        <v>0.1388888888888889</v>
      </c>
      <c r="AES23" s="4">
        <f t="shared" si="338"/>
        <v>0.125</v>
      </c>
      <c r="AET23" s="4">
        <f t="shared" si="338"/>
        <v>0.11805555555555555</v>
      </c>
      <c r="AEU23" s="4">
        <f t="shared" si="338"/>
        <v>0.1388888888888889</v>
      </c>
      <c r="AEV23" s="4">
        <f t="shared" si="338"/>
        <v>0.1388888888888889</v>
      </c>
      <c r="AEW23" s="4">
        <f t="shared" si="338"/>
        <v>0.13541666666666666</v>
      </c>
      <c r="AEX23" s="4">
        <f t="shared" si="338"/>
        <v>0.13937282229965156</v>
      </c>
      <c r="AEY23" s="4">
        <f t="shared" si="338"/>
        <v>0.11846689895470383</v>
      </c>
      <c r="AEZ23" s="4">
        <f t="shared" si="338"/>
        <v>0.12195121951219512</v>
      </c>
      <c r="AFA23" s="4">
        <f t="shared" si="338"/>
        <v>0.10801393728222997</v>
      </c>
      <c r="AFB23" s="4">
        <f t="shared" ref="AFB23:AFM23" si="339">AFB24/AFB25</f>
        <v>9.7560975609756101E-2</v>
      </c>
      <c r="AFC23" s="4">
        <f t="shared" si="339"/>
        <v>9.7560975609756101E-2</v>
      </c>
      <c r="AFD23" s="4">
        <f t="shared" si="339"/>
        <v>9.7560975609756101E-2</v>
      </c>
      <c r="AFE23" s="4">
        <f t="shared" si="339"/>
        <v>8.3623693379790948E-2</v>
      </c>
      <c r="AFF23" s="4">
        <f t="shared" si="339"/>
        <v>9.4076655052264813E-2</v>
      </c>
      <c r="AFG23" s="4">
        <f t="shared" si="339"/>
        <v>9.7902097902097904E-2</v>
      </c>
      <c r="AFH23" s="4">
        <f t="shared" si="339"/>
        <v>0.10139860139860139</v>
      </c>
      <c r="AFI23" s="4">
        <f t="shared" si="339"/>
        <v>9.187279151943463E-2</v>
      </c>
      <c r="AFJ23" s="4">
        <f t="shared" si="339"/>
        <v>9.187279151943463E-2</v>
      </c>
      <c r="AFK23" s="4">
        <f t="shared" si="339"/>
        <v>9.1240875912408759E-2</v>
      </c>
      <c r="AFL23" s="4">
        <f t="shared" si="339"/>
        <v>9.5057034220532313E-2</v>
      </c>
      <c r="AFM23" s="4">
        <f t="shared" si="339"/>
        <v>0.10894941634241245</v>
      </c>
      <c r="AFN23" s="4">
        <f t="shared" ref="AFN23:AFS23" si="340">AFN24/AFN25</f>
        <v>9.765625E-2</v>
      </c>
      <c r="AFO23" s="4">
        <f t="shared" si="340"/>
        <v>0.102880658436214</v>
      </c>
      <c r="AFP23" s="4">
        <f t="shared" si="340"/>
        <v>0.102880658436214</v>
      </c>
      <c r="AFQ23" s="4">
        <f t="shared" si="340"/>
        <v>0.102880658436214</v>
      </c>
      <c r="AFR23" s="4">
        <f t="shared" si="340"/>
        <v>0.10212765957446808</v>
      </c>
      <c r="AFS23" s="4">
        <f t="shared" si="340"/>
        <v>0.10434782608695652</v>
      </c>
      <c r="AFT23" s="4">
        <f t="shared" ref="AFT23:AFU23" si="341">AFT24/AFT25</f>
        <v>0.10434782608695652</v>
      </c>
      <c r="AFU23" s="4">
        <f t="shared" si="341"/>
        <v>0.10434782608695652</v>
      </c>
      <c r="AFV23" s="4">
        <f t="shared" ref="AFV23:AFW23" si="342">AFV24/AFV25</f>
        <v>9.5454545454545459E-2</v>
      </c>
      <c r="AFW23" s="4">
        <f t="shared" si="342"/>
        <v>8.6363636363636365E-2</v>
      </c>
      <c r="AFX23" s="4">
        <f t="shared" ref="AFX23:AFY23" si="343">AFX24/AFX25</f>
        <v>8.6363636363636365E-2</v>
      </c>
      <c r="AFY23" s="4">
        <f t="shared" si="343"/>
        <v>9.1324200913242004E-2</v>
      </c>
      <c r="AFZ23" s="4">
        <f t="shared" ref="AFZ23:AGA23" si="344">AFZ24/AFZ25</f>
        <v>0.11363636363636363</v>
      </c>
      <c r="AGA23" s="4">
        <f t="shared" si="344"/>
        <v>0.11872146118721461</v>
      </c>
      <c r="AGB23" s="4">
        <f t="shared" ref="AGB23:AGC23" si="345">AGB24/AGB25</f>
        <v>0.12328767123287671</v>
      </c>
      <c r="AGC23" s="4">
        <f t="shared" si="345"/>
        <v>0.13302752293577982</v>
      </c>
      <c r="AGD23" s="4">
        <f t="shared" ref="AGD23:AGE23" si="346">AGD24/AGD25</f>
        <v>0.12385321100917432</v>
      </c>
      <c r="AGE23" s="4">
        <f t="shared" si="346"/>
        <v>0.11926605504587157</v>
      </c>
      <c r="AGF23" s="4">
        <f t="shared" ref="AGF23:AGG23" si="347">AGF24/AGF25</f>
        <v>0.11009174311926606</v>
      </c>
      <c r="AGG23" s="4">
        <f t="shared" si="347"/>
        <v>0.1743119266055046</v>
      </c>
      <c r="AGH23" s="4">
        <f t="shared" ref="AGH23:AGI23" si="348">AGH24/AGH25</f>
        <v>0.1743119266055046</v>
      </c>
      <c r="AGI23" s="4">
        <f t="shared" si="348"/>
        <v>0.15454545454545454</v>
      </c>
      <c r="AGJ23" s="4">
        <f t="shared" ref="AGJ23:AGK23" si="349">AGJ24/AGJ25</f>
        <v>0.20091324200913241</v>
      </c>
      <c r="AGK23" s="4">
        <f t="shared" si="349"/>
        <v>0.22222222222222221</v>
      </c>
      <c r="AGL23" s="4">
        <f t="shared" ref="AGL23:AGM23" si="350">AGL24/AGL25</f>
        <v>0.22666666666666666</v>
      </c>
      <c r="AGM23" s="4">
        <f t="shared" si="350"/>
        <v>0.22666666666666666</v>
      </c>
      <c r="AGN23" s="4">
        <f t="shared" ref="AGN23:AGO23" si="351">AGN24/AGN25</f>
        <v>0.25663716814159293</v>
      </c>
      <c r="AGO23" s="4">
        <f t="shared" si="351"/>
        <v>0.31140350877192985</v>
      </c>
      <c r="AGP23" s="4">
        <f t="shared" ref="AGP23:AGQ23" si="352">AGP24/AGP25</f>
        <v>0.35087719298245612</v>
      </c>
      <c r="AGQ23" s="4">
        <f t="shared" si="352"/>
        <v>0.35775862068965519</v>
      </c>
      <c r="AGR23" s="4">
        <f t="shared" ref="AGR23:AGS23" si="353">AGR24/AGR25</f>
        <v>0.375</v>
      </c>
      <c r="AGS23" s="4">
        <f t="shared" si="353"/>
        <v>0.375</v>
      </c>
      <c r="AGT23" s="4">
        <f t="shared" ref="AGT23:AGU23" si="354">AGT24/AGT25</f>
        <v>0.40692640692640691</v>
      </c>
      <c r="AGU23" s="4">
        <f t="shared" si="354"/>
        <v>0.47210300429184548</v>
      </c>
      <c r="AGV23" s="4">
        <f t="shared" ref="AGV23:AGW23" si="355">AGV24/AGV25</f>
        <v>0.46122448979591835</v>
      </c>
      <c r="AGW23" s="4">
        <f t="shared" si="355"/>
        <v>0.51004016064257029</v>
      </c>
      <c r="AGX23" s="4">
        <f t="shared" ref="AGX23:AGY23" si="356">AGX24/AGX25</f>
        <v>0.5</v>
      </c>
      <c r="AGY23" s="4">
        <f t="shared" si="356"/>
        <v>0.4621212121212121</v>
      </c>
      <c r="AGZ23" s="4">
        <f t="shared" ref="AGZ23:AHA23" si="357">AGZ24/AGZ25</f>
        <v>0.44696969696969696</v>
      </c>
      <c r="AHA23" s="4">
        <f t="shared" si="357"/>
        <v>0.41554054054054052</v>
      </c>
      <c r="AHB23" s="4">
        <f t="shared" ref="AHB23:AHC23" si="358">AHB24/AHB25</f>
        <v>0.41721854304635764</v>
      </c>
      <c r="AHC23" s="4">
        <f t="shared" si="358"/>
        <v>0.4110032362459547</v>
      </c>
      <c r="AHD23" s="4">
        <f t="shared" ref="AHD23:AHE23" si="359">AHD24/AHD25</f>
        <v>0.42539682539682538</v>
      </c>
      <c r="AHE23" s="4">
        <f t="shared" si="359"/>
        <v>0.43887147335423199</v>
      </c>
      <c r="AHF23" s="4">
        <f t="shared" ref="AHF23:AHG23" si="360">AHF24/AHF25</f>
        <v>0.44025157232704404</v>
      </c>
      <c r="AHG23" s="4">
        <f t="shared" si="360"/>
        <v>0.42138364779874216</v>
      </c>
      <c r="AHH23" s="4">
        <f t="shared" ref="AHH23:AHI23" si="361">AHH24/AHH25</f>
        <v>0.4174454828660436</v>
      </c>
      <c r="AHI23" s="4">
        <f t="shared" si="361"/>
        <v>0.47021943573667713</v>
      </c>
      <c r="AHJ23" s="4">
        <f t="shared" ref="AHJ23:AHK23" si="362">AHJ24/AHJ25</f>
        <v>0.44062499999999999</v>
      </c>
      <c r="AHK23" s="4">
        <f t="shared" si="362"/>
        <v>0.43653250773993807</v>
      </c>
      <c r="AHL23" s="4">
        <f t="shared" ref="AHL23:AHM23" si="363">AHL24/AHL25</f>
        <v>0.44272445820433437</v>
      </c>
      <c r="AHM23" s="4">
        <f t="shared" si="363"/>
        <v>0.42452830188679247</v>
      </c>
      <c r="AHN23" s="4">
        <f t="shared" ref="AHN23:AHO23" si="364">AHN24/AHN25</f>
        <v>0.45283018867924529</v>
      </c>
      <c r="AHO23" s="4">
        <f t="shared" si="364"/>
        <v>0.46562500000000001</v>
      </c>
      <c r="AHP23" s="4">
        <f t="shared" ref="AHP23:AHQ23" si="365">AHP24/AHP25</f>
        <v>0.45288753799392095</v>
      </c>
      <c r="AHQ23" s="4">
        <f t="shared" si="365"/>
        <v>0.45705521472392641</v>
      </c>
      <c r="AHR23" s="4">
        <f t="shared" ref="AHR23:AHS23" si="366">AHR24/AHR25</f>
        <v>0.49848942598187312</v>
      </c>
      <c r="AHS23" s="4">
        <f t="shared" si="366"/>
        <v>0.52279635258358659</v>
      </c>
      <c r="AHT23" s="4">
        <f t="shared" ref="AHT23:AHU23" si="367">AHT24/AHT25</f>
        <v>0.52870090634441091</v>
      </c>
      <c r="AHU23" s="4">
        <f t="shared" si="367"/>
        <v>0.51057401812688818</v>
      </c>
      <c r="AHV23" s="4">
        <f t="shared" ref="AHV23:AHW23" si="368">AHV24/AHV25</f>
        <v>0.52567975830815705</v>
      </c>
      <c r="AHW23" s="4">
        <f t="shared" si="368"/>
        <v>0.51234567901234573</v>
      </c>
      <c r="AHX23" s="4">
        <f t="shared" ref="AHX23:AHY23" si="369">AHX24/AHX25</f>
        <v>0.50769230769230766</v>
      </c>
      <c r="AHY23" s="4">
        <f t="shared" si="369"/>
        <v>0.52134146341463417</v>
      </c>
      <c r="AHZ23" s="4">
        <f t="shared" ref="AHZ23:AIA23" si="370">AHZ24/AHZ25</f>
        <v>0.52905198776758411</v>
      </c>
      <c r="AIA23" s="4">
        <f t="shared" si="370"/>
        <v>0.49235474006116209</v>
      </c>
      <c r="AIB23" s="4">
        <f t="shared" ref="AIB23:AIC23" si="371">AIB24/AIB25</f>
        <v>0.49235474006116209</v>
      </c>
      <c r="AIC23" s="4">
        <f t="shared" si="371"/>
        <v>0.47400611620795108</v>
      </c>
      <c r="AID23" s="4">
        <f t="shared" ref="AID23:AIE23" si="372">AID24/AID25</f>
        <v>0.42153846153846153</v>
      </c>
      <c r="AIE23" s="4">
        <f t="shared" si="372"/>
        <v>0.41411042944785276</v>
      </c>
      <c r="AIF23" s="4">
        <f t="shared" ref="AIF23:AIG23" si="373">AIF24/AIF25</f>
        <v>0.40184049079754602</v>
      </c>
      <c r="AIG23" s="4">
        <f t="shared" si="373"/>
        <v>0.36842105263157893</v>
      </c>
      <c r="AIH23" s="4">
        <f t="shared" ref="AIH23:AII23" si="374">AIH24/AIH25</f>
        <v>0.34674922600619196</v>
      </c>
      <c r="AII23" s="4">
        <f t="shared" si="374"/>
        <v>0.34674922600619196</v>
      </c>
      <c r="AIJ23" s="4">
        <f t="shared" ref="AIJ23:AIK23" si="375">AIJ24/AIJ25</f>
        <v>0.34984520123839008</v>
      </c>
      <c r="AIK23" s="4">
        <f t="shared" si="375"/>
        <v>0.30864197530864196</v>
      </c>
      <c r="AIL23" s="4">
        <f t="shared" ref="AIL23:AIM23" si="376">AIL24/AIL25</f>
        <v>0.30650154798761609</v>
      </c>
      <c r="AIM23" s="4">
        <f t="shared" si="376"/>
        <v>0.29906542056074764</v>
      </c>
      <c r="AIN23" s="4">
        <f t="shared" ref="AIN23:AIO23" si="377">AIN24/AIN25</f>
        <v>0.32087227414330216</v>
      </c>
      <c r="AIO23" s="4">
        <f t="shared" si="377"/>
        <v>0.28260869565217389</v>
      </c>
      <c r="AIP23" s="4">
        <f t="shared" ref="AIP23:AIQ23" si="378">AIP24/AIP25</f>
        <v>0.28260869565217389</v>
      </c>
      <c r="AIQ23" s="4">
        <f t="shared" si="378"/>
        <v>0.29813664596273293</v>
      </c>
      <c r="AIR23" s="4">
        <f t="shared" ref="AIR23:AIS23" si="379">AIR24/AIR25</f>
        <v>0.25308641975308643</v>
      </c>
      <c r="AIS23" s="4">
        <f t="shared" si="379"/>
        <v>0.27899686520376177</v>
      </c>
      <c r="AIT23" s="4">
        <f t="shared" ref="AIT23:AIU23" si="380">AIT24/AIT25</f>
        <v>0.2334384858044164</v>
      </c>
      <c r="AIU23" s="4">
        <f t="shared" si="380"/>
        <v>0.23934426229508196</v>
      </c>
      <c r="AIV23" s="4">
        <f t="shared" ref="AIV23:AIW23" si="381">AIV24/AIV25</f>
        <v>0.24503311258278146</v>
      </c>
      <c r="AIW23" s="4">
        <f t="shared" si="381"/>
        <v>0.24503311258278146</v>
      </c>
      <c r="AIX23" s="4">
        <f t="shared" ref="AIX23:AIY23" si="382">AIX24/AIX25</f>
        <v>0.24503311258278146</v>
      </c>
      <c r="AIY23" s="4">
        <f t="shared" si="382"/>
        <v>0.23648648648648649</v>
      </c>
      <c r="AIZ23" s="4">
        <f t="shared" ref="AIZ23:AJA23" si="383">AIZ24/AIZ25</f>
        <v>0.19795221843003413</v>
      </c>
      <c r="AJA23" s="4">
        <f t="shared" si="383"/>
        <v>0.19310344827586207</v>
      </c>
      <c r="AJB23" s="4">
        <f t="shared" ref="AJB23:AJC23" si="384">AJB24/AJB25</f>
        <v>0.1951219512195122</v>
      </c>
      <c r="AJC23" s="4">
        <f t="shared" si="384"/>
        <v>0.19163763066202091</v>
      </c>
      <c r="AJD23" s="4">
        <f t="shared" ref="AJD23:AJE23" si="385">AJD24/AJD25</f>
        <v>0.1951219512195122</v>
      </c>
      <c r="AJE23" s="4">
        <f t="shared" si="385"/>
        <v>0.19298245614035087</v>
      </c>
      <c r="AJF23" s="4">
        <f t="shared" ref="AJF23:AJG23" si="386">AJF24/AJF25</f>
        <v>0.17253521126760563</v>
      </c>
      <c r="AJG23" s="4">
        <f t="shared" si="386"/>
        <v>0.17499999999999999</v>
      </c>
      <c r="AJH23" s="4">
        <f t="shared" ref="AJH23:AJI23" si="387">AJH24/AJH25</f>
        <v>0.1708185053380783</v>
      </c>
      <c r="AJI23" s="4">
        <f t="shared" si="387"/>
        <v>0.16725978647686832</v>
      </c>
      <c r="AJJ23" s="4">
        <f t="shared" ref="AJJ23:AJK23" si="388">AJJ24/AJJ25</f>
        <v>0.19455252918287938</v>
      </c>
      <c r="AJK23" s="4">
        <f t="shared" si="388"/>
        <v>0.19455252918287938</v>
      </c>
      <c r="AJL23" s="4">
        <f t="shared" ref="AJL23:AJM23" si="389">AJL24/AJL25</f>
        <v>0.21518987341772153</v>
      </c>
      <c r="AJM23" s="4">
        <f t="shared" si="389"/>
        <v>0.22907488986784141</v>
      </c>
      <c r="AJN23" s="4">
        <f t="shared" ref="AJN23:AJO23" si="390">AJN24/AJN25</f>
        <v>0.21363636363636362</v>
      </c>
      <c r="AJO23" s="4">
        <f t="shared" si="390"/>
        <v>0.2</v>
      </c>
      <c r="AJP23" s="4">
        <f t="shared" ref="AJP23:AJQ23" si="391">AJP24/AJP25</f>
        <v>0.2</v>
      </c>
      <c r="AJQ23" s="4">
        <f t="shared" si="391"/>
        <v>0.17757009345794392</v>
      </c>
      <c r="AJR23" s="4">
        <f t="shared" ref="AJR23:AJS23" si="392">AJR24/AJR25</f>
        <v>0.17757009345794392</v>
      </c>
      <c r="AJS23" s="4">
        <f t="shared" si="392"/>
        <v>0.17757009345794392</v>
      </c>
      <c r="AJT23" s="4">
        <f t="shared" ref="AJT23:AJU23" si="393">AJT24/AJT25</f>
        <v>0.17757009345794392</v>
      </c>
      <c r="AJU23" s="4">
        <f t="shared" si="393"/>
        <v>0.17840375586854459</v>
      </c>
      <c r="AJV23" s="4">
        <f t="shared" ref="AJV23:AJW23" si="394">AJV24/AJV25</f>
        <v>0.18461538461538463</v>
      </c>
      <c r="AJW23" s="4">
        <f t="shared" si="394"/>
        <v>0.18974358974358974</v>
      </c>
      <c r="AJX23" s="4">
        <f t="shared" ref="AJX23:AJY23" si="395">AJX24/AJX25</f>
        <v>0.18652849740932642</v>
      </c>
      <c r="AJY23" s="4">
        <f t="shared" si="395"/>
        <v>0.18652849740932642</v>
      </c>
      <c r="AJZ23" s="4">
        <f t="shared" ref="AJZ23:AKA23" si="396">AJZ24/AJZ25</f>
        <v>0.19047619047619047</v>
      </c>
      <c r="AKA23" s="4">
        <f t="shared" si="396"/>
        <v>0.16402116402116401</v>
      </c>
      <c r="AKB23" s="4">
        <f t="shared" ref="AKB23:AKC23" si="397">AKB24/AKB25</f>
        <v>0.15873015873015872</v>
      </c>
      <c r="AKC23" s="4">
        <f t="shared" si="397"/>
        <v>0.17112299465240641</v>
      </c>
      <c r="AKD23" s="4">
        <f t="shared" ref="AKD23:AKE23" si="398">AKD24/AKD25</f>
        <v>0.18085106382978725</v>
      </c>
      <c r="AKE23" s="4">
        <f t="shared" si="398"/>
        <v>0.18617021276595744</v>
      </c>
      <c r="AKF23" s="4">
        <f t="shared" ref="AKF23:AKG23" si="399">AKF24/AKF25</f>
        <v>0.18617021276595744</v>
      </c>
      <c r="AKG23" s="4">
        <f t="shared" si="399"/>
        <v>0.19021739130434784</v>
      </c>
      <c r="AKH23" s="4">
        <f t="shared" ref="AKH23:AKI23" si="400">AKH24/AKH25</f>
        <v>0.16939890710382513</v>
      </c>
      <c r="AKI23" s="4">
        <f t="shared" si="400"/>
        <v>0.13661202185792351</v>
      </c>
      <c r="AKJ23" s="4">
        <f t="shared" ref="AKJ23:AKK23" si="401">AKJ24/AKJ25</f>
        <v>0.15760869565217392</v>
      </c>
      <c r="AKK23" s="4">
        <f t="shared" si="401"/>
        <v>0.14285714285714285</v>
      </c>
      <c r="AKL23" s="4">
        <f t="shared" ref="AKL23:AKM23" si="402">AKL24/AKL25</f>
        <v>0.15300546448087432</v>
      </c>
      <c r="AKM23" s="4">
        <f t="shared" si="402"/>
        <v>0.15300546448087432</v>
      </c>
      <c r="AKN23" s="4">
        <f t="shared" ref="AKN23:AKO23" si="403">AKN24/AKN25</f>
        <v>0.15300546448087432</v>
      </c>
      <c r="AKO23" s="4">
        <f t="shared" si="403"/>
        <v>0.19230769230769232</v>
      </c>
      <c r="AKP23" s="4">
        <f t="shared" ref="AKP23:AKQ23" si="404">AKP24/AKP25</f>
        <v>0.19780219780219779</v>
      </c>
      <c r="AKQ23" s="4">
        <f t="shared" si="404"/>
        <v>0.23204419889502761</v>
      </c>
      <c r="AKR23" s="4">
        <f t="shared" ref="AKR23:AKS23" si="405">AKR24/AKR25</f>
        <v>0.23204419889502761</v>
      </c>
      <c r="AKS23" s="4">
        <f t="shared" si="405"/>
        <v>0.23204419889502761</v>
      </c>
      <c r="AKT23" s="4">
        <f t="shared" ref="AKT23:AKU23" si="406">AKT24/AKT25</f>
        <v>0.23204419889502761</v>
      </c>
      <c r="AKU23" s="4">
        <f t="shared" si="406"/>
        <v>0.22950819672131148</v>
      </c>
      <c r="AKV23" s="4">
        <f t="shared" ref="AKV23" si="407">AKV24/AKV25</f>
        <v>0.22404371584699453</v>
      </c>
      <c r="AKW23" s="4">
        <f t="shared" ref="AKW23:AKX23" si="408">AKW24/AKW25</f>
        <v>0.19125683060109289</v>
      </c>
      <c r="AKX23" s="4">
        <f t="shared" si="408"/>
        <v>0.19125683060109289</v>
      </c>
      <c r="AKY23" s="4">
        <f t="shared" ref="AKY23:AKZ23" si="409">AKY24/AKY25</f>
        <v>0.20652173913043478</v>
      </c>
      <c r="AKZ23" s="4">
        <f t="shared" si="409"/>
        <v>0.22282608695652173</v>
      </c>
      <c r="ALA23" s="4">
        <f t="shared" ref="ALA23:ALB23" si="410">ALA24/ALA25</f>
        <v>0.22282608695652173</v>
      </c>
      <c r="ALB23" s="4">
        <f t="shared" si="410"/>
        <v>0.22282608695652173</v>
      </c>
      <c r="ALC23" s="4">
        <f t="shared" ref="ALC23:ALD23" si="411">ALC24/ALC25</f>
        <v>0.21808510638297873</v>
      </c>
      <c r="ALD23" s="4">
        <f t="shared" si="411"/>
        <v>0.21739130434782608</v>
      </c>
      <c r="ALE23" s="4">
        <f t="shared" ref="ALE23:ALF23" si="412">ALE24/ALE25</f>
        <v>0.22702702702702704</v>
      </c>
      <c r="ALF23" s="4">
        <f t="shared" si="412"/>
        <v>0.23655913978494625</v>
      </c>
      <c r="ALG23" s="4">
        <f t="shared" ref="ALG23:ALH23" si="413">ALG24/ALG25</f>
        <v>0.25268817204301075</v>
      </c>
      <c r="ALH23" s="4">
        <f t="shared" si="413"/>
        <v>0.24193548387096775</v>
      </c>
      <c r="ALI23" s="4">
        <f t="shared" ref="ALI23:ALJ23" si="414">ALI24/ALI25</f>
        <v>0.24193548387096775</v>
      </c>
      <c r="ALJ23" s="4">
        <f t="shared" si="414"/>
        <v>0.24456521739130435</v>
      </c>
      <c r="ALK23" s="4">
        <f t="shared" ref="ALK23:ALL23" si="415">ALK24/ALK25</f>
        <v>0.22162162162162163</v>
      </c>
      <c r="ALL23" s="4">
        <f t="shared" si="415"/>
        <v>0.22162162162162163</v>
      </c>
      <c r="ALM23" s="4">
        <f t="shared" ref="ALM23:ALN23" si="416">ALM24/ALM25</f>
        <v>0.24324324324324326</v>
      </c>
      <c r="ALN23" s="4">
        <f t="shared" si="416"/>
        <v>0.26881720430107525</v>
      </c>
      <c r="ALO23" s="4">
        <f t="shared" ref="ALO23:ALP23" si="417">ALO24/ALO25</f>
        <v>0.26881720430107525</v>
      </c>
      <c r="ALP23" s="4">
        <f t="shared" si="417"/>
        <v>0.27956989247311825</v>
      </c>
      <c r="ALQ23" s="4">
        <f t="shared" ref="ALQ23:ALR23" si="418">ALQ24/ALQ25</f>
        <v>0.32258064516129031</v>
      </c>
      <c r="ALR23" s="4">
        <f t="shared" si="418"/>
        <v>0.31182795698924731</v>
      </c>
      <c r="ALS23" s="4">
        <f t="shared" ref="ALS23:ALT23" si="419">ALS24/ALS25</f>
        <v>0.27173913043478259</v>
      </c>
      <c r="ALT23" s="4">
        <f t="shared" si="419"/>
        <v>0.2810810810810811</v>
      </c>
      <c r="ALU23" s="4">
        <f t="shared" ref="ALU23:ALV23" si="420">ALU24/ALU25</f>
        <v>0.30434782608695654</v>
      </c>
      <c r="ALV23" s="4">
        <f t="shared" si="420"/>
        <v>0.30434782608695654</v>
      </c>
      <c r="ALW23" s="4">
        <f t="shared" ref="ALW23:ALX23" si="421">ALW24/ALW25</f>
        <v>0.30434782608695654</v>
      </c>
      <c r="ALX23" s="4">
        <f t="shared" si="421"/>
        <v>0.3783783783783784</v>
      </c>
      <c r="ALY23" s="4">
        <f t="shared" ref="ALY23:ALZ23" si="422">ALY24/ALY25</f>
        <v>0.40860215053763443</v>
      </c>
      <c r="ALZ23" s="4">
        <f t="shared" si="422"/>
        <v>0.4</v>
      </c>
      <c r="AMA23" s="4">
        <f t="shared" ref="AMA23:AMB23" si="423">AMA24/AMA25</f>
        <v>0.37696335078534032</v>
      </c>
      <c r="AMB23" s="4">
        <f t="shared" si="423"/>
        <v>0.37433155080213903</v>
      </c>
      <c r="AMC23" s="4">
        <f t="shared" ref="AMC23:AMD23" si="424">AMC24/AMC25</f>
        <v>0.37967914438502676</v>
      </c>
      <c r="AMD23" s="4">
        <f t="shared" si="424"/>
        <v>0.37967914438502676</v>
      </c>
      <c r="AME23" s="4">
        <f t="shared" ref="AME23:AMF23" si="425">AME24/AME25</f>
        <v>0.43315508021390375</v>
      </c>
      <c r="AMF23" s="4">
        <f t="shared" si="425"/>
        <v>0.43979057591623039</v>
      </c>
      <c r="AMG23" s="4">
        <f t="shared" ref="AMG23:AMH23" si="426">AMG24/AMG25</f>
        <v>0.43455497382198954</v>
      </c>
      <c r="AMH23" s="4">
        <f t="shared" si="426"/>
        <v>0.43979057591623039</v>
      </c>
      <c r="AMI23" s="4">
        <f t="shared" ref="AMI23:AMJ23" si="427">AMI24/AMI25</f>
        <v>0.43877551020408162</v>
      </c>
      <c r="AMJ23" s="4">
        <f t="shared" si="427"/>
        <v>0.43877551020408162</v>
      </c>
      <c r="AMK23" s="4">
        <f t="shared" ref="AMK23:AML23" si="428">AMK24/AMK25</f>
        <v>0.43718592964824121</v>
      </c>
      <c r="AML23" s="4">
        <f t="shared" si="428"/>
        <v>0.53266331658291455</v>
      </c>
      <c r="AMM23" s="4">
        <f t="shared" ref="AMM23:AMN23" si="429">AMM24/AMM25</f>
        <v>0.49238578680203043</v>
      </c>
      <c r="AMN23" s="4">
        <f t="shared" si="429"/>
        <v>0.53465346534653468</v>
      </c>
      <c r="AMO23" s="4">
        <f t="shared" ref="AMO23:AMP23" si="430">AMO24/AMO25</f>
        <v>0.495</v>
      </c>
      <c r="AMP23" s="4">
        <f t="shared" si="430"/>
        <v>0.50236966824644547</v>
      </c>
      <c r="AMQ23" s="4">
        <f t="shared" ref="AMQ23:AMR23" si="431">AMQ24/AMQ25</f>
        <v>0.49763033175355448</v>
      </c>
      <c r="AMR23" s="4">
        <f t="shared" si="431"/>
        <v>0.43801652892561982</v>
      </c>
      <c r="AMS23" s="4">
        <f t="shared" ref="AMS23:AMT23" si="432">AMS24/AMS25</f>
        <v>0.43018867924528303</v>
      </c>
      <c r="AMT23" s="4">
        <f t="shared" si="432"/>
        <v>0.43129770992366412</v>
      </c>
      <c r="AMU23" s="4">
        <f t="shared" ref="AMU23:AMV23" si="433">AMU24/AMU25</f>
        <v>0.42641509433962266</v>
      </c>
      <c r="AMV23" s="4">
        <f t="shared" si="433"/>
        <v>0.4200743494423792</v>
      </c>
      <c r="AMW23" s="4">
        <f t="shared" ref="AMW23:AMX23" si="434">AMW24/AMW25</f>
        <v>0.4200743494423792</v>
      </c>
      <c r="AMX23" s="4">
        <f t="shared" si="434"/>
        <v>0.43494423791821563</v>
      </c>
      <c r="AMY23" s="4">
        <f t="shared" ref="AMY23:AMZ23" si="435">AMY24/AMY25</f>
        <v>0.43866171003717475</v>
      </c>
      <c r="AMZ23" s="4">
        <f t="shared" si="435"/>
        <v>0.43866171003717475</v>
      </c>
      <c r="ANA23" s="4">
        <f t="shared" ref="ANA23:ANB23" si="436">ANA24/ANA25</f>
        <v>0.43494423791821563</v>
      </c>
      <c r="ANB23" s="4">
        <f t="shared" si="436"/>
        <v>0.47601476014760147</v>
      </c>
      <c r="ANC23" s="4">
        <f t="shared" ref="ANC23:AND23" si="437">ANC24/ANC25</f>
        <v>0.45588235294117646</v>
      </c>
      <c r="AND23" s="4">
        <f t="shared" si="437"/>
        <v>0.47709923664122139</v>
      </c>
      <c r="ANE23" s="4">
        <f t="shared" ref="ANE23:ANF23" si="438">ANE24/ANE25</f>
        <v>0.48091603053435117</v>
      </c>
      <c r="ANF23" s="4">
        <f t="shared" si="438"/>
        <v>0.48473282442748089</v>
      </c>
      <c r="ANG23" s="4">
        <f t="shared" ref="ANG23:ANH23" si="439">ANG24/ANG25</f>
        <v>0.48091603053435117</v>
      </c>
      <c r="ANH23" s="4">
        <f t="shared" si="439"/>
        <v>0.5056179775280899</v>
      </c>
      <c r="ANI23" s="4">
        <f t="shared" ref="ANI23:ANJ23" si="440">ANI24/ANI25</f>
        <v>0.51119402985074625</v>
      </c>
      <c r="ANJ23" s="4">
        <f t="shared" si="440"/>
        <v>0.5</v>
      </c>
      <c r="ANK23" s="4">
        <f t="shared" ref="ANK23:ANL23" si="441">ANK24/ANK25</f>
        <v>0.50965250965250963</v>
      </c>
      <c r="ANL23" s="4">
        <f t="shared" si="441"/>
        <v>0.51937984496124034</v>
      </c>
      <c r="ANM23" s="4">
        <f t="shared" ref="ANM23:ANN23" si="442">ANM24/ANM25</f>
        <v>0.52325581395348841</v>
      </c>
      <c r="ANN23" s="4">
        <f t="shared" si="442"/>
        <v>0.55263157894736847</v>
      </c>
      <c r="ANO23" s="4">
        <f t="shared" ref="ANO23:ANP23" si="443">ANO24/ANO25</f>
        <v>0.52873563218390807</v>
      </c>
      <c r="ANP23" s="4">
        <f t="shared" si="443"/>
        <v>0.50763358778625955</v>
      </c>
      <c r="ANQ23" s="4">
        <f t="shared" ref="ANQ23:ANR23" si="444">ANQ24/ANQ25</f>
        <v>0.5</v>
      </c>
      <c r="ANR23" s="4">
        <f t="shared" si="444"/>
        <v>0.44357976653696496</v>
      </c>
      <c r="ANS23" s="4">
        <f t="shared" ref="ANS23:ANT23" si="445">ANS24/ANS25</f>
        <v>0.44357976653696496</v>
      </c>
      <c r="ANT23" s="4">
        <f t="shared" si="445"/>
        <v>0.44357976653696496</v>
      </c>
      <c r="ANU23" s="4">
        <f t="shared" ref="ANU23:ANV23" si="446">ANU24/ANU25</f>
        <v>0.49806949806949807</v>
      </c>
      <c r="ANV23" s="4">
        <f t="shared" si="446"/>
        <v>0.44787644787644787</v>
      </c>
      <c r="ANW23" s="4">
        <f t="shared" ref="ANW23:ANX23" si="447">ANW24/ANW25</f>
        <v>0.45525291828793774</v>
      </c>
      <c r="ANX23" s="4">
        <f t="shared" si="447"/>
        <v>0.4263565891472868</v>
      </c>
      <c r="ANY23" s="4">
        <f t="shared" ref="ANY23:ANZ23" si="448">ANY24/ANY25</f>
        <v>0.44401544401544402</v>
      </c>
      <c r="ANZ23" s="4">
        <f t="shared" si="448"/>
        <v>0.44787644787644787</v>
      </c>
      <c r="AOA23" s="4">
        <f t="shared" ref="AOA23:AOB23" si="449">AOA24/AOA25</f>
        <v>0.44787644787644787</v>
      </c>
      <c r="AOB23" s="4">
        <f t="shared" si="449"/>
        <v>0.42248062015503873</v>
      </c>
      <c r="AOC23" s="4">
        <f t="shared" ref="AOC23:AOD23" si="450">AOC24/AOC25</f>
        <v>0.38759689922480622</v>
      </c>
      <c r="AOD23" s="4">
        <f t="shared" si="450"/>
        <v>0.42489270386266093</v>
      </c>
      <c r="AOE23" s="4">
        <f t="shared" ref="AOE23:AOF23" si="451">AOE24/AOE25</f>
        <v>0.40444444444444444</v>
      </c>
      <c r="AOF23" s="4">
        <f t="shared" si="451"/>
        <v>0.40528634361233479</v>
      </c>
      <c r="AOG23" s="4">
        <f t="shared" ref="AOG23:AOH23" si="452">AOG24/AOG25</f>
        <v>0.40088105726872247</v>
      </c>
      <c r="AOH23" s="4">
        <f t="shared" si="452"/>
        <v>0.40088105726872247</v>
      </c>
      <c r="AOI23" s="4">
        <f t="shared" ref="AOI23:AOJ23" si="453">AOI24/AOI25</f>
        <v>0.39269406392694062</v>
      </c>
      <c r="AOJ23" s="4">
        <f t="shared" si="453"/>
        <v>0.37209302325581395</v>
      </c>
      <c r="AOK23" s="4">
        <f t="shared" ref="AOK23:AOL23" si="454">AOK24/AOK25</f>
        <v>0.35046728971962615</v>
      </c>
      <c r="AOL23" s="4">
        <f t="shared" si="454"/>
        <v>0.34883720930232559</v>
      </c>
      <c r="AOM23" s="4">
        <f t="shared" ref="AOM23:AON23" si="455">AOM24/AOM25</f>
        <v>0.35046728971962615</v>
      </c>
      <c r="AON23" s="4">
        <f t="shared" si="455"/>
        <v>0.35046728971962615</v>
      </c>
      <c r="AOO23" s="4">
        <f t="shared" ref="AOO23:AOP23" si="456">AOO24/AOO25</f>
        <v>0.35046728971962615</v>
      </c>
      <c r="AOP23" s="4">
        <f t="shared" si="456"/>
        <v>0.35981308411214952</v>
      </c>
      <c r="AOQ23" s="4">
        <f t="shared" ref="AOQ23:AOR23" si="457">AOQ24/AOQ25</f>
        <v>0.32547169811320753</v>
      </c>
      <c r="AOR23" s="4">
        <f t="shared" si="457"/>
        <v>0.30660377358490565</v>
      </c>
      <c r="AOS23" s="4">
        <f t="shared" ref="AOS23:AOT23" si="458">AOS24/AOS25</f>
        <v>0.27619047619047621</v>
      </c>
      <c r="AOT23" s="4">
        <f t="shared" si="458"/>
        <v>0.26540284360189575</v>
      </c>
      <c r="AOU23" s="4">
        <f t="shared" ref="AOU23:AOV23" si="459">AOU24/AOU25</f>
        <v>0.26540284360189575</v>
      </c>
      <c r="AOV23" s="4">
        <f t="shared" si="459"/>
        <v>0.26666666666666666</v>
      </c>
      <c r="AOW23" s="4">
        <f t="shared" ref="AOW23:AOX23" si="460">AOW24/AOW25</f>
        <v>0.23809523809523808</v>
      </c>
      <c r="AOX23" s="4">
        <f t="shared" si="460"/>
        <v>0.20952380952380953</v>
      </c>
      <c r="AOY23" s="4">
        <f t="shared" ref="AOY23:AOZ23" si="461">AOY24/AOY25</f>
        <v>0.20853080568720378</v>
      </c>
      <c r="AOZ23" s="4">
        <f t="shared" si="461"/>
        <v>0.20853080568720378</v>
      </c>
      <c r="APA23" s="4">
        <f t="shared" ref="APA23:APB23" si="462">APA24/APA25</f>
        <v>0.22169811320754718</v>
      </c>
      <c r="APB23" s="4">
        <f t="shared" si="462"/>
        <v>0.22169811320754718</v>
      </c>
      <c r="APC23" s="4">
        <f t="shared" ref="APC23:APD23" si="463">APC24/APC25</f>
        <v>0.22169811320754718</v>
      </c>
      <c r="APD23" s="4">
        <f t="shared" si="463"/>
        <v>0.20853080568720378</v>
      </c>
      <c r="APE23" s="4">
        <f t="shared" ref="APE23:APF23" si="464">APE24/APE25</f>
        <v>0.22279792746113988</v>
      </c>
      <c r="APF23" s="4">
        <f t="shared" si="464"/>
        <v>0.20725388601036268</v>
      </c>
      <c r="APG23" s="4">
        <f t="shared" ref="APG23:APH23" si="465">APG24/APG25</f>
        <v>0.19689119170984457</v>
      </c>
      <c r="APH23" s="4">
        <f t="shared" si="465"/>
        <v>0.21243523316062177</v>
      </c>
      <c r="API23" s="4">
        <f t="shared" ref="API23:APJ23" si="466">API24/API25</f>
        <v>0.21243523316062177</v>
      </c>
      <c r="APJ23" s="4">
        <f t="shared" si="466"/>
        <v>0.21243523316062177</v>
      </c>
      <c r="APK23" s="4">
        <f t="shared" ref="APK23:APL23" si="467">APK24/APK25</f>
        <v>0.17098445595854922</v>
      </c>
      <c r="APL23" s="4">
        <f t="shared" si="467"/>
        <v>0.16666666666666666</v>
      </c>
      <c r="APM23" s="4">
        <f t="shared" ref="APM23:APN23" si="468">APM24/APM25</f>
        <v>0.13989637305699482</v>
      </c>
      <c r="APN23" s="4">
        <f t="shared" si="468"/>
        <v>0.12953367875647667</v>
      </c>
      <c r="APO23" s="4">
        <f t="shared" ref="APO23:APP23" si="469">APO24/APO25</f>
        <v>0.13541666666666666</v>
      </c>
      <c r="APP23" s="4">
        <f t="shared" si="469"/>
        <v>0.15104166666666666</v>
      </c>
      <c r="APQ23" s="4">
        <f t="shared" ref="APQ23:APR23" si="470">APQ24/APQ25</f>
        <v>0.15104166666666666</v>
      </c>
      <c r="APR23" s="4">
        <f t="shared" si="470"/>
        <v>0.125</v>
      </c>
      <c r="APS23" s="4">
        <f t="shared" ref="APS23:APT23" si="471">APS24/APS25</f>
        <v>0.15706806282722513</v>
      </c>
      <c r="APT23" s="4">
        <f t="shared" si="471"/>
        <v>0.15183246073298429</v>
      </c>
      <c r="APU23" s="4">
        <f t="shared" ref="APU23:APV23" si="472">APU24/APU25</f>
        <v>0.16230366492146597</v>
      </c>
      <c r="APV23" s="4">
        <f t="shared" si="472"/>
        <v>0.15183246073298429</v>
      </c>
      <c r="APW23" s="4">
        <f t="shared" ref="APW23:APX23" si="473">APW24/APW25</f>
        <v>0.14659685863874344</v>
      </c>
      <c r="APX23" s="4">
        <f t="shared" si="473"/>
        <v>0.14659685863874344</v>
      </c>
      <c r="APY23" s="4">
        <f t="shared" ref="APY23:APZ23" si="474">APY24/APY25</f>
        <v>0.11518324607329843</v>
      </c>
      <c r="APZ23" s="4">
        <f t="shared" si="474"/>
        <v>0.11518324607329843</v>
      </c>
      <c r="AQA23" s="4">
        <f t="shared" ref="AQA23:AQB23" si="475">AQA24/AQA25</f>
        <v>9.947643979057591E-2</v>
      </c>
      <c r="AQB23" s="4">
        <f t="shared" si="475"/>
        <v>8.9005235602094238E-2</v>
      </c>
      <c r="AQC23" s="4">
        <f t="shared" ref="AQC23:AQD23" si="476">AQC24/AQC25</f>
        <v>7.3863636363636367E-2</v>
      </c>
      <c r="AQD23" s="4">
        <f t="shared" si="476"/>
        <v>7.3863636363636367E-2</v>
      </c>
      <c r="AQE23" s="4">
        <f t="shared" ref="AQE23:AQF23" si="477">AQE24/AQE25</f>
        <v>7.3863636363636367E-2</v>
      </c>
      <c r="AQF23" s="4">
        <f t="shared" si="477"/>
        <v>6.25E-2</v>
      </c>
      <c r="AQG23" s="4">
        <f t="shared" ref="AQG23:AQH23" si="478">AQG24/AQG25</f>
        <v>7.3863636363636367E-2</v>
      </c>
      <c r="AQH23" s="4">
        <f t="shared" si="478"/>
        <v>7.3863636363636367E-2</v>
      </c>
      <c r="AQI23" s="4">
        <f t="shared" ref="AQI23:AQJ23" si="479">AQI24/AQI25</f>
        <v>5.6818181818181816E-2</v>
      </c>
      <c r="AQJ23" s="4">
        <f t="shared" si="479"/>
        <v>5.6818181818181816E-2</v>
      </c>
      <c r="AQK23" s="4">
        <f t="shared" ref="AQK23:AQL23" si="480">AQK24/AQK25</f>
        <v>5.6818181818181816E-2</v>
      </c>
      <c r="AQL23" s="4">
        <f t="shared" si="480"/>
        <v>5.6818181818181816E-2</v>
      </c>
      <c r="AQM23" s="4">
        <f t="shared" ref="AQM23:AQN23" si="481">AQM24/AQM25</f>
        <v>7.9545454545454544E-2</v>
      </c>
      <c r="AQN23" s="4">
        <f t="shared" si="481"/>
        <v>7.3863636363636367E-2</v>
      </c>
      <c r="AQO23" s="4">
        <f t="shared" ref="AQO23:AQP23" si="482">AQO24/AQO25</f>
        <v>6.25E-2</v>
      </c>
      <c r="AQP23" s="4">
        <f t="shared" si="482"/>
        <v>6.8181818181818177E-2</v>
      </c>
      <c r="AQQ23" s="4">
        <f t="shared" ref="AQQ23:AQR23" si="483">AQQ24/AQQ25</f>
        <v>8.5227272727272721E-2</v>
      </c>
      <c r="AQR23" s="4">
        <f t="shared" si="483"/>
        <v>8.5227272727272721E-2</v>
      </c>
      <c r="AQS23" s="4">
        <f t="shared" ref="AQS23:AQT23" si="484">AQS24/AQS25</f>
        <v>8.5227272727272721E-2</v>
      </c>
      <c r="AQT23" s="4">
        <f t="shared" si="484"/>
        <v>9.0909090909090912E-2</v>
      </c>
      <c r="AQU23" s="4">
        <f t="shared" ref="AQU23:AQV23" si="485">AQU24/AQU25</f>
        <v>9.0909090909090912E-2</v>
      </c>
      <c r="AQV23" s="4">
        <f t="shared" si="485"/>
        <v>8.5227272727272721E-2</v>
      </c>
      <c r="AQW23" s="4">
        <f t="shared" ref="AQW23:AQY23" si="486">AQW24/AQW25</f>
        <v>7.3863636363636367E-2</v>
      </c>
      <c r="AQX23" s="4">
        <f t="shared" si="486"/>
        <v>7.3863636363636367E-2</v>
      </c>
      <c r="AQY23" s="4">
        <f t="shared" si="486"/>
        <v>7.3863636363636367E-2</v>
      </c>
      <c r="AQZ23" s="4">
        <f t="shared" ref="AQZ23:ARA23" si="487">AQZ24/AQZ25</f>
        <v>7.3863636363636367E-2</v>
      </c>
      <c r="ARA23" s="4">
        <f t="shared" si="487"/>
        <v>7.3863636363636367E-2</v>
      </c>
      <c r="ARB23" s="4">
        <f t="shared" ref="ARB23:ARC23" si="488">ARB24/ARB25</f>
        <v>7.9545454545454544E-2</v>
      </c>
      <c r="ARC23" s="4">
        <f t="shared" si="488"/>
        <v>7.3863636363636367E-2</v>
      </c>
      <c r="ARD23" s="4">
        <f t="shared" ref="ARD23:ARE23" si="489">ARD24/ARD25</f>
        <v>7.9545454545454544E-2</v>
      </c>
      <c r="ARE23" s="4">
        <f t="shared" si="489"/>
        <v>7.9545454545454544E-2</v>
      </c>
      <c r="ARF23" s="4">
        <f t="shared" ref="ARF23:ARG23" si="490">ARF24/ARF25</f>
        <v>7.9545454545454544E-2</v>
      </c>
      <c r="ARG23" s="4">
        <f t="shared" si="490"/>
        <v>8.5227272727272721E-2</v>
      </c>
      <c r="ARH23" s="4">
        <f t="shared" ref="ARH23:ARI23" si="491">ARH24/ARH25</f>
        <v>7.3863636363636367E-2</v>
      </c>
      <c r="ARI23" s="4">
        <f t="shared" si="491"/>
        <v>7.3863636363636367E-2</v>
      </c>
      <c r="ARJ23" s="4">
        <f t="shared" ref="ARJ23:ARK23" si="492">ARJ24/ARJ25</f>
        <v>6.25E-2</v>
      </c>
      <c r="ARK23" s="4">
        <f t="shared" si="492"/>
        <v>5.6818181818181816E-2</v>
      </c>
      <c r="ARL23" s="4">
        <f t="shared" ref="ARL23:ARM23" si="493">ARL24/ARL25</f>
        <v>7.9545454545454544E-2</v>
      </c>
      <c r="ARM23" s="4">
        <f t="shared" si="493"/>
        <v>7.9545454545454544E-2</v>
      </c>
      <c r="ARN23" s="4">
        <f t="shared" ref="ARN23:ARO23" si="494">ARN24/ARN25</f>
        <v>7.9545454545454544E-2</v>
      </c>
      <c r="ARO23" s="4">
        <f t="shared" si="494"/>
        <v>7.3863636363636367E-2</v>
      </c>
      <c r="ARP23" s="4">
        <f t="shared" ref="ARP23:ARQ23" si="495">ARP24/ARP25</f>
        <v>6.8181818181818177E-2</v>
      </c>
      <c r="ARQ23" s="4">
        <f t="shared" si="495"/>
        <v>6.8181818181818177E-2</v>
      </c>
      <c r="ARR23" s="4">
        <f t="shared" ref="ARR23:ARS23" si="496">ARR24/ARR25</f>
        <v>6.8181818181818177E-2</v>
      </c>
      <c r="ARS23" s="4">
        <f t="shared" si="496"/>
        <v>6.8181818181818177E-2</v>
      </c>
      <c r="ART23" s="4">
        <f t="shared" ref="ART23:ARU23" si="497">ART24/ART25</f>
        <v>6.8181818181818177E-2</v>
      </c>
      <c r="ARU23" s="4">
        <f t="shared" si="497"/>
        <v>6.8181818181818177E-2</v>
      </c>
    </row>
    <row r="24" spans="1:1165" s="41" customFormat="1" ht="18" customHeight="1">
      <c r="A24" s="39" t="s">
        <v>49</v>
      </c>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c r="IW24" s="88"/>
      <c r="IX24" s="88"/>
      <c r="IY24" s="88"/>
      <c r="IZ24" s="88"/>
      <c r="JA24" s="88"/>
      <c r="JB24" s="88"/>
      <c r="JC24" s="88"/>
      <c r="JD24" s="88"/>
      <c r="JE24" s="88"/>
      <c r="JF24" s="88"/>
      <c r="JG24" s="88"/>
      <c r="JH24" s="88"/>
      <c r="JI24" s="88"/>
      <c r="JJ24" s="88"/>
      <c r="JK24" s="88"/>
      <c r="JL24" s="88"/>
      <c r="JM24" s="88"/>
      <c r="JN24" s="88"/>
      <c r="JO24" s="88"/>
      <c r="JP24" s="88"/>
      <c r="JQ24" s="88"/>
      <c r="JR24" s="88"/>
      <c r="JS24" s="88"/>
      <c r="JT24" s="88"/>
      <c r="JU24" s="88"/>
      <c r="JV24" s="88"/>
      <c r="JW24" s="88"/>
      <c r="JX24" s="88"/>
      <c r="JY24" s="88"/>
      <c r="JZ24" s="88"/>
      <c r="KA24" s="88"/>
      <c r="KB24" s="88"/>
      <c r="KC24" s="88"/>
      <c r="KD24" s="88"/>
      <c r="KE24" s="88"/>
      <c r="KF24" s="88"/>
      <c r="KG24" s="88"/>
      <c r="KH24" s="88"/>
      <c r="KI24" s="88"/>
      <c r="KJ24" s="88"/>
      <c r="KK24" s="88"/>
      <c r="KL24" s="88"/>
      <c r="KM24" s="88"/>
      <c r="KN24" s="88"/>
      <c r="KO24" s="88"/>
      <c r="KP24" s="88"/>
      <c r="KQ24" s="88"/>
      <c r="KR24" s="88"/>
      <c r="KS24" s="88"/>
      <c r="KT24" s="88"/>
      <c r="KU24" s="88"/>
      <c r="KV24" s="88"/>
      <c r="KW24" s="88"/>
      <c r="KX24" s="88"/>
      <c r="KY24" s="88"/>
      <c r="KZ24" s="88"/>
      <c r="LA24" s="88"/>
      <c r="LB24" s="88"/>
      <c r="LC24" s="88"/>
      <c r="LD24" s="88"/>
      <c r="LE24" s="88"/>
      <c r="LF24" s="88"/>
      <c r="LG24" s="88"/>
      <c r="LH24" s="88"/>
      <c r="LI24" s="88"/>
      <c r="LJ24" s="88"/>
      <c r="LK24" s="88"/>
      <c r="LL24" s="88"/>
      <c r="LM24" s="88"/>
      <c r="LN24" s="88"/>
      <c r="LO24" s="88"/>
      <c r="LP24" s="88"/>
      <c r="LQ24" s="88"/>
      <c r="LR24" s="88"/>
      <c r="LS24" s="88"/>
      <c r="LT24" s="88"/>
      <c r="LU24" s="88"/>
      <c r="LV24" s="88"/>
      <c r="LW24" s="88"/>
      <c r="LX24" s="88"/>
      <c r="LY24" s="88"/>
      <c r="LZ24" s="88"/>
      <c r="MA24" s="88"/>
      <c r="MB24" s="88"/>
      <c r="MC24" s="88"/>
      <c r="MD24" s="88"/>
      <c r="ME24" s="88"/>
      <c r="MF24" s="88"/>
      <c r="MG24" s="88"/>
      <c r="MH24" s="88"/>
      <c r="MI24" s="88"/>
      <c r="MJ24" s="88"/>
      <c r="MK24" s="88"/>
      <c r="ML24" s="88"/>
      <c r="MM24" s="88"/>
      <c r="MN24" s="88"/>
      <c r="MO24" s="88"/>
      <c r="MP24" s="88"/>
      <c r="MQ24" s="88"/>
      <c r="MR24" s="88"/>
      <c r="MS24" s="88"/>
      <c r="MT24" s="88"/>
      <c r="MU24" s="88"/>
      <c r="MV24" s="88"/>
      <c r="MW24" s="88"/>
      <c r="MX24" s="88"/>
      <c r="MY24" s="88"/>
      <c r="MZ24" s="88"/>
      <c r="NA24" s="88"/>
      <c r="NB24" s="88"/>
      <c r="NC24" s="88"/>
      <c r="ND24" s="88"/>
      <c r="NE24" s="88"/>
      <c r="NF24" s="88"/>
      <c r="NG24" s="88"/>
      <c r="NH24" s="88"/>
      <c r="NI24" s="88"/>
      <c r="NJ24" s="88"/>
      <c r="NK24" s="88"/>
      <c r="NL24" s="88"/>
      <c r="NM24" s="88"/>
      <c r="NN24" s="88"/>
      <c r="NO24" s="88"/>
      <c r="NP24" s="88"/>
      <c r="NQ24" s="88"/>
      <c r="NR24" s="88"/>
      <c r="NS24" s="88"/>
      <c r="NT24" s="88"/>
      <c r="NU24" s="88"/>
      <c r="NV24" s="88"/>
      <c r="NW24" s="88"/>
      <c r="NX24" s="88"/>
      <c r="NY24" s="88"/>
      <c r="NZ24" s="88"/>
      <c r="OA24" s="88"/>
      <c r="OB24" s="88"/>
      <c r="OC24" s="88"/>
      <c r="OD24" s="88"/>
      <c r="OE24" s="88"/>
      <c r="OF24" s="88"/>
      <c r="OG24" s="88"/>
      <c r="OH24" s="88"/>
      <c r="OI24" s="88"/>
      <c r="OJ24" s="88"/>
      <c r="OK24" s="88"/>
      <c r="OL24" s="88"/>
      <c r="OM24" s="88"/>
      <c r="ON24" s="88"/>
      <c r="OO24" s="88"/>
      <c r="OP24" s="88"/>
      <c r="OQ24" s="88"/>
      <c r="OR24" s="88"/>
      <c r="OS24" s="88"/>
      <c r="OT24" s="88"/>
      <c r="OU24" s="88"/>
      <c r="OV24" s="88"/>
      <c r="OW24" s="88"/>
      <c r="OX24" s="88"/>
      <c r="OY24" s="88"/>
      <c r="OZ24" s="88"/>
      <c r="PA24" s="88"/>
      <c r="PB24" s="88"/>
      <c r="PC24" s="88"/>
      <c r="PD24" s="88"/>
      <c r="PE24" s="88"/>
      <c r="PF24" s="88"/>
      <c r="PG24" s="88"/>
      <c r="PH24" s="88"/>
      <c r="PI24" s="88"/>
      <c r="PJ24" s="88"/>
      <c r="PK24" s="88"/>
      <c r="PL24" s="88"/>
      <c r="PM24" s="88"/>
      <c r="PN24" s="88"/>
      <c r="PO24" s="88"/>
      <c r="PP24" s="88"/>
      <c r="PQ24" s="88"/>
      <c r="PR24" s="88"/>
      <c r="PS24" s="88"/>
      <c r="PT24" s="88"/>
      <c r="PU24" s="88"/>
      <c r="PV24" s="88"/>
      <c r="PW24" s="88"/>
      <c r="PX24" s="88"/>
      <c r="PY24" s="88"/>
      <c r="PZ24" s="88"/>
      <c r="QA24" s="88"/>
      <c r="QB24" s="88"/>
      <c r="QC24" s="88"/>
      <c r="QD24" s="88"/>
      <c r="QE24" s="88"/>
      <c r="QF24" s="88"/>
      <c r="QG24" s="88"/>
      <c r="QH24" s="88"/>
      <c r="QI24" s="88"/>
      <c r="QJ24" s="88"/>
      <c r="QK24" s="88"/>
      <c r="QL24" s="88"/>
      <c r="QM24" s="88"/>
      <c r="QN24" s="88"/>
      <c r="QO24" s="88"/>
      <c r="QP24" s="88"/>
      <c r="QQ24" s="88"/>
      <c r="QR24" s="88"/>
      <c r="QS24" s="88"/>
      <c r="QT24" s="88"/>
      <c r="QU24" s="88"/>
      <c r="QV24" s="88"/>
      <c r="QW24" s="88"/>
      <c r="QX24" s="88"/>
      <c r="QY24" s="88"/>
      <c r="QZ24" s="88"/>
      <c r="RA24" s="88"/>
      <c r="RB24" s="88"/>
      <c r="RC24" s="88"/>
      <c r="RD24" s="88"/>
      <c r="RE24" s="88"/>
      <c r="RF24" s="88"/>
      <c r="RG24" s="88"/>
      <c r="RH24" s="88"/>
      <c r="RI24" s="88"/>
      <c r="RJ24" s="88"/>
      <c r="RK24" s="88"/>
      <c r="RL24" s="88"/>
      <c r="RM24" s="88"/>
      <c r="RN24" s="88"/>
      <c r="RO24" s="88"/>
      <c r="RP24" s="88"/>
      <c r="RQ24" s="88"/>
      <c r="RR24" s="88"/>
      <c r="RS24" s="88"/>
      <c r="RT24" s="88"/>
      <c r="RU24" s="88"/>
      <c r="RV24" s="88"/>
      <c r="RW24" s="88"/>
      <c r="RX24" s="88"/>
      <c r="RY24" s="88"/>
      <c r="RZ24" s="88"/>
      <c r="SA24" s="88"/>
      <c r="SB24" s="88"/>
      <c r="SC24" s="88"/>
      <c r="SD24" s="88"/>
      <c r="SE24" s="88"/>
      <c r="SF24" s="88"/>
      <c r="SG24" s="88"/>
      <c r="SH24" s="88"/>
      <c r="SI24" s="88"/>
      <c r="SJ24" s="88"/>
      <c r="SK24" s="88"/>
      <c r="SL24" s="88"/>
      <c r="SM24" s="88"/>
      <c r="SN24" s="88"/>
      <c r="SO24" s="88"/>
      <c r="SP24" s="88"/>
      <c r="SQ24" s="88"/>
      <c r="SR24" s="88"/>
      <c r="SS24" s="88"/>
      <c r="ST24" s="88"/>
      <c r="SU24" s="88"/>
      <c r="SV24" s="88"/>
      <c r="SW24" s="88"/>
      <c r="SX24" s="88"/>
      <c r="SY24" s="88"/>
      <c r="SZ24" s="88"/>
      <c r="TA24" s="88"/>
      <c r="TB24" s="88"/>
      <c r="TC24" s="88"/>
      <c r="TD24" s="88"/>
      <c r="TE24" s="88"/>
      <c r="TF24" s="88"/>
      <c r="TG24" s="88"/>
      <c r="TH24" s="88"/>
      <c r="TI24" s="88"/>
      <c r="TJ24" s="88"/>
      <c r="TK24" s="88"/>
      <c r="TL24" s="88"/>
      <c r="TM24" s="88"/>
      <c r="TN24" s="88"/>
      <c r="TO24" s="88"/>
      <c r="TP24" s="88"/>
      <c r="TQ24" s="88"/>
      <c r="TR24" s="88"/>
      <c r="TS24" s="88"/>
      <c r="TT24" s="88"/>
      <c r="TU24" s="88"/>
      <c r="TV24" s="88"/>
      <c r="TW24" s="88"/>
      <c r="TX24" s="88"/>
      <c r="TY24" s="88"/>
      <c r="TZ24" s="88"/>
      <c r="UA24" s="88"/>
      <c r="UB24" s="88"/>
      <c r="UC24" s="88"/>
      <c r="UD24" s="88"/>
      <c r="UE24" s="88"/>
      <c r="UF24" s="88"/>
      <c r="UG24" s="88"/>
      <c r="UH24" s="88"/>
      <c r="UI24" s="88"/>
      <c r="UJ24" s="88"/>
      <c r="UK24" s="88"/>
      <c r="UL24" s="88"/>
      <c r="UM24" s="88"/>
      <c r="UN24" s="88"/>
      <c r="UO24" s="88"/>
      <c r="UP24" s="88"/>
      <c r="UQ24" s="88"/>
      <c r="UR24" s="88"/>
      <c r="US24" s="88"/>
      <c r="UT24" s="88"/>
      <c r="UU24" s="88"/>
      <c r="UV24" s="88"/>
      <c r="UW24" s="88"/>
      <c r="UX24" s="88"/>
      <c r="UY24" s="88"/>
      <c r="UZ24" s="88"/>
      <c r="VA24" s="88"/>
      <c r="VB24" s="88"/>
      <c r="VC24" s="88"/>
      <c r="VD24" s="88"/>
      <c r="VE24" s="88"/>
      <c r="VF24" s="88"/>
      <c r="VG24" s="88"/>
      <c r="VH24" s="88"/>
      <c r="VI24" s="88"/>
      <c r="VJ24" s="88"/>
      <c r="VK24" s="88"/>
      <c r="VL24" s="88"/>
      <c r="VM24" s="88"/>
      <c r="VN24" s="88"/>
      <c r="VO24" s="88"/>
      <c r="VP24" s="88"/>
      <c r="VQ24" s="88"/>
      <c r="VR24" s="88"/>
      <c r="VS24" s="88"/>
      <c r="VT24" s="88"/>
      <c r="VU24" s="88"/>
      <c r="VV24" s="88"/>
      <c r="VW24" s="88"/>
      <c r="VX24" s="88"/>
      <c r="VY24" s="88"/>
      <c r="VZ24" s="88"/>
      <c r="WA24" s="88"/>
      <c r="WB24" s="88"/>
      <c r="WC24" s="88"/>
      <c r="WD24" s="88"/>
      <c r="WE24" s="88"/>
      <c r="WF24" s="88"/>
      <c r="WG24" s="88"/>
      <c r="WH24" s="88"/>
      <c r="WI24" s="88"/>
      <c r="WJ24" s="88"/>
      <c r="WK24" s="88"/>
      <c r="WL24" s="88"/>
      <c r="WM24" s="88"/>
      <c r="WN24" s="88"/>
      <c r="WO24" s="88"/>
      <c r="WP24" s="88"/>
      <c r="WQ24" s="88"/>
      <c r="WR24" s="88"/>
      <c r="WS24" s="88"/>
      <c r="WT24" s="88"/>
      <c r="WU24" s="88"/>
      <c r="WV24" s="88"/>
      <c r="WW24" s="88"/>
      <c r="WX24" s="88"/>
      <c r="WY24" s="88"/>
      <c r="WZ24" s="88"/>
      <c r="XA24" s="88"/>
      <c r="XB24" s="88"/>
      <c r="XC24" s="88"/>
      <c r="XD24" s="88"/>
      <c r="XE24" s="88"/>
      <c r="XF24" s="88"/>
      <c r="XG24" s="88"/>
      <c r="XH24" s="88"/>
      <c r="XI24" s="88"/>
      <c r="XJ24" s="88"/>
      <c r="XK24" s="88"/>
      <c r="XL24" s="88"/>
      <c r="XM24" s="88"/>
      <c r="XN24" s="88"/>
      <c r="XO24" s="88"/>
      <c r="XP24" s="88"/>
      <c r="XQ24" s="88"/>
      <c r="XR24" s="88"/>
      <c r="XS24" s="88"/>
      <c r="XT24" s="88"/>
      <c r="XU24" s="88"/>
      <c r="XV24" s="88"/>
      <c r="XW24" s="88"/>
      <c r="XX24" s="88"/>
      <c r="XY24" s="88"/>
      <c r="XZ24" s="88"/>
      <c r="YA24" s="88"/>
      <c r="YB24" s="88"/>
      <c r="YC24" s="88"/>
      <c r="YD24" s="88"/>
      <c r="YE24" s="88"/>
      <c r="YF24" s="88"/>
      <c r="YG24" s="88"/>
      <c r="YH24" s="88"/>
      <c r="YI24" s="88"/>
      <c r="YJ24" s="88"/>
      <c r="YK24" s="88"/>
      <c r="YL24" s="88"/>
      <c r="YM24" s="88"/>
      <c r="YN24" s="88"/>
      <c r="YO24" s="88"/>
      <c r="YP24" s="88"/>
      <c r="YQ24" s="88"/>
      <c r="YR24" s="88"/>
      <c r="YS24" s="88"/>
      <c r="YT24" s="88"/>
      <c r="YU24" s="88"/>
      <c r="YV24" s="88"/>
      <c r="YW24" s="88"/>
      <c r="YX24" s="88"/>
      <c r="YY24" s="88"/>
      <c r="YZ24" s="88"/>
      <c r="ZA24" s="88"/>
      <c r="ZB24" s="88"/>
      <c r="ZC24" s="88"/>
      <c r="ZD24" s="88"/>
      <c r="ZE24" s="88"/>
      <c r="ZF24" s="88"/>
      <c r="ZG24" s="88"/>
      <c r="ZH24" s="88"/>
      <c r="ZI24" s="5">
        <f>'データ一覧(モニタリング指標)'!ZI28+'データ一覧(モニタリング指標)'!ZI34</f>
        <v>6</v>
      </c>
      <c r="ZJ24" s="5">
        <f>'データ一覧(モニタリング指標)'!ZJ28+'データ一覧(モニタリング指標)'!ZJ34</f>
        <v>17</v>
      </c>
      <c r="ZK24" s="5">
        <f>'データ一覧(モニタリング指標)'!ZK28+'データ一覧(モニタリング指標)'!ZK34</f>
        <v>19</v>
      </c>
      <c r="ZL24" s="5">
        <f>'データ一覧(モニタリング指標)'!ZL28+'データ一覧(モニタリング指標)'!ZL34</f>
        <v>19</v>
      </c>
      <c r="ZM24" s="5">
        <f>'データ一覧(モニタリング指標)'!ZM28+'データ一覧(モニタリング指標)'!ZM34</f>
        <v>23</v>
      </c>
      <c r="ZN24" s="5">
        <f>'データ一覧(モニタリング指標)'!ZN28+'データ一覧(モニタリング指標)'!ZN34</f>
        <v>31</v>
      </c>
      <c r="ZO24" s="5">
        <f>'データ一覧(モニタリング指標)'!ZO28+'データ一覧(モニタリング指標)'!ZO34</f>
        <v>39</v>
      </c>
      <c r="ZP24" s="5">
        <f>'データ一覧(モニタリング指標)'!ZP28+'データ一覧(モニタリング指標)'!ZP34</f>
        <v>45</v>
      </c>
      <c r="ZQ24" s="5">
        <f>'データ一覧(モニタリング指標)'!ZQ28+'データ一覧(モニタリング指標)'!ZQ34</f>
        <v>52</v>
      </c>
      <c r="ZR24" s="5">
        <f>'データ一覧(モニタリング指標)'!ZR28+'データ一覧(モニタリング指標)'!ZR34</f>
        <v>56</v>
      </c>
      <c r="ZS24" s="5">
        <f>'データ一覧(モニタリング指標)'!ZS28+'データ一覧(モニタリング指標)'!ZS34</f>
        <v>55</v>
      </c>
      <c r="ZT24" s="5">
        <f>'データ一覧(モニタリング指標)'!ZT28+'データ一覧(モニタリング指標)'!ZT34</f>
        <v>74</v>
      </c>
      <c r="ZU24" s="5">
        <f>'データ一覧(モニタリング指標)'!ZU28+'データ一覧(モニタリング指標)'!ZU34</f>
        <v>77</v>
      </c>
      <c r="ZV24" s="5">
        <f>'データ一覧(モニタリング指標)'!ZV28+'データ一覧(モニタリング指標)'!ZV34</f>
        <v>77</v>
      </c>
      <c r="ZW24" s="5">
        <f>'データ一覧(モニタリング指標)'!ZW28+'データ一覧(モニタリング指標)'!ZW34</f>
        <v>93</v>
      </c>
      <c r="ZX24" s="5">
        <f>'データ一覧(モニタリング指標)'!ZX28+'データ一覧(モニタリング指標)'!ZX34</f>
        <v>101</v>
      </c>
      <c r="ZY24" s="5">
        <f>'データ一覧(モニタリング指標)'!ZY28+'データ一覧(モニタリング指標)'!ZY34</f>
        <v>94</v>
      </c>
      <c r="ZZ24" s="5">
        <f>'データ一覧(モニタリング指標)'!ZZ28+'データ一覧(モニタリング指標)'!ZZ34</f>
        <v>94</v>
      </c>
      <c r="AAA24" s="5">
        <f>'データ一覧(モニタリング指標)'!AAA28+'データ一覧(モニタリング指標)'!AAA34</f>
        <v>94</v>
      </c>
      <c r="AAB24" s="5">
        <f>'データ一覧(モニタリング指標)'!AAB28+'データ一覧(モニタリング指標)'!AAB34</f>
        <v>122</v>
      </c>
      <c r="AAC24" s="5">
        <f>'データ一覧(モニタリング指標)'!AAC28+'データ一覧(モニタリング指標)'!AAC34</f>
        <v>131</v>
      </c>
      <c r="AAD24" s="5">
        <f>'データ一覧(モニタリング指標)'!AAD28+'データ一覧(モニタリング指標)'!AAD34</f>
        <v>137</v>
      </c>
      <c r="AAE24" s="5">
        <f>'データ一覧(モニタリング指標)'!AAE28+'データ一覧(モニタリング指標)'!AAE34</f>
        <v>154</v>
      </c>
      <c r="AAF24" s="5">
        <f>'データ一覧(モニタリング指標)'!AAF28+'データ一覧(モニタリング指標)'!AAF34</f>
        <v>157</v>
      </c>
      <c r="AAG24" s="5">
        <f>'データ一覧(モニタリング指標)'!AAG28+'データ一覧(モニタリング指標)'!AAG34</f>
        <v>157</v>
      </c>
      <c r="AAH24" s="5">
        <f>'データ一覧(モニタリング指標)'!AAH28+'データ一覧(モニタリング指標)'!AAH34</f>
        <v>157</v>
      </c>
      <c r="AAI24" s="5">
        <f>'データ一覧(モニタリング指標)'!AAI28+'データ一覧(モニタリング指標)'!AAI34</f>
        <v>194</v>
      </c>
      <c r="AAJ24" s="5">
        <f>'データ一覧(モニタリング指標)'!AAJ28+'データ一覧(モニタリング指標)'!AAJ34</f>
        <v>209</v>
      </c>
      <c r="AAK24" s="5">
        <f>'データ一覧(モニタリング指標)'!AAK28+'データ一覧(モニタリング指標)'!AAK34</f>
        <v>224</v>
      </c>
      <c r="AAL24" s="5">
        <f>'データ一覧(モニタリング指標)'!AAL28+'データ一覧(モニタリング指標)'!AAL34</f>
        <v>222</v>
      </c>
      <c r="AAM24" s="5">
        <f>'データ一覧(モニタリング指標)'!AAM28+'データ一覧(モニタリング指標)'!AAM34</f>
        <v>222</v>
      </c>
      <c r="AAN24" s="5">
        <f>'データ一覧(モニタリング指標)'!AAN28+'データ一覧(モニタリング指標)'!AAN34</f>
        <v>222</v>
      </c>
      <c r="AAO24" s="5">
        <f>'データ一覧(モニタリング指標)'!AAO28+'データ一覧(モニタリング指標)'!AAO34</f>
        <v>222</v>
      </c>
      <c r="AAP24" s="5">
        <f>'データ一覧(モニタリング指標)'!AAP28+'データ一覧(モニタリング指標)'!AAP34</f>
        <v>247</v>
      </c>
      <c r="AAQ24" s="5">
        <f>'データ一覧(モニタリング指標)'!AAQ28+'データ一覧(モニタリング指標)'!AAQ34</f>
        <v>251</v>
      </c>
      <c r="AAR24" s="5">
        <f>'データ一覧(モニタリング指標)'!AAR28+'データ一覧(モニタリング指標)'!AAR34</f>
        <v>268</v>
      </c>
      <c r="AAS24" s="5">
        <f>'データ一覧(モニタリング指標)'!AAS28+'データ一覧(モニタリング指標)'!AAS34</f>
        <v>270</v>
      </c>
      <c r="AAT24" s="5">
        <f>'データ一覧(モニタリング指標)'!AAT28+'データ一覧(モニタリング指標)'!AAT34</f>
        <v>275</v>
      </c>
      <c r="AAU24" s="5">
        <f>'データ一覧(モニタリング指標)'!AAU28+'データ一覧(モニタリング指標)'!AAU34</f>
        <v>287</v>
      </c>
      <c r="AAV24" s="5">
        <f>'データ一覧(モニタリング指標)'!AAV28+'データ一覧(モニタリング指標)'!AAV34</f>
        <v>296</v>
      </c>
      <c r="AAW24" s="5">
        <f>'データ一覧(モニタリング指標)'!AAW28+'データ一覧(モニタリング指標)'!AAW34</f>
        <v>296</v>
      </c>
      <c r="AAX24" s="5">
        <f>'データ一覧(モニタリング指標)'!AAX28+'データ一覧(モニタリング指標)'!AAX34</f>
        <v>295</v>
      </c>
      <c r="AAY24" s="5">
        <f>'データ一覧(モニタリング指標)'!AAY28+'データ一覧(モニタリング指標)'!AAY34</f>
        <v>306</v>
      </c>
      <c r="AAZ24" s="5">
        <f>'データ一覧(モニタリング指標)'!AAZ28+'データ一覧(モニタリング指標)'!AAZ34</f>
        <v>294</v>
      </c>
      <c r="ABA24" s="5">
        <f>'データ一覧(モニタリング指標)'!ABA28+'データ一覧(モニタリング指標)'!ABA34</f>
        <v>284</v>
      </c>
      <c r="ABB24" s="5">
        <f>'データ一覧(モニタリング指標)'!ABB28+'データ一覧(モニタリング指標)'!ABB34</f>
        <v>285</v>
      </c>
      <c r="ABC24" s="5">
        <f>'データ一覧(モニタリング指標)'!ABC28+'データ一覧(モニタリング指標)'!ABC34</f>
        <v>287</v>
      </c>
      <c r="ABD24" s="5">
        <f>'データ一覧(モニタリング指標)'!ABD28+'データ一覧(モニタリング指標)'!ABD34</f>
        <v>302</v>
      </c>
      <c r="ABE24" s="5">
        <f>'データ一覧(モニタリング指標)'!ABE28+'データ一覧(モニタリング指標)'!ABE34</f>
        <v>288</v>
      </c>
      <c r="ABF24" s="5">
        <f>'データ一覧(モニタリング指標)'!ABF28+'データ一覧(モニタリング指標)'!ABF34</f>
        <v>268</v>
      </c>
      <c r="ABG24" s="5">
        <f>'データ一覧(モニタリング指標)'!ABG28+'データ一覧(モニタリング指標)'!ABG34</f>
        <v>259</v>
      </c>
      <c r="ABH24" s="5">
        <f>'データ一覧(モニタリング指標)'!ABH28+'データ一覧(モニタリング指標)'!ABH34</f>
        <v>247</v>
      </c>
      <c r="ABI24" s="5">
        <f>'データ一覧(モニタリング指標)'!ABI28+'データ一覧(モニタリング指標)'!ABI34</f>
        <v>242</v>
      </c>
      <c r="ABJ24" s="5">
        <f>'データ一覧(モニタリング指標)'!ABJ28+'データ一覧(モニタリング指標)'!ABJ34</f>
        <v>246</v>
      </c>
      <c r="ABK24" s="5">
        <f>'データ一覧(モニタリング指標)'!ABK28+'データ一覧(モニタリング指標)'!ABK34</f>
        <v>253</v>
      </c>
      <c r="ABL24" s="5">
        <f>'データ一覧(モニタリング指標)'!ABL28+'データ一覧(モニタリング指標)'!ABL34</f>
        <v>257</v>
      </c>
      <c r="ABM24" s="5">
        <f>'データ一覧(モニタリング指標)'!ABM28+'データ一覧(モニタリング指標)'!ABM34</f>
        <v>248</v>
      </c>
      <c r="ABN24" s="5">
        <f>'データ一覧(モニタリング指標)'!ABN28+'データ一覧(モニタリング指標)'!ABN34</f>
        <v>233</v>
      </c>
      <c r="ABO24" s="5">
        <f>'データ一覧(モニタリング指標)'!ABO28+'データ一覧(モニタリング指標)'!ABO34</f>
        <v>231</v>
      </c>
      <c r="ABP24" s="5">
        <f>'データ一覧(モニタリング指標)'!ABP28+'データ一覧(モニタリング指標)'!ABP34</f>
        <v>230</v>
      </c>
      <c r="ABQ24" s="5">
        <f>'データ一覧(モニタリング指標)'!ABQ28+'データ一覧(モニタリング指標)'!ABQ34</f>
        <v>226</v>
      </c>
      <c r="ABR24" s="5">
        <f>'データ一覧(モニタリング指標)'!ABR28+'データ一覧(モニタリング指標)'!ABR34</f>
        <v>216</v>
      </c>
      <c r="ABS24" s="5">
        <f>'データ一覧(モニタリング指標)'!ABS28+'データ一覧(モニタリング指標)'!ABS34</f>
        <v>182</v>
      </c>
      <c r="ABT24" s="5">
        <f>'データ一覧(モニタリング指標)'!ABT28+'データ一覧(モニタリング指標)'!ABT34</f>
        <v>174</v>
      </c>
      <c r="ABU24" s="5">
        <f>'データ一覧(モニタリング指標)'!ABU28+'データ一覧(モニタリング指標)'!ABU34</f>
        <v>177</v>
      </c>
      <c r="ABV24" s="5">
        <f>'データ一覧(モニタリング指標)'!ABV28+'データ一覧(モニタリング指標)'!ABV34</f>
        <v>165</v>
      </c>
      <c r="ABW24" s="5">
        <f>'データ一覧(モニタリング指標)'!ABW28+'データ一覧(モニタリング指標)'!ABW34</f>
        <v>164</v>
      </c>
      <c r="ABX24" s="5">
        <f>'データ一覧(モニタリング指標)'!ABX28+'データ一覧(モニタリング指標)'!ABX34</f>
        <v>164</v>
      </c>
      <c r="ABY24" s="5">
        <f>'データ一覧(モニタリング指標)'!ABY28+'データ一覧(モニタリング指標)'!ABY34</f>
        <v>159</v>
      </c>
      <c r="ABZ24" s="5">
        <f>'データ一覧(モニタリング指標)'!ABZ28+'データ一覧(モニタリング指標)'!ABZ34</f>
        <v>143</v>
      </c>
      <c r="ACA24" s="5">
        <f>'データ一覧(モニタリング指標)'!ACA28+'データ一覧(モニタリング指標)'!ACA34</f>
        <v>128</v>
      </c>
      <c r="ACB24" s="5">
        <f>'データ一覧(モニタリング指標)'!ACB28+'データ一覧(モニタリング指標)'!ACB34</f>
        <v>124</v>
      </c>
      <c r="ACC24" s="5">
        <f>'データ一覧(モニタリング指標)'!ACC28+'データ一覧(モニタリング指標)'!ACC34</f>
        <v>120</v>
      </c>
      <c r="ACD24" s="5">
        <f>'データ一覧(モニタリング指標)'!ACD28+'データ一覧(モニタリング指標)'!ACD34</f>
        <v>120</v>
      </c>
      <c r="ACE24" s="5">
        <f>'データ一覧(モニタリング指標)'!ACE28+'データ一覧(モニタリング指標)'!ACE34</f>
        <v>111</v>
      </c>
      <c r="ACF24" s="5">
        <f>'データ一覧(モニタリング指標)'!ACF28+'データ一覧(モニタリング指標)'!ACF34</f>
        <v>101</v>
      </c>
      <c r="ACG24" s="5">
        <f>'データ一覧(モニタリング指標)'!ACG28+'データ一覧(モニタリング指標)'!ACG34</f>
        <v>99</v>
      </c>
      <c r="ACH24" s="5">
        <f>'データ一覧(モニタリング指標)'!ACH28+'データ一覧(モニタリング指標)'!ACH34</f>
        <v>97</v>
      </c>
      <c r="ACI24" s="5">
        <f>'データ一覧(モニタリング指標)'!ACI28+'データ一覧(モニタリング指標)'!ACI34</f>
        <v>90</v>
      </c>
      <c r="ACJ24" s="5">
        <f>'データ一覧(モニタリング指標)'!ACJ28+'データ一覧(モニタリング指標)'!ACJ34</f>
        <v>88</v>
      </c>
      <c r="ACK24" s="5">
        <f>'データ一覧(モニタリング指標)'!ACK28+'データ一覧(モニタリング指標)'!ACK34</f>
        <v>86</v>
      </c>
      <c r="ACL24" s="5">
        <f>'データ一覧(モニタリング指標)'!ACL28+'データ一覧(モニタリング指標)'!ACL34</f>
        <v>84</v>
      </c>
      <c r="ACM24" s="5">
        <f>'データ一覧(モニタリング指標)'!ACM28+'データ一覧(モニタリング指標)'!ACM34</f>
        <v>81</v>
      </c>
      <c r="ACN24" s="5">
        <f>'データ一覧(モニタリング指標)'!ACN28+'データ一覧(モニタリング指標)'!ACN34</f>
        <v>74</v>
      </c>
      <c r="ACO24" s="5">
        <f>'データ一覧(モニタリング指標)'!ACO28+'データ一覧(モニタリング指標)'!ACO34</f>
        <v>72</v>
      </c>
      <c r="ACP24" s="5">
        <f>'データ一覧(モニタリング指標)'!ACP28+'データ一覧(モニタリング指標)'!ACP34</f>
        <v>74</v>
      </c>
      <c r="ACQ24" s="5">
        <f>'データ一覧(モニタリング指標)'!ACQ28+'データ一覧(モニタリング指標)'!ACQ34</f>
        <v>72</v>
      </c>
      <c r="ACR24" s="5">
        <f>'データ一覧(モニタリング指標)'!ACR28+'データ一覧(モニタリング指標)'!ACR34</f>
        <v>72</v>
      </c>
      <c r="ACS24" s="5">
        <f>'データ一覧(モニタリング指標)'!ACS28+'データ一覧(モニタリング指標)'!ACS34</f>
        <v>71</v>
      </c>
      <c r="ACT24" s="5">
        <f>'データ一覧(モニタリング指標)'!ACT28+'データ一覧(モニタリング指標)'!ACT34</f>
        <v>78</v>
      </c>
      <c r="ACU24" s="5">
        <f>'データ一覧(モニタリング指標)'!ACU28+'データ一覧(モニタリング指標)'!ACU34</f>
        <v>78</v>
      </c>
      <c r="ACV24" s="5">
        <f>'データ一覧(モニタリング指標)'!ACV28+'データ一覧(モニタリング指標)'!ACV34</f>
        <v>79</v>
      </c>
      <c r="ACW24" s="5">
        <f>'データ一覧(モニタリング指標)'!ACW28+'データ一覧(モニタリング指標)'!ACW34</f>
        <v>73</v>
      </c>
      <c r="ACX24" s="5">
        <f>'データ一覧(モニタリング指標)'!ACX28+'データ一覧(モニタリング指標)'!ACX34</f>
        <v>74</v>
      </c>
      <c r="ACY24" s="5">
        <f>'データ一覧(モニタリング指標)'!ACY28+'データ一覧(モニタリング指標)'!ACY34</f>
        <v>75</v>
      </c>
      <c r="ACZ24" s="5">
        <f>'データ一覧(モニタリング指標)'!ACZ28+'データ一覧(モニタリング指標)'!ACZ34</f>
        <v>75</v>
      </c>
      <c r="ADA24" s="5">
        <f>'データ一覧(モニタリング指標)'!ADA28+'データ一覧(モニタリング指標)'!ADA34</f>
        <v>75</v>
      </c>
      <c r="ADB24" s="5">
        <f>'データ一覧(モニタリング指標)'!ADB28+'データ一覧(モニタリング指標)'!ADB34</f>
        <v>68</v>
      </c>
      <c r="ADC24" s="5">
        <f>'データ一覧(モニタリング指標)'!ADC28+'データ一覧(モニタリング指標)'!ADC34</f>
        <v>63</v>
      </c>
      <c r="ADD24" s="5">
        <f>'データ一覧(モニタリング指標)'!ADD28+'データ一覧(モニタリング指標)'!ADD34</f>
        <v>61</v>
      </c>
      <c r="ADE24" s="5">
        <f>'データ一覧(モニタリング指標)'!ADE28+'データ一覧(モニタリング指標)'!ADE34</f>
        <v>57</v>
      </c>
      <c r="ADF24" s="5">
        <f>'データ一覧(モニタリング指標)'!ADF28+'データ一覧(モニタリング指標)'!ADF34</f>
        <v>58</v>
      </c>
      <c r="ADG24" s="5">
        <f>'データ一覧(モニタリング指標)'!ADG28+'データ一覧(モニタリング指標)'!ADG34</f>
        <v>60</v>
      </c>
      <c r="ADH24" s="5">
        <f>'データ一覧(モニタリング指標)'!ADH28+'データ一覧(モニタリング指標)'!ADH34</f>
        <v>44</v>
      </c>
      <c r="ADI24" s="5">
        <f>'データ一覧(モニタリング指標)'!ADI28+'データ一覧(モニタリング指標)'!ADI34</f>
        <v>41</v>
      </c>
      <c r="ADJ24" s="5">
        <f>'データ一覧(モニタリング指標)'!ADJ28+'データ一覧(モニタリング指標)'!ADJ34</f>
        <v>39</v>
      </c>
      <c r="ADK24" s="5">
        <f>'データ一覧(モニタリング指標)'!ADK28+'データ一覧(モニタリング指標)'!ADK34</f>
        <v>37</v>
      </c>
      <c r="ADL24" s="5">
        <f>'データ一覧(モニタリング指標)'!ADL28+'データ一覧(モニタリング指標)'!ADL34</f>
        <v>38</v>
      </c>
      <c r="ADM24" s="5">
        <f>'データ一覧(モニタリング指標)'!ADM28+'データ一覧(モニタリング指標)'!ADM34</f>
        <v>38</v>
      </c>
      <c r="ADN24" s="5">
        <f>'データ一覧(モニタリング指標)'!ADN28+'データ一覧(モニタリング指標)'!ADN34</f>
        <v>35</v>
      </c>
      <c r="ADO24" s="5">
        <f>'データ一覧(モニタリング指標)'!ADO28+'データ一覧(モニタリング指標)'!ADO34</f>
        <v>34</v>
      </c>
      <c r="ADP24" s="5">
        <f>'データ一覧(モニタリング指標)'!ADP28+'データ一覧(モニタリング指標)'!ADP34</f>
        <v>33</v>
      </c>
      <c r="ADQ24" s="5">
        <f>'データ一覧(モニタリング指標)'!ADQ28+'データ一覧(モニタリング指標)'!ADQ34</f>
        <v>32</v>
      </c>
      <c r="ADR24" s="5">
        <f>'データ一覧(モニタリング指標)'!ADR28+'データ一覧(モニタリング指標)'!ADR34</f>
        <v>32</v>
      </c>
      <c r="ADS24" s="5">
        <f>'データ一覧(モニタリング指標)'!ADS28+'データ一覧(モニタリング指標)'!ADS34</f>
        <v>36</v>
      </c>
      <c r="ADT24" s="5">
        <f>'データ一覧(モニタリング指標)'!ADT28+'データ一覧(モニタリング指標)'!ADT34</f>
        <v>37</v>
      </c>
      <c r="ADU24" s="5">
        <f>'データ一覧(モニタリング指標)'!ADU28+'データ一覧(モニタリング指標)'!ADU34</f>
        <v>35</v>
      </c>
      <c r="ADV24" s="5">
        <f>'データ一覧(モニタリング指標)'!ADV28+'データ一覧(モニタリング指標)'!ADV34</f>
        <v>37</v>
      </c>
      <c r="ADW24" s="5">
        <f>'データ一覧(モニタリング指標)'!ADW28+'データ一覧(モニタリング指標)'!ADW34</f>
        <v>37</v>
      </c>
      <c r="ADX24" s="5">
        <f>'データ一覧(モニタリング指標)'!ADX28+'データ一覧(モニタリング指標)'!ADX34</f>
        <v>38</v>
      </c>
      <c r="ADY24" s="5">
        <f>'データ一覧(モニタリング指標)'!ADY28+'データ一覧(モニタリング指標)'!ADY34</f>
        <v>35</v>
      </c>
      <c r="ADZ24" s="5">
        <f>'データ一覧(モニタリング指標)'!ADZ28+'データ一覧(モニタリング指標)'!ADZ34</f>
        <v>36</v>
      </c>
      <c r="AEA24" s="5">
        <f>'データ一覧(モニタリング指標)'!AEA28+'データ一覧(モニタリング指標)'!AEA34</f>
        <v>36</v>
      </c>
      <c r="AEB24" s="5">
        <f>'データ一覧(モニタリング指標)'!AEB28+'データ一覧(モニタリング指標)'!AEB34</f>
        <v>37</v>
      </c>
      <c r="AEC24" s="5">
        <f>'データ一覧(モニタリング指標)'!AEC28+'データ一覧(モニタリング指標)'!AEC34</f>
        <v>38</v>
      </c>
      <c r="AED24" s="5">
        <f>'データ一覧(モニタリング指標)'!AED28+'データ一覧(モニタリング指標)'!AED34</f>
        <v>38</v>
      </c>
      <c r="AEE24" s="5">
        <f>'データ一覧(モニタリング指標)'!AEE28+'データ一覧(モニタリング指標)'!AEE34</f>
        <v>37</v>
      </c>
      <c r="AEF24" s="5">
        <f>'データ一覧(モニタリング指標)'!AEF28+'データ一覧(モニタリング指標)'!AEF34</f>
        <v>42</v>
      </c>
      <c r="AEG24" s="5">
        <f>'データ一覧(モニタリング指標)'!AEG28+'データ一覧(モニタリング指標)'!AEG34</f>
        <v>42</v>
      </c>
      <c r="AEH24" s="5">
        <f>'データ一覧(モニタリング指標)'!AEH28+'データ一覧(モニタリング指標)'!AEH34</f>
        <v>42</v>
      </c>
      <c r="AEI24" s="5">
        <f>'データ一覧(モニタリング指標)'!AEI28+'データ一覧(モニタリング指標)'!AEI34</f>
        <v>45</v>
      </c>
      <c r="AEJ24" s="5">
        <f>'データ一覧(モニタリング指標)'!AEJ28+'データ一覧(モニタリング指標)'!AEJ34</f>
        <v>46</v>
      </c>
      <c r="AEK24" s="5">
        <f>'データ一覧(モニタリング指標)'!AEK28+'データ一覧(モニタリング指標)'!AEK34</f>
        <v>45</v>
      </c>
      <c r="AEL24" s="5">
        <f>'データ一覧(モニタリング指標)'!AEL28+'データ一覧(モニタリング指標)'!AEL34</f>
        <v>45</v>
      </c>
      <c r="AEM24" s="5">
        <f>'データ一覧(モニタリング指標)'!AEM28+'データ一覧(モニタリング指標)'!AEM34</f>
        <v>42</v>
      </c>
      <c r="AEN24" s="5">
        <f>'データ一覧(モニタリング指標)'!AEN28+'データ一覧(モニタリング指標)'!AEN34</f>
        <v>37</v>
      </c>
      <c r="AEO24" s="5">
        <f>'データ一覧(モニタリング指標)'!AEO28+'データ一覧(モニタリング指標)'!AEO34</f>
        <v>39</v>
      </c>
      <c r="AEP24" s="5">
        <f>'データ一覧(モニタリング指標)'!AEP28+'データ一覧(モニタリング指標)'!AEP34</f>
        <v>41</v>
      </c>
      <c r="AEQ24" s="5">
        <f>'データ一覧(モニタリング指標)'!AEQ28+'データ一覧(モニタリング指標)'!AEQ34</f>
        <v>39</v>
      </c>
      <c r="AER24" s="5">
        <f>'データ一覧(モニタリング指標)'!AER28+'データ一覧(モニタリング指標)'!AER34</f>
        <v>40</v>
      </c>
      <c r="AES24" s="5">
        <f>'データ一覧(モニタリング指標)'!AES28+'データ一覧(モニタリング指標)'!AES34</f>
        <v>36</v>
      </c>
      <c r="AET24" s="5">
        <f>'データ一覧(モニタリング指標)'!AET28+'データ一覧(モニタリング指標)'!AET34</f>
        <v>34</v>
      </c>
      <c r="AEU24" s="5">
        <f>'データ一覧(モニタリング指標)'!AEU28+'データ一覧(モニタリング指標)'!AEU34</f>
        <v>40</v>
      </c>
      <c r="AEV24" s="5">
        <f>'データ一覧(モニタリング指標)'!AEV28+'データ一覧(モニタリング指標)'!AEV34</f>
        <v>40</v>
      </c>
      <c r="AEW24" s="5">
        <f>'データ一覧(モニタリング指標)'!AEW28+'データ一覧(モニタリング指標)'!AEW34</f>
        <v>39</v>
      </c>
      <c r="AEX24" s="5">
        <f>'データ一覧(モニタリング指標)'!AEX28+'データ一覧(モニタリング指標)'!AEX34</f>
        <v>40</v>
      </c>
      <c r="AEY24" s="5">
        <f>'データ一覧(モニタリング指標)'!AEY28+'データ一覧(モニタリング指標)'!AEY34</f>
        <v>34</v>
      </c>
      <c r="AEZ24" s="5">
        <f>'データ一覧(モニタリング指標)'!AEZ28+'データ一覧(モニタリング指標)'!AEZ34</f>
        <v>35</v>
      </c>
      <c r="AFA24" s="5">
        <f>'データ一覧(モニタリング指標)'!AFA28+'データ一覧(モニタリング指標)'!AFA34</f>
        <v>31</v>
      </c>
      <c r="AFB24" s="5">
        <f>'データ一覧(モニタリング指標)'!AFB28+'データ一覧(モニタリング指標)'!AFB34</f>
        <v>28</v>
      </c>
      <c r="AFC24" s="5">
        <f>'データ一覧(モニタリング指標)'!AFC28+'データ一覧(モニタリング指標)'!AFC34</f>
        <v>28</v>
      </c>
      <c r="AFD24" s="5">
        <f>'データ一覧(モニタリング指標)'!AFD28+'データ一覧(モニタリング指標)'!AFD34</f>
        <v>28</v>
      </c>
      <c r="AFE24" s="5">
        <f>'データ一覧(モニタリング指標)'!AFE28+'データ一覧(モニタリング指標)'!AFE34</f>
        <v>24</v>
      </c>
      <c r="AFF24" s="5">
        <f>'データ一覧(モニタリング指標)'!AFF28+'データ一覧(モニタリング指標)'!AFF34</f>
        <v>27</v>
      </c>
      <c r="AFG24" s="5">
        <f>'データ一覧(モニタリング指標)'!AFG28+'データ一覧(モニタリング指標)'!AFG34</f>
        <v>28</v>
      </c>
      <c r="AFH24" s="5">
        <f>'データ一覧(モニタリング指標)'!AFH28+'データ一覧(モニタリング指標)'!AFH34</f>
        <v>29</v>
      </c>
      <c r="AFI24" s="5">
        <f>'データ一覧(モニタリング指標)'!AFI28+'データ一覧(モニタリング指標)'!AFI34</f>
        <v>26</v>
      </c>
      <c r="AFJ24" s="5">
        <f>'データ一覧(モニタリング指標)'!AFJ28+'データ一覧(モニタリング指標)'!AFJ34</f>
        <v>26</v>
      </c>
      <c r="AFK24" s="5">
        <f>'データ一覧(モニタリング指標)'!AFK28+'データ一覧(モニタリング指標)'!AFK34</f>
        <v>25</v>
      </c>
      <c r="AFL24" s="5">
        <f>'データ一覧(モニタリング指標)'!AFL28+'データ一覧(モニタリング指標)'!AFL34</f>
        <v>25</v>
      </c>
      <c r="AFM24" s="5">
        <f>'データ一覧(モニタリング指標)'!AFM28+'データ一覧(モニタリング指標)'!AFM34</f>
        <v>28</v>
      </c>
      <c r="AFN24" s="5">
        <f>'データ一覧(モニタリング指標)'!AFN28+'データ一覧(モニタリング指標)'!AFN34</f>
        <v>25</v>
      </c>
      <c r="AFO24" s="5">
        <f>'データ一覧(モニタリング指標)'!AFO28+'データ一覧(モニタリング指標)'!AFO34</f>
        <v>25</v>
      </c>
      <c r="AFP24" s="5">
        <f>'データ一覧(モニタリング指標)'!AFP28+'データ一覧(モニタリング指標)'!AFP34</f>
        <v>25</v>
      </c>
      <c r="AFQ24" s="5">
        <f>'データ一覧(モニタリング指標)'!AFQ28+'データ一覧(モニタリング指標)'!AFQ34</f>
        <v>25</v>
      </c>
      <c r="AFR24" s="5">
        <f>'データ一覧(モニタリング指標)'!AFR28+'データ一覧(モニタリング指標)'!AFR34</f>
        <v>24</v>
      </c>
      <c r="AFS24" s="5">
        <f>'データ一覧(モニタリング指標)'!AFS28+'データ一覧(モニタリング指標)'!AFS34</f>
        <v>24</v>
      </c>
      <c r="AFT24" s="5">
        <f>'データ一覧(モニタリング指標)'!AFT28+'データ一覧(モニタリング指標)'!AFT34</f>
        <v>24</v>
      </c>
      <c r="AFU24" s="5">
        <f>'データ一覧(モニタリング指標)'!AFU28+'データ一覧(モニタリング指標)'!AFU34</f>
        <v>24</v>
      </c>
      <c r="AFV24" s="5">
        <f>'データ一覧(モニタリング指標)'!AFV28+'データ一覧(モニタリング指標)'!AFV34</f>
        <v>21</v>
      </c>
      <c r="AFW24" s="5">
        <f>'データ一覧(モニタリング指標)'!AFW28+'データ一覧(モニタリング指標)'!AFW34</f>
        <v>19</v>
      </c>
      <c r="AFX24" s="5">
        <f>'データ一覧(モニタリング指標)'!AFX28+'データ一覧(モニタリング指標)'!AFX34</f>
        <v>19</v>
      </c>
      <c r="AFY24" s="5">
        <f>'データ一覧(モニタリング指標)'!AFY28+'データ一覧(モニタリング指標)'!AFY34</f>
        <v>20</v>
      </c>
      <c r="AFZ24" s="5">
        <f>'データ一覧(モニタリング指標)'!AFZ28+'データ一覧(モニタリング指標)'!AFZ34</f>
        <v>25</v>
      </c>
      <c r="AGA24" s="5">
        <f>'データ一覧(モニタリング指標)'!AGA28+'データ一覧(モニタリング指標)'!AGA34</f>
        <v>26</v>
      </c>
      <c r="AGB24" s="5">
        <f>'データ一覧(モニタリング指標)'!AGB28+'データ一覧(モニタリング指標)'!AGB34</f>
        <v>27</v>
      </c>
      <c r="AGC24" s="5">
        <f>'データ一覧(モニタリング指標)'!AGC28+'データ一覧(モニタリング指標)'!AGC34</f>
        <v>29</v>
      </c>
      <c r="AGD24" s="5">
        <f>'データ一覧(モニタリング指標)'!AGD28+'データ一覧(モニタリング指標)'!AGD34</f>
        <v>27</v>
      </c>
      <c r="AGE24" s="5">
        <f>'データ一覧(モニタリング指標)'!AGE28+'データ一覧(モニタリング指標)'!AGE34</f>
        <v>26</v>
      </c>
      <c r="AGF24" s="5">
        <f>'データ一覧(モニタリング指標)'!AGF28+'データ一覧(モニタリング指標)'!AGF34</f>
        <v>24</v>
      </c>
      <c r="AGG24" s="5">
        <f>'データ一覧(モニタリング指標)'!AGG28+'データ一覧(モニタリング指標)'!AGG34</f>
        <v>38</v>
      </c>
      <c r="AGH24" s="5">
        <f>'データ一覧(モニタリング指標)'!AGH28+'データ一覧(モニタリング指標)'!AGH34</f>
        <v>38</v>
      </c>
      <c r="AGI24" s="5">
        <f>'データ一覧(モニタリング指標)'!AGI28+'データ一覧(モニタリング指標)'!AGI34</f>
        <v>34</v>
      </c>
      <c r="AGJ24" s="5">
        <f>'データ一覧(モニタリング指標)'!AGJ28+'データ一覧(モニタリング指標)'!AGJ34</f>
        <v>44</v>
      </c>
      <c r="AGK24" s="5">
        <f>'データ一覧(モニタリング指標)'!AGK28+'データ一覧(モニタリング指標)'!AGK34</f>
        <v>50</v>
      </c>
      <c r="AGL24" s="5">
        <f>'データ一覧(モニタリング指標)'!AGL28+'データ一覧(モニタリング指標)'!AGL34</f>
        <v>51</v>
      </c>
      <c r="AGM24" s="5">
        <f>'データ一覧(モニタリング指標)'!AGM28+'データ一覧(モニタリング指標)'!AGM34</f>
        <v>51</v>
      </c>
      <c r="AGN24" s="5">
        <f>'データ一覧(モニタリング指標)'!AGN28+'データ一覧(モニタリング指標)'!AGN34</f>
        <v>58</v>
      </c>
      <c r="AGO24" s="5">
        <f>'データ一覧(モニタリング指標)'!AGO28+'データ一覧(モニタリング指標)'!AGO34</f>
        <v>71</v>
      </c>
      <c r="AGP24" s="5">
        <f>'データ一覧(モニタリング指標)'!AGP28+'データ一覧(モニタリング指標)'!AGP34</f>
        <v>80</v>
      </c>
      <c r="AGQ24" s="5">
        <f>'データ一覧(モニタリング指標)'!AGQ28+'データ一覧(モニタリング指標)'!AGQ34</f>
        <v>83</v>
      </c>
      <c r="AGR24" s="5">
        <f>'データ一覧(モニタリング指標)'!AGR28+'データ一覧(モニタリング指標)'!AGR34</f>
        <v>87</v>
      </c>
      <c r="AGS24" s="5">
        <f>'データ一覧(モニタリング指標)'!AGS28+'データ一覧(モニタリング指標)'!AGS34</f>
        <v>87</v>
      </c>
      <c r="AGT24" s="5">
        <f>'データ一覧(モニタリング指標)'!AGT28+'データ一覧(モニタリング指標)'!AGT34</f>
        <v>94</v>
      </c>
      <c r="AGU24" s="5">
        <f>'データ一覧(モニタリング指標)'!AGU28+'データ一覧(モニタリング指標)'!AGU34</f>
        <v>110</v>
      </c>
      <c r="AGV24" s="5">
        <f>'データ一覧(モニタリング指標)'!AGV28+'データ一覧(モニタリング指標)'!AGV34</f>
        <v>113</v>
      </c>
      <c r="AGW24" s="5">
        <f>'データ一覧(モニタリング指標)'!AGW28+'データ一覧(モニタリング指標)'!AGW34</f>
        <v>127</v>
      </c>
      <c r="AGX24" s="5">
        <f>'データ一覧(モニタリング指標)'!AGX28+'データ一覧(モニタリング指標)'!AGX34</f>
        <v>132</v>
      </c>
      <c r="AGY24" s="5">
        <f>'データ一覧(モニタリング指標)'!AGY28+'データ一覧(モニタリング指標)'!AGY34</f>
        <v>122</v>
      </c>
      <c r="AGZ24" s="5">
        <f>'データ一覧(モニタリング指標)'!AGZ28+'データ一覧(モニタリング指標)'!AGZ34</f>
        <v>118</v>
      </c>
      <c r="AHA24" s="5">
        <f>'データ一覧(モニタリング指標)'!AHA28+'データ一覧(モニタリング指標)'!AHA34</f>
        <v>123</v>
      </c>
      <c r="AHB24" s="5">
        <f>'データ一覧(モニタリング指標)'!AHB28+'データ一覧(モニタリング指標)'!AHB34</f>
        <v>126</v>
      </c>
      <c r="AHC24" s="5">
        <f>'データ一覧(モニタリング指標)'!AHC28+'データ一覧(モニタリング指標)'!AHC34</f>
        <v>127</v>
      </c>
      <c r="AHD24" s="5">
        <f>'データ一覧(モニタリング指標)'!AHD28+'データ一覧(モニタリング指標)'!AHD34</f>
        <v>134</v>
      </c>
      <c r="AHE24" s="5">
        <f>'データ一覧(モニタリング指標)'!AHE28+'データ一覧(モニタリング指標)'!AHE34</f>
        <v>140</v>
      </c>
      <c r="AHF24" s="5">
        <f>'データ一覧(モニタリング指標)'!AHF28+'データ一覧(モニタリング指標)'!AHF34</f>
        <v>140</v>
      </c>
      <c r="AHG24" s="5">
        <f>'データ一覧(モニタリング指標)'!AHG28+'データ一覧(モニタリング指標)'!AHG34</f>
        <v>134</v>
      </c>
      <c r="AHH24" s="5">
        <f>'データ一覧(モニタリング指標)'!AHH28+'データ一覧(モニタリング指標)'!AHH34</f>
        <v>134</v>
      </c>
      <c r="AHI24" s="5">
        <f>'データ一覧(モニタリング指標)'!AHI28+'データ一覧(モニタリング指標)'!AHI34</f>
        <v>150</v>
      </c>
      <c r="AHJ24" s="5">
        <f>'データ一覧(モニタリング指標)'!AHJ28+'データ一覧(モニタリング指標)'!AHJ34</f>
        <v>141</v>
      </c>
      <c r="AHK24" s="5">
        <f>'データ一覧(モニタリング指標)'!AHK28+'データ一覧(モニタリング指標)'!AHK34</f>
        <v>141</v>
      </c>
      <c r="AHL24" s="5">
        <f>'データ一覧(モニタリング指標)'!AHL28+'データ一覧(モニタリング指標)'!AHL34</f>
        <v>143</v>
      </c>
      <c r="AHM24" s="5">
        <f>'データ一覧(モニタリング指標)'!AHM28+'データ一覧(モニタリング指標)'!AHM34</f>
        <v>135</v>
      </c>
      <c r="AHN24" s="5">
        <f>'データ一覧(モニタリング指標)'!AHN28+'データ一覧(モニタリング指標)'!AHN34</f>
        <v>144</v>
      </c>
      <c r="AHO24" s="5">
        <f>'データ一覧(モニタリング指標)'!AHO28+'データ一覧(モニタリング指標)'!AHO34</f>
        <v>149</v>
      </c>
      <c r="AHP24" s="5">
        <f>'データ一覧(モニタリング指標)'!AHP28+'データ一覧(モニタリング指標)'!AHP34</f>
        <v>149</v>
      </c>
      <c r="AHQ24" s="5">
        <f>'データ一覧(モニタリング指標)'!AHQ28+'データ一覧(モニタリング指標)'!AHQ34</f>
        <v>149</v>
      </c>
      <c r="AHR24" s="5">
        <f>'データ一覧(モニタリング指標)'!AHR28+'データ一覧(モニタリング指標)'!AHR34</f>
        <v>165</v>
      </c>
      <c r="AHS24" s="5">
        <f>'データ一覧(モニタリング指標)'!AHS28+'データ一覧(モニタリング指標)'!AHS34</f>
        <v>172</v>
      </c>
      <c r="AHT24" s="5">
        <f>'データ一覧(モニタリング指標)'!AHT28+'データ一覧(モニタリング指標)'!AHT34</f>
        <v>175</v>
      </c>
      <c r="AHU24" s="5">
        <f>'データ一覧(モニタリング指標)'!AHU28+'データ一覧(モニタリング指標)'!AHU34</f>
        <v>169</v>
      </c>
      <c r="AHV24" s="5">
        <f>'データ一覧(モニタリング指標)'!AHV28+'データ一覧(モニタリング指標)'!AHV34</f>
        <v>174</v>
      </c>
      <c r="AHW24" s="5">
        <f>'データ一覧(モニタリング指標)'!AHW28+'データ一覧(モニタリング指標)'!AHW34</f>
        <v>166</v>
      </c>
      <c r="AHX24" s="5">
        <f>'データ一覧(モニタリング指標)'!AHX28+'データ一覧(モニタリング指標)'!AHX34</f>
        <v>165</v>
      </c>
      <c r="AHY24" s="5">
        <f>'データ一覧(モニタリング指標)'!AHY28+'データ一覧(モニタリング指標)'!AHY34</f>
        <v>171</v>
      </c>
      <c r="AHZ24" s="5">
        <f>'データ一覧(モニタリング指標)'!AHZ28+'データ一覧(モニタリング指標)'!AHZ34</f>
        <v>173</v>
      </c>
      <c r="AIA24" s="5">
        <f>'データ一覧(モニタリング指標)'!AIA28+'データ一覧(モニタリング指標)'!AIA34</f>
        <v>161</v>
      </c>
      <c r="AIB24" s="5">
        <f>'データ一覧(モニタリング指標)'!AIB28+'データ一覧(モニタリング指標)'!AIB34</f>
        <v>161</v>
      </c>
      <c r="AIC24" s="5">
        <f>'データ一覧(モニタリング指標)'!AIC28+'データ一覧(モニタリング指標)'!AIC34</f>
        <v>155</v>
      </c>
      <c r="AID24" s="5">
        <f>'データ一覧(モニタリング指標)'!AID28+'データ一覧(モニタリング指標)'!AID34</f>
        <v>137</v>
      </c>
      <c r="AIE24" s="5">
        <f>'データ一覧(モニタリング指標)'!AIE28+'データ一覧(モニタリング指標)'!AIE34</f>
        <v>135</v>
      </c>
      <c r="AIF24" s="5">
        <f>'データ一覧(モニタリング指標)'!AIF28+'データ一覧(モニタリング指標)'!AIF34</f>
        <v>131</v>
      </c>
      <c r="AIG24" s="5">
        <f>'データ一覧(モニタリング指標)'!AIG28+'データ一覧(モニタリング指標)'!AIG34</f>
        <v>119</v>
      </c>
      <c r="AIH24" s="5">
        <f>'データ一覧(モニタリング指標)'!AIH28+'データ一覧(モニタリング指標)'!AIH34</f>
        <v>112</v>
      </c>
      <c r="AII24" s="5">
        <f>'データ一覧(モニタリング指標)'!AII28+'データ一覧(モニタリング指標)'!AII34</f>
        <v>112</v>
      </c>
      <c r="AIJ24" s="5">
        <f>'データ一覧(モニタリング指標)'!AIJ28+'データ一覧(モニタリング指標)'!AIJ34</f>
        <v>113</v>
      </c>
      <c r="AIK24" s="5">
        <f>'データ一覧(モニタリング指標)'!AIK28+'データ一覧(モニタリング指標)'!AIK34</f>
        <v>100</v>
      </c>
      <c r="AIL24" s="5">
        <f>'データ一覧(モニタリング指標)'!AIL28+'データ一覧(モニタリング指標)'!AIL34</f>
        <v>99</v>
      </c>
      <c r="AIM24" s="5">
        <f>'データ一覧(モニタリング指標)'!AIM28+'データ一覧(モニタリング指標)'!AIM34</f>
        <v>96</v>
      </c>
      <c r="AIN24" s="5">
        <f>'データ一覧(モニタリング指標)'!AIN28+'データ一覧(モニタリング指標)'!AIN34</f>
        <v>103</v>
      </c>
      <c r="AIO24" s="5">
        <f>'データ一覧(モニタリング指標)'!AIO28+'データ一覧(モニタリング指標)'!AIO34</f>
        <v>91</v>
      </c>
      <c r="AIP24" s="5">
        <f>'データ一覧(モニタリング指標)'!AIP28+'データ一覧(モニタリング指標)'!AIP34</f>
        <v>91</v>
      </c>
      <c r="AIQ24" s="5">
        <f>'データ一覧(モニタリング指標)'!AIQ28+'データ一覧(モニタリング指標)'!AIQ34</f>
        <v>96</v>
      </c>
      <c r="AIR24" s="5">
        <f>'データ一覧(モニタリング指標)'!AIR28+'データ一覧(モニタリング指標)'!AIR34</f>
        <v>82</v>
      </c>
      <c r="AIS24" s="5">
        <f>'データ一覧(モニタリング指標)'!AIS28+'データ一覧(モニタリング指標)'!AIS34</f>
        <v>89</v>
      </c>
      <c r="AIT24" s="5">
        <f>'データ一覧(モニタリング指標)'!AIT28+'データ一覧(モニタリング指標)'!AIT34</f>
        <v>74</v>
      </c>
      <c r="AIU24" s="5">
        <f>'データ一覧(モニタリング指標)'!AIU28+'データ一覧(モニタリング指標)'!AIU34</f>
        <v>73</v>
      </c>
      <c r="AIV24" s="5">
        <f>'データ一覧(モニタリング指標)'!AIV28+'データ一覧(モニタリング指標)'!AIV34</f>
        <v>74</v>
      </c>
      <c r="AIW24" s="5">
        <f>'データ一覧(モニタリング指標)'!AIW28+'データ一覧(モニタリング指標)'!AIW34</f>
        <v>74</v>
      </c>
      <c r="AIX24" s="5">
        <f>'データ一覧(モニタリング指標)'!AIX28+'データ一覧(モニタリング指標)'!AIX34</f>
        <v>74</v>
      </c>
      <c r="AIY24" s="5">
        <f>'データ一覧(モニタリング指標)'!AIY28+'データ一覧(モニタリング指標)'!AIY34</f>
        <v>70</v>
      </c>
      <c r="AIZ24" s="5">
        <f>'データ一覧(モニタリング指標)'!AIZ28+'データ一覧(モニタリング指標)'!AIZ34</f>
        <v>58</v>
      </c>
      <c r="AJA24" s="5">
        <f>'データ一覧(モニタリング指標)'!AJA28+'データ一覧(モニタリング指標)'!AJA34</f>
        <v>56</v>
      </c>
      <c r="AJB24" s="5">
        <f>'データ一覧(モニタリング指標)'!AJB28+'データ一覧(モニタリング指標)'!AJB34</f>
        <v>56</v>
      </c>
      <c r="AJC24" s="5">
        <f>'データ一覧(モニタリング指標)'!AJC28+'データ一覧(モニタリング指標)'!AJC34</f>
        <v>55</v>
      </c>
      <c r="AJD24" s="5">
        <f>'データ一覧(モニタリング指標)'!AJD28+'データ一覧(モニタリング指標)'!AJD34</f>
        <v>56</v>
      </c>
      <c r="AJE24" s="5">
        <f>'データ一覧(モニタリング指標)'!AJE28+'データ一覧(モニタリング指標)'!AJE34</f>
        <v>55</v>
      </c>
      <c r="AJF24" s="5">
        <f>'データ一覧(モニタリング指標)'!AJF28+'データ一覧(モニタリング指標)'!AJF34</f>
        <v>49</v>
      </c>
      <c r="AJG24" s="5">
        <f>'データ一覧(モニタリング指標)'!AJG28+'データ一覧(モニタリング指標)'!AJG34</f>
        <v>49</v>
      </c>
      <c r="AJH24" s="5">
        <f>'データ一覧(モニタリング指標)'!AJH28+'データ一覧(モニタリング指標)'!AJH34</f>
        <v>48</v>
      </c>
      <c r="AJI24" s="5">
        <f>'データ一覧(モニタリング指標)'!AJI28+'データ一覧(モニタリング指標)'!AJI34</f>
        <v>47</v>
      </c>
      <c r="AJJ24" s="5">
        <f>'データ一覧(モニタリング指標)'!AJJ28+'データ一覧(モニタリング指標)'!AJJ34</f>
        <v>50</v>
      </c>
      <c r="AJK24" s="5">
        <f>'データ一覧(モニタリング指標)'!AJK28+'データ一覧(モニタリング指標)'!AJK34</f>
        <v>50</v>
      </c>
      <c r="AJL24" s="5">
        <f>'データ一覧(モニタリング指標)'!AJL28+'データ一覧(モニタリング指標)'!AJL34</f>
        <v>51</v>
      </c>
      <c r="AJM24" s="5">
        <f>'データ一覧(モニタリング指標)'!AJM28+'データ一覧(モニタリング指標)'!AJM34</f>
        <v>52</v>
      </c>
      <c r="AJN24" s="5">
        <f>'データ一覧(モニタリング指標)'!AJN28+'データ一覧(モニタリング指標)'!AJN34</f>
        <v>47</v>
      </c>
      <c r="AJO24" s="5">
        <f>'データ一覧(モニタリング指標)'!AJO28+'データ一覧(モニタリング指標)'!AJO34</f>
        <v>44</v>
      </c>
      <c r="AJP24" s="5">
        <f>'データ一覧(モニタリング指標)'!AJP28+'データ一覧(モニタリング指標)'!AJP34</f>
        <v>44</v>
      </c>
      <c r="AJQ24" s="5">
        <f>'データ一覧(モニタリング指標)'!AJQ28+'データ一覧(モニタリング指標)'!AJQ34</f>
        <v>38</v>
      </c>
      <c r="AJR24" s="5">
        <f>'データ一覧(モニタリング指標)'!AJR28+'データ一覧(モニタリング指標)'!AJR34</f>
        <v>38</v>
      </c>
      <c r="AJS24" s="5">
        <f>'データ一覧(モニタリング指標)'!AJS28+'データ一覧(モニタリング指標)'!AJS34</f>
        <v>38</v>
      </c>
      <c r="AJT24" s="5">
        <f>'データ一覧(モニタリング指標)'!AJT28+'データ一覧(モニタリング指標)'!AJT34</f>
        <v>38</v>
      </c>
      <c r="AJU24" s="5">
        <f>'データ一覧(モニタリング指標)'!AJU28+'データ一覧(モニタリング指標)'!AJU34</f>
        <v>38</v>
      </c>
      <c r="AJV24" s="5">
        <f>'データ一覧(モニタリング指標)'!AJV28+'データ一覧(モニタリング指標)'!AJV34</f>
        <v>36</v>
      </c>
      <c r="AJW24" s="5">
        <f>'データ一覧(モニタリング指標)'!AJW28+'データ一覧(モニタリング指標)'!AJW34</f>
        <v>37</v>
      </c>
      <c r="AJX24" s="5">
        <f>'データ一覧(モニタリング指標)'!AJX28+'データ一覧(モニタリング指標)'!AJX34</f>
        <v>36</v>
      </c>
      <c r="AJY24" s="5">
        <f>'データ一覧(モニタリング指標)'!AJY28+'データ一覧(モニタリング指標)'!AJY34</f>
        <v>36</v>
      </c>
      <c r="AJZ24" s="5">
        <f>'データ一覧(モニタリング指標)'!AJZ28+'データ一覧(モニタリング指標)'!AJZ34</f>
        <v>36</v>
      </c>
      <c r="AKA24" s="5">
        <f>'データ一覧(モニタリング指標)'!AKA28+'データ一覧(モニタリング指標)'!AKA34</f>
        <v>31</v>
      </c>
      <c r="AKB24" s="5">
        <f>'データ一覧(モニタリング指標)'!AKB28+'データ一覧(モニタリング指標)'!AKB34</f>
        <v>30</v>
      </c>
      <c r="AKC24" s="5">
        <f>'データ一覧(モニタリング指標)'!AKC28+'データ一覧(モニタリング指標)'!AKC34</f>
        <v>32</v>
      </c>
      <c r="AKD24" s="5">
        <f>'データ一覧(モニタリング指標)'!AKD28+'データ一覧(モニタリング指標)'!AKD34</f>
        <v>34</v>
      </c>
      <c r="AKE24" s="5">
        <f>'データ一覧(モニタリング指標)'!AKE28+'データ一覧(モニタリング指標)'!AKE34</f>
        <v>35</v>
      </c>
      <c r="AKF24" s="5">
        <f>'データ一覧(モニタリング指標)'!AKF28+'データ一覧(モニタリング指標)'!AKF34</f>
        <v>35</v>
      </c>
      <c r="AKG24" s="5">
        <f>'データ一覧(モニタリング指標)'!AKG28+'データ一覧(モニタリング指標)'!AKG34</f>
        <v>35</v>
      </c>
      <c r="AKH24" s="5">
        <f>'データ一覧(モニタリング指標)'!AKH28+'データ一覧(モニタリング指標)'!AKH34</f>
        <v>31</v>
      </c>
      <c r="AKI24" s="5">
        <f>'データ一覧(モニタリング指標)'!AKI28+'データ一覧(モニタリング指標)'!AKI34</f>
        <v>25</v>
      </c>
      <c r="AKJ24" s="5">
        <f>'データ一覧(モニタリング指標)'!AKJ28+'データ一覧(モニタリング指標)'!AKJ34</f>
        <v>29</v>
      </c>
      <c r="AKK24" s="5">
        <f>'データ一覧(モニタリング指標)'!AKK28+'データ一覧(モニタリング指標)'!AKK34</f>
        <v>26</v>
      </c>
      <c r="AKL24" s="5">
        <f>'データ一覧(モニタリング指標)'!AKL28+'データ一覧(モニタリング指標)'!AKL34</f>
        <v>28</v>
      </c>
      <c r="AKM24" s="5">
        <f>'データ一覧(モニタリング指標)'!AKM28+'データ一覧(モニタリング指標)'!AKM34</f>
        <v>28</v>
      </c>
      <c r="AKN24" s="5">
        <f>'データ一覧(モニタリング指標)'!AKN28+'データ一覧(モニタリング指標)'!AKN34</f>
        <v>28</v>
      </c>
      <c r="AKO24" s="5">
        <f>'データ一覧(モニタリング指標)'!AKO28+'データ一覧(モニタリング指標)'!AKO34</f>
        <v>35</v>
      </c>
      <c r="AKP24" s="5">
        <f>'データ一覧(モニタリング指標)'!AKP28+'データ一覧(モニタリング指標)'!AKP34</f>
        <v>36</v>
      </c>
      <c r="AKQ24" s="5">
        <f>'データ一覧(モニタリング指標)'!AKQ28+'データ一覧(モニタリング指標)'!AKQ34</f>
        <v>42</v>
      </c>
      <c r="AKR24" s="5">
        <f>'データ一覧(モニタリング指標)'!AKR28+'データ一覧(モニタリング指標)'!AKR34</f>
        <v>42</v>
      </c>
      <c r="AKS24" s="5">
        <f>'データ一覧(モニタリング指標)'!AKS28+'データ一覧(モニタリング指標)'!AKS34</f>
        <v>42</v>
      </c>
      <c r="AKT24" s="5">
        <f>'データ一覧(モニタリング指標)'!AKT28+'データ一覧(モニタリング指標)'!AKT34</f>
        <v>42</v>
      </c>
      <c r="AKU24" s="5">
        <f>'データ一覧(モニタリング指標)'!AKU28+'データ一覧(モニタリング指標)'!AKU34</f>
        <v>42</v>
      </c>
      <c r="AKV24" s="5">
        <f>'データ一覧(モニタリング指標)'!AKV28+'データ一覧(モニタリング指標)'!AKV34</f>
        <v>41</v>
      </c>
      <c r="AKW24" s="5">
        <f>'データ一覧(モニタリング指標)'!AKW28+'データ一覧(モニタリング指標)'!AKW34</f>
        <v>35</v>
      </c>
      <c r="AKX24" s="5">
        <f>'データ一覧(モニタリング指標)'!AKX28+'データ一覧(モニタリング指標)'!AKX34</f>
        <v>35</v>
      </c>
      <c r="AKY24" s="5">
        <f>'データ一覧(モニタリング指標)'!AKY28+'データ一覧(モニタリング指標)'!AKY34</f>
        <v>38</v>
      </c>
      <c r="AKZ24" s="5">
        <f>'データ一覧(モニタリング指標)'!AKZ28+'データ一覧(モニタリング指標)'!AKZ34</f>
        <v>41</v>
      </c>
      <c r="ALA24" s="5">
        <f>'データ一覧(モニタリング指標)'!ALA28+'データ一覧(モニタリング指標)'!ALA34</f>
        <v>41</v>
      </c>
      <c r="ALB24" s="5">
        <f>'データ一覧(モニタリング指標)'!ALB28+'データ一覧(モニタリング指標)'!ALB34</f>
        <v>41</v>
      </c>
      <c r="ALC24" s="5">
        <f>'データ一覧(モニタリング指標)'!ALC28+'データ一覧(モニタリング指標)'!ALC34</f>
        <v>41</v>
      </c>
      <c r="ALD24" s="5">
        <f>'データ一覧(モニタリング指標)'!ALD28+'データ一覧(モニタリング指標)'!ALD34</f>
        <v>40</v>
      </c>
      <c r="ALE24" s="5">
        <f>'データ一覧(モニタリング指標)'!ALE28+'データ一覧(モニタリング指標)'!ALE34</f>
        <v>42</v>
      </c>
      <c r="ALF24" s="5">
        <f>'データ一覧(モニタリング指標)'!ALF28+'データ一覧(モニタリング指標)'!ALF34</f>
        <v>44</v>
      </c>
      <c r="ALG24" s="5">
        <f>'データ一覧(モニタリング指標)'!ALG28+'データ一覧(モニタリング指標)'!ALG34</f>
        <v>47</v>
      </c>
      <c r="ALH24" s="5">
        <f>'データ一覧(モニタリング指標)'!ALH28+'データ一覧(モニタリング指標)'!ALH34</f>
        <v>45</v>
      </c>
      <c r="ALI24" s="5">
        <f>'データ一覧(モニタリング指標)'!ALI28+'データ一覧(モニタリング指標)'!ALI34</f>
        <v>45</v>
      </c>
      <c r="ALJ24" s="5">
        <f>'データ一覧(モニタリング指標)'!ALJ28+'データ一覧(モニタリング指標)'!ALJ34</f>
        <v>45</v>
      </c>
      <c r="ALK24" s="5">
        <f>'データ一覧(モニタリング指標)'!ALK28+'データ一覧(モニタリング指標)'!ALK34</f>
        <v>41</v>
      </c>
      <c r="ALL24" s="5">
        <f>'データ一覧(モニタリング指標)'!ALL28+'データ一覧(モニタリング指標)'!ALL34</f>
        <v>41</v>
      </c>
      <c r="ALM24" s="5">
        <f>'データ一覧(モニタリング指標)'!ALM28+'データ一覧(モニタリング指標)'!ALM34</f>
        <v>45</v>
      </c>
      <c r="ALN24" s="5">
        <f>'データ一覧(モニタリング指標)'!ALN28+'データ一覧(モニタリング指標)'!ALN34</f>
        <v>50</v>
      </c>
      <c r="ALO24" s="5">
        <f>'データ一覧(モニタリング指標)'!ALO28+'データ一覧(モニタリング指標)'!ALO34</f>
        <v>50</v>
      </c>
      <c r="ALP24" s="5">
        <f>'データ一覧(モニタリング指標)'!ALP28+'データ一覧(モニタリング指標)'!ALP34</f>
        <v>52</v>
      </c>
      <c r="ALQ24" s="5">
        <f>'データ一覧(モニタリング指標)'!ALQ28+'データ一覧(モニタリング指標)'!ALQ34</f>
        <v>60</v>
      </c>
      <c r="ALR24" s="5">
        <f>'データ一覧(モニタリング指標)'!ALR28+'データ一覧(モニタリング指標)'!ALR34</f>
        <v>58</v>
      </c>
      <c r="ALS24" s="5">
        <f>'データ一覧(モニタリング指標)'!ALS28+'データ一覧(モニタリング指標)'!ALS34</f>
        <v>50</v>
      </c>
      <c r="ALT24" s="5">
        <f>'データ一覧(モニタリング指標)'!ALT28+'データ一覧(モニタリング指標)'!ALT34</f>
        <v>52</v>
      </c>
      <c r="ALU24" s="5">
        <f>'データ一覧(モニタリング指標)'!ALU28+'データ一覧(モニタリング指標)'!ALU34</f>
        <v>56</v>
      </c>
      <c r="ALV24" s="5">
        <f>'データ一覧(モニタリング指標)'!ALV28+'データ一覧(モニタリング指標)'!ALV34</f>
        <v>56</v>
      </c>
      <c r="ALW24" s="5">
        <f>'データ一覧(モニタリング指標)'!ALW28+'データ一覧(モニタリング指標)'!ALW34</f>
        <v>56</v>
      </c>
      <c r="ALX24" s="5">
        <f>'データ一覧(モニタリング指標)'!ALX28+'データ一覧(モニタリング指標)'!ALX34</f>
        <v>70</v>
      </c>
      <c r="ALY24" s="5">
        <f>'データ一覧(モニタリング指標)'!ALY28+'データ一覧(モニタリング指標)'!ALY34</f>
        <v>76</v>
      </c>
      <c r="ALZ24" s="5">
        <f>'データ一覧(モニタリング指標)'!ALZ28+'データ一覧(モニタリング指標)'!ALZ34</f>
        <v>74</v>
      </c>
      <c r="AMA24" s="5">
        <f>'データ一覧(モニタリング指標)'!AMA28+'データ一覧(モニタリング指標)'!AMA34</f>
        <v>72</v>
      </c>
      <c r="AMB24" s="5">
        <f>'データ一覧(モニタリング指標)'!AMB28+'データ一覧(モニタリング指標)'!AMB34</f>
        <v>70</v>
      </c>
      <c r="AMC24" s="5">
        <f>'データ一覧(モニタリング指標)'!AMC28+'データ一覧(モニタリング指標)'!AMC34</f>
        <v>71</v>
      </c>
      <c r="AMD24" s="5">
        <f>'データ一覧(モニタリング指標)'!AMD28+'データ一覧(モニタリング指標)'!AMD34</f>
        <v>71</v>
      </c>
      <c r="AME24" s="5">
        <f>'データ一覧(モニタリング指標)'!AME28+'データ一覧(モニタリング指標)'!AME34</f>
        <v>81</v>
      </c>
      <c r="AMF24" s="5">
        <f>'データ一覧(モニタリング指標)'!AMF28+'データ一覧(モニタリング指標)'!AMF34</f>
        <v>84</v>
      </c>
      <c r="AMG24" s="5">
        <f>'データ一覧(モニタリング指標)'!AMG28+'データ一覧(モニタリング指標)'!AMG34</f>
        <v>83</v>
      </c>
      <c r="AMH24" s="5">
        <f>'データ一覧(モニタリング指標)'!AMH28+'データ一覧(モニタリング指標)'!AMH34</f>
        <v>84</v>
      </c>
      <c r="AMI24" s="5">
        <f>'データ一覧(モニタリング指標)'!AMI28+'データ一覧(モニタリング指標)'!AMI34</f>
        <v>86</v>
      </c>
      <c r="AMJ24" s="5">
        <f>'データ一覧(モニタリング指標)'!AMJ28+'データ一覧(モニタリング指標)'!AMJ34</f>
        <v>86</v>
      </c>
      <c r="AMK24" s="5">
        <f>'データ一覧(モニタリング指標)'!AMK28+'データ一覧(モニタリング指標)'!AMK34</f>
        <v>87</v>
      </c>
      <c r="AML24" s="5">
        <f>'データ一覧(モニタリング指標)'!AML28+'データ一覧(モニタリング指標)'!AML34</f>
        <v>106</v>
      </c>
      <c r="AMM24" s="5">
        <f>'データ一覧(モニタリング指標)'!AMM28+'データ一覧(モニタリング指標)'!AMM34</f>
        <v>97</v>
      </c>
      <c r="AMN24" s="5">
        <f>'データ一覧(モニタリング指標)'!AMN28+'データ一覧(モニタリング指標)'!AMN34</f>
        <v>108</v>
      </c>
      <c r="AMO24" s="5">
        <f>'データ一覧(モニタリング指標)'!AMO28+'データ一覧(モニタリング指標)'!AMO34</f>
        <v>99</v>
      </c>
      <c r="AMP24" s="5">
        <f>'データ一覧(モニタリング指標)'!AMP28+'データ一覧(モニタリング指標)'!AMP34</f>
        <v>106</v>
      </c>
      <c r="AMQ24" s="5">
        <f>'データ一覧(モニタリング指標)'!AMQ28+'データ一覧(モニタリング指標)'!AMQ34</f>
        <v>105</v>
      </c>
      <c r="AMR24" s="5">
        <f>'データ一覧(モニタリング指標)'!AMR28+'データ一覧(モニタリング指標)'!AMR34</f>
        <v>106</v>
      </c>
      <c r="AMS24" s="5">
        <f>'データ一覧(モニタリング指標)'!AMS28+'データ一覧(モニタリング指標)'!AMS34</f>
        <v>114</v>
      </c>
      <c r="AMT24" s="5">
        <f>'データ一覧(モニタリング指標)'!AMT28+'データ一覧(モニタリング指標)'!AMT34</f>
        <v>113</v>
      </c>
      <c r="AMU24" s="5">
        <f>'データ一覧(モニタリング指標)'!AMU28+'データ一覧(モニタリング指標)'!AMU34</f>
        <v>113</v>
      </c>
      <c r="AMV24" s="5">
        <f>'データ一覧(モニタリング指標)'!AMV28+'データ一覧(モニタリング指標)'!AMV34</f>
        <v>113</v>
      </c>
      <c r="AMW24" s="5">
        <f>'データ一覧(モニタリング指標)'!AMW28+'データ一覧(モニタリング指標)'!AMW34</f>
        <v>113</v>
      </c>
      <c r="AMX24" s="5">
        <f>'データ一覧(モニタリング指標)'!AMX28+'データ一覧(モニタリング指標)'!AMX34</f>
        <v>117</v>
      </c>
      <c r="AMY24" s="5">
        <f>'データ一覧(モニタリング指標)'!AMY28+'データ一覧(モニタリング指標)'!AMY34</f>
        <v>118</v>
      </c>
      <c r="AMZ24" s="5">
        <f>'データ一覧(モニタリング指標)'!AMZ28+'データ一覧(モニタリング指標)'!AMZ34</f>
        <v>118</v>
      </c>
      <c r="ANA24" s="5">
        <f>'データ一覧(モニタリング指標)'!ANA28+'データ一覧(モニタリング指標)'!ANA34</f>
        <v>117</v>
      </c>
      <c r="ANB24" s="5">
        <f>'データ一覧(モニタリング指標)'!ANB28+'データ一覧(モニタリング指標)'!ANB34</f>
        <v>129</v>
      </c>
      <c r="ANC24" s="5">
        <f>'データ一覧(モニタリング指標)'!ANC28+'データ一覧(モニタリング指標)'!ANC34</f>
        <v>124</v>
      </c>
      <c r="AND24" s="5">
        <f>'データ一覧(モニタリング指標)'!AND28+'データ一覧(モニタリング指標)'!AND34</f>
        <v>125</v>
      </c>
      <c r="ANE24" s="5">
        <f>'データ一覧(モニタリング指標)'!ANE28+'データ一覧(モニタリング指標)'!ANE34</f>
        <v>126</v>
      </c>
      <c r="ANF24" s="5">
        <f>'データ一覧(モニタリング指標)'!ANF28+'データ一覧(モニタリング指標)'!ANF34</f>
        <v>127</v>
      </c>
      <c r="ANG24" s="5">
        <f>'データ一覧(モニタリング指標)'!ANG28+'データ一覧(モニタリング指標)'!ANG34</f>
        <v>126</v>
      </c>
      <c r="ANH24" s="5">
        <f>'データ一覧(モニタリング指標)'!ANH28+'データ一覧(モニタリング指標)'!ANH34</f>
        <v>135</v>
      </c>
      <c r="ANI24" s="5">
        <f>'データ一覧(モニタリング指標)'!ANI28+'データ一覧(モニタリング指標)'!ANI34</f>
        <v>137</v>
      </c>
      <c r="ANJ24" s="5">
        <f>'データ一覧(モニタリング指標)'!ANJ28+'データ一覧(モニタリング指標)'!ANJ34</f>
        <v>132</v>
      </c>
      <c r="ANK24" s="5">
        <f>'データ一覧(モニタリング指標)'!ANK28+'データ一覧(モニタリング指標)'!ANK34</f>
        <v>132</v>
      </c>
      <c r="ANL24" s="5">
        <f>'データ一覧(モニタリング指標)'!ANL28+'データ一覧(モニタリング指標)'!ANL34</f>
        <v>134</v>
      </c>
      <c r="ANM24" s="5">
        <f>'データ一覧(モニタリング指標)'!ANM28+'データ一覧(モニタリング指標)'!ANM34</f>
        <v>135</v>
      </c>
      <c r="ANN24" s="5">
        <f>'データ一覧(モニタリング指標)'!ANN28+'データ一覧(モニタリング指標)'!ANN34</f>
        <v>147</v>
      </c>
      <c r="ANO24" s="5">
        <f>'データ一覧(モニタリング指標)'!ANO28+'データ一覧(モニタリング指標)'!ANO34</f>
        <v>138</v>
      </c>
      <c r="ANP24" s="5">
        <f>'データ一覧(モニタリング指標)'!ANP28+'データ一覧(モニタリング指標)'!ANP34</f>
        <v>133</v>
      </c>
      <c r="ANQ24" s="5">
        <f>'データ一覧(モニタリング指標)'!ANQ28+'データ一覧(モニタリング指標)'!ANQ34</f>
        <v>129</v>
      </c>
      <c r="ANR24" s="5">
        <f>'データ一覧(モニタリング指標)'!ANR28+'データ一覧(モニタリング指標)'!ANR34</f>
        <v>114</v>
      </c>
      <c r="ANS24" s="5">
        <f>'データ一覧(モニタリング指標)'!ANS28+'データ一覧(モニタリング指標)'!ANS34</f>
        <v>114</v>
      </c>
      <c r="ANT24" s="5">
        <f>'データ一覧(モニタリング指標)'!ANT28+'データ一覧(モニタリング指標)'!ANT34</f>
        <v>114</v>
      </c>
      <c r="ANU24" s="5">
        <f>'データ一覧(モニタリング指標)'!ANU28+'データ一覧(モニタリング指標)'!ANU34</f>
        <v>129</v>
      </c>
      <c r="ANV24" s="5">
        <f>'データ一覧(モニタリング指標)'!ANV28+'データ一覧(モニタリング指標)'!ANV34</f>
        <v>116</v>
      </c>
      <c r="ANW24" s="5">
        <f>'データ一覧(モニタリング指標)'!ANW28+'データ一覧(モニタリング指標)'!ANW34</f>
        <v>117</v>
      </c>
      <c r="ANX24" s="5">
        <f>'データ一覧(モニタリング指標)'!ANX28+'データ一覧(モニタリング指標)'!ANX34</f>
        <v>110</v>
      </c>
      <c r="ANY24" s="5">
        <f>'データ一覧(モニタリング指標)'!ANY28+'データ一覧(モニタリング指標)'!ANY34</f>
        <v>115</v>
      </c>
      <c r="ANZ24" s="5">
        <f>'データ一覧(モニタリング指標)'!ANZ28+'データ一覧(モニタリング指標)'!ANZ34</f>
        <v>116</v>
      </c>
      <c r="AOA24" s="5">
        <f>'データ一覧(モニタリング指標)'!AOA28+'データ一覧(モニタリング指標)'!AOA34</f>
        <v>116</v>
      </c>
      <c r="AOB24" s="5">
        <f>'データ一覧(モニタリング指標)'!AOB28+'データ一覧(モニタリング指標)'!AOB34</f>
        <v>109</v>
      </c>
      <c r="AOC24" s="5">
        <f>'データ一覧(モニタリング指標)'!AOC28+'データ一覧(モニタリング指標)'!AOC34</f>
        <v>100</v>
      </c>
      <c r="AOD24" s="5">
        <f>'データ一覧(モニタリング指標)'!AOD28+'データ一覧(モニタリング指標)'!AOD34</f>
        <v>99</v>
      </c>
      <c r="AOE24" s="5">
        <f>'データ一覧(モニタリング指標)'!AOE28+'データ一覧(モニタリング指標)'!AOE34</f>
        <v>91</v>
      </c>
      <c r="AOF24" s="5">
        <f>'データ一覧(モニタリング指標)'!AOF28+'データ一覧(モニタリング指標)'!AOF34</f>
        <v>92</v>
      </c>
      <c r="AOG24" s="5">
        <f>'データ一覧(モニタリング指標)'!AOG28+'データ一覧(モニタリング指標)'!AOG34</f>
        <v>91</v>
      </c>
      <c r="AOH24" s="5">
        <f>'データ一覧(モニタリング指標)'!AOH28+'データ一覧(モニタリング指標)'!AOH34</f>
        <v>91</v>
      </c>
      <c r="AOI24" s="5">
        <f>'データ一覧(モニタリング指標)'!AOI28+'データ一覧(モニタリング指標)'!AOI34</f>
        <v>86</v>
      </c>
      <c r="AOJ24" s="5">
        <f>'データ一覧(モニタリング指標)'!AOJ28+'データ一覧(モニタリング指標)'!AOJ34</f>
        <v>80</v>
      </c>
      <c r="AOK24" s="5">
        <f>'データ一覧(モニタリング指標)'!AOK28+'データ一覧(モニタリング指標)'!AOK34</f>
        <v>75</v>
      </c>
      <c r="AOL24" s="5">
        <f>'データ一覧(モニタリング指標)'!AOL28+'データ一覧(モニタリング指標)'!AOL34</f>
        <v>75</v>
      </c>
      <c r="AOM24" s="5">
        <f>'データ一覧(モニタリング指標)'!AOM28+'データ一覧(モニタリング指標)'!AOM34</f>
        <v>75</v>
      </c>
      <c r="AON24" s="5">
        <f>'データ一覧(モニタリング指標)'!AON28+'データ一覧(モニタリング指標)'!AON34</f>
        <v>75</v>
      </c>
      <c r="AOO24" s="5">
        <f>'データ一覧(モニタリング指標)'!AOO28+'データ一覧(モニタリング指標)'!AOO34</f>
        <v>75</v>
      </c>
      <c r="AOP24" s="5">
        <f>'データ一覧(モニタリング指標)'!AOP28+'データ一覧(モニタリング指標)'!AOP34</f>
        <v>77</v>
      </c>
      <c r="AOQ24" s="5">
        <f>'データ一覧(モニタリング指標)'!AOQ28+'データ一覧(モニタリング指標)'!AOQ34</f>
        <v>69</v>
      </c>
      <c r="AOR24" s="5">
        <f>'データ一覧(モニタリング指標)'!AOR28+'データ一覧(モニタリング指標)'!AOR34</f>
        <v>65</v>
      </c>
      <c r="AOS24" s="5">
        <f>'データ一覧(モニタリング指標)'!AOS28+'データ一覧(モニタリング指標)'!AOS34</f>
        <v>58</v>
      </c>
      <c r="AOT24" s="5">
        <f>'データ一覧(モニタリング指標)'!AOT28+'データ一覧(モニタリング指標)'!AOT34</f>
        <v>56</v>
      </c>
      <c r="AOU24" s="5">
        <f>'データ一覧(モニタリング指標)'!AOU28+'データ一覧(モニタリング指標)'!AOU34</f>
        <v>56</v>
      </c>
      <c r="AOV24" s="5">
        <f>'データ一覧(モニタリング指標)'!AOV28+'データ一覧(モニタリング指標)'!AOV34</f>
        <v>56</v>
      </c>
      <c r="AOW24" s="5">
        <f>'データ一覧(モニタリング指標)'!AOW28+'データ一覧(モニタリング指標)'!AOW34</f>
        <v>50</v>
      </c>
      <c r="AOX24" s="5">
        <f>'データ一覧(モニタリング指標)'!AOX28+'データ一覧(モニタリング指標)'!AOX34</f>
        <v>44</v>
      </c>
      <c r="AOY24" s="5">
        <f>'データ一覧(モニタリング指標)'!AOY28+'データ一覧(モニタリング指標)'!AOY34</f>
        <v>44</v>
      </c>
      <c r="AOZ24" s="5">
        <f>'データ一覧(モニタリング指標)'!AOZ28+'データ一覧(モニタリング指標)'!AOZ34</f>
        <v>44</v>
      </c>
      <c r="APA24" s="5">
        <f>'データ一覧(モニタリング指標)'!APA28+'データ一覧(モニタリング指標)'!APA34</f>
        <v>47</v>
      </c>
      <c r="APB24" s="5">
        <f>'データ一覧(モニタリング指標)'!APB28+'データ一覧(モニタリング指標)'!APB34</f>
        <v>47</v>
      </c>
      <c r="APC24" s="5">
        <f>'データ一覧(モニタリング指標)'!APC28+'データ一覧(モニタリング指標)'!APC34</f>
        <v>47</v>
      </c>
      <c r="APD24" s="5">
        <f>'データ一覧(モニタリング指標)'!APD28+'データ一覧(モニタリング指標)'!APD34</f>
        <v>44</v>
      </c>
      <c r="APE24" s="5">
        <f>'データ一覧(モニタリング指標)'!APE28+'データ一覧(モニタリング指標)'!APE34</f>
        <v>43</v>
      </c>
      <c r="APF24" s="5">
        <f>'データ一覧(モニタリング指標)'!APF28+'データ一覧(モニタリング指標)'!APF34</f>
        <v>40</v>
      </c>
      <c r="APG24" s="5">
        <f>'データ一覧(モニタリング指標)'!APG28+'データ一覧(モニタリング指標)'!APG34</f>
        <v>38</v>
      </c>
      <c r="APH24" s="5">
        <f>'データ一覧(モニタリング指標)'!APH28+'データ一覧(モニタリング指標)'!APH34</f>
        <v>41</v>
      </c>
      <c r="API24" s="5">
        <f>'データ一覧(モニタリング指標)'!API28+'データ一覧(モニタリング指標)'!API34</f>
        <v>41</v>
      </c>
      <c r="APJ24" s="5">
        <f>'データ一覧(モニタリング指標)'!APJ28+'データ一覧(モニタリング指標)'!APJ34</f>
        <v>41</v>
      </c>
      <c r="APK24" s="5">
        <f>'データ一覧(モニタリング指標)'!APK28+'データ一覧(モニタリング指標)'!APK34</f>
        <v>33</v>
      </c>
      <c r="APL24" s="5">
        <f>'データ一覧(モニタリング指標)'!APL28+'データ一覧(モニタリング指標)'!APL34</f>
        <v>32</v>
      </c>
      <c r="APM24" s="5">
        <f>'データ一覧(モニタリング指標)'!APM28+'データ一覧(モニタリング指標)'!APM34</f>
        <v>27</v>
      </c>
      <c r="APN24" s="5">
        <f>'データ一覧(モニタリング指標)'!APN28+'データ一覧(モニタリング指標)'!APN34</f>
        <v>25</v>
      </c>
      <c r="APO24" s="5">
        <f>'データ一覧(モニタリング指標)'!APO28+'データ一覧(モニタリング指標)'!APO34</f>
        <v>26</v>
      </c>
      <c r="APP24" s="5">
        <f>'データ一覧(モニタリング指標)'!APP28+'データ一覧(モニタリング指標)'!APP34</f>
        <v>29</v>
      </c>
      <c r="APQ24" s="5">
        <f>'データ一覧(モニタリング指標)'!APQ28+'データ一覧(モニタリング指標)'!APQ34</f>
        <v>29</v>
      </c>
      <c r="APR24" s="5">
        <f>'データ一覧(モニタリング指標)'!APR28+'データ一覧(モニタリング指標)'!APR34</f>
        <v>24</v>
      </c>
      <c r="APS24" s="5">
        <f>'データ一覧(モニタリング指標)'!APS28+'データ一覧(モニタリング指標)'!APS34</f>
        <v>30</v>
      </c>
      <c r="APT24" s="5">
        <f>'データ一覧(モニタリング指標)'!APT28+'データ一覧(モニタリング指標)'!APT34</f>
        <v>29</v>
      </c>
      <c r="APU24" s="5">
        <f>'データ一覧(モニタリング指標)'!APU28+'データ一覧(モニタリング指標)'!APU34</f>
        <v>31</v>
      </c>
      <c r="APV24" s="5">
        <f>'データ一覧(モニタリング指標)'!APV28+'データ一覧(モニタリング指標)'!APV34</f>
        <v>29</v>
      </c>
      <c r="APW24" s="5">
        <f>'データ一覧(モニタリング指標)'!APW28+'データ一覧(モニタリング指標)'!APW34</f>
        <v>28</v>
      </c>
      <c r="APX24" s="5">
        <f>'データ一覧(モニタリング指標)'!APX28+'データ一覧(モニタリング指標)'!APX34</f>
        <v>28</v>
      </c>
      <c r="APY24" s="5">
        <f>'データ一覧(モニタリング指標)'!APY28+'データ一覧(モニタリング指標)'!APY34</f>
        <v>22</v>
      </c>
      <c r="APZ24" s="5">
        <f>'データ一覧(モニタリング指標)'!APZ28+'データ一覧(モニタリング指標)'!APZ34</f>
        <v>22</v>
      </c>
      <c r="AQA24" s="5">
        <f>'データ一覧(モニタリング指標)'!AQA28+'データ一覧(モニタリング指標)'!AQA34</f>
        <v>19</v>
      </c>
      <c r="AQB24" s="5">
        <f>'データ一覧(モニタリング指標)'!AQB28+'データ一覧(モニタリング指標)'!AQB34</f>
        <v>17</v>
      </c>
      <c r="AQC24" s="5">
        <f>'データ一覧(モニタリング指標)'!AQC28+'データ一覧(モニタリング指標)'!AQC34</f>
        <v>13</v>
      </c>
      <c r="AQD24" s="5">
        <f>'データ一覧(モニタリング指標)'!AQD28+'データ一覧(モニタリング指標)'!AQD34</f>
        <v>13</v>
      </c>
      <c r="AQE24" s="5">
        <f>'データ一覧(モニタリング指標)'!AQE28+'データ一覧(モニタリング指標)'!AQE34</f>
        <v>13</v>
      </c>
      <c r="AQF24" s="5">
        <f>'データ一覧(モニタリング指標)'!AQF28+'データ一覧(モニタリング指標)'!AQF34</f>
        <v>11</v>
      </c>
      <c r="AQG24" s="5">
        <f>'データ一覧(モニタリング指標)'!AQG28+'データ一覧(モニタリング指標)'!AQG34</f>
        <v>13</v>
      </c>
      <c r="AQH24" s="5">
        <f>'データ一覧(モニタリング指標)'!AQH28+'データ一覧(モニタリング指標)'!AQH34</f>
        <v>13</v>
      </c>
      <c r="AQI24" s="5">
        <f>'データ一覧(モニタリング指標)'!AQI28+'データ一覧(モニタリング指標)'!AQI34</f>
        <v>10</v>
      </c>
      <c r="AQJ24" s="5">
        <f>'データ一覧(モニタリング指標)'!AQJ28+'データ一覧(モニタリング指標)'!AQJ34</f>
        <v>10</v>
      </c>
      <c r="AQK24" s="5">
        <f>'データ一覧(モニタリング指標)'!AQK28+'データ一覧(モニタリング指標)'!AQK34</f>
        <v>10</v>
      </c>
      <c r="AQL24" s="5">
        <f>'データ一覧(モニタリング指標)'!AQL28+'データ一覧(モニタリング指標)'!AQL34</f>
        <v>10</v>
      </c>
      <c r="AQM24" s="5">
        <f>'データ一覧(モニタリング指標)'!AQM28+'データ一覧(モニタリング指標)'!AQM34</f>
        <v>14</v>
      </c>
      <c r="AQN24" s="5">
        <f>'データ一覧(モニタリング指標)'!AQN28+'データ一覧(モニタリング指標)'!AQN34</f>
        <v>13</v>
      </c>
      <c r="AQO24" s="5">
        <f>'データ一覧(モニタリング指標)'!AQO28+'データ一覧(モニタリング指標)'!AQO34</f>
        <v>11</v>
      </c>
      <c r="AQP24" s="5">
        <f>'データ一覧(モニタリング指標)'!AQP28+'データ一覧(モニタリング指標)'!AQP34</f>
        <v>12</v>
      </c>
      <c r="AQQ24" s="5">
        <f>'データ一覧(モニタリング指標)'!AQQ28+'データ一覧(モニタリング指標)'!AQQ34</f>
        <v>15</v>
      </c>
      <c r="AQR24" s="5">
        <f>'データ一覧(モニタリング指標)'!AQR28+'データ一覧(モニタリング指標)'!AQR34</f>
        <v>15</v>
      </c>
      <c r="AQS24" s="5">
        <f>'データ一覧(モニタリング指標)'!AQS28+'データ一覧(モニタリング指標)'!AQS34</f>
        <v>15</v>
      </c>
      <c r="AQT24" s="5">
        <f>'データ一覧(モニタリング指標)'!AQT28+'データ一覧(モニタリング指標)'!AQT34</f>
        <v>16</v>
      </c>
      <c r="AQU24" s="5">
        <f>'データ一覧(モニタリング指標)'!AQU28+'データ一覧(モニタリング指標)'!AQU34</f>
        <v>16</v>
      </c>
      <c r="AQV24" s="5">
        <f>'データ一覧(モニタリング指標)'!AQV28+'データ一覧(モニタリング指標)'!AQV34</f>
        <v>15</v>
      </c>
      <c r="AQW24" s="5">
        <f>'データ一覧(モニタリング指標)'!AQW28+'データ一覧(モニタリング指標)'!AQW34</f>
        <v>13</v>
      </c>
      <c r="AQX24" s="5">
        <f>'データ一覧(モニタリング指標)'!AQX28+'データ一覧(モニタリング指標)'!AQX34</f>
        <v>13</v>
      </c>
      <c r="AQY24" s="5">
        <f>'データ一覧(モニタリング指標)'!AQY28+'データ一覧(モニタリング指標)'!AQY34</f>
        <v>13</v>
      </c>
      <c r="AQZ24" s="5">
        <f>'データ一覧(モニタリング指標)'!AQZ28+'データ一覧(モニタリング指標)'!AQZ34</f>
        <v>13</v>
      </c>
      <c r="ARA24" s="5">
        <f>'データ一覧(モニタリング指標)'!ARA28+'データ一覧(モニタリング指標)'!ARA34</f>
        <v>13</v>
      </c>
      <c r="ARB24" s="5">
        <f>'データ一覧(モニタリング指標)'!ARB28+'データ一覧(モニタリング指標)'!ARB34</f>
        <v>14</v>
      </c>
      <c r="ARC24" s="5">
        <f>'データ一覧(モニタリング指標)'!ARC28+'データ一覧(モニタリング指標)'!ARC34</f>
        <v>13</v>
      </c>
      <c r="ARD24" s="5">
        <f>'データ一覧(モニタリング指標)'!ARD28+'データ一覧(モニタリング指標)'!ARD34</f>
        <v>14</v>
      </c>
      <c r="ARE24" s="5">
        <f>'データ一覧(モニタリング指標)'!ARE28+'データ一覧(モニタリング指標)'!ARE34</f>
        <v>14</v>
      </c>
      <c r="ARF24" s="5">
        <f>'データ一覧(モニタリング指標)'!ARF28+'データ一覧(モニタリング指標)'!ARF34</f>
        <v>14</v>
      </c>
      <c r="ARG24" s="5">
        <f>'データ一覧(モニタリング指標)'!ARG28+'データ一覧(モニタリング指標)'!ARG34</f>
        <v>15</v>
      </c>
      <c r="ARH24" s="5">
        <f>'データ一覧(モニタリング指標)'!ARH28+'データ一覧(モニタリング指標)'!ARH34</f>
        <v>13</v>
      </c>
      <c r="ARI24" s="5">
        <f>'データ一覧(モニタリング指標)'!ARI28+'データ一覧(モニタリング指標)'!ARI34</f>
        <v>13</v>
      </c>
      <c r="ARJ24" s="5">
        <f>'データ一覧(モニタリング指標)'!ARJ28+'データ一覧(モニタリング指標)'!ARJ34</f>
        <v>11</v>
      </c>
      <c r="ARK24" s="5">
        <f>'データ一覧(モニタリング指標)'!ARK28+'データ一覧(モニタリング指標)'!ARK34</f>
        <v>10</v>
      </c>
      <c r="ARL24" s="5">
        <f>'データ一覧(モニタリング指標)'!ARL28+'データ一覧(モニタリング指標)'!ARL34</f>
        <v>14</v>
      </c>
      <c r="ARM24" s="5">
        <f>'データ一覧(モニタリング指標)'!ARM28+'データ一覧(モニタリング指標)'!ARM34</f>
        <v>14</v>
      </c>
      <c r="ARN24" s="5">
        <f>'データ一覧(モニタリング指標)'!ARN28+'データ一覧(モニタリング指標)'!ARN34</f>
        <v>14</v>
      </c>
      <c r="ARO24" s="5">
        <f>'データ一覧(モニタリング指標)'!ARO28+'データ一覧(モニタリング指標)'!ARO34</f>
        <v>13</v>
      </c>
      <c r="ARP24" s="5">
        <f>'データ一覧(モニタリング指標)'!ARP28+'データ一覧(モニタリング指標)'!ARP34</f>
        <v>12</v>
      </c>
      <c r="ARQ24" s="5">
        <f>'データ一覧(モニタリング指標)'!ARQ28+'データ一覧(モニタリング指標)'!ARQ34</f>
        <v>12</v>
      </c>
      <c r="ARR24" s="5">
        <f>'データ一覧(モニタリング指標)'!ARR28+'データ一覧(モニタリング指標)'!ARR34</f>
        <v>12</v>
      </c>
      <c r="ARS24" s="5">
        <f>'データ一覧(モニタリング指標)'!ARS28+'データ一覧(モニタリング指標)'!ARS34</f>
        <v>12</v>
      </c>
      <c r="ART24" s="5">
        <f>'データ一覧(モニタリング指標)'!ART28+'データ一覧(モニタリング指標)'!ART34</f>
        <v>12</v>
      </c>
      <c r="ARU24" s="5">
        <f>'データ一覧(モニタリング指標)'!ARU28+'データ一覧(モニタリング指標)'!ARU34</f>
        <v>12</v>
      </c>
    </row>
    <row r="25" spans="1:1165" s="41" customFormat="1" ht="18" customHeight="1">
      <c r="A25" s="39" t="s">
        <v>53</v>
      </c>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c r="JT25" s="88"/>
      <c r="JU25" s="88"/>
      <c r="JV25" s="88"/>
      <c r="JW25" s="88"/>
      <c r="JX25" s="88"/>
      <c r="JY25" s="88"/>
      <c r="JZ25" s="88"/>
      <c r="KA25" s="88"/>
      <c r="KB25" s="88"/>
      <c r="KC25" s="88"/>
      <c r="KD25" s="88"/>
      <c r="KE25" s="88"/>
      <c r="KF25" s="88"/>
      <c r="KG25" s="88"/>
      <c r="KH25" s="88"/>
      <c r="KI25" s="88"/>
      <c r="KJ25" s="88"/>
      <c r="KK25" s="88"/>
      <c r="KL25" s="88"/>
      <c r="KM25" s="88"/>
      <c r="KN25" s="88"/>
      <c r="KO25" s="88"/>
      <c r="KP25" s="88"/>
      <c r="KQ25" s="88"/>
      <c r="KR25" s="88"/>
      <c r="KS25" s="88"/>
      <c r="KT25" s="88"/>
      <c r="KU25" s="88"/>
      <c r="KV25" s="88"/>
      <c r="KW25" s="88"/>
      <c r="KX25" s="88"/>
      <c r="KY25" s="88"/>
      <c r="KZ25" s="88"/>
      <c r="LA25" s="88"/>
      <c r="LB25" s="88"/>
      <c r="LC25" s="88"/>
      <c r="LD25" s="88"/>
      <c r="LE25" s="88"/>
      <c r="LF25" s="88"/>
      <c r="LG25" s="88"/>
      <c r="LH25" s="88"/>
      <c r="LI25" s="88"/>
      <c r="LJ25" s="88"/>
      <c r="LK25" s="88"/>
      <c r="LL25" s="88"/>
      <c r="LM25" s="88"/>
      <c r="LN25" s="88"/>
      <c r="LO25" s="88"/>
      <c r="LP25" s="88"/>
      <c r="LQ25" s="88"/>
      <c r="LR25" s="88"/>
      <c r="LS25" s="88"/>
      <c r="LT25" s="88"/>
      <c r="LU25" s="88"/>
      <c r="LV25" s="88"/>
      <c r="LW25" s="88"/>
      <c r="LX25" s="88"/>
      <c r="LY25" s="88"/>
      <c r="LZ25" s="88"/>
      <c r="MA25" s="88"/>
      <c r="MB25" s="88"/>
      <c r="MC25" s="88"/>
      <c r="MD25" s="88"/>
      <c r="ME25" s="88"/>
      <c r="MF25" s="88"/>
      <c r="MG25" s="88"/>
      <c r="MH25" s="88"/>
      <c r="MI25" s="88"/>
      <c r="MJ25" s="88"/>
      <c r="MK25" s="88"/>
      <c r="ML25" s="88"/>
      <c r="MM25" s="88"/>
      <c r="MN25" s="88"/>
      <c r="MO25" s="88"/>
      <c r="MP25" s="88"/>
      <c r="MQ25" s="88"/>
      <c r="MR25" s="88"/>
      <c r="MS25" s="88"/>
      <c r="MT25" s="88"/>
      <c r="MU25" s="88"/>
      <c r="MV25" s="88"/>
      <c r="MW25" s="88"/>
      <c r="MX25" s="88"/>
      <c r="MY25" s="88"/>
      <c r="MZ25" s="88"/>
      <c r="NA25" s="88"/>
      <c r="NB25" s="88"/>
      <c r="NC25" s="88"/>
      <c r="ND25" s="88"/>
      <c r="NE25" s="88"/>
      <c r="NF25" s="88"/>
      <c r="NG25" s="88"/>
      <c r="NH25" s="88"/>
      <c r="NI25" s="88"/>
      <c r="NJ25" s="88"/>
      <c r="NK25" s="88"/>
      <c r="NL25" s="88"/>
      <c r="NM25" s="88"/>
      <c r="NN25" s="88"/>
      <c r="NO25" s="88"/>
      <c r="NP25" s="88"/>
      <c r="NQ25" s="88"/>
      <c r="NR25" s="88"/>
      <c r="NS25" s="88"/>
      <c r="NT25" s="88"/>
      <c r="NU25" s="88"/>
      <c r="NV25" s="88"/>
      <c r="NW25" s="88"/>
      <c r="NX25" s="88"/>
      <c r="NY25" s="88"/>
      <c r="NZ25" s="88"/>
      <c r="OA25" s="88"/>
      <c r="OB25" s="88"/>
      <c r="OC25" s="88"/>
      <c r="OD25" s="88"/>
      <c r="OE25" s="88"/>
      <c r="OF25" s="88"/>
      <c r="OG25" s="88"/>
      <c r="OH25" s="88"/>
      <c r="OI25" s="88"/>
      <c r="OJ25" s="88"/>
      <c r="OK25" s="88"/>
      <c r="OL25" s="88"/>
      <c r="OM25" s="88"/>
      <c r="ON25" s="88"/>
      <c r="OO25" s="88"/>
      <c r="OP25" s="88"/>
      <c r="OQ25" s="88"/>
      <c r="OR25" s="88"/>
      <c r="OS25" s="88"/>
      <c r="OT25" s="88"/>
      <c r="OU25" s="88"/>
      <c r="OV25" s="88"/>
      <c r="OW25" s="88"/>
      <c r="OX25" s="88"/>
      <c r="OY25" s="88"/>
      <c r="OZ25" s="88"/>
      <c r="PA25" s="88"/>
      <c r="PB25" s="88"/>
      <c r="PC25" s="88"/>
      <c r="PD25" s="88"/>
      <c r="PE25" s="88"/>
      <c r="PF25" s="88"/>
      <c r="PG25" s="88"/>
      <c r="PH25" s="88"/>
      <c r="PI25" s="88"/>
      <c r="PJ25" s="88"/>
      <c r="PK25" s="88"/>
      <c r="PL25" s="88"/>
      <c r="PM25" s="88"/>
      <c r="PN25" s="88"/>
      <c r="PO25" s="88"/>
      <c r="PP25" s="88"/>
      <c r="PQ25" s="88"/>
      <c r="PR25" s="88"/>
      <c r="PS25" s="88"/>
      <c r="PT25" s="88"/>
      <c r="PU25" s="88"/>
      <c r="PV25" s="88"/>
      <c r="PW25" s="88"/>
      <c r="PX25" s="88"/>
      <c r="PY25" s="88"/>
      <c r="PZ25" s="88"/>
      <c r="QA25" s="88"/>
      <c r="QB25" s="88"/>
      <c r="QC25" s="88"/>
      <c r="QD25" s="88"/>
      <c r="QE25" s="88"/>
      <c r="QF25" s="88"/>
      <c r="QG25" s="88"/>
      <c r="QH25" s="88"/>
      <c r="QI25" s="88"/>
      <c r="QJ25" s="88"/>
      <c r="QK25" s="88"/>
      <c r="QL25" s="88"/>
      <c r="QM25" s="88"/>
      <c r="QN25" s="88"/>
      <c r="QO25" s="88"/>
      <c r="QP25" s="88"/>
      <c r="QQ25" s="88"/>
      <c r="QR25" s="88"/>
      <c r="QS25" s="88"/>
      <c r="QT25" s="88"/>
      <c r="QU25" s="88"/>
      <c r="QV25" s="88"/>
      <c r="QW25" s="88"/>
      <c r="QX25" s="88"/>
      <c r="QY25" s="88"/>
      <c r="QZ25" s="88"/>
      <c r="RA25" s="88"/>
      <c r="RB25" s="88"/>
      <c r="RC25" s="88"/>
      <c r="RD25" s="88"/>
      <c r="RE25" s="88"/>
      <c r="RF25" s="88"/>
      <c r="RG25" s="88"/>
      <c r="RH25" s="88"/>
      <c r="RI25" s="88"/>
      <c r="RJ25" s="88"/>
      <c r="RK25" s="88"/>
      <c r="RL25" s="88"/>
      <c r="RM25" s="88"/>
      <c r="RN25" s="88"/>
      <c r="RO25" s="88"/>
      <c r="RP25" s="88"/>
      <c r="RQ25" s="88"/>
      <c r="RR25" s="88"/>
      <c r="RS25" s="88"/>
      <c r="RT25" s="88"/>
      <c r="RU25" s="88"/>
      <c r="RV25" s="88"/>
      <c r="RW25" s="88"/>
      <c r="RX25" s="88"/>
      <c r="RY25" s="88"/>
      <c r="RZ25" s="88"/>
      <c r="SA25" s="88"/>
      <c r="SB25" s="88"/>
      <c r="SC25" s="88"/>
      <c r="SD25" s="88"/>
      <c r="SE25" s="88"/>
      <c r="SF25" s="88"/>
      <c r="SG25" s="88"/>
      <c r="SH25" s="88"/>
      <c r="SI25" s="88"/>
      <c r="SJ25" s="88"/>
      <c r="SK25" s="88"/>
      <c r="SL25" s="88"/>
      <c r="SM25" s="88"/>
      <c r="SN25" s="88"/>
      <c r="SO25" s="88"/>
      <c r="SP25" s="88"/>
      <c r="SQ25" s="88"/>
      <c r="SR25" s="88"/>
      <c r="SS25" s="88"/>
      <c r="ST25" s="88"/>
      <c r="SU25" s="88"/>
      <c r="SV25" s="88"/>
      <c r="SW25" s="88"/>
      <c r="SX25" s="88"/>
      <c r="SY25" s="88"/>
      <c r="SZ25" s="88"/>
      <c r="TA25" s="88"/>
      <c r="TB25" s="88"/>
      <c r="TC25" s="88"/>
      <c r="TD25" s="88"/>
      <c r="TE25" s="88"/>
      <c r="TF25" s="88"/>
      <c r="TG25" s="88"/>
      <c r="TH25" s="88"/>
      <c r="TI25" s="88"/>
      <c r="TJ25" s="88"/>
      <c r="TK25" s="88"/>
      <c r="TL25" s="88"/>
      <c r="TM25" s="88"/>
      <c r="TN25" s="88"/>
      <c r="TO25" s="88"/>
      <c r="TP25" s="88"/>
      <c r="TQ25" s="88"/>
      <c r="TR25" s="88"/>
      <c r="TS25" s="88"/>
      <c r="TT25" s="88"/>
      <c r="TU25" s="88"/>
      <c r="TV25" s="88"/>
      <c r="TW25" s="88"/>
      <c r="TX25" s="88"/>
      <c r="TY25" s="88"/>
      <c r="TZ25" s="88"/>
      <c r="UA25" s="88"/>
      <c r="UB25" s="88"/>
      <c r="UC25" s="88"/>
      <c r="UD25" s="88"/>
      <c r="UE25" s="88"/>
      <c r="UF25" s="88"/>
      <c r="UG25" s="88"/>
      <c r="UH25" s="88"/>
      <c r="UI25" s="88"/>
      <c r="UJ25" s="88"/>
      <c r="UK25" s="88"/>
      <c r="UL25" s="88"/>
      <c r="UM25" s="88"/>
      <c r="UN25" s="88"/>
      <c r="UO25" s="88"/>
      <c r="UP25" s="88"/>
      <c r="UQ25" s="88"/>
      <c r="UR25" s="88"/>
      <c r="US25" s="88"/>
      <c r="UT25" s="88"/>
      <c r="UU25" s="88"/>
      <c r="UV25" s="88"/>
      <c r="UW25" s="88"/>
      <c r="UX25" s="88"/>
      <c r="UY25" s="88"/>
      <c r="UZ25" s="88"/>
      <c r="VA25" s="88"/>
      <c r="VB25" s="88"/>
      <c r="VC25" s="88"/>
      <c r="VD25" s="88"/>
      <c r="VE25" s="88"/>
      <c r="VF25" s="88"/>
      <c r="VG25" s="88"/>
      <c r="VH25" s="88"/>
      <c r="VI25" s="88"/>
      <c r="VJ25" s="88"/>
      <c r="VK25" s="88"/>
      <c r="VL25" s="88"/>
      <c r="VM25" s="88"/>
      <c r="VN25" s="88"/>
      <c r="VO25" s="88"/>
      <c r="VP25" s="88"/>
      <c r="VQ25" s="88"/>
      <c r="VR25" s="88"/>
      <c r="VS25" s="88"/>
      <c r="VT25" s="88"/>
      <c r="VU25" s="88"/>
      <c r="VV25" s="88"/>
      <c r="VW25" s="88"/>
      <c r="VX25" s="88"/>
      <c r="VY25" s="88"/>
      <c r="VZ25" s="88"/>
      <c r="WA25" s="88"/>
      <c r="WB25" s="88"/>
      <c r="WC25" s="88"/>
      <c r="WD25" s="88"/>
      <c r="WE25" s="88"/>
      <c r="WF25" s="88"/>
      <c r="WG25" s="88"/>
      <c r="WH25" s="88"/>
      <c r="WI25" s="88"/>
      <c r="WJ25" s="88"/>
      <c r="WK25" s="88"/>
      <c r="WL25" s="88"/>
      <c r="WM25" s="88"/>
      <c r="WN25" s="88"/>
      <c r="WO25" s="88"/>
      <c r="WP25" s="88"/>
      <c r="WQ25" s="88"/>
      <c r="WR25" s="88"/>
      <c r="WS25" s="88"/>
      <c r="WT25" s="88"/>
      <c r="WU25" s="88"/>
      <c r="WV25" s="88"/>
      <c r="WW25" s="88"/>
      <c r="WX25" s="88"/>
      <c r="WY25" s="88"/>
      <c r="WZ25" s="88"/>
      <c r="XA25" s="88"/>
      <c r="XB25" s="88"/>
      <c r="XC25" s="88"/>
      <c r="XD25" s="88"/>
      <c r="XE25" s="88"/>
      <c r="XF25" s="88"/>
      <c r="XG25" s="88"/>
      <c r="XH25" s="88"/>
      <c r="XI25" s="88"/>
      <c r="XJ25" s="88"/>
      <c r="XK25" s="88"/>
      <c r="XL25" s="88"/>
      <c r="XM25" s="88"/>
      <c r="XN25" s="88"/>
      <c r="XO25" s="88"/>
      <c r="XP25" s="88"/>
      <c r="XQ25" s="88"/>
      <c r="XR25" s="88"/>
      <c r="XS25" s="88"/>
      <c r="XT25" s="88"/>
      <c r="XU25" s="88"/>
      <c r="XV25" s="88"/>
      <c r="XW25" s="88"/>
      <c r="XX25" s="88"/>
      <c r="XY25" s="88"/>
      <c r="XZ25" s="88"/>
      <c r="YA25" s="88"/>
      <c r="YB25" s="88"/>
      <c r="YC25" s="88"/>
      <c r="YD25" s="88"/>
      <c r="YE25" s="88"/>
      <c r="YF25" s="88"/>
      <c r="YG25" s="88"/>
      <c r="YH25" s="88"/>
      <c r="YI25" s="88"/>
      <c r="YJ25" s="88"/>
      <c r="YK25" s="88"/>
      <c r="YL25" s="88"/>
      <c r="YM25" s="88"/>
      <c r="YN25" s="88"/>
      <c r="YO25" s="88"/>
      <c r="YP25" s="88"/>
      <c r="YQ25" s="88"/>
      <c r="YR25" s="88"/>
      <c r="YS25" s="88"/>
      <c r="YT25" s="88"/>
      <c r="YU25" s="88"/>
      <c r="YV25" s="88"/>
      <c r="YW25" s="88"/>
      <c r="YX25" s="88"/>
      <c r="YY25" s="88"/>
      <c r="YZ25" s="88"/>
      <c r="ZA25" s="88"/>
      <c r="ZB25" s="88"/>
      <c r="ZC25" s="88"/>
      <c r="ZD25" s="88"/>
      <c r="ZE25" s="88"/>
      <c r="ZF25" s="88"/>
      <c r="ZG25" s="88"/>
      <c r="ZH25" s="88"/>
      <c r="ZI25" s="5">
        <f>'データ一覧(モニタリング指標)'!ZI36+'データ一覧(モニタリング指標)'!ZI27</f>
        <v>210</v>
      </c>
      <c r="ZJ25" s="5">
        <f>'データ一覧(モニタリング指標)'!ZJ36+'データ一覧(モニタリング指標)'!ZJ27</f>
        <v>210</v>
      </c>
      <c r="ZK25" s="5">
        <f>'データ一覧(モニタリング指標)'!ZK36+'データ一覧(モニタリング指標)'!ZK27</f>
        <v>208</v>
      </c>
      <c r="ZL25" s="5">
        <f>'データ一覧(モニタリング指標)'!ZL36+'データ一覧(モニタリング指標)'!ZL27</f>
        <v>208</v>
      </c>
      <c r="ZM25" s="5">
        <f>'データ一覧(モニタリング指標)'!ZM36+'データ一覧(モニタリング指標)'!ZM27</f>
        <v>209</v>
      </c>
      <c r="ZN25" s="5">
        <f>'データ一覧(モニタリング指標)'!ZN36+'データ一覧(モニタリング指標)'!ZN27</f>
        <v>209</v>
      </c>
      <c r="ZO25" s="5">
        <f>'データ一覧(モニタリング指標)'!ZO36+'データ一覧(モニタリング指標)'!ZO27</f>
        <v>211</v>
      </c>
      <c r="ZP25" s="5">
        <f>'データ一覧(モニタリング指標)'!ZP36+'データ一覧(モニタリング指標)'!ZP27</f>
        <v>214</v>
      </c>
      <c r="ZQ25" s="5">
        <f>'データ一覧(モニタリング指標)'!ZQ36+'データ一覧(モニタリング指標)'!ZQ27</f>
        <v>217</v>
      </c>
      <c r="ZR25" s="5">
        <f>'データ一覧(モニタリング指標)'!ZR36+'データ一覧(モニタリング指標)'!ZR27</f>
        <v>230</v>
      </c>
      <c r="ZS25" s="5">
        <f>'データ一覧(モニタリング指標)'!ZS36+'データ一覧(モニタリング指標)'!ZS27</f>
        <v>230</v>
      </c>
      <c r="ZT25" s="5">
        <f>'データ一覧(モニタリング指標)'!ZT36+'データ一覧(モニタリング指標)'!ZT27</f>
        <v>235</v>
      </c>
      <c r="ZU25" s="5">
        <f>'データ一覧(モニタリング指標)'!ZU36+'データ一覧(モニタリング指標)'!ZU27</f>
        <v>237</v>
      </c>
      <c r="ZV25" s="5">
        <f>'データ一覧(モニタリング指標)'!ZV36+'データ一覧(モニタリング指標)'!ZV27</f>
        <v>241</v>
      </c>
      <c r="ZW25" s="5">
        <f>'データ一覧(モニタリング指標)'!ZW36+'データ一覧(モニタリング指標)'!ZW27</f>
        <v>250</v>
      </c>
      <c r="ZX25" s="5">
        <f>'データ一覧(モニタリング指標)'!ZX36+'データ一覧(モニタリング指標)'!ZX27</f>
        <v>245</v>
      </c>
      <c r="ZY25" s="5">
        <f>'データ一覧(モニタリング指標)'!ZY36+'データ一覧(モニタリング指標)'!ZY27</f>
        <v>248</v>
      </c>
      <c r="ZZ25" s="5">
        <f>'データ一覧(モニタリング指標)'!ZZ36+'データ一覧(モニタリング指標)'!ZZ27</f>
        <v>248</v>
      </c>
      <c r="AAA25" s="5">
        <f>'データ一覧(モニタリング指標)'!AAA36+'データ一覧(モニタリング指標)'!AAA27</f>
        <v>262</v>
      </c>
      <c r="AAB25" s="5">
        <f>'データ一覧(モニタリング指標)'!AAB36+'データ一覧(モニタリング指標)'!AAB27</f>
        <v>280</v>
      </c>
      <c r="AAC25" s="5">
        <f>'データ一覧(モニタリング指標)'!AAC36+'データ一覧(モニタリング指標)'!AAC27</f>
        <v>290</v>
      </c>
      <c r="AAD25" s="5">
        <f>'データ一覧(モニタリング指標)'!AAD36+'データ一覧(モニタリング指標)'!AAD27</f>
        <v>290</v>
      </c>
      <c r="AAE25" s="5">
        <f>'データ一覧(モニタリング指標)'!AAE36+'データ一覧(モニタリング指標)'!AAE27</f>
        <v>297</v>
      </c>
      <c r="AAF25" s="5">
        <f>'データ一覧(モニタリング指標)'!AAF36+'データ一覧(モニタリング指標)'!AAF27</f>
        <v>301</v>
      </c>
      <c r="AAG25" s="5">
        <f>'データ一覧(モニタリング指標)'!AAG36+'データ一覧(モニタリング指標)'!AAG27</f>
        <v>302</v>
      </c>
      <c r="AAH25" s="5">
        <f>'データ一覧(モニタリング指標)'!AAH36+'データ一覧(モニタリング指標)'!AAH27</f>
        <v>300</v>
      </c>
      <c r="AAI25" s="5">
        <f>'データ一覧(モニタリング指標)'!AAI36+'データ一覧(モニタリング指標)'!AAI27</f>
        <v>308</v>
      </c>
      <c r="AAJ25" s="5">
        <f>'データ一覧(モニタリング指標)'!AAJ36+'データ一覧(モニタリング指標)'!AAJ27</f>
        <v>312</v>
      </c>
      <c r="AAK25" s="5">
        <f>'データ一覧(モニタリング指標)'!AAK36+'データ一覧(モニタリング指標)'!AAK27</f>
        <v>320</v>
      </c>
      <c r="AAL25" s="5">
        <f>'データ一覧(モニタリング指標)'!AAL36+'データ一覧(モニタリング指標)'!AAL27</f>
        <v>338</v>
      </c>
      <c r="AAM25" s="5">
        <f>'データ一覧(モニタリング指標)'!AAM36+'データ一覧(モニタリング指標)'!AAM27</f>
        <v>338</v>
      </c>
      <c r="AAN25" s="5">
        <f>'データ一覧(モニタリング指標)'!AAN36+'データ一覧(モニタリング指標)'!AAN27</f>
        <v>338</v>
      </c>
      <c r="AAO25" s="5">
        <f>'データ一覧(モニタリング指標)'!AAO36+'データ一覧(モニタリング指標)'!AAO27</f>
        <v>360</v>
      </c>
      <c r="AAP25" s="5">
        <f>'データ一覧(モニタリング指標)'!AAP36+'データ一覧(モニタリング指標)'!AAP27</f>
        <v>366</v>
      </c>
      <c r="AAQ25" s="5">
        <f>'データ一覧(モニタリング指標)'!AAQ36+'データ一覧(モニタリング指標)'!AAQ27</f>
        <v>374</v>
      </c>
      <c r="AAR25" s="5">
        <f>'データ一覧(モニタリング指標)'!AAR36+'データ一覧(モニタリング指標)'!AAR27</f>
        <v>379</v>
      </c>
      <c r="AAS25" s="5">
        <f>'データ一覧(モニタリング指標)'!AAS36+'データ一覧(モニタリング指標)'!AAS27</f>
        <v>389</v>
      </c>
      <c r="AAT25" s="5">
        <f>'データ一覧(モニタリング指標)'!AAT36+'データ一覧(モニタリング指標)'!AAT27</f>
        <v>393</v>
      </c>
      <c r="AAU25" s="5">
        <f>'データ一覧(モニタリング指標)'!AAU36+'データ一覧(モニタリング指標)'!AAU27</f>
        <v>398</v>
      </c>
      <c r="AAV25" s="5">
        <f>'データ一覧(モニタリング指標)'!AAV36+'データ一覧(モニタリング指標)'!AAV27</f>
        <v>399</v>
      </c>
      <c r="AAW25" s="5">
        <f>'データ一覧(モニタリング指標)'!AAW36+'データ一覧(モニタリング指標)'!AAW27</f>
        <v>406</v>
      </c>
      <c r="AAX25" s="5">
        <f>'データ一覧(モニタリング指標)'!AAX36+'データ一覧(モニタリング指標)'!AAX27</f>
        <v>410</v>
      </c>
      <c r="AAY25" s="5">
        <f>'データ一覧(モニタリング指標)'!AAY36+'データ一覧(モニタリング指標)'!AAY27</f>
        <v>410</v>
      </c>
      <c r="AAZ25" s="5">
        <f>'データ一覧(モニタリング指標)'!AAZ36+'データ一覧(モニタリング指標)'!AAZ27</f>
        <v>409</v>
      </c>
      <c r="ABA25" s="5">
        <f>'データ一覧(モニタリング指標)'!ABA36+'データ一覧(モニタリング指標)'!ABA27</f>
        <v>402</v>
      </c>
      <c r="ABB25" s="5">
        <f>'データ一覧(モニタリング指標)'!ABB36+'データ一覧(モニタリング指標)'!ABB27</f>
        <v>402</v>
      </c>
      <c r="ABC25" s="5">
        <f>'データ一覧(モニタリング指標)'!ABC36+'データ一覧(モニタリング指標)'!ABC27</f>
        <v>406</v>
      </c>
      <c r="ABD25" s="5">
        <f>'データ一覧(モニタリング指標)'!ABD36+'データ一覧(モニタリング指標)'!ABD27</f>
        <v>411</v>
      </c>
      <c r="ABE25" s="5">
        <f>'データ一覧(モニタリング指標)'!ABE36+'データ一覧(モニタリング指標)'!ABE27</f>
        <v>412</v>
      </c>
      <c r="ABF25" s="5">
        <f>'データ一覧(モニタリング指標)'!ABF36+'データ一覧(モニタリング指標)'!ABF27</f>
        <v>408</v>
      </c>
      <c r="ABG25" s="5">
        <f>'データ一覧(モニタリング指標)'!ABG36+'データ一覧(モニタリング指標)'!ABG27</f>
        <v>412</v>
      </c>
      <c r="ABH25" s="5">
        <f>'データ一覧(モニタリング指標)'!ABH36+'データ一覧(モニタリング指標)'!ABH27</f>
        <v>412</v>
      </c>
      <c r="ABI25" s="5">
        <f>'データ一覧(モニタリング指標)'!ABI36+'データ一覧(モニタリング指標)'!ABI27</f>
        <v>412</v>
      </c>
      <c r="ABJ25" s="5">
        <f>'データ一覧(モニタリング指標)'!ABJ36+'データ一覧(モニタリング指標)'!ABJ27</f>
        <v>413</v>
      </c>
      <c r="ABK25" s="5">
        <f>'データ一覧(モニタリング指標)'!ABK36+'データ一覧(モニタリング指標)'!ABK27</f>
        <v>413</v>
      </c>
      <c r="ABL25" s="5">
        <f>'データ一覧(モニタリング指標)'!ABL36+'データ一覧(モニタリング指標)'!ABL27</f>
        <v>421</v>
      </c>
      <c r="ABM25" s="5">
        <f>'データ一覧(モニタリング指標)'!ABM36+'データ一覧(モニタリング指標)'!ABM27</f>
        <v>413</v>
      </c>
      <c r="ABN25" s="5">
        <f>'データ一覧(モニタリング指標)'!ABN36+'データ一覧(モニタリング指標)'!ABN27</f>
        <v>411</v>
      </c>
      <c r="ABO25" s="5">
        <f>'データ一覧(モニタリング指標)'!ABO36+'データ一覧(モニタリング指標)'!ABO27</f>
        <v>408</v>
      </c>
      <c r="ABP25" s="5">
        <f>'データ一覧(モニタリング指標)'!ABP36+'データ一覧(モニタリング指標)'!ABP27</f>
        <v>408</v>
      </c>
      <c r="ABQ25" s="5">
        <f>'データ一覧(モニタリング指標)'!ABQ36+'データ一覧(モニタリング指標)'!ABQ27</f>
        <v>404</v>
      </c>
      <c r="ABR25" s="5">
        <f>'データ一覧(モニタリング指標)'!ABR36+'データ一覧(モニタリング指標)'!ABR27</f>
        <v>400</v>
      </c>
      <c r="ABS25" s="5">
        <f>'データ一覧(モニタリング指標)'!ABS36+'データ一覧(モニタリング指標)'!ABS27</f>
        <v>399</v>
      </c>
      <c r="ABT25" s="5">
        <f>'データ一覧(モニタリング指標)'!ABT36+'データ一覧(モニタリング指標)'!ABT27</f>
        <v>398</v>
      </c>
      <c r="ABU25" s="5">
        <f>'データ一覧(モニタリング指標)'!ABU36+'データ一覧(モニタリング指標)'!ABU27</f>
        <v>394</v>
      </c>
      <c r="ABV25" s="5">
        <f>'データ一覧(モニタリング指標)'!ABV36+'データ一覧(モニタリング指標)'!ABV27</f>
        <v>394</v>
      </c>
      <c r="ABW25" s="5">
        <f>'データ一覧(モニタリング指標)'!ABW36+'データ一覧(モニタリング指標)'!ABW27</f>
        <v>394</v>
      </c>
      <c r="ABX25" s="5">
        <f>'データ一覧(モニタリング指標)'!ABX36+'データ一覧(モニタリング指標)'!ABX27</f>
        <v>394</v>
      </c>
      <c r="ABY25" s="5">
        <f>'データ一覧(モニタリング指標)'!ABY36+'データ一覧(モニタリング指標)'!ABY27</f>
        <v>393</v>
      </c>
      <c r="ABZ25" s="5">
        <f>'データ一覧(モニタリング指標)'!ABZ36+'データ一覧(モニタリング指標)'!ABZ27</f>
        <v>387</v>
      </c>
      <c r="ACA25" s="5">
        <f>'データ一覧(モニタリング指標)'!ACA36+'データ一覧(モニタリング指標)'!ACA27</f>
        <v>386</v>
      </c>
      <c r="ACB25" s="5">
        <f>'データ一覧(モニタリング指標)'!ACB36+'データ一覧(モニタリング指標)'!ACB27</f>
        <v>387</v>
      </c>
      <c r="ACC25" s="5">
        <f>'データ一覧(モニタリング指標)'!ACC36+'データ一覧(モニタリング指標)'!ACC27</f>
        <v>388</v>
      </c>
      <c r="ACD25" s="5">
        <f>'データ一覧(モニタリング指標)'!ACD36+'データ一覧(モニタリング指標)'!ACD27</f>
        <v>388</v>
      </c>
      <c r="ACE25" s="5">
        <f>'データ一覧(モニタリング指標)'!ACE36+'データ一覧(モニタリング指標)'!ACE27</f>
        <v>388</v>
      </c>
      <c r="ACF25" s="5">
        <f>'データ一覧(モニタリング指標)'!ACF36+'データ一覧(モニタリング指標)'!ACF27</f>
        <v>388</v>
      </c>
      <c r="ACG25" s="5">
        <f>'データ一覧(モニタリング指標)'!ACG36+'データ一覧(モニタリング指標)'!ACG27</f>
        <v>393</v>
      </c>
      <c r="ACH25" s="5">
        <f>'データ一覧(モニタリング指標)'!ACH36+'データ一覧(モニタリング指標)'!ACH27</f>
        <v>391</v>
      </c>
      <c r="ACI25" s="5">
        <f>'データ一覧(モニタリング指標)'!ACI36+'データ一覧(モニタリング指標)'!ACI27</f>
        <v>391</v>
      </c>
      <c r="ACJ25" s="5">
        <f>'データ一覧(モニタリング指標)'!ACJ36+'データ一覧(モニタリング指標)'!ACJ27</f>
        <v>385</v>
      </c>
      <c r="ACK25" s="5">
        <f>'データ一覧(モニタリング指標)'!ACK36+'データ一覧(モニタリング指標)'!ACK27</f>
        <v>385</v>
      </c>
      <c r="ACL25" s="5">
        <f>'データ一覧(モニタリング指標)'!ACL36+'データ一覧(モニタリング指標)'!ACL27</f>
        <v>385</v>
      </c>
      <c r="ACM25" s="5">
        <f>'データ一覧(モニタリング指標)'!ACM36+'データ一覧(モニタリング指標)'!ACM27</f>
        <v>385</v>
      </c>
      <c r="ACN25" s="5">
        <f>'データ一覧(モニタリング指標)'!ACN36+'データ一覧(モニタリング指標)'!ACN27</f>
        <v>385</v>
      </c>
      <c r="ACO25" s="5">
        <f>'データ一覧(モニタリング指標)'!ACO36+'データ一覧(モニタリング指標)'!ACO27</f>
        <v>385</v>
      </c>
      <c r="ACP25" s="5">
        <f>'データ一覧(モニタリング指標)'!ACP36+'データ一覧(モニタリング指標)'!ACP27</f>
        <v>385</v>
      </c>
      <c r="ACQ25" s="5">
        <f>'データ一覧(モニタリング指標)'!ACQ36+'データ一覧(モニタリング指標)'!ACQ27</f>
        <v>385</v>
      </c>
      <c r="ACR25" s="5">
        <f>'データ一覧(モニタリング指標)'!ACR36+'データ一覧(モニタリング指標)'!ACR27</f>
        <v>385</v>
      </c>
      <c r="ACS25" s="5">
        <f>'データ一覧(モニタリング指標)'!ACS36+'データ一覧(モニタリング指標)'!ACS27</f>
        <v>385</v>
      </c>
      <c r="ACT25" s="5">
        <f>'データ一覧(モニタリング指標)'!ACT36+'データ一覧(モニタリング指標)'!ACT27</f>
        <v>388</v>
      </c>
      <c r="ACU25" s="5">
        <f>'データ一覧(モニタリング指標)'!ACU36+'データ一覧(モニタリング指標)'!ACU27</f>
        <v>388</v>
      </c>
      <c r="ACV25" s="5">
        <f>'データ一覧(モニタリング指標)'!ACV36+'データ一覧(モニタリング指標)'!ACV27</f>
        <v>388</v>
      </c>
      <c r="ACW25" s="5">
        <f>'データ一覧(モニタリング指標)'!ACW36+'データ一覧(モニタリング指標)'!ACW27</f>
        <v>367</v>
      </c>
      <c r="ACX25" s="5">
        <f>'データ一覧(モニタリング指標)'!ACX36+'データ一覧(モニタリング指標)'!ACX27</f>
        <v>367</v>
      </c>
      <c r="ACY25" s="5">
        <f>'データ一覧(モニタリング指標)'!ACY36+'データ一覧(モニタリング指標)'!ACY27</f>
        <v>367</v>
      </c>
      <c r="ACZ25" s="5">
        <f>'データ一覧(モニタリング指標)'!ACZ36+'データ一覧(モニタリング指標)'!ACZ27</f>
        <v>367</v>
      </c>
      <c r="ADA25" s="5">
        <f>'データ一覧(モニタリング指標)'!ADA36+'データ一覧(モニタリング指標)'!ADA27</f>
        <v>366</v>
      </c>
      <c r="ADB25" s="5">
        <f>'データ一覧(モニタリング指標)'!ADB36+'データ一覧(モニタリング指標)'!ADB27</f>
        <v>367</v>
      </c>
      <c r="ADC25" s="5">
        <f>'データ一覧(モニタリング指標)'!ADC36+'データ一覧(モニタリング指標)'!ADC27</f>
        <v>367</v>
      </c>
      <c r="ADD25" s="5">
        <f>'データ一覧(モニタリング指標)'!ADD36+'データ一覧(モニタリング指標)'!ADD27</f>
        <v>367</v>
      </c>
      <c r="ADE25" s="5">
        <f>'データ一覧(モニタリング指標)'!ADE36+'データ一覧(モニタリング指標)'!ADE27</f>
        <v>367</v>
      </c>
      <c r="ADF25" s="5">
        <f>'データ一覧(モニタリング指標)'!ADF36+'データ一覧(モニタリング指標)'!ADF27</f>
        <v>367</v>
      </c>
      <c r="ADG25" s="5">
        <f>'データ一覧(モニタリング指標)'!ADG36+'データ一覧(モニタリング指標)'!ADG27</f>
        <v>367</v>
      </c>
      <c r="ADH25" s="5">
        <f>'データ一覧(モニタリング指標)'!ADH36+'データ一覧(モニタリング指標)'!ADH27</f>
        <v>367</v>
      </c>
      <c r="ADI25" s="5">
        <f>'データ一覧(モニタリング指標)'!ADI36+'データ一覧(モニタリング指標)'!ADI27</f>
        <v>365</v>
      </c>
      <c r="ADJ25" s="5">
        <f>'データ一覧(モニタリング指標)'!ADJ36+'データ一覧(モニタリング指標)'!ADJ27</f>
        <v>365</v>
      </c>
      <c r="ADK25" s="5">
        <f>'データ一覧(モニタリング指標)'!ADK36+'データ一覧(モニタリング指標)'!ADK27</f>
        <v>365</v>
      </c>
      <c r="ADL25" s="5">
        <f>'データ一覧(モニタリング指標)'!ADL36+'データ一覧(モニタリング指標)'!ADL27</f>
        <v>365</v>
      </c>
      <c r="ADM25" s="5">
        <f>'データ一覧(モニタリング指標)'!ADM36+'データ一覧(モニタリング指標)'!ADM27</f>
        <v>365</v>
      </c>
      <c r="ADN25" s="5">
        <f>'データ一覧(モニタリング指標)'!ADN36+'データ一覧(モニタリング指標)'!ADN27</f>
        <v>365</v>
      </c>
      <c r="ADO25" s="5">
        <f>'データ一覧(モニタリング指標)'!ADO36+'データ一覧(モニタリング指標)'!ADO27</f>
        <v>365</v>
      </c>
      <c r="ADP25" s="5">
        <f>'データ一覧(モニタリング指標)'!ADP36+'データ一覧(モニタリング指標)'!ADP27</f>
        <v>365</v>
      </c>
      <c r="ADQ25" s="5">
        <f>'データ一覧(モニタリング指標)'!ADQ36+'データ一覧(モニタリング指標)'!ADQ27</f>
        <v>365</v>
      </c>
      <c r="ADR25" s="5">
        <f>'データ一覧(モニタリング指標)'!ADR36+'データ一覧(モニタリング指標)'!ADR27</f>
        <v>365</v>
      </c>
      <c r="ADS25" s="5">
        <f>'データ一覧(モニタリング指標)'!ADS36+'データ一覧(モニタリング指標)'!ADS27</f>
        <v>360</v>
      </c>
      <c r="ADT25" s="5">
        <f>'データ一覧(モニタリング指標)'!ADT36+'データ一覧(モニタリング指標)'!ADT27</f>
        <v>360</v>
      </c>
      <c r="ADU25" s="5">
        <f>'データ一覧(モニタリング指標)'!ADU36+'データ一覧(モニタリング指標)'!ADU27</f>
        <v>360</v>
      </c>
      <c r="ADV25" s="5">
        <f>'データ一覧(モニタリング指標)'!ADV36+'データ一覧(モニタリング指標)'!ADV27</f>
        <v>361</v>
      </c>
      <c r="ADW25" s="5">
        <f>'データ一覧(モニタリング指標)'!ADW36+'データ一覧(モニタリング指標)'!ADW27</f>
        <v>362</v>
      </c>
      <c r="ADX25" s="5">
        <f>'データ一覧(モニタリング指標)'!ADX36+'データ一覧(モニタリング指標)'!ADX27</f>
        <v>356</v>
      </c>
      <c r="ADY25" s="5">
        <f>'データ一覧(モニタリング指標)'!ADY36+'データ一覧(モニタリング指標)'!ADY27</f>
        <v>356</v>
      </c>
      <c r="ADZ25" s="5">
        <f>'データ一覧(モニタリング指標)'!ADZ36+'データ一覧(モニタリング指標)'!ADZ27</f>
        <v>356</v>
      </c>
      <c r="AEA25" s="5">
        <f>'データ一覧(モニタリング指標)'!AEA36+'データ一覧(モニタリング指標)'!AEA27</f>
        <v>356</v>
      </c>
      <c r="AEB25" s="5">
        <f>'データ一覧(モニタリング指標)'!AEB36+'データ一覧(モニタリング指標)'!AEB27</f>
        <v>345</v>
      </c>
      <c r="AEC25" s="5">
        <f>'データ一覧(モニタリング指標)'!AEC36+'データ一覧(モニタリング指標)'!AEC27</f>
        <v>329</v>
      </c>
      <c r="AED25" s="5">
        <f>'データ一覧(モニタリング指標)'!AED36+'データ一覧(モニタリング指標)'!AED27</f>
        <v>309</v>
      </c>
      <c r="AEE25" s="5">
        <f>'データ一覧(モニタリング指標)'!AEE36+'データ一覧(モニタリング指標)'!AEE27</f>
        <v>307</v>
      </c>
      <c r="AEF25" s="5">
        <f>'データ一覧(モニタリング指標)'!AEF36+'データ一覧(モニタリング指標)'!AEF27</f>
        <v>301</v>
      </c>
      <c r="AEG25" s="5">
        <f>'データ一覧(モニタリング指標)'!AEG36+'データ一覧(モニタリング指標)'!AEG27</f>
        <v>299</v>
      </c>
      <c r="AEH25" s="5">
        <f>'データ一覧(モニタリング指標)'!AEH36+'データ一覧(モニタリング指標)'!AEH27</f>
        <v>299</v>
      </c>
      <c r="AEI25" s="5">
        <f>'データ一覧(モニタリング指標)'!AEI36+'データ一覧(モニタリング指標)'!AEI27</f>
        <v>296</v>
      </c>
      <c r="AEJ25" s="5">
        <f>'データ一覧(モニタリング指標)'!AEJ36+'データ一覧(モニタリング指標)'!AEJ27</f>
        <v>294</v>
      </c>
      <c r="AEK25" s="5">
        <f>'データ一覧(モニタリング指標)'!AEK36+'データ一覧(モニタリング指標)'!AEK27</f>
        <v>293</v>
      </c>
      <c r="AEL25" s="5">
        <f>'データ一覧(モニタリング指標)'!AEL36+'データ一覧(モニタリング指標)'!AEL27</f>
        <v>289</v>
      </c>
      <c r="AEM25" s="5">
        <f>'データ一覧(モニタリング指標)'!AEM36+'データ一覧(モニタリング指標)'!AEM27</f>
        <v>289</v>
      </c>
      <c r="AEN25" s="5">
        <f>'データ一覧(モニタリング指標)'!AEN36+'データ一覧(モニタリング指標)'!AEN27</f>
        <v>288</v>
      </c>
      <c r="AEO25" s="5">
        <f>'データ一覧(モニタリング指標)'!AEO36+'データ一覧(モニタリング指標)'!AEO27</f>
        <v>288</v>
      </c>
      <c r="AEP25" s="5">
        <f>'データ一覧(モニタリング指標)'!AEP36+'データ一覧(モニタリング指標)'!AEP27</f>
        <v>287</v>
      </c>
      <c r="AEQ25" s="5">
        <f>'データ一覧(モニタリング指標)'!AEQ36+'データ一覧(モニタリング指標)'!AEQ27</f>
        <v>287</v>
      </c>
      <c r="AER25" s="5">
        <f>'データ一覧(モニタリング指標)'!AER36+'データ一覧(モニタリング指標)'!AER27</f>
        <v>288</v>
      </c>
      <c r="AES25" s="5">
        <f>'データ一覧(モニタリング指標)'!AES36+'データ一覧(モニタリング指標)'!AES27</f>
        <v>288</v>
      </c>
      <c r="AET25" s="5">
        <f>'データ一覧(モニタリング指標)'!AET36+'データ一覧(モニタリング指標)'!AET27</f>
        <v>288</v>
      </c>
      <c r="AEU25" s="5">
        <f>'データ一覧(モニタリング指標)'!AEU36+'データ一覧(モニタリング指標)'!AEU27</f>
        <v>288</v>
      </c>
      <c r="AEV25" s="5">
        <f>'データ一覧(モニタリング指標)'!AEV36+'データ一覧(モニタリング指標)'!AEV27</f>
        <v>288</v>
      </c>
      <c r="AEW25" s="5">
        <f>'データ一覧(モニタリング指標)'!AEW36+'データ一覧(モニタリング指標)'!AEW27</f>
        <v>288</v>
      </c>
      <c r="AEX25" s="5">
        <f>'データ一覧(モニタリング指標)'!AEX36+'データ一覧(モニタリング指標)'!AEX27</f>
        <v>287</v>
      </c>
      <c r="AEY25" s="5">
        <f>'データ一覧(モニタリング指標)'!AEY36+'データ一覧(モニタリング指標)'!AEY27</f>
        <v>287</v>
      </c>
      <c r="AEZ25" s="5">
        <f>'データ一覧(モニタリング指標)'!AEZ36+'データ一覧(モニタリング指標)'!AEZ27</f>
        <v>287</v>
      </c>
      <c r="AFA25" s="5">
        <f>'データ一覧(モニタリング指標)'!AFA36+'データ一覧(モニタリング指標)'!AFA27</f>
        <v>287</v>
      </c>
      <c r="AFB25" s="5">
        <f>'データ一覧(モニタリング指標)'!AFB36+'データ一覧(モニタリング指標)'!AFB27</f>
        <v>287</v>
      </c>
      <c r="AFC25" s="5">
        <f>'データ一覧(モニタリング指標)'!AFC36+'データ一覧(モニタリング指標)'!AFC27</f>
        <v>287</v>
      </c>
      <c r="AFD25" s="5">
        <f>'データ一覧(モニタリング指標)'!AFD36+'データ一覧(モニタリング指標)'!AFD27</f>
        <v>287</v>
      </c>
      <c r="AFE25" s="5">
        <f>'データ一覧(モニタリング指標)'!AFE36+'データ一覧(モニタリング指標)'!AFE27</f>
        <v>287</v>
      </c>
      <c r="AFF25" s="5">
        <f>'データ一覧(モニタリング指標)'!AFF36+'データ一覧(モニタリング指標)'!AFF27</f>
        <v>287</v>
      </c>
      <c r="AFG25" s="5">
        <f>'データ一覧(モニタリング指標)'!AFG36+'データ一覧(モニタリング指標)'!AFG27</f>
        <v>286</v>
      </c>
      <c r="AFH25" s="5">
        <f>'データ一覧(モニタリング指標)'!AFH36+'データ一覧(モニタリング指標)'!AFH27</f>
        <v>286</v>
      </c>
      <c r="AFI25" s="5">
        <f>'データ一覧(モニタリング指標)'!AFI36+'データ一覧(モニタリング指標)'!AFI27</f>
        <v>283</v>
      </c>
      <c r="AFJ25" s="5">
        <f>'データ一覧(モニタリング指標)'!AFJ36+'データ一覧(モニタリング指標)'!AFJ27</f>
        <v>283</v>
      </c>
      <c r="AFK25" s="5">
        <f>'データ一覧(モニタリング指標)'!AFK36+'データ一覧(モニタリング指標)'!AFK27</f>
        <v>274</v>
      </c>
      <c r="AFL25" s="5">
        <f>'データ一覧(モニタリング指標)'!AFL36+'データ一覧(モニタリング指標)'!AFL27</f>
        <v>263</v>
      </c>
      <c r="AFM25" s="5">
        <f>'データ一覧(モニタリング指標)'!AFM36+'データ一覧(モニタリング指標)'!AFM27</f>
        <v>257</v>
      </c>
      <c r="AFN25" s="5">
        <f>'データ一覧(モニタリング指標)'!AFN36+'データ一覧(モニタリング指標)'!AFN27</f>
        <v>256</v>
      </c>
      <c r="AFO25" s="5">
        <f>'データ一覧(モニタリング指標)'!AFO36+'データ一覧(モニタリング指標)'!AFO27</f>
        <v>243</v>
      </c>
      <c r="AFP25" s="5">
        <f>'データ一覧(モニタリング指標)'!AFP36+'データ一覧(モニタリング指標)'!AFP27</f>
        <v>243</v>
      </c>
      <c r="AFQ25" s="5">
        <f>'データ一覧(モニタリング指標)'!AFQ36+'データ一覧(モニタリング指標)'!AFQ27</f>
        <v>243</v>
      </c>
      <c r="AFR25" s="5">
        <f>'データ一覧(モニタリング指標)'!AFR36+'データ一覧(モニタリング指標)'!AFR27</f>
        <v>235</v>
      </c>
      <c r="AFS25" s="5">
        <f>'データ一覧(モニタリング指標)'!AFS36+'データ一覧(モニタリング指標)'!AFS27</f>
        <v>230</v>
      </c>
      <c r="AFT25" s="5">
        <f>'データ一覧(モニタリング指標)'!AFT36+'データ一覧(モニタリング指標)'!AFT27</f>
        <v>230</v>
      </c>
      <c r="AFU25" s="5">
        <f>'データ一覧(モニタリング指標)'!AFU36+'データ一覧(モニタリング指標)'!AFU27</f>
        <v>230</v>
      </c>
      <c r="AFV25" s="5">
        <f>'データ一覧(モニタリング指標)'!AFV36+'データ一覧(モニタリング指標)'!AFV27</f>
        <v>220</v>
      </c>
      <c r="AFW25" s="5">
        <f>'データ一覧(モニタリング指標)'!AFW36+'データ一覧(モニタリング指標)'!AFW27</f>
        <v>220</v>
      </c>
      <c r="AFX25" s="5">
        <f>'データ一覧(モニタリング指標)'!AFX36+'データ一覧(モニタリング指標)'!AFX27</f>
        <v>220</v>
      </c>
      <c r="AFY25" s="5">
        <f>'データ一覧(モニタリング指標)'!AFY36+'データ一覧(モニタリング指標)'!AFY27</f>
        <v>219</v>
      </c>
      <c r="AFZ25" s="5">
        <f>'データ一覧(モニタリング指標)'!AFZ36+'データ一覧(モニタリング指標)'!AFZ27</f>
        <v>220</v>
      </c>
      <c r="AGA25" s="5">
        <f>'データ一覧(モニタリング指標)'!AGA36+'データ一覧(モニタリング指標)'!AGA27</f>
        <v>219</v>
      </c>
      <c r="AGB25" s="5">
        <f>'データ一覧(モニタリング指標)'!AGB36+'データ一覧(モニタリング指標)'!AGB27</f>
        <v>219</v>
      </c>
      <c r="AGC25" s="5">
        <f>'データ一覧(モニタリング指標)'!AGC36+'データ一覧(モニタリング指標)'!AGC27</f>
        <v>218</v>
      </c>
      <c r="AGD25" s="5">
        <f>'データ一覧(モニタリング指標)'!AGD36+'データ一覧(モニタリング指標)'!AGD27</f>
        <v>218</v>
      </c>
      <c r="AGE25" s="5">
        <f>'データ一覧(モニタリング指標)'!AGE36+'データ一覧(モニタリング指標)'!AGE27</f>
        <v>218</v>
      </c>
      <c r="AGF25" s="5">
        <f>'データ一覧(モニタリング指標)'!AGF36+'データ一覧(モニタリング指標)'!AGF27</f>
        <v>218</v>
      </c>
      <c r="AGG25" s="5">
        <f>'データ一覧(モニタリング指標)'!AGG36+'データ一覧(モニタリング指標)'!AGG27</f>
        <v>218</v>
      </c>
      <c r="AGH25" s="5">
        <f>'データ一覧(モニタリング指標)'!AGH36+'データ一覧(モニタリング指標)'!AGH27</f>
        <v>218</v>
      </c>
      <c r="AGI25" s="5">
        <f>'データ一覧(モニタリング指標)'!AGI36+'データ一覧(モニタリング指標)'!AGI27</f>
        <v>220</v>
      </c>
      <c r="AGJ25" s="5">
        <f>'データ一覧(モニタリング指標)'!AGJ36+'データ一覧(モニタリング指標)'!AGJ27</f>
        <v>219</v>
      </c>
      <c r="AGK25" s="5">
        <f>'データ一覧(モニタリング指標)'!AGK36+'データ一覧(モニタリング指標)'!AGK27</f>
        <v>225</v>
      </c>
      <c r="AGL25" s="5">
        <f>'データ一覧(モニタリング指標)'!AGL36+'データ一覧(モニタリング指標)'!AGL27</f>
        <v>225</v>
      </c>
      <c r="AGM25" s="5">
        <f>'データ一覧(モニタリング指標)'!AGM36+'データ一覧(モニタリング指標)'!AGM27</f>
        <v>225</v>
      </c>
      <c r="AGN25" s="5">
        <f>'データ一覧(モニタリング指標)'!AGN36+'データ一覧(モニタリング指標)'!AGN27</f>
        <v>226</v>
      </c>
      <c r="AGO25" s="5">
        <f>'データ一覧(モニタリング指標)'!AGO36+'データ一覧(モニタリング指標)'!AGO27</f>
        <v>228</v>
      </c>
      <c r="AGP25" s="5">
        <f>'データ一覧(モニタリング指標)'!AGP36+'データ一覧(モニタリング指標)'!AGP27</f>
        <v>228</v>
      </c>
      <c r="AGQ25" s="5">
        <f>'データ一覧(モニタリング指標)'!AGQ36+'データ一覧(モニタリング指標)'!AGQ27</f>
        <v>232</v>
      </c>
      <c r="AGR25" s="5">
        <f>'データ一覧(モニタリング指標)'!AGR36+'データ一覧(モニタリング指標)'!AGR27</f>
        <v>232</v>
      </c>
      <c r="AGS25" s="5">
        <f>'データ一覧(モニタリング指標)'!AGS36+'データ一覧(モニタリング指標)'!AGS27</f>
        <v>232</v>
      </c>
      <c r="AGT25" s="5">
        <f>'データ一覧(モニタリング指標)'!AGT36+'データ一覧(モニタリング指標)'!AGT27</f>
        <v>231</v>
      </c>
      <c r="AGU25" s="5">
        <f>'データ一覧(モニタリング指標)'!AGU36+'データ一覧(モニタリング指標)'!AGU27</f>
        <v>233</v>
      </c>
      <c r="AGV25" s="5">
        <f>'データ一覧(モニタリング指標)'!AGV36+'データ一覧(モニタリング指標)'!AGV27</f>
        <v>245</v>
      </c>
      <c r="AGW25" s="5">
        <f>'データ一覧(モニタリング指標)'!AGW36+'データ一覧(モニタリング指標)'!AGW27</f>
        <v>249</v>
      </c>
      <c r="AGX25" s="5">
        <f>'データ一覧(モニタリング指標)'!AGX36+'データ一覧(モニタリング指標)'!AGX27</f>
        <v>264</v>
      </c>
      <c r="AGY25" s="5">
        <f>'データ一覧(モニタリング指標)'!AGY36+'データ一覧(モニタリング指標)'!AGY27</f>
        <v>264</v>
      </c>
      <c r="AGZ25" s="5">
        <f>'データ一覧(モニタリング指標)'!AGZ36+'データ一覧(モニタリング指標)'!AGZ27</f>
        <v>264</v>
      </c>
      <c r="AHA25" s="5">
        <f>'データ一覧(モニタリング指標)'!AHA36+'データ一覧(モニタリング指標)'!AHA27</f>
        <v>296</v>
      </c>
      <c r="AHB25" s="5">
        <f>'データ一覧(モニタリング指標)'!AHB36+'データ一覧(モニタリング指標)'!AHB27</f>
        <v>302</v>
      </c>
      <c r="AHC25" s="5">
        <f>'データ一覧(モニタリング指標)'!AHC36+'データ一覧(モニタリング指標)'!AHC27</f>
        <v>309</v>
      </c>
      <c r="AHD25" s="5">
        <f>'データ一覧(モニタリング指標)'!AHD36+'データ一覧(モニタリング指標)'!AHD27</f>
        <v>315</v>
      </c>
      <c r="AHE25" s="5">
        <f>'データ一覧(モニタリング指標)'!AHE36+'データ一覧(モニタリング指標)'!AHE27</f>
        <v>319</v>
      </c>
      <c r="AHF25" s="5">
        <f>'データ一覧(モニタリング指標)'!AHF36+'データ一覧(モニタリング指標)'!AHF27</f>
        <v>318</v>
      </c>
      <c r="AHG25" s="5">
        <f>'データ一覧(モニタリング指標)'!AHG36+'データ一覧(モニタリング指標)'!AHG27</f>
        <v>318</v>
      </c>
      <c r="AHH25" s="5">
        <f>'データ一覧(モニタリング指標)'!AHH36+'データ一覧(モニタリング指標)'!AHH27</f>
        <v>321</v>
      </c>
      <c r="AHI25" s="5">
        <f>'データ一覧(モニタリング指標)'!AHI36+'データ一覧(モニタリング指標)'!AHI27</f>
        <v>319</v>
      </c>
      <c r="AHJ25" s="5">
        <f>'データ一覧(モニタリング指標)'!AHJ36+'データ一覧(モニタリング指標)'!AHJ27</f>
        <v>320</v>
      </c>
      <c r="AHK25" s="5">
        <f>'データ一覧(モニタリング指標)'!AHK36+'データ一覧(モニタリング指標)'!AHK27</f>
        <v>323</v>
      </c>
      <c r="AHL25" s="5">
        <f>'データ一覧(モニタリング指標)'!AHL36+'データ一覧(モニタリング指標)'!AHL27</f>
        <v>323</v>
      </c>
      <c r="AHM25" s="5">
        <f>'データ一覧(モニタリング指標)'!AHM36+'データ一覧(モニタリング指標)'!AHM27</f>
        <v>318</v>
      </c>
      <c r="AHN25" s="5">
        <f>'データ一覧(モニタリング指標)'!AHN36+'データ一覧(モニタリング指標)'!AHN27</f>
        <v>318</v>
      </c>
      <c r="AHO25" s="5">
        <f>'データ一覧(モニタリング指標)'!AHO36+'データ一覧(モニタリング指標)'!AHO27</f>
        <v>320</v>
      </c>
      <c r="AHP25" s="5">
        <f>'データ一覧(モニタリング指標)'!AHP36+'データ一覧(モニタリング指標)'!AHP27</f>
        <v>329</v>
      </c>
      <c r="AHQ25" s="5">
        <f>'データ一覧(モニタリング指標)'!AHQ36+'データ一覧(モニタリング指標)'!AHQ27</f>
        <v>326</v>
      </c>
      <c r="AHR25" s="5">
        <f>'データ一覧(モニタリング指標)'!AHR36+'データ一覧(モニタリング指標)'!AHR27</f>
        <v>331</v>
      </c>
      <c r="AHS25" s="5">
        <f>'データ一覧(モニタリング指標)'!AHS36+'データ一覧(モニタリング指標)'!AHS27</f>
        <v>329</v>
      </c>
      <c r="AHT25" s="5">
        <f>'データ一覧(モニタリング指標)'!AHT36+'データ一覧(モニタリング指標)'!AHT27</f>
        <v>331</v>
      </c>
      <c r="AHU25" s="5">
        <f>'データ一覧(モニタリング指標)'!AHU36+'データ一覧(モニタリング指標)'!AHU27</f>
        <v>331</v>
      </c>
      <c r="AHV25" s="5">
        <f>'データ一覧(モニタリング指標)'!AHV36+'データ一覧(モニタリング指標)'!AHV27</f>
        <v>331</v>
      </c>
      <c r="AHW25" s="5">
        <f>'データ一覧(モニタリング指標)'!AHW36+'データ一覧(モニタリング指標)'!AHW27</f>
        <v>324</v>
      </c>
      <c r="AHX25" s="5">
        <f>'データ一覧(モニタリング指標)'!AHX36+'データ一覧(モニタリング指標)'!AHX27</f>
        <v>325</v>
      </c>
      <c r="AHY25" s="5">
        <f>'データ一覧(モニタリング指標)'!AHY36+'データ一覧(モニタリング指標)'!AHY27</f>
        <v>328</v>
      </c>
      <c r="AHZ25" s="5">
        <f>'データ一覧(モニタリング指標)'!AHZ36+'データ一覧(モニタリング指標)'!AHZ27</f>
        <v>327</v>
      </c>
      <c r="AIA25" s="5">
        <f>'データ一覧(モニタリング指標)'!AIA36+'データ一覧(モニタリング指標)'!AIA27</f>
        <v>327</v>
      </c>
      <c r="AIB25" s="5">
        <f>'データ一覧(モニタリング指標)'!AIB36+'データ一覧(モニタリング指標)'!AIB27</f>
        <v>327</v>
      </c>
      <c r="AIC25" s="5">
        <f>'データ一覧(モニタリング指標)'!AIC36+'データ一覧(モニタリング指標)'!AIC27</f>
        <v>327</v>
      </c>
      <c r="AID25" s="5">
        <f>'データ一覧(モニタリング指標)'!AID36+'データ一覧(モニタリング指標)'!AID27</f>
        <v>325</v>
      </c>
      <c r="AIE25" s="5">
        <f>'データ一覧(モニタリング指標)'!AIE36+'データ一覧(モニタリング指標)'!AIE27</f>
        <v>326</v>
      </c>
      <c r="AIF25" s="5">
        <f>'データ一覧(モニタリング指標)'!AIF36+'データ一覧(モニタリング指標)'!AIF27</f>
        <v>326</v>
      </c>
      <c r="AIG25" s="5">
        <f>'データ一覧(モニタリング指標)'!AIG36+'データ一覧(モニタリング指標)'!AIG27</f>
        <v>323</v>
      </c>
      <c r="AIH25" s="5">
        <f>'データ一覧(モニタリング指標)'!AIH36+'データ一覧(モニタリング指標)'!AIH27</f>
        <v>323</v>
      </c>
      <c r="AII25" s="5">
        <f>'データ一覧(モニタリング指標)'!AII36+'データ一覧(モニタリング指標)'!AII27</f>
        <v>323</v>
      </c>
      <c r="AIJ25" s="5">
        <f>'データ一覧(モニタリング指標)'!AIJ36+'データ一覧(モニタリング指標)'!AIJ27</f>
        <v>323</v>
      </c>
      <c r="AIK25" s="5">
        <f>'データ一覧(モニタリング指標)'!AIK36+'データ一覧(モニタリング指標)'!AIK27</f>
        <v>324</v>
      </c>
      <c r="AIL25" s="5">
        <f>'データ一覧(モニタリング指標)'!AIL36+'データ一覧(モニタリング指標)'!AIL27</f>
        <v>323</v>
      </c>
      <c r="AIM25" s="5">
        <f>'データ一覧(モニタリング指標)'!AIM36+'データ一覧(モニタリング指標)'!AIM27</f>
        <v>321</v>
      </c>
      <c r="AIN25" s="5">
        <f>'データ一覧(モニタリング指標)'!AIN36+'データ一覧(モニタリング指標)'!AIN27</f>
        <v>321</v>
      </c>
      <c r="AIO25" s="5">
        <f>'データ一覧(モニタリング指標)'!AIO36+'データ一覧(モニタリング指標)'!AIO27</f>
        <v>322</v>
      </c>
      <c r="AIP25" s="5">
        <f>'データ一覧(モニタリング指標)'!AIP36+'データ一覧(モニタリング指標)'!AIP27</f>
        <v>322</v>
      </c>
      <c r="AIQ25" s="5">
        <f>'データ一覧(モニタリング指標)'!AIQ36+'データ一覧(モニタリング指標)'!AIQ27</f>
        <v>322</v>
      </c>
      <c r="AIR25" s="5">
        <f>'データ一覧(モニタリング指標)'!AIR36+'データ一覧(モニタリング指標)'!AIR27</f>
        <v>324</v>
      </c>
      <c r="AIS25" s="5">
        <f>'データ一覧(モニタリング指標)'!AIS36+'データ一覧(モニタリング指標)'!AIS27</f>
        <v>319</v>
      </c>
      <c r="AIT25" s="5">
        <f>'データ一覧(モニタリング指標)'!AIT36+'データ一覧(モニタリング指標)'!AIT27</f>
        <v>317</v>
      </c>
      <c r="AIU25" s="5">
        <f>'データ一覧(モニタリング指標)'!AIU36+'データ一覧(モニタリング指標)'!AIU27</f>
        <v>305</v>
      </c>
      <c r="AIV25" s="5">
        <f>'データ一覧(モニタリング指標)'!AIV36+'データ一覧(モニタリング指標)'!AIV27</f>
        <v>302</v>
      </c>
      <c r="AIW25" s="5">
        <f>'データ一覧(モニタリング指標)'!AIW36+'データ一覧(モニタリング指標)'!AIW27</f>
        <v>302</v>
      </c>
      <c r="AIX25" s="5">
        <f>'データ一覧(モニタリング指標)'!AIX36+'データ一覧(モニタリング指標)'!AIX27</f>
        <v>302</v>
      </c>
      <c r="AIY25" s="5">
        <f>'データ一覧(モニタリング指標)'!AIY36+'データ一覧(モニタリング指標)'!AIY27</f>
        <v>296</v>
      </c>
      <c r="AIZ25" s="5">
        <f>'データ一覧(モニタリング指標)'!AIZ36+'データ一覧(モニタリング指標)'!AIZ27</f>
        <v>293</v>
      </c>
      <c r="AJA25" s="5">
        <f>'データ一覧(モニタリング指標)'!AJA36+'データ一覧(モニタリング指標)'!AJA27</f>
        <v>290</v>
      </c>
      <c r="AJB25" s="5">
        <f>'データ一覧(モニタリング指標)'!AJB36+'データ一覧(モニタリング指標)'!AJB27</f>
        <v>287</v>
      </c>
      <c r="AJC25" s="5">
        <f>'データ一覧(モニタリング指標)'!AJC36+'データ一覧(モニタリング指標)'!AJC27</f>
        <v>287</v>
      </c>
      <c r="AJD25" s="5">
        <f>'データ一覧(モニタリング指標)'!AJD36+'データ一覧(モニタリング指標)'!AJD27</f>
        <v>287</v>
      </c>
      <c r="AJE25" s="5">
        <f>'データ一覧(モニタリング指標)'!AJE36+'データ一覧(モニタリング指標)'!AJE27</f>
        <v>285</v>
      </c>
      <c r="AJF25" s="5">
        <f>'データ一覧(モニタリング指標)'!AJF36+'データ一覧(モニタリング指標)'!AJF27</f>
        <v>284</v>
      </c>
      <c r="AJG25" s="5">
        <f>'データ一覧(モニタリング指標)'!AJG36+'データ一覧(モニタリング指標)'!AJG27</f>
        <v>280</v>
      </c>
      <c r="AJH25" s="5">
        <f>'データ一覧(モニタリング指標)'!AJH36+'データ一覧(モニタリング指標)'!AJH27</f>
        <v>281</v>
      </c>
      <c r="AJI25" s="5">
        <f>'データ一覧(モニタリング指標)'!AJI36+'データ一覧(モニタリング指標)'!AJI27</f>
        <v>281</v>
      </c>
      <c r="AJJ25" s="5">
        <f>'データ一覧(モニタリング指標)'!AJJ36+'データ一覧(モニタリング指標)'!AJJ27</f>
        <v>257</v>
      </c>
      <c r="AJK25" s="5">
        <f>'データ一覧(モニタリング指標)'!AJK36+'データ一覧(モニタリング指標)'!AJK27</f>
        <v>257</v>
      </c>
      <c r="AJL25" s="5">
        <f>'データ一覧(モニタリング指標)'!AJL36+'データ一覧(モニタリング指標)'!AJL27</f>
        <v>237</v>
      </c>
      <c r="AJM25" s="5">
        <f>'データ一覧(モニタリング指標)'!AJM36+'データ一覧(モニタリング指標)'!AJM27</f>
        <v>227</v>
      </c>
      <c r="AJN25" s="5">
        <f>'データ一覧(モニタリング指標)'!AJN36+'データ一覧(モニタリング指標)'!AJN27</f>
        <v>220</v>
      </c>
      <c r="AJO25" s="5">
        <f>'データ一覧(モニタリング指標)'!AJO36+'データ一覧(モニタリング指標)'!AJO27</f>
        <v>220</v>
      </c>
      <c r="AJP25" s="5">
        <f>'データ一覧(モニタリング指標)'!AJP36+'データ一覧(モニタリング指標)'!AJP27</f>
        <v>220</v>
      </c>
      <c r="AJQ25" s="5">
        <f>'データ一覧(モニタリング指標)'!AJQ36+'データ一覧(モニタリング指標)'!AJQ27</f>
        <v>214</v>
      </c>
      <c r="AJR25" s="5">
        <f>'データ一覧(モニタリング指標)'!AJR36+'データ一覧(モニタリング指標)'!AJR27</f>
        <v>214</v>
      </c>
      <c r="AJS25" s="5">
        <f>'データ一覧(モニタリング指標)'!AJS36+'データ一覧(モニタリング指標)'!AJS27</f>
        <v>214</v>
      </c>
      <c r="AJT25" s="5">
        <f>'データ一覧(モニタリング指標)'!AJT36+'データ一覧(モニタリング指標)'!AJT27</f>
        <v>214</v>
      </c>
      <c r="AJU25" s="5">
        <f>'データ一覧(モニタリング指標)'!AJU36+'データ一覧(モニタリング指標)'!AJU27</f>
        <v>213</v>
      </c>
      <c r="AJV25" s="5">
        <f>'データ一覧(モニタリング指標)'!AJV36+'データ一覧(モニタリング指標)'!AJV27</f>
        <v>195</v>
      </c>
      <c r="AJW25" s="5">
        <f>'データ一覧(モニタリング指標)'!AJW36+'データ一覧(モニタリング指標)'!AJW27</f>
        <v>195</v>
      </c>
      <c r="AJX25" s="5">
        <f>'データ一覧(モニタリング指標)'!AJX36+'データ一覧(モニタリング指標)'!AJX27</f>
        <v>193</v>
      </c>
      <c r="AJY25" s="5">
        <f>'データ一覧(モニタリング指標)'!AJY36+'データ一覧(モニタリング指標)'!AJY27</f>
        <v>193</v>
      </c>
      <c r="AJZ25" s="5">
        <f>'データ一覧(モニタリング指標)'!AJZ36+'データ一覧(モニタリング指標)'!AJZ27</f>
        <v>189</v>
      </c>
      <c r="AKA25" s="5">
        <f>'データ一覧(モニタリング指標)'!AKA36+'データ一覧(モニタリング指標)'!AKA27</f>
        <v>189</v>
      </c>
      <c r="AKB25" s="5">
        <f>'データ一覧(モニタリング指標)'!AKB36+'データ一覧(モニタリング指標)'!AKB27</f>
        <v>189</v>
      </c>
      <c r="AKC25" s="5">
        <f>'データ一覧(モニタリング指標)'!AKC36+'データ一覧(モニタリング指標)'!AKC27</f>
        <v>187</v>
      </c>
      <c r="AKD25" s="5">
        <f>'データ一覧(モニタリング指標)'!AKD36+'データ一覧(モニタリング指標)'!AKD27</f>
        <v>188</v>
      </c>
      <c r="AKE25" s="5">
        <f>'データ一覧(モニタリング指標)'!AKE36+'データ一覧(モニタリング指標)'!AKE27</f>
        <v>188</v>
      </c>
      <c r="AKF25" s="5">
        <f>'データ一覧(モニタリング指標)'!AKF36+'データ一覧(モニタリング指標)'!AKF27</f>
        <v>188</v>
      </c>
      <c r="AKG25" s="5">
        <f>'データ一覧(モニタリング指標)'!AKG36+'データ一覧(モニタリング指標)'!AKG27</f>
        <v>184</v>
      </c>
      <c r="AKH25" s="5">
        <f>'データ一覧(モニタリング指標)'!AKH36+'データ一覧(モニタリング指標)'!AKH27</f>
        <v>183</v>
      </c>
      <c r="AKI25" s="5">
        <f>'データ一覧(モニタリング指標)'!AKI36+'データ一覧(モニタリング指標)'!AKI27</f>
        <v>183</v>
      </c>
      <c r="AKJ25" s="5">
        <f>'データ一覧(モニタリング指標)'!AKJ36+'データ一覧(モニタリング指標)'!AKJ27</f>
        <v>184</v>
      </c>
      <c r="AKK25" s="5">
        <f>'データ一覧(モニタリング指標)'!AKK36+'データ一覧(モニタリング指標)'!AKK27</f>
        <v>182</v>
      </c>
      <c r="AKL25" s="5">
        <f>'データ一覧(モニタリング指標)'!AKL36+'データ一覧(モニタリング指標)'!AKL27</f>
        <v>183</v>
      </c>
      <c r="AKM25" s="5">
        <f>'データ一覧(モニタリング指標)'!AKM36+'データ一覧(モニタリング指標)'!AKM27</f>
        <v>183</v>
      </c>
      <c r="AKN25" s="5">
        <f>'データ一覧(モニタリング指標)'!AKN36+'データ一覧(モニタリング指標)'!AKN27</f>
        <v>183</v>
      </c>
      <c r="AKO25" s="5">
        <f>'データ一覧(モニタリング指標)'!AKO36+'データ一覧(モニタリング指標)'!AKO27</f>
        <v>182</v>
      </c>
      <c r="AKP25" s="5">
        <f>'データ一覧(モニタリング指標)'!AKP36+'データ一覧(モニタリング指標)'!AKP27</f>
        <v>182</v>
      </c>
      <c r="AKQ25" s="5">
        <f>'データ一覧(モニタリング指標)'!AKQ36+'データ一覧(モニタリング指標)'!AKQ27</f>
        <v>181</v>
      </c>
      <c r="AKR25" s="5">
        <f>'データ一覧(モニタリング指標)'!AKR36+'データ一覧(モニタリング指標)'!AKR27</f>
        <v>181</v>
      </c>
      <c r="AKS25" s="5">
        <f>'データ一覧(モニタリング指標)'!AKS36+'データ一覧(モニタリング指標)'!AKS27</f>
        <v>181</v>
      </c>
      <c r="AKT25" s="5">
        <f>'データ一覧(モニタリング指標)'!AKT36+'データ一覧(モニタリング指標)'!AKT27</f>
        <v>181</v>
      </c>
      <c r="AKU25" s="5">
        <f>'データ一覧(モニタリング指標)'!AKU36+'データ一覧(モニタリング指標)'!AKU27</f>
        <v>183</v>
      </c>
      <c r="AKV25" s="5">
        <f>'データ一覧(モニタリング指標)'!AKV36+'データ一覧(モニタリング指標)'!AKV27</f>
        <v>183</v>
      </c>
      <c r="AKW25" s="5">
        <f>'データ一覧(モニタリング指標)'!AKW36+'データ一覧(モニタリング指標)'!AKW27</f>
        <v>183</v>
      </c>
      <c r="AKX25" s="5">
        <f>'データ一覧(モニタリング指標)'!AKX36+'データ一覧(モニタリング指標)'!AKX27</f>
        <v>183</v>
      </c>
      <c r="AKY25" s="5">
        <f>'データ一覧(モニタリング指標)'!AKY36+'データ一覧(モニタリング指標)'!AKY27</f>
        <v>184</v>
      </c>
      <c r="AKZ25" s="5">
        <f>'データ一覧(モニタリング指標)'!AKZ36+'データ一覧(モニタリング指標)'!AKZ27</f>
        <v>184</v>
      </c>
      <c r="ALA25" s="5">
        <f>'データ一覧(モニタリング指標)'!ALA36+'データ一覧(モニタリング指標)'!ALA27</f>
        <v>184</v>
      </c>
      <c r="ALB25" s="5">
        <f>'データ一覧(モニタリング指標)'!ALB36+'データ一覧(モニタリング指標)'!ALB27</f>
        <v>184</v>
      </c>
      <c r="ALC25" s="5">
        <f>'データ一覧(モニタリング指標)'!ALC36+'データ一覧(モニタリング指標)'!ALC27</f>
        <v>188</v>
      </c>
      <c r="ALD25" s="5">
        <f>'データ一覧(モニタリング指標)'!ALD36+'データ一覧(モニタリング指標)'!ALD27</f>
        <v>184</v>
      </c>
      <c r="ALE25" s="5">
        <f>'データ一覧(モニタリング指標)'!ALE36+'データ一覧(モニタリング指標)'!ALE27</f>
        <v>185</v>
      </c>
      <c r="ALF25" s="5">
        <f>'データ一覧(モニタリング指標)'!ALF36+'データ一覧(モニタリング指標)'!ALF27</f>
        <v>186</v>
      </c>
      <c r="ALG25" s="5">
        <f>'データ一覧(モニタリング指標)'!ALG36+'データ一覧(モニタリング指標)'!ALG27</f>
        <v>186</v>
      </c>
      <c r="ALH25" s="5">
        <f>'データ一覧(モニタリング指標)'!ALH36+'データ一覧(モニタリング指標)'!ALH27</f>
        <v>186</v>
      </c>
      <c r="ALI25" s="5">
        <f>'データ一覧(モニタリング指標)'!ALI36+'データ一覧(モニタリング指標)'!ALI27</f>
        <v>186</v>
      </c>
      <c r="ALJ25" s="5">
        <f>'データ一覧(モニタリング指標)'!ALJ36+'データ一覧(モニタリング指標)'!ALJ27</f>
        <v>184</v>
      </c>
      <c r="ALK25" s="5">
        <f>'データ一覧(モニタリング指標)'!ALK36+'データ一覧(モニタリング指標)'!ALK27</f>
        <v>185</v>
      </c>
      <c r="ALL25" s="5">
        <f>'データ一覧(モニタリング指標)'!ALL36+'データ一覧(モニタリング指標)'!ALL27</f>
        <v>185</v>
      </c>
      <c r="ALM25" s="5">
        <f>'データ一覧(モニタリング指標)'!ALM36+'データ一覧(モニタリング指標)'!ALM27</f>
        <v>185</v>
      </c>
      <c r="ALN25" s="5">
        <f>'データ一覧(モニタリング指標)'!ALN36+'データ一覧(モニタリング指標)'!ALN27</f>
        <v>186</v>
      </c>
      <c r="ALO25" s="5">
        <f>'データ一覧(モニタリング指標)'!ALO36+'データ一覧(モニタリング指標)'!ALO27</f>
        <v>186</v>
      </c>
      <c r="ALP25" s="5">
        <f>'データ一覧(モニタリング指標)'!ALP36+'データ一覧(モニタリング指標)'!ALP27</f>
        <v>186</v>
      </c>
      <c r="ALQ25" s="5">
        <f>'データ一覧(モニタリング指標)'!ALQ36+'データ一覧(モニタリング指標)'!ALQ27</f>
        <v>186</v>
      </c>
      <c r="ALR25" s="5">
        <f>'データ一覧(モニタリング指標)'!ALR36+'データ一覧(モニタリング指標)'!ALR27</f>
        <v>186</v>
      </c>
      <c r="ALS25" s="5">
        <f>'データ一覧(モニタリング指標)'!ALS36+'データ一覧(モニタリング指標)'!ALS27</f>
        <v>184</v>
      </c>
      <c r="ALT25" s="5">
        <f>'データ一覧(モニタリング指標)'!ALT36+'データ一覧(モニタリング指標)'!ALT27</f>
        <v>185</v>
      </c>
      <c r="ALU25" s="5">
        <f>'データ一覧(モニタリング指標)'!ALU36+'データ一覧(モニタリング指標)'!ALU27</f>
        <v>184</v>
      </c>
      <c r="ALV25" s="5">
        <f>'データ一覧(モニタリング指標)'!ALV36+'データ一覧(モニタリング指標)'!ALV27</f>
        <v>184</v>
      </c>
      <c r="ALW25" s="5">
        <f>'データ一覧(モニタリング指標)'!ALW36+'データ一覧(モニタリング指標)'!ALW27</f>
        <v>184</v>
      </c>
      <c r="ALX25" s="5">
        <f>'データ一覧(モニタリング指標)'!ALX36+'データ一覧(モニタリング指標)'!ALX27</f>
        <v>185</v>
      </c>
      <c r="ALY25" s="5">
        <f>'データ一覧(モニタリング指標)'!ALY36+'データ一覧(モニタリング指標)'!ALY27</f>
        <v>186</v>
      </c>
      <c r="ALZ25" s="5">
        <f>'データ一覧(モニタリング指標)'!ALZ36+'データ一覧(モニタリング指標)'!ALZ27</f>
        <v>185</v>
      </c>
      <c r="AMA25" s="5">
        <f>'データ一覧(モニタリング指標)'!AMA36+'データ一覧(モニタリング指標)'!AMA27</f>
        <v>191</v>
      </c>
      <c r="AMB25" s="5">
        <f>'データ一覧(モニタリング指標)'!AMB36+'データ一覧(モニタリング指標)'!AMB27</f>
        <v>187</v>
      </c>
      <c r="AMC25" s="5">
        <f>'データ一覧(モニタリング指標)'!AMC36+'データ一覧(モニタリング指標)'!AMC27</f>
        <v>187</v>
      </c>
      <c r="AMD25" s="5">
        <f>'データ一覧(モニタリング指標)'!AMD36+'データ一覧(モニタリング指標)'!AMD27</f>
        <v>187</v>
      </c>
      <c r="AME25" s="5">
        <f>'データ一覧(モニタリング指標)'!AME36+'データ一覧(モニタリング指標)'!AME27</f>
        <v>187</v>
      </c>
      <c r="AMF25" s="5">
        <f>'データ一覧(モニタリング指標)'!AMF36+'データ一覧(モニタリング指標)'!AMF27</f>
        <v>191</v>
      </c>
      <c r="AMG25" s="5">
        <f>'データ一覧(モニタリング指標)'!AMG36+'データ一覧(モニタリング指標)'!AMG27</f>
        <v>191</v>
      </c>
      <c r="AMH25" s="5">
        <f>'データ一覧(モニタリング指標)'!AMH36+'データ一覧(モニタリング指標)'!AMH27</f>
        <v>191</v>
      </c>
      <c r="AMI25" s="5">
        <f>'データ一覧(モニタリング指標)'!AMI36+'データ一覧(モニタリング指標)'!AMI27</f>
        <v>196</v>
      </c>
      <c r="AMJ25" s="5">
        <f>'データ一覧(モニタリング指標)'!AMJ36+'データ一覧(モニタリング指標)'!AMJ27</f>
        <v>196</v>
      </c>
      <c r="AMK25" s="5">
        <f>'データ一覧(モニタリング指標)'!AMK36+'データ一覧(モニタリング指標)'!AMK27</f>
        <v>199</v>
      </c>
      <c r="AML25" s="5">
        <f>'データ一覧(モニタリング指標)'!AML36+'データ一覧(モニタリング指標)'!AML27</f>
        <v>199</v>
      </c>
      <c r="AMM25" s="5">
        <f>'データ一覧(モニタリング指標)'!AMM36+'データ一覧(モニタリング指標)'!AMM27</f>
        <v>197</v>
      </c>
      <c r="AMN25" s="5">
        <f>'データ一覧(モニタリング指標)'!AMN36+'データ一覧(モニタリング指標)'!AMN27</f>
        <v>202</v>
      </c>
      <c r="AMO25" s="5">
        <f>'データ一覧(モニタリング指標)'!AMO36+'データ一覧(モニタリング指標)'!AMO27</f>
        <v>200</v>
      </c>
      <c r="AMP25" s="5">
        <f>'データ一覧(モニタリング指標)'!AMP36+'データ一覧(モニタリング指標)'!AMP27</f>
        <v>211</v>
      </c>
      <c r="AMQ25" s="5">
        <f>'データ一覧(モニタリング指標)'!AMQ36+'データ一覧(モニタリング指標)'!AMQ27</f>
        <v>211</v>
      </c>
      <c r="AMR25" s="5">
        <f>'データ一覧(モニタリング指標)'!AMR36+'データ一覧(モニタリング指標)'!AMR27</f>
        <v>242</v>
      </c>
      <c r="AMS25" s="5">
        <f>'データ一覧(モニタリング指標)'!AMS36+'データ一覧(モニタリング指標)'!AMS27</f>
        <v>265</v>
      </c>
      <c r="AMT25" s="5">
        <f>'データ一覧(モニタリング指標)'!AMT36+'データ一覧(モニタリング指標)'!AMT27</f>
        <v>262</v>
      </c>
      <c r="AMU25" s="5">
        <f>'データ一覧(モニタリング指標)'!AMU36+'データ一覧(モニタリング指標)'!AMU27</f>
        <v>265</v>
      </c>
      <c r="AMV25" s="5">
        <f>'データ一覧(モニタリング指標)'!AMV36+'データ一覧(モニタリング指標)'!AMV27</f>
        <v>269</v>
      </c>
      <c r="AMW25" s="5">
        <f>'データ一覧(モニタリング指標)'!AMW36+'データ一覧(モニタリング指標)'!AMW27</f>
        <v>269</v>
      </c>
      <c r="AMX25" s="5">
        <f>'データ一覧(モニタリング指標)'!AMX36+'データ一覧(モニタリング指標)'!AMX27</f>
        <v>269</v>
      </c>
      <c r="AMY25" s="5">
        <f>'データ一覧(モニタリング指標)'!AMY36+'データ一覧(モニタリング指標)'!AMY27</f>
        <v>269</v>
      </c>
      <c r="AMZ25" s="5">
        <f>'データ一覧(モニタリング指標)'!AMZ36+'データ一覧(モニタリング指標)'!AMZ27</f>
        <v>269</v>
      </c>
      <c r="ANA25" s="5">
        <f>'データ一覧(モニタリング指標)'!ANA36+'データ一覧(モニタリング指標)'!ANA27</f>
        <v>269</v>
      </c>
      <c r="ANB25" s="5">
        <f>'データ一覧(モニタリング指標)'!ANB36+'データ一覧(モニタリング指標)'!ANB27</f>
        <v>271</v>
      </c>
      <c r="ANC25" s="5">
        <f>'データ一覧(モニタリング指標)'!ANC36+'データ一覧(モニタリング指標)'!ANC27</f>
        <v>272</v>
      </c>
      <c r="AND25" s="5">
        <f>'データ一覧(モニタリング指標)'!AND36+'データ一覧(モニタリング指標)'!AND27</f>
        <v>262</v>
      </c>
      <c r="ANE25" s="5">
        <f>'データ一覧(モニタリング指標)'!ANE36+'データ一覧(モニタリング指標)'!ANE27</f>
        <v>262</v>
      </c>
      <c r="ANF25" s="5">
        <f>'データ一覧(モニタリング指標)'!ANF36+'データ一覧(モニタリング指標)'!ANF27</f>
        <v>262</v>
      </c>
      <c r="ANG25" s="5">
        <f>'データ一覧(モニタリング指標)'!ANG36+'データ一覧(モニタリング指標)'!ANG27</f>
        <v>262</v>
      </c>
      <c r="ANH25" s="5">
        <f>'データ一覧(モニタリング指標)'!ANH36+'データ一覧(モニタリング指標)'!ANH27</f>
        <v>267</v>
      </c>
      <c r="ANI25" s="5">
        <f>'データ一覧(モニタリング指標)'!ANI36+'データ一覧(モニタリング指標)'!ANI27</f>
        <v>268</v>
      </c>
      <c r="ANJ25" s="5">
        <f>'データ一覧(モニタリング指標)'!ANJ36+'データ一覧(モニタリング指標)'!ANJ27</f>
        <v>264</v>
      </c>
      <c r="ANK25" s="5">
        <f>'データ一覧(モニタリング指標)'!ANK36+'データ一覧(モニタリング指標)'!ANK27</f>
        <v>259</v>
      </c>
      <c r="ANL25" s="5">
        <f>'データ一覧(モニタリング指標)'!ANL36+'データ一覧(モニタリング指標)'!ANL27</f>
        <v>258</v>
      </c>
      <c r="ANM25" s="5">
        <f>'データ一覧(モニタリング指標)'!ANM36+'データ一覧(モニタリング指標)'!ANM27</f>
        <v>258</v>
      </c>
      <c r="ANN25" s="5">
        <f>'データ一覧(モニタリング指標)'!ANN36+'データ一覧(モニタリング指標)'!ANN27</f>
        <v>266</v>
      </c>
      <c r="ANO25" s="5">
        <f>'データ一覧(モニタリング指標)'!ANO36+'データ一覧(モニタリング指標)'!ANO27</f>
        <v>261</v>
      </c>
      <c r="ANP25" s="5">
        <f>'データ一覧(モニタリング指標)'!ANP36+'データ一覧(モニタリング指標)'!ANP27</f>
        <v>262</v>
      </c>
      <c r="ANQ25" s="5">
        <f>'データ一覧(モニタリング指標)'!ANQ36+'データ一覧(モニタリング指標)'!ANQ27</f>
        <v>258</v>
      </c>
      <c r="ANR25" s="5">
        <f>'データ一覧(モニタリング指標)'!ANR36+'データ一覧(モニタリング指標)'!ANR27</f>
        <v>257</v>
      </c>
      <c r="ANS25" s="5">
        <f>'データ一覧(モニタリング指標)'!ANS36+'データ一覧(モニタリング指標)'!ANS27</f>
        <v>257</v>
      </c>
      <c r="ANT25" s="5">
        <f>'データ一覧(モニタリング指標)'!ANT36+'データ一覧(モニタリング指標)'!ANT27</f>
        <v>257</v>
      </c>
      <c r="ANU25" s="5">
        <f>'データ一覧(モニタリング指標)'!ANU36+'データ一覧(モニタリング指標)'!ANU27</f>
        <v>259</v>
      </c>
      <c r="ANV25" s="5">
        <f>'データ一覧(モニタリング指標)'!ANV36+'データ一覧(モニタリング指標)'!ANV27</f>
        <v>259</v>
      </c>
      <c r="ANW25" s="5">
        <f>'データ一覧(モニタリング指標)'!ANW36+'データ一覧(モニタリング指標)'!ANW27</f>
        <v>257</v>
      </c>
      <c r="ANX25" s="5">
        <f>'データ一覧(モニタリング指標)'!ANX36+'データ一覧(モニタリング指標)'!ANX27</f>
        <v>258</v>
      </c>
      <c r="ANY25" s="5">
        <f>'データ一覧(モニタリング指標)'!ANY36+'データ一覧(モニタリング指標)'!ANY27</f>
        <v>259</v>
      </c>
      <c r="ANZ25" s="5">
        <f>'データ一覧(モニタリング指標)'!ANZ36+'データ一覧(モニタリング指標)'!ANZ27</f>
        <v>259</v>
      </c>
      <c r="AOA25" s="5">
        <f>'データ一覧(モニタリング指標)'!AOA36+'データ一覧(モニタリング指標)'!AOA27</f>
        <v>259</v>
      </c>
      <c r="AOB25" s="5">
        <f>'データ一覧(モニタリング指標)'!AOB36+'データ一覧(モニタリング指標)'!AOB27</f>
        <v>258</v>
      </c>
      <c r="AOC25" s="5">
        <f>'データ一覧(モニタリング指標)'!AOC36+'データ一覧(モニタリング指標)'!AOC27</f>
        <v>258</v>
      </c>
      <c r="AOD25" s="5">
        <f>'データ一覧(モニタリング指標)'!AOD36+'データ一覧(モニタリング指標)'!AOD27</f>
        <v>233</v>
      </c>
      <c r="AOE25" s="5">
        <f>'データ一覧(モニタリング指標)'!AOE36+'データ一覧(モニタリング指標)'!AOE27</f>
        <v>225</v>
      </c>
      <c r="AOF25" s="5">
        <f>'データ一覧(モニタリング指標)'!AOF36+'データ一覧(モニタリング指標)'!AOF27</f>
        <v>227</v>
      </c>
      <c r="AOG25" s="5">
        <f>'データ一覧(モニタリング指標)'!AOG36+'データ一覧(モニタリング指標)'!AOG27</f>
        <v>227</v>
      </c>
      <c r="AOH25" s="5">
        <f>'データ一覧(モニタリング指標)'!AOH36+'データ一覧(モニタリング指標)'!AOH27</f>
        <v>227</v>
      </c>
      <c r="AOI25" s="5">
        <f>'データ一覧(モニタリング指標)'!AOI36+'データ一覧(モニタリング指標)'!AOI27</f>
        <v>219</v>
      </c>
      <c r="AOJ25" s="5">
        <f>'データ一覧(モニタリング指標)'!AOJ36+'データ一覧(モニタリング指標)'!AOJ27</f>
        <v>215</v>
      </c>
      <c r="AOK25" s="5">
        <f>'データ一覧(モニタリング指標)'!AOK36+'データ一覧(モニタリング指標)'!AOK27</f>
        <v>214</v>
      </c>
      <c r="AOL25" s="5">
        <f>'データ一覧(モニタリング指標)'!AOL36+'データ一覧(モニタリング指標)'!AOL27</f>
        <v>215</v>
      </c>
      <c r="AOM25" s="5">
        <f>'データ一覧(モニタリング指標)'!AOM36+'データ一覧(モニタリング指標)'!AOM27</f>
        <v>214</v>
      </c>
      <c r="AON25" s="5">
        <f>'データ一覧(モニタリング指標)'!AON36+'データ一覧(モニタリング指標)'!AON27</f>
        <v>214</v>
      </c>
      <c r="AOO25" s="5">
        <f>'データ一覧(モニタリング指標)'!AOO36+'データ一覧(モニタリング指標)'!AOO27</f>
        <v>214</v>
      </c>
      <c r="AOP25" s="5">
        <f>'データ一覧(モニタリング指標)'!AOP36+'データ一覧(モニタリング指標)'!AOP27</f>
        <v>214</v>
      </c>
      <c r="AOQ25" s="5">
        <f>'データ一覧(モニタリング指標)'!AOQ36+'データ一覧(モニタリング指標)'!AOQ27</f>
        <v>212</v>
      </c>
      <c r="AOR25" s="5">
        <f>'データ一覧(モニタリング指標)'!AOR36+'データ一覧(モニタリング指標)'!AOR27</f>
        <v>212</v>
      </c>
      <c r="AOS25" s="5">
        <f>'データ一覧(モニタリング指標)'!AOS36+'データ一覧(モニタリング指標)'!AOS27</f>
        <v>210</v>
      </c>
      <c r="AOT25" s="5">
        <f>'データ一覧(モニタリング指標)'!AOT36+'データ一覧(モニタリング指標)'!AOT27</f>
        <v>211</v>
      </c>
      <c r="AOU25" s="5">
        <f>'データ一覧(モニタリング指標)'!AOU36+'データ一覧(モニタリング指標)'!AOU27</f>
        <v>211</v>
      </c>
      <c r="AOV25" s="5">
        <f>'データ一覧(モニタリング指標)'!AOV36+'データ一覧(モニタリング指標)'!AOV27</f>
        <v>210</v>
      </c>
      <c r="AOW25" s="5">
        <f>'データ一覧(モニタリング指標)'!AOW36+'データ一覧(モニタリング指標)'!AOW27</f>
        <v>210</v>
      </c>
      <c r="AOX25" s="5">
        <f>'データ一覧(モニタリング指標)'!AOX36+'データ一覧(モニタリング指標)'!AOX27</f>
        <v>210</v>
      </c>
      <c r="AOY25" s="5">
        <f>'データ一覧(モニタリング指標)'!AOY36+'データ一覧(モニタリング指標)'!AOY27</f>
        <v>211</v>
      </c>
      <c r="AOZ25" s="5">
        <f>'データ一覧(モニタリング指標)'!AOZ36+'データ一覧(モニタリング指標)'!AOZ27</f>
        <v>211</v>
      </c>
      <c r="APA25" s="5">
        <f>'データ一覧(モニタリング指標)'!APA36+'データ一覧(モニタリング指標)'!APA27</f>
        <v>212</v>
      </c>
      <c r="APB25" s="5">
        <f>'データ一覧(モニタリング指標)'!APB36+'データ一覧(モニタリング指標)'!APB27</f>
        <v>212</v>
      </c>
      <c r="APC25" s="5">
        <f>'データ一覧(モニタリング指標)'!APC36+'データ一覧(モニタリング指標)'!APC27</f>
        <v>212</v>
      </c>
      <c r="APD25" s="5">
        <f>'データ一覧(モニタリング指標)'!APD36+'データ一覧(モニタリング指標)'!APD27</f>
        <v>211</v>
      </c>
      <c r="APE25" s="5">
        <f>'データ一覧(モニタリング指標)'!APE36+'データ一覧(モニタリング指標)'!APE27</f>
        <v>193</v>
      </c>
      <c r="APF25" s="5">
        <f>'データ一覧(モニタリング指標)'!APF36+'データ一覧(モニタリング指標)'!APF27</f>
        <v>193</v>
      </c>
      <c r="APG25" s="5">
        <f>'データ一覧(モニタリング指標)'!APG36+'データ一覧(モニタリング指標)'!APG27</f>
        <v>193</v>
      </c>
      <c r="APH25" s="5">
        <f>'データ一覧(モニタリング指標)'!APH36+'データ一覧(モニタリング指標)'!APH27</f>
        <v>193</v>
      </c>
      <c r="API25" s="5">
        <f>'データ一覧(モニタリング指標)'!API36+'データ一覧(モニタリング指標)'!API27</f>
        <v>193</v>
      </c>
      <c r="APJ25" s="5">
        <f>'データ一覧(モニタリング指標)'!APJ36+'データ一覧(モニタリング指標)'!APJ27</f>
        <v>193</v>
      </c>
      <c r="APK25" s="5">
        <f>'データ一覧(モニタリング指標)'!APK36+'データ一覧(モニタリング指標)'!APK27</f>
        <v>193</v>
      </c>
      <c r="APL25" s="5">
        <f>'データ一覧(モニタリング指標)'!APL36+'データ一覧(モニタリング指標)'!APL27</f>
        <v>192</v>
      </c>
      <c r="APM25" s="5">
        <f>'データ一覧(モニタリング指標)'!APM36+'データ一覧(モニタリング指標)'!APM27</f>
        <v>193</v>
      </c>
      <c r="APN25" s="5">
        <f>'データ一覧(モニタリング指標)'!APN36+'データ一覧(モニタリング指標)'!APN27</f>
        <v>193</v>
      </c>
      <c r="APO25" s="5">
        <f>'データ一覧(モニタリング指標)'!APO36+'データ一覧(モニタリング指標)'!APO27</f>
        <v>192</v>
      </c>
      <c r="APP25" s="5">
        <f>'データ一覧(モニタリング指標)'!APP36+'データ一覧(モニタリング指標)'!APP27</f>
        <v>192</v>
      </c>
      <c r="APQ25" s="5">
        <f>'データ一覧(モニタリング指標)'!APQ36+'データ一覧(モニタリング指標)'!APQ27</f>
        <v>192</v>
      </c>
      <c r="APR25" s="5">
        <f>'データ一覧(モニタリング指標)'!APR36+'データ一覧(モニタリング指標)'!APR27</f>
        <v>192</v>
      </c>
      <c r="APS25" s="5">
        <f>'データ一覧(モニタリング指標)'!APS36+'データ一覧(モニタリング指標)'!APS27</f>
        <v>191</v>
      </c>
      <c r="APT25" s="5">
        <f>'データ一覧(モニタリング指標)'!APT36+'データ一覧(モニタリング指標)'!APT27</f>
        <v>191</v>
      </c>
      <c r="APU25" s="5">
        <f>'データ一覧(モニタリング指標)'!APU36+'データ一覧(モニタリング指標)'!APU27</f>
        <v>191</v>
      </c>
      <c r="APV25" s="5">
        <f>'データ一覧(モニタリング指標)'!APV36+'データ一覧(モニタリング指標)'!APV27</f>
        <v>191</v>
      </c>
      <c r="APW25" s="5">
        <f>'データ一覧(モニタリング指標)'!APW36+'データ一覧(モニタリング指標)'!APW27</f>
        <v>191</v>
      </c>
      <c r="APX25" s="5">
        <f>'データ一覧(モニタリング指標)'!APX36+'データ一覧(モニタリング指標)'!APX27</f>
        <v>191</v>
      </c>
      <c r="APY25" s="5">
        <f>'データ一覧(モニタリング指標)'!APY36+'データ一覧(モニタリング指標)'!APY27</f>
        <v>191</v>
      </c>
      <c r="APZ25" s="5">
        <f>'データ一覧(モニタリング指標)'!APZ36+'データ一覧(モニタリング指標)'!APZ27</f>
        <v>191</v>
      </c>
      <c r="AQA25" s="5">
        <f>'データ一覧(モニタリング指標)'!AQA36+'データ一覧(モニタリング指標)'!AQA27</f>
        <v>191</v>
      </c>
      <c r="AQB25" s="5">
        <f>'データ一覧(モニタリング指標)'!AQB36+'データ一覧(モニタリング指標)'!AQB27</f>
        <v>191</v>
      </c>
      <c r="AQC25" s="5">
        <f>'データ一覧(モニタリング指標)'!AQC36+'データ一覧(モニタリング指標)'!AQC27</f>
        <v>176</v>
      </c>
      <c r="AQD25" s="5">
        <f>'データ一覧(モニタリング指標)'!AQD36+'データ一覧(モニタリング指標)'!AQD27</f>
        <v>176</v>
      </c>
      <c r="AQE25" s="5">
        <f>'データ一覧(モニタリング指標)'!AQE36+'データ一覧(モニタリング指標)'!AQE27</f>
        <v>176</v>
      </c>
      <c r="AQF25" s="5">
        <f>'データ一覧(モニタリング指標)'!AQF36+'データ一覧(モニタリング指標)'!AQF27</f>
        <v>176</v>
      </c>
      <c r="AQG25" s="5">
        <f>'データ一覧(モニタリング指標)'!AQG36+'データ一覧(モニタリング指標)'!AQG27</f>
        <v>176</v>
      </c>
      <c r="AQH25" s="5">
        <f>'データ一覧(モニタリング指標)'!AQH36+'データ一覧(モニタリング指標)'!AQH27</f>
        <v>176</v>
      </c>
      <c r="AQI25" s="5">
        <f>'データ一覧(モニタリング指標)'!AQI36+'データ一覧(モニタリング指標)'!AQI27</f>
        <v>176</v>
      </c>
      <c r="AQJ25" s="5">
        <f>'データ一覧(モニタリング指標)'!AQJ36+'データ一覧(モニタリング指標)'!AQJ27</f>
        <v>176</v>
      </c>
      <c r="AQK25" s="5">
        <f>'データ一覧(モニタリング指標)'!AQK36+'データ一覧(モニタリング指標)'!AQK27</f>
        <v>176</v>
      </c>
      <c r="AQL25" s="5">
        <f>'データ一覧(モニタリング指標)'!AQL36+'データ一覧(モニタリング指標)'!AQL27</f>
        <v>176</v>
      </c>
      <c r="AQM25" s="5">
        <f>'データ一覧(モニタリング指標)'!AQM36+'データ一覧(モニタリング指標)'!AQM27</f>
        <v>176</v>
      </c>
      <c r="AQN25" s="5">
        <f>'データ一覧(モニタリング指標)'!AQN36+'データ一覧(モニタリング指標)'!AQN27</f>
        <v>176</v>
      </c>
      <c r="AQO25" s="5">
        <f>'データ一覧(モニタリング指標)'!AQO36+'データ一覧(モニタリング指標)'!AQO27</f>
        <v>176</v>
      </c>
      <c r="AQP25" s="5">
        <f>'データ一覧(モニタリング指標)'!AQP36+'データ一覧(モニタリング指標)'!AQP27</f>
        <v>176</v>
      </c>
      <c r="AQQ25" s="5">
        <f>'データ一覧(モニタリング指標)'!AQQ36+'データ一覧(モニタリング指標)'!AQQ27</f>
        <v>176</v>
      </c>
      <c r="AQR25" s="5">
        <f>'データ一覧(モニタリング指標)'!AQR36+'データ一覧(モニタリング指標)'!AQR27</f>
        <v>176</v>
      </c>
      <c r="AQS25" s="5">
        <f>'データ一覧(モニタリング指標)'!AQS36+'データ一覧(モニタリング指標)'!AQS27</f>
        <v>176</v>
      </c>
      <c r="AQT25" s="5">
        <f>'データ一覧(モニタリング指標)'!AQT36+'データ一覧(モニタリング指標)'!AQT27</f>
        <v>176</v>
      </c>
      <c r="AQU25" s="5">
        <f>'データ一覧(モニタリング指標)'!AQU36+'データ一覧(モニタリング指標)'!AQU27</f>
        <v>176</v>
      </c>
      <c r="AQV25" s="5">
        <f>'データ一覧(モニタリング指標)'!AQV36+'データ一覧(モニタリング指標)'!AQV27</f>
        <v>176</v>
      </c>
      <c r="AQW25" s="5">
        <f>'データ一覧(モニタリング指標)'!AQW36+'データ一覧(モニタリング指標)'!AQW27</f>
        <v>176</v>
      </c>
      <c r="AQX25" s="5">
        <f>'データ一覧(モニタリング指標)'!AQX36+'データ一覧(モニタリング指標)'!AQX27</f>
        <v>176</v>
      </c>
      <c r="AQY25" s="5">
        <f>'データ一覧(モニタリング指標)'!AQY36+'データ一覧(モニタリング指標)'!AQY27</f>
        <v>176</v>
      </c>
      <c r="AQZ25" s="5">
        <f>'データ一覧(モニタリング指標)'!AQZ36+'データ一覧(モニタリング指標)'!AQZ27</f>
        <v>176</v>
      </c>
      <c r="ARA25" s="5">
        <f>'データ一覧(モニタリング指標)'!ARA36+'データ一覧(モニタリング指標)'!ARA27</f>
        <v>176</v>
      </c>
      <c r="ARB25" s="5">
        <f>'データ一覧(モニタリング指標)'!ARB36+'データ一覧(モニタリング指標)'!ARB27</f>
        <v>176</v>
      </c>
      <c r="ARC25" s="5">
        <f>'データ一覧(モニタリング指標)'!ARC36+'データ一覧(モニタリング指標)'!ARC27</f>
        <v>176</v>
      </c>
      <c r="ARD25" s="5">
        <f>'データ一覧(モニタリング指標)'!ARD36+'データ一覧(モニタリング指標)'!ARD27</f>
        <v>176</v>
      </c>
      <c r="ARE25" s="5">
        <f>'データ一覧(モニタリング指標)'!ARE36+'データ一覧(モニタリング指標)'!ARE27</f>
        <v>176</v>
      </c>
      <c r="ARF25" s="5">
        <f>'データ一覧(モニタリング指標)'!ARF36+'データ一覧(モニタリング指標)'!ARF27</f>
        <v>176</v>
      </c>
      <c r="ARG25" s="5">
        <f>'データ一覧(モニタリング指標)'!ARG36+'データ一覧(モニタリング指標)'!ARG27</f>
        <v>176</v>
      </c>
      <c r="ARH25" s="5">
        <f>'データ一覧(モニタリング指標)'!ARH36+'データ一覧(モニタリング指標)'!ARH27</f>
        <v>176</v>
      </c>
      <c r="ARI25" s="5">
        <f>'データ一覧(モニタリング指標)'!ARI36+'データ一覧(モニタリング指標)'!ARI27</f>
        <v>176</v>
      </c>
      <c r="ARJ25" s="5">
        <f>'データ一覧(モニタリング指標)'!ARJ36+'データ一覧(モニタリング指標)'!ARJ27</f>
        <v>176</v>
      </c>
      <c r="ARK25" s="5">
        <f>'データ一覧(モニタリング指標)'!ARK36+'データ一覧(モニタリング指標)'!ARK27</f>
        <v>176</v>
      </c>
      <c r="ARL25" s="5">
        <f>'データ一覧(モニタリング指標)'!ARL36+'データ一覧(モニタリング指標)'!ARL27</f>
        <v>176</v>
      </c>
      <c r="ARM25" s="5">
        <f>'データ一覧(モニタリング指標)'!ARM36+'データ一覧(モニタリング指標)'!ARM27</f>
        <v>176</v>
      </c>
      <c r="ARN25" s="5">
        <f>'データ一覧(モニタリング指標)'!ARN36+'データ一覧(モニタリング指標)'!ARN27</f>
        <v>176</v>
      </c>
      <c r="ARO25" s="5">
        <f>'データ一覧(モニタリング指標)'!ARO36+'データ一覧(モニタリング指標)'!ARO27</f>
        <v>176</v>
      </c>
      <c r="ARP25" s="5">
        <f>'データ一覧(モニタリング指標)'!ARP36+'データ一覧(モニタリング指標)'!ARP27</f>
        <v>176</v>
      </c>
      <c r="ARQ25" s="5">
        <f>'データ一覧(モニタリング指標)'!ARQ36+'データ一覧(モニタリング指標)'!ARQ27</f>
        <v>176</v>
      </c>
      <c r="ARR25" s="5">
        <f>'データ一覧(モニタリング指標)'!ARR36+'データ一覧(モニタリング指標)'!ARR27</f>
        <v>176</v>
      </c>
      <c r="ARS25" s="5">
        <f>'データ一覧(モニタリング指標)'!ARS36+'データ一覧(モニタリング指標)'!ARS27</f>
        <v>176</v>
      </c>
      <c r="ART25" s="5">
        <f>'データ一覧(モニタリング指標)'!ART36+'データ一覧(モニタリング指標)'!ART27</f>
        <v>176</v>
      </c>
      <c r="ARU25" s="5">
        <f>'データ一覧(モニタリング指標)'!ARU36+'データ一覧(モニタリング指標)'!ARU27</f>
        <v>176</v>
      </c>
    </row>
    <row r="26" spans="1:1165" s="41" customFormat="1" ht="3.75" customHeight="1">
      <c r="A26" s="60"/>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c r="IW26" s="76"/>
      <c r="IX26" s="76"/>
      <c r="IY26" s="76"/>
      <c r="IZ26" s="76"/>
      <c r="JA26" s="76"/>
      <c r="JB26" s="76"/>
      <c r="JC26" s="76"/>
      <c r="JD26" s="76"/>
      <c r="JE26" s="76"/>
      <c r="JF26" s="76"/>
      <c r="JG26" s="76"/>
      <c r="JH26" s="76"/>
      <c r="JI26" s="76"/>
      <c r="JJ26" s="76"/>
      <c r="JK26" s="76"/>
      <c r="JL26" s="76"/>
      <c r="JM26" s="76"/>
      <c r="JN26" s="76"/>
      <c r="JO26" s="76"/>
      <c r="JP26" s="76"/>
      <c r="JQ26" s="76"/>
      <c r="JR26" s="76"/>
      <c r="JS26" s="76"/>
      <c r="JT26" s="76"/>
      <c r="JU26" s="76"/>
      <c r="JV26" s="76"/>
      <c r="JW26" s="76"/>
      <c r="JX26" s="76"/>
      <c r="JY26" s="76"/>
      <c r="JZ26" s="76"/>
      <c r="KA26" s="76"/>
      <c r="KB26" s="76"/>
      <c r="KC26" s="76"/>
      <c r="KD26" s="76"/>
      <c r="KE26" s="76"/>
      <c r="KF26" s="76"/>
      <c r="KG26" s="76"/>
      <c r="KH26" s="76"/>
      <c r="KI26" s="76"/>
      <c r="KJ26" s="76"/>
      <c r="KK26" s="76"/>
      <c r="KL26" s="76"/>
      <c r="KM26" s="76"/>
      <c r="KN26" s="76"/>
      <c r="KO26" s="76"/>
      <c r="KP26" s="76"/>
      <c r="KQ26" s="76"/>
      <c r="KR26" s="76"/>
      <c r="KS26" s="76"/>
      <c r="KT26" s="76"/>
      <c r="KU26" s="76"/>
      <c r="KV26" s="76"/>
      <c r="KW26" s="76"/>
      <c r="KX26" s="76"/>
      <c r="KY26" s="76"/>
      <c r="KZ26" s="76"/>
      <c r="LA26" s="76"/>
      <c r="LB26" s="76"/>
      <c r="LC26" s="76"/>
      <c r="LD26" s="76"/>
      <c r="LE26" s="76"/>
      <c r="LF26" s="76"/>
      <c r="LG26" s="76"/>
      <c r="LH26" s="76"/>
      <c r="LI26" s="76"/>
      <c r="LJ26" s="76"/>
      <c r="LK26" s="76"/>
      <c r="LL26" s="76"/>
      <c r="LM26" s="76"/>
      <c r="LN26" s="76"/>
      <c r="LO26" s="76"/>
      <c r="LP26" s="76"/>
      <c r="LQ26" s="76"/>
      <c r="LR26" s="76"/>
      <c r="LS26" s="76"/>
      <c r="LT26" s="76"/>
      <c r="LU26" s="76"/>
      <c r="LV26" s="76"/>
      <c r="LW26" s="76"/>
      <c r="LX26" s="76"/>
      <c r="LY26" s="76"/>
      <c r="LZ26" s="76"/>
      <c r="MA26" s="76"/>
      <c r="MB26" s="76"/>
      <c r="MC26" s="76"/>
      <c r="MD26" s="76"/>
      <c r="ME26" s="76"/>
      <c r="MF26" s="76"/>
      <c r="MG26" s="76"/>
      <c r="MH26" s="76"/>
      <c r="MI26" s="76"/>
      <c r="MJ26" s="76"/>
      <c r="MK26" s="76"/>
      <c r="ML26" s="76"/>
      <c r="MM26" s="76"/>
      <c r="MN26" s="76"/>
      <c r="MO26" s="76"/>
      <c r="MP26" s="76"/>
      <c r="MQ26" s="76"/>
      <c r="MR26" s="76"/>
      <c r="MS26" s="76"/>
      <c r="MT26" s="76"/>
      <c r="MU26" s="76"/>
      <c r="MV26" s="76"/>
      <c r="MW26" s="76"/>
      <c r="MX26" s="76"/>
      <c r="MY26" s="76"/>
      <c r="MZ26" s="76"/>
      <c r="NA26" s="76"/>
      <c r="NB26" s="76"/>
      <c r="NC26" s="76"/>
      <c r="ND26" s="76"/>
      <c r="NE26" s="76"/>
      <c r="NF26" s="76"/>
      <c r="NG26" s="76"/>
      <c r="NH26" s="76"/>
      <c r="NI26" s="76"/>
      <c r="NJ26" s="76"/>
      <c r="NK26" s="76"/>
      <c r="NL26" s="76"/>
      <c r="NM26" s="76"/>
      <c r="NN26" s="76"/>
      <c r="NO26" s="76"/>
      <c r="NP26" s="76"/>
      <c r="NQ26" s="76"/>
      <c r="NR26" s="76"/>
      <c r="NS26" s="76"/>
      <c r="NT26" s="76"/>
      <c r="NU26" s="76"/>
      <c r="NV26" s="76"/>
      <c r="NW26" s="76"/>
      <c r="NX26" s="76"/>
      <c r="NY26" s="76"/>
      <c r="NZ26" s="76"/>
      <c r="OA26" s="76"/>
      <c r="OB26" s="76"/>
      <c r="OC26" s="76"/>
      <c r="OD26" s="76"/>
      <c r="OE26" s="76"/>
      <c r="OF26" s="76"/>
      <c r="OG26" s="76"/>
      <c r="OH26" s="76"/>
      <c r="OI26" s="76"/>
      <c r="OJ26" s="76"/>
      <c r="OK26" s="76"/>
      <c r="OL26" s="76"/>
      <c r="OM26" s="76"/>
      <c r="ON26" s="76"/>
      <c r="OO26" s="76"/>
      <c r="OP26" s="76"/>
      <c r="OQ26" s="76"/>
      <c r="OR26" s="76"/>
      <c r="OS26" s="76"/>
      <c r="OT26" s="76"/>
      <c r="OU26" s="76"/>
      <c r="OV26" s="76"/>
      <c r="OW26" s="76"/>
      <c r="OX26" s="76"/>
      <c r="OY26" s="76"/>
      <c r="OZ26" s="76"/>
      <c r="PA26" s="76"/>
      <c r="PB26" s="76"/>
      <c r="PC26" s="76"/>
      <c r="PD26" s="76"/>
      <c r="PE26" s="76"/>
      <c r="PF26" s="76"/>
      <c r="PG26" s="76"/>
      <c r="PH26" s="76"/>
      <c r="PI26" s="76"/>
      <c r="PJ26" s="76"/>
      <c r="PK26" s="76"/>
      <c r="PL26" s="76"/>
      <c r="PM26" s="76"/>
      <c r="PN26" s="76"/>
      <c r="PO26" s="76"/>
      <c r="PP26" s="76"/>
      <c r="PQ26" s="76"/>
      <c r="PR26" s="76"/>
      <c r="PS26" s="76"/>
      <c r="PT26" s="76"/>
      <c r="PU26" s="76"/>
      <c r="PV26" s="76"/>
      <c r="PW26" s="76"/>
      <c r="PX26" s="76"/>
      <c r="PY26" s="76"/>
      <c r="PZ26" s="76"/>
      <c r="QA26" s="76"/>
      <c r="QB26" s="76"/>
      <c r="QC26" s="76"/>
      <c r="QD26" s="76"/>
      <c r="QE26" s="76"/>
      <c r="QF26" s="76"/>
      <c r="QG26" s="76"/>
      <c r="QH26" s="76"/>
      <c r="QI26" s="76"/>
      <c r="QJ26" s="76"/>
      <c r="QK26" s="76"/>
      <c r="QL26" s="76"/>
      <c r="QM26" s="76"/>
      <c r="QN26" s="76"/>
      <c r="QO26" s="76"/>
      <c r="QP26" s="76"/>
      <c r="QQ26" s="76"/>
      <c r="QR26" s="76"/>
      <c r="QS26" s="76"/>
      <c r="QT26" s="76"/>
      <c r="QU26" s="76"/>
      <c r="QV26" s="76"/>
      <c r="QW26" s="76"/>
      <c r="QX26" s="76"/>
      <c r="QY26" s="76"/>
      <c r="QZ26" s="76"/>
      <c r="RA26" s="76"/>
      <c r="RB26" s="76"/>
      <c r="RC26" s="76"/>
      <c r="RD26" s="76"/>
      <c r="RE26" s="76"/>
      <c r="RF26" s="76"/>
      <c r="RG26" s="76"/>
      <c r="RH26" s="76"/>
      <c r="RI26" s="76"/>
      <c r="RJ26" s="76"/>
      <c r="RK26" s="76"/>
      <c r="RL26" s="76"/>
      <c r="RM26" s="76"/>
      <c r="RN26" s="76"/>
      <c r="RO26" s="76"/>
      <c r="RP26" s="76"/>
      <c r="RQ26" s="76"/>
      <c r="RR26" s="76"/>
      <c r="RS26" s="76"/>
      <c r="RT26" s="76"/>
      <c r="RU26" s="76"/>
      <c r="RV26" s="76"/>
      <c r="RW26" s="76"/>
      <c r="RX26" s="76"/>
      <c r="RY26" s="76"/>
      <c r="RZ26" s="76"/>
      <c r="SA26" s="76"/>
      <c r="SB26" s="76"/>
      <c r="SC26" s="76"/>
      <c r="SD26" s="76"/>
      <c r="SE26" s="76"/>
      <c r="SF26" s="76"/>
      <c r="SG26" s="76"/>
      <c r="SH26" s="76"/>
      <c r="SI26" s="76"/>
      <c r="SJ26" s="76"/>
      <c r="SK26" s="76"/>
      <c r="SL26" s="76"/>
      <c r="SM26" s="76"/>
      <c r="SN26" s="76"/>
      <c r="SO26" s="76"/>
      <c r="SP26" s="76"/>
      <c r="SQ26" s="76"/>
      <c r="SR26" s="76"/>
      <c r="SS26" s="76"/>
      <c r="ST26" s="76"/>
      <c r="SU26" s="76"/>
      <c r="SV26" s="76"/>
      <c r="SW26" s="76"/>
      <c r="SX26" s="76"/>
      <c r="SY26" s="76"/>
      <c r="SZ26" s="76"/>
      <c r="TA26" s="76"/>
      <c r="TB26" s="76"/>
      <c r="TC26" s="76"/>
      <c r="TD26" s="76"/>
      <c r="TE26" s="76"/>
      <c r="TF26" s="76"/>
      <c r="TG26" s="76"/>
      <c r="TH26" s="76"/>
      <c r="TI26" s="76"/>
      <c r="TJ26" s="76"/>
      <c r="TK26" s="76"/>
      <c r="TL26" s="76"/>
      <c r="TM26" s="76"/>
      <c r="TN26" s="76"/>
      <c r="TO26" s="76"/>
      <c r="TP26" s="76"/>
      <c r="TQ26" s="76"/>
      <c r="TR26" s="76"/>
      <c r="TS26" s="76"/>
      <c r="TT26" s="76"/>
      <c r="TU26" s="76"/>
      <c r="TV26" s="76"/>
      <c r="TW26" s="76"/>
      <c r="TX26" s="76"/>
      <c r="TY26" s="76"/>
      <c r="TZ26" s="76"/>
      <c r="UA26" s="76"/>
      <c r="UB26" s="76"/>
      <c r="UC26" s="76"/>
      <c r="UD26" s="76"/>
      <c r="UE26" s="76"/>
      <c r="UF26" s="76"/>
      <c r="UG26" s="76"/>
      <c r="UH26" s="76"/>
      <c r="UI26" s="76"/>
      <c r="UJ26" s="76"/>
      <c r="UK26" s="76"/>
      <c r="UL26" s="76"/>
      <c r="UM26" s="76"/>
      <c r="UN26" s="76"/>
      <c r="UO26" s="76"/>
      <c r="UP26" s="76"/>
      <c r="UQ26" s="76"/>
      <c r="UR26" s="76"/>
      <c r="US26" s="76"/>
      <c r="UT26" s="76"/>
      <c r="UU26" s="76"/>
      <c r="UV26" s="76"/>
      <c r="UW26" s="76"/>
      <c r="UX26" s="76"/>
      <c r="UY26" s="76"/>
      <c r="UZ26" s="76"/>
      <c r="VA26" s="76"/>
      <c r="VB26" s="76"/>
      <c r="VC26" s="76"/>
      <c r="VD26" s="76"/>
      <c r="VE26" s="76"/>
      <c r="VF26" s="76"/>
      <c r="VG26" s="76"/>
      <c r="VH26" s="76"/>
      <c r="VI26" s="76"/>
      <c r="VJ26" s="76"/>
      <c r="VK26" s="76"/>
      <c r="VL26" s="76"/>
      <c r="VM26" s="76"/>
      <c r="VN26" s="76"/>
      <c r="VO26" s="76"/>
      <c r="VP26" s="76"/>
      <c r="VQ26" s="76"/>
      <c r="VR26" s="76"/>
      <c r="VS26" s="76"/>
      <c r="VT26" s="76"/>
      <c r="VU26" s="76"/>
      <c r="VV26" s="76"/>
      <c r="VW26" s="76"/>
      <c r="VX26" s="76"/>
      <c r="VY26" s="76"/>
      <c r="VZ26" s="76"/>
      <c r="WA26" s="76"/>
      <c r="WB26" s="76"/>
      <c r="WC26" s="76"/>
      <c r="WD26" s="76"/>
      <c r="WE26" s="76"/>
      <c r="WF26" s="76"/>
      <c r="WG26" s="76"/>
      <c r="WH26" s="76"/>
      <c r="WI26" s="76"/>
      <c r="WJ26" s="76"/>
      <c r="WK26" s="76"/>
      <c r="WL26" s="76"/>
      <c r="WM26" s="76"/>
      <c r="WN26" s="76"/>
      <c r="WO26" s="76"/>
      <c r="WP26" s="76"/>
      <c r="WQ26" s="76"/>
      <c r="WR26" s="76"/>
      <c r="WS26" s="76"/>
      <c r="WT26" s="76"/>
      <c r="WU26" s="76"/>
      <c r="WV26" s="76"/>
      <c r="WW26" s="76"/>
      <c r="WX26" s="76"/>
      <c r="WY26" s="76"/>
      <c r="WZ26" s="76"/>
      <c r="XA26" s="76"/>
      <c r="XB26" s="76"/>
      <c r="XC26" s="76"/>
      <c r="XD26" s="76"/>
      <c r="XE26" s="76"/>
      <c r="XF26" s="76"/>
      <c r="XG26" s="76"/>
      <c r="XH26" s="76"/>
      <c r="XI26" s="76"/>
      <c r="XJ26" s="76"/>
      <c r="XK26" s="76"/>
      <c r="XL26" s="76"/>
      <c r="XM26" s="76"/>
      <c r="XN26" s="76"/>
      <c r="XO26" s="76"/>
      <c r="XP26" s="76"/>
      <c r="XQ26" s="76"/>
      <c r="XR26" s="76"/>
      <c r="XS26" s="76"/>
      <c r="XT26" s="76"/>
      <c r="XU26" s="76"/>
      <c r="XV26" s="76"/>
      <c r="XW26" s="76"/>
      <c r="XX26" s="76"/>
      <c r="XY26" s="76"/>
      <c r="XZ26" s="76"/>
      <c r="YA26" s="76"/>
      <c r="YB26" s="76"/>
      <c r="YC26" s="76"/>
      <c r="YD26" s="76"/>
      <c r="YE26" s="76"/>
      <c r="YF26" s="76"/>
      <c r="YG26" s="76"/>
      <c r="YH26" s="76"/>
      <c r="YI26" s="76"/>
      <c r="YJ26" s="76"/>
      <c r="YK26" s="76"/>
      <c r="YL26" s="76"/>
      <c r="YM26" s="76"/>
      <c r="YN26" s="76"/>
      <c r="YO26" s="76"/>
      <c r="YP26" s="76"/>
      <c r="YQ26" s="76"/>
      <c r="YR26" s="76"/>
      <c r="YS26" s="76"/>
      <c r="YT26" s="76"/>
      <c r="YU26" s="76"/>
      <c r="YV26" s="76"/>
      <c r="YW26" s="76"/>
      <c r="YX26" s="76"/>
      <c r="YY26" s="76"/>
      <c r="YZ26" s="76"/>
      <c r="ZA26" s="76"/>
      <c r="ZB26" s="76"/>
      <c r="ZC26" s="76"/>
      <c r="ZD26" s="76"/>
      <c r="ZE26" s="76"/>
      <c r="ZF26" s="76"/>
      <c r="ZG26" s="76"/>
      <c r="ZH26" s="76"/>
      <c r="ZI26" s="76"/>
      <c r="ZJ26" s="76"/>
      <c r="ZK26" s="76"/>
      <c r="ZL26" s="76"/>
      <c r="ZM26" s="76"/>
      <c r="ZN26" s="76"/>
      <c r="ZO26" s="76"/>
      <c r="ZP26" s="76"/>
      <c r="ZQ26" s="76"/>
      <c r="ZR26" s="76"/>
      <c r="ZS26" s="76"/>
      <c r="ZT26" s="76"/>
      <c r="ZU26" s="76"/>
      <c r="ZV26" s="76"/>
      <c r="ZW26" s="76"/>
      <c r="ZX26" s="76"/>
      <c r="ZY26" s="76"/>
      <c r="ZZ26" s="76"/>
      <c r="AAA26" s="76"/>
      <c r="AAB26" s="76"/>
      <c r="AAC26" s="76"/>
      <c r="AAD26" s="76"/>
      <c r="AAE26" s="76"/>
      <c r="AAF26" s="76"/>
      <c r="AAG26" s="76"/>
      <c r="AAH26" s="76"/>
      <c r="AAI26" s="76"/>
      <c r="AAJ26" s="76"/>
      <c r="AAK26" s="76"/>
      <c r="AAL26" s="76"/>
      <c r="AAM26" s="76"/>
      <c r="AAN26" s="76"/>
      <c r="AAO26" s="76"/>
      <c r="AAP26" s="76"/>
      <c r="AAQ26" s="76"/>
      <c r="AAR26" s="76"/>
      <c r="AAS26" s="76"/>
      <c r="AAT26" s="76"/>
      <c r="AAU26" s="76"/>
      <c r="AAV26" s="76"/>
      <c r="AAW26" s="76"/>
      <c r="AAX26" s="76"/>
      <c r="AAY26" s="76"/>
      <c r="AAZ26" s="76"/>
      <c r="ABA26" s="76"/>
      <c r="ABB26" s="76"/>
      <c r="ABC26" s="76"/>
      <c r="ABD26" s="76"/>
      <c r="ABE26" s="76"/>
      <c r="ABF26" s="76"/>
      <c r="ABG26" s="76"/>
      <c r="ABH26" s="76"/>
      <c r="ABI26" s="76"/>
      <c r="ABJ26" s="76"/>
      <c r="ABK26" s="76"/>
      <c r="ABL26" s="76"/>
      <c r="ABM26" s="76"/>
      <c r="ABN26" s="76"/>
      <c r="ABO26" s="76"/>
      <c r="ABP26" s="76"/>
      <c r="ABQ26" s="76"/>
      <c r="ABR26" s="76"/>
      <c r="ABS26" s="76"/>
      <c r="ABT26" s="76"/>
      <c r="ABU26" s="76"/>
      <c r="ABV26" s="76"/>
      <c r="ABW26" s="76"/>
      <c r="ABX26" s="76"/>
      <c r="ABY26" s="76"/>
      <c r="ABZ26" s="76"/>
      <c r="ACA26" s="76"/>
      <c r="ACB26" s="76"/>
      <c r="ACC26" s="76"/>
      <c r="ACD26" s="76"/>
      <c r="ACE26" s="76"/>
      <c r="ACF26" s="76"/>
      <c r="ACG26" s="76"/>
      <c r="ACH26" s="76"/>
      <c r="ACI26" s="76"/>
      <c r="ACJ26" s="76"/>
      <c r="ACK26" s="76"/>
      <c r="ACL26" s="76"/>
      <c r="ACM26" s="76"/>
      <c r="ACN26" s="76"/>
      <c r="ACO26" s="76"/>
      <c r="ACP26" s="76"/>
      <c r="ACQ26" s="76"/>
      <c r="ACR26" s="76"/>
      <c r="ACS26" s="76"/>
      <c r="ACT26" s="76"/>
      <c r="ACU26" s="76"/>
      <c r="ACV26" s="76"/>
      <c r="ACW26" s="76"/>
      <c r="ACX26" s="76"/>
      <c r="ACY26" s="76"/>
      <c r="ACZ26" s="76"/>
      <c r="ADA26" s="76"/>
      <c r="ADB26" s="76"/>
      <c r="ADC26" s="76"/>
      <c r="ADD26" s="76"/>
      <c r="ADE26" s="76"/>
      <c r="ADF26" s="76"/>
      <c r="ADG26" s="76"/>
      <c r="ADH26" s="76"/>
      <c r="ADI26" s="76"/>
      <c r="ADJ26" s="76"/>
      <c r="ADK26" s="76"/>
      <c r="ADL26" s="76"/>
      <c r="ADM26" s="76"/>
      <c r="ADN26" s="76"/>
      <c r="ADO26" s="76"/>
      <c r="ADP26" s="76"/>
      <c r="ADQ26" s="76"/>
      <c r="ADR26" s="76"/>
      <c r="ADS26" s="76"/>
      <c r="ADT26" s="76"/>
      <c r="ADU26" s="76"/>
      <c r="ADV26" s="76"/>
      <c r="ADW26" s="76"/>
      <c r="ADX26" s="76"/>
      <c r="ADY26" s="76"/>
      <c r="ADZ26" s="76"/>
      <c r="AEA26" s="76"/>
      <c r="AEB26" s="76"/>
      <c r="AEC26" s="76"/>
      <c r="AED26" s="76"/>
      <c r="AEE26" s="76"/>
      <c r="AEF26" s="76"/>
      <c r="AEG26" s="76"/>
      <c r="AEH26" s="76"/>
      <c r="AEI26" s="76"/>
      <c r="AEJ26" s="76"/>
      <c r="AEK26" s="76"/>
      <c r="AEL26" s="76"/>
      <c r="AEM26" s="76"/>
      <c r="AEN26" s="76"/>
      <c r="AEO26" s="76"/>
      <c r="AEP26" s="76"/>
      <c r="AEQ26" s="76"/>
      <c r="AER26" s="76"/>
      <c r="AES26" s="76"/>
      <c r="AET26" s="76"/>
      <c r="AEU26" s="76"/>
      <c r="AEV26" s="76"/>
      <c r="AEW26" s="76"/>
      <c r="AEX26" s="76"/>
      <c r="AEY26" s="76"/>
      <c r="AEZ26" s="76"/>
      <c r="AFA26" s="76"/>
      <c r="AFB26" s="76"/>
      <c r="AFC26" s="76"/>
      <c r="AFD26" s="76"/>
      <c r="AFE26" s="76"/>
      <c r="AFF26" s="76"/>
      <c r="AFG26" s="76"/>
      <c r="AFH26" s="76"/>
      <c r="AFI26" s="76"/>
      <c r="AFJ26" s="76"/>
      <c r="AFK26" s="76"/>
      <c r="AFL26" s="76"/>
      <c r="AFM26" s="76"/>
      <c r="AFN26" s="76"/>
      <c r="AFO26" s="76"/>
      <c r="AFP26" s="76"/>
      <c r="AFQ26" s="76"/>
      <c r="AFR26" s="76"/>
      <c r="AFS26" s="76"/>
      <c r="AFT26" s="76"/>
      <c r="AFU26" s="76"/>
      <c r="AFV26" s="76"/>
      <c r="AFW26" s="76"/>
      <c r="AFX26" s="76"/>
      <c r="AFY26" s="76"/>
      <c r="AFZ26" s="76"/>
      <c r="AGA26" s="76"/>
      <c r="AGB26" s="76"/>
      <c r="AGC26" s="76"/>
      <c r="AGD26" s="76"/>
      <c r="AGE26" s="76"/>
      <c r="AGF26" s="76"/>
      <c r="AGG26" s="76"/>
      <c r="AGH26" s="76"/>
      <c r="AGI26" s="76"/>
      <c r="AGJ26" s="76"/>
      <c r="AGK26" s="76"/>
      <c r="AGL26" s="76"/>
      <c r="AGM26" s="76"/>
      <c r="AGN26" s="76"/>
      <c r="AGO26" s="76"/>
      <c r="AGP26" s="76"/>
      <c r="AGQ26" s="76"/>
      <c r="AGR26" s="76"/>
      <c r="AGS26" s="76"/>
      <c r="AGT26" s="76"/>
      <c r="AGU26" s="76"/>
      <c r="AGV26" s="76"/>
      <c r="AGW26" s="76"/>
      <c r="AGX26" s="76"/>
      <c r="AGY26" s="76"/>
      <c r="AGZ26" s="76"/>
      <c r="AHA26" s="76"/>
      <c r="AHB26" s="76"/>
      <c r="AHC26" s="76"/>
      <c r="AHD26" s="76"/>
      <c r="AHE26" s="76"/>
      <c r="AHF26" s="76"/>
      <c r="AHG26" s="76"/>
      <c r="AHH26" s="76"/>
      <c r="AHI26" s="76"/>
      <c r="AHJ26" s="76"/>
      <c r="AHK26" s="76"/>
      <c r="AHL26" s="76"/>
      <c r="AHM26" s="76"/>
      <c r="AHN26" s="76"/>
      <c r="AHO26" s="76"/>
      <c r="AHP26" s="76"/>
      <c r="AHQ26" s="76"/>
      <c r="AHR26" s="76"/>
      <c r="AHS26" s="76"/>
      <c r="AHT26" s="76"/>
      <c r="AHU26" s="76"/>
      <c r="AHV26" s="76"/>
      <c r="AHW26" s="76"/>
      <c r="AHX26" s="76"/>
      <c r="AHY26" s="76"/>
      <c r="AHZ26" s="76"/>
      <c r="AIA26" s="76"/>
      <c r="AIB26" s="76"/>
      <c r="AIC26" s="76"/>
      <c r="AID26" s="76"/>
      <c r="AIE26" s="76"/>
      <c r="AIF26" s="76"/>
      <c r="AIG26" s="76"/>
      <c r="AIH26" s="76"/>
      <c r="AII26" s="76"/>
      <c r="AIJ26" s="76"/>
      <c r="AIK26" s="76"/>
      <c r="AIL26" s="76"/>
      <c r="AIM26" s="76"/>
      <c r="AIN26" s="76"/>
      <c r="AIO26" s="76"/>
      <c r="AIP26" s="76"/>
      <c r="AIQ26" s="76"/>
      <c r="AIR26" s="76"/>
      <c r="AIS26" s="76"/>
      <c r="AIT26" s="76"/>
      <c r="AIU26" s="76"/>
      <c r="AIV26" s="76"/>
      <c r="AIW26" s="76"/>
      <c r="AIX26" s="76"/>
      <c r="AIY26" s="76"/>
      <c r="AIZ26" s="76"/>
      <c r="AJA26" s="76"/>
      <c r="AJB26" s="76"/>
      <c r="AJC26" s="76"/>
      <c r="AJD26" s="76"/>
      <c r="AJE26" s="76"/>
      <c r="AJF26" s="76"/>
      <c r="AJG26" s="76"/>
      <c r="AJH26" s="76"/>
      <c r="AJI26" s="76"/>
      <c r="AJJ26" s="76"/>
      <c r="AJK26" s="76"/>
      <c r="AJL26" s="76"/>
      <c r="AJM26" s="76"/>
      <c r="AJN26" s="76"/>
      <c r="AJO26" s="76"/>
      <c r="AJP26" s="76"/>
      <c r="AJQ26" s="76"/>
      <c r="AJR26" s="76"/>
      <c r="AJS26" s="76"/>
      <c r="AJT26" s="76"/>
      <c r="AJU26" s="76"/>
      <c r="AJV26" s="76"/>
      <c r="AJW26" s="76"/>
      <c r="AJX26" s="76"/>
      <c r="AJY26" s="76"/>
      <c r="AJZ26" s="76"/>
      <c r="AKA26" s="76"/>
      <c r="AKB26" s="76"/>
      <c r="AKC26" s="76"/>
      <c r="AKD26" s="76"/>
      <c r="AKE26" s="76"/>
      <c r="AKF26" s="76"/>
      <c r="AKG26" s="76"/>
      <c r="AKH26" s="76"/>
      <c r="AKI26" s="76"/>
      <c r="AKJ26" s="76"/>
      <c r="AKK26" s="76"/>
      <c r="AKL26" s="76"/>
      <c r="AKM26" s="76"/>
      <c r="AKN26" s="76"/>
      <c r="AKO26" s="76"/>
      <c r="AKP26" s="76"/>
      <c r="AKQ26" s="76"/>
      <c r="AKR26" s="76"/>
      <c r="AKS26" s="76"/>
      <c r="AKT26" s="76"/>
      <c r="AKU26" s="76"/>
      <c r="AKV26" s="76"/>
      <c r="AKW26" s="76"/>
      <c r="AKX26" s="76"/>
      <c r="AKY26" s="76"/>
      <c r="AKZ26" s="76"/>
      <c r="ALA26" s="76"/>
      <c r="ALB26" s="76"/>
      <c r="ALC26" s="76"/>
      <c r="ALD26" s="76"/>
      <c r="ALE26" s="76"/>
      <c r="ALF26" s="76"/>
      <c r="ALG26" s="76"/>
      <c r="ALH26" s="76"/>
      <c r="ALI26" s="76"/>
      <c r="ALJ26" s="76"/>
      <c r="ALK26" s="76"/>
      <c r="ALL26" s="76"/>
      <c r="ALM26" s="76"/>
      <c r="ALN26" s="76"/>
      <c r="ALO26" s="76"/>
      <c r="ALP26" s="76"/>
      <c r="ALQ26" s="76"/>
      <c r="ALR26" s="76"/>
      <c r="ALS26" s="76"/>
      <c r="ALT26" s="76"/>
      <c r="ALU26" s="76"/>
      <c r="ALV26" s="76"/>
      <c r="ALW26" s="76"/>
      <c r="ALX26" s="76"/>
      <c r="ALY26" s="76"/>
      <c r="ALZ26" s="76"/>
      <c r="AMA26" s="76"/>
      <c r="AMB26" s="76"/>
      <c r="AMC26" s="76"/>
      <c r="AMD26" s="76"/>
      <c r="AME26" s="76"/>
      <c r="AMF26" s="76"/>
      <c r="AMG26" s="76"/>
      <c r="AMH26" s="76"/>
      <c r="AMI26" s="76"/>
      <c r="AMJ26" s="76"/>
      <c r="AMK26" s="76"/>
      <c r="AML26" s="76"/>
      <c r="AMM26" s="76"/>
      <c r="AMN26" s="76"/>
      <c r="AMO26" s="76"/>
      <c r="AMP26" s="76"/>
      <c r="AMQ26" s="76"/>
      <c r="AMR26" s="76"/>
      <c r="AMS26" s="76"/>
      <c r="AMT26" s="76"/>
      <c r="AMU26" s="76"/>
      <c r="AMV26" s="76"/>
      <c r="AMW26" s="76"/>
      <c r="AMX26" s="76"/>
      <c r="AMY26" s="76"/>
      <c r="AMZ26" s="76"/>
      <c r="ANA26" s="76"/>
      <c r="ANB26" s="76"/>
      <c r="ANC26" s="76"/>
      <c r="AND26" s="76"/>
      <c r="ANE26" s="76"/>
      <c r="ANF26" s="76"/>
      <c r="ANG26" s="76"/>
      <c r="ANH26" s="76"/>
      <c r="ANI26" s="76"/>
      <c r="ANJ26" s="76"/>
      <c r="ANK26" s="76"/>
      <c r="ANL26" s="76"/>
      <c r="ANM26" s="76"/>
      <c r="ANN26" s="76"/>
      <c r="ANO26" s="76"/>
      <c r="ANP26" s="76"/>
      <c r="ANQ26" s="76"/>
      <c r="ANR26" s="76"/>
      <c r="ANS26" s="76"/>
      <c r="ANT26" s="76"/>
      <c r="ANU26" s="76"/>
      <c r="ANV26" s="76"/>
      <c r="ANW26" s="76"/>
      <c r="ANX26" s="76"/>
      <c r="ANY26" s="76"/>
      <c r="ANZ26" s="76"/>
      <c r="AOA26" s="76"/>
      <c r="AOB26" s="76"/>
      <c r="AOC26" s="76"/>
      <c r="AOD26" s="76"/>
      <c r="AOE26" s="76"/>
      <c r="AOF26" s="76"/>
      <c r="AOG26" s="76"/>
      <c r="AOH26" s="76"/>
      <c r="AOI26" s="76"/>
      <c r="AOJ26" s="76"/>
      <c r="AOK26" s="76"/>
      <c r="AOL26" s="76"/>
      <c r="AOM26" s="76"/>
      <c r="AON26" s="76"/>
      <c r="AOO26" s="76"/>
      <c r="AOP26" s="76"/>
      <c r="AOQ26" s="76"/>
      <c r="AOR26" s="76"/>
      <c r="AOS26" s="76"/>
      <c r="AOT26" s="76"/>
      <c r="AOU26" s="76"/>
      <c r="AOV26" s="76"/>
      <c r="AOW26" s="76"/>
      <c r="AOX26" s="76"/>
      <c r="AOY26" s="76"/>
      <c r="AOZ26" s="76"/>
      <c r="APA26" s="76"/>
      <c r="APB26" s="76"/>
      <c r="APC26" s="76"/>
      <c r="APD26" s="76"/>
      <c r="APE26" s="76"/>
      <c r="APF26" s="76"/>
      <c r="APG26" s="76"/>
      <c r="APH26" s="76"/>
      <c r="API26" s="76"/>
      <c r="APJ26" s="76"/>
      <c r="APK26" s="76"/>
      <c r="APL26" s="76"/>
      <c r="APM26" s="76"/>
      <c r="APN26" s="76"/>
      <c r="APO26" s="76"/>
      <c r="APP26" s="76"/>
      <c r="APQ26" s="76"/>
      <c r="APR26" s="76"/>
      <c r="APS26" s="76"/>
      <c r="APT26" s="76"/>
      <c r="APU26" s="76"/>
      <c r="APV26" s="76"/>
      <c r="APW26" s="76"/>
      <c r="APX26" s="76"/>
      <c r="APY26" s="76"/>
      <c r="APZ26" s="76"/>
      <c r="AQA26" s="76"/>
      <c r="AQB26" s="76"/>
      <c r="AQC26" s="76"/>
      <c r="AQD26" s="76"/>
      <c r="AQE26" s="76"/>
      <c r="AQF26" s="76"/>
      <c r="AQG26" s="76"/>
      <c r="AQH26" s="76"/>
      <c r="AQI26" s="76"/>
      <c r="AQJ26" s="76"/>
      <c r="AQK26" s="76"/>
      <c r="AQL26" s="76"/>
      <c r="AQM26" s="76"/>
      <c r="AQN26" s="76"/>
      <c r="AQO26" s="76"/>
      <c r="AQP26" s="76"/>
      <c r="AQQ26" s="76"/>
      <c r="AQR26" s="76"/>
      <c r="AQS26" s="76"/>
      <c r="AQT26" s="76"/>
      <c r="AQU26" s="76"/>
      <c r="AQV26" s="76"/>
      <c r="AQW26" s="76"/>
      <c r="AQX26" s="76"/>
      <c r="AQY26" s="76"/>
      <c r="AQZ26" s="76"/>
      <c r="ARA26" s="76"/>
      <c r="ARB26" s="76"/>
      <c r="ARC26" s="76"/>
      <c r="ARD26" s="76"/>
      <c r="ARE26" s="76"/>
      <c r="ARF26" s="76"/>
      <c r="ARG26" s="76"/>
      <c r="ARH26" s="76"/>
      <c r="ARI26" s="76"/>
      <c r="ARJ26" s="76"/>
      <c r="ARK26" s="76"/>
      <c r="ARL26" s="76"/>
      <c r="ARM26" s="76"/>
      <c r="ARN26" s="76"/>
      <c r="ARO26" s="76"/>
      <c r="ARP26" s="76"/>
      <c r="ARQ26" s="76"/>
      <c r="ARR26" s="76"/>
      <c r="ARS26" s="76"/>
      <c r="ART26" s="76"/>
      <c r="ARU26" s="76"/>
    </row>
    <row r="27" spans="1:1165" s="41" customFormat="1" ht="18" customHeight="1">
      <c r="A27" s="133" t="s">
        <v>43</v>
      </c>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c r="CH27" s="131"/>
      <c r="CI27" s="131"/>
      <c r="CJ27" s="131"/>
      <c r="CK27" s="131"/>
      <c r="CL27" s="131"/>
      <c r="CM27" s="131"/>
      <c r="CN27" s="131"/>
      <c r="CO27" s="131"/>
      <c r="CP27" s="131"/>
      <c r="CQ27" s="131"/>
      <c r="CR27" s="131"/>
      <c r="CS27" s="131"/>
      <c r="CT27" s="131"/>
      <c r="CU27" s="131"/>
      <c r="CV27" s="131"/>
      <c r="CW27" s="131"/>
      <c r="CX27" s="131"/>
      <c r="CY27" s="131"/>
      <c r="CZ27" s="131"/>
      <c r="DA27" s="131"/>
      <c r="DB27" s="131"/>
      <c r="DC27" s="131"/>
      <c r="DD27" s="131"/>
      <c r="DE27" s="131"/>
      <c r="DF27" s="131"/>
      <c r="DG27" s="131"/>
      <c r="DH27" s="131"/>
      <c r="DI27" s="131"/>
      <c r="DJ27" s="131"/>
      <c r="DK27" s="131"/>
      <c r="DL27" s="131"/>
      <c r="DM27" s="131"/>
      <c r="DN27" s="131"/>
      <c r="DO27" s="131"/>
      <c r="DP27" s="131"/>
      <c r="DQ27" s="131"/>
      <c r="DR27" s="131"/>
      <c r="DS27" s="131"/>
      <c r="DT27" s="131"/>
      <c r="DU27" s="131"/>
      <c r="DV27" s="131"/>
      <c r="DW27" s="131"/>
      <c r="DX27" s="131"/>
      <c r="DY27" s="131"/>
      <c r="DZ27" s="131"/>
      <c r="EA27" s="131"/>
      <c r="EB27" s="131"/>
      <c r="EC27" s="131"/>
      <c r="ED27" s="131"/>
      <c r="EE27" s="131"/>
      <c r="EF27" s="131"/>
      <c r="EG27" s="131"/>
      <c r="EH27" s="131"/>
      <c r="EI27" s="131"/>
      <c r="EJ27" s="131"/>
      <c r="EK27" s="131"/>
      <c r="EL27" s="131"/>
      <c r="EM27" s="131"/>
      <c r="EN27" s="131"/>
      <c r="EO27" s="131"/>
      <c r="EP27" s="131"/>
      <c r="EQ27" s="131"/>
      <c r="ER27" s="131"/>
      <c r="ES27" s="131"/>
      <c r="ET27" s="131"/>
      <c r="EU27" s="131"/>
      <c r="EV27" s="131"/>
      <c r="EW27" s="131"/>
      <c r="EX27" s="131"/>
      <c r="EY27" s="131"/>
      <c r="EZ27" s="131"/>
      <c r="FA27" s="131"/>
      <c r="FB27" s="131"/>
      <c r="FC27" s="131"/>
      <c r="FD27" s="131"/>
      <c r="FE27" s="131"/>
      <c r="FF27" s="131"/>
      <c r="FG27" s="131"/>
      <c r="FH27" s="131"/>
      <c r="FI27" s="131"/>
      <c r="FJ27" s="131"/>
      <c r="FK27" s="131"/>
      <c r="FL27" s="131"/>
      <c r="FM27" s="131"/>
      <c r="FN27" s="131"/>
      <c r="FO27" s="131"/>
      <c r="FP27" s="131"/>
      <c r="FQ27" s="131"/>
      <c r="FR27" s="131"/>
      <c r="FS27" s="131"/>
      <c r="FT27" s="131"/>
      <c r="FU27" s="131"/>
      <c r="FV27" s="131"/>
      <c r="FW27" s="131"/>
      <c r="FX27" s="131"/>
      <c r="FY27" s="131"/>
      <c r="FZ27" s="131"/>
      <c r="GA27" s="131"/>
      <c r="GB27" s="131"/>
      <c r="GC27" s="131"/>
      <c r="GD27" s="131"/>
      <c r="GE27" s="131"/>
      <c r="GF27" s="131"/>
      <c r="GG27" s="131"/>
      <c r="GH27" s="131"/>
      <c r="GI27" s="131"/>
      <c r="GJ27" s="131"/>
      <c r="GK27" s="131"/>
      <c r="GL27" s="131"/>
      <c r="GM27" s="131"/>
      <c r="GN27" s="131"/>
      <c r="GO27" s="131"/>
      <c r="GP27" s="131"/>
      <c r="GQ27" s="131"/>
      <c r="GR27" s="131"/>
      <c r="GS27" s="131"/>
      <c r="GT27" s="131"/>
      <c r="GU27" s="131"/>
      <c r="GV27" s="131"/>
      <c r="GW27" s="131"/>
      <c r="GX27" s="131"/>
      <c r="GY27" s="131"/>
      <c r="GZ27" s="131"/>
      <c r="HA27" s="131"/>
      <c r="HB27" s="131"/>
      <c r="HC27" s="131"/>
      <c r="HD27" s="131"/>
      <c r="HE27" s="131"/>
      <c r="HF27" s="131"/>
      <c r="HG27" s="131"/>
      <c r="HH27" s="131"/>
      <c r="HI27" s="131"/>
      <c r="HJ27" s="131"/>
      <c r="HK27" s="131"/>
      <c r="HL27" s="131"/>
      <c r="HM27" s="131"/>
      <c r="HN27" s="131"/>
      <c r="HO27" s="131"/>
      <c r="HP27" s="131"/>
      <c r="HQ27" s="131"/>
      <c r="HR27" s="131"/>
      <c r="HS27" s="131"/>
      <c r="HT27" s="131"/>
      <c r="HU27" s="131"/>
      <c r="HV27" s="131"/>
      <c r="HW27" s="131"/>
      <c r="HX27" s="131"/>
      <c r="HY27" s="131"/>
      <c r="HZ27" s="131"/>
      <c r="IA27" s="131"/>
      <c r="IB27" s="131"/>
      <c r="IC27" s="131"/>
      <c r="ID27" s="131"/>
      <c r="IE27" s="131"/>
      <c r="IF27" s="131"/>
      <c r="IG27" s="131"/>
      <c r="IH27" s="131"/>
      <c r="II27" s="131"/>
      <c r="IJ27" s="131"/>
      <c r="IK27" s="131"/>
      <c r="IL27" s="131"/>
      <c r="IM27" s="131"/>
      <c r="IN27" s="131"/>
      <c r="IO27" s="131"/>
      <c r="IP27" s="131"/>
      <c r="IQ27" s="131"/>
      <c r="IR27" s="131"/>
      <c r="IS27" s="131"/>
      <c r="IT27" s="131"/>
      <c r="IU27" s="131"/>
      <c r="IV27" s="131"/>
      <c r="IW27" s="131"/>
      <c r="IX27" s="131"/>
      <c r="IY27" s="131"/>
      <c r="IZ27" s="131"/>
      <c r="JA27" s="131"/>
      <c r="JB27" s="131"/>
      <c r="JC27" s="131"/>
      <c r="JD27" s="131"/>
      <c r="JE27" s="131"/>
      <c r="JF27" s="131"/>
      <c r="JG27" s="131"/>
      <c r="JH27" s="131"/>
      <c r="JI27" s="131"/>
      <c r="JJ27" s="131"/>
      <c r="JK27" s="131"/>
      <c r="JL27" s="131"/>
      <c r="JM27" s="131"/>
      <c r="JN27" s="131"/>
      <c r="JO27" s="131"/>
      <c r="JP27" s="131"/>
      <c r="JQ27" s="131"/>
      <c r="JR27" s="131"/>
      <c r="JS27" s="131"/>
      <c r="JT27" s="131"/>
      <c r="JU27" s="131"/>
      <c r="JV27" s="131"/>
      <c r="JW27" s="131"/>
      <c r="JX27" s="131"/>
      <c r="JY27" s="131"/>
      <c r="JZ27" s="131"/>
      <c r="KA27" s="131"/>
      <c r="KB27" s="131"/>
      <c r="KC27" s="131"/>
      <c r="KD27" s="131"/>
      <c r="KE27" s="131"/>
      <c r="KF27" s="131"/>
      <c r="KG27" s="131"/>
      <c r="KH27" s="131"/>
      <c r="KI27" s="131"/>
      <c r="KJ27" s="131"/>
      <c r="KK27" s="131"/>
      <c r="KL27" s="131"/>
      <c r="KM27" s="131"/>
      <c r="KN27" s="131"/>
      <c r="KO27" s="131"/>
      <c r="KP27" s="131"/>
      <c r="KQ27" s="131"/>
      <c r="KR27" s="131"/>
      <c r="KS27" s="131"/>
      <c r="KT27" s="131"/>
      <c r="KU27" s="131"/>
      <c r="KV27" s="131"/>
      <c r="KW27" s="131"/>
      <c r="KX27" s="131"/>
      <c r="KY27" s="131"/>
      <c r="KZ27" s="131"/>
      <c r="LA27" s="131"/>
      <c r="LB27" s="131"/>
      <c r="LC27" s="131"/>
      <c r="LD27" s="131"/>
      <c r="LE27" s="131"/>
      <c r="LF27" s="131"/>
      <c r="LG27" s="131"/>
      <c r="LH27" s="131"/>
      <c r="LI27" s="131"/>
      <c r="LJ27" s="131"/>
      <c r="LK27" s="131"/>
      <c r="LL27" s="131"/>
      <c r="LM27" s="131"/>
      <c r="LN27" s="131"/>
      <c r="LO27" s="131"/>
      <c r="LP27" s="131"/>
      <c r="LQ27" s="131"/>
      <c r="LR27" s="131"/>
      <c r="LS27" s="131"/>
      <c r="LT27" s="131"/>
      <c r="LU27" s="131"/>
      <c r="LV27" s="131"/>
      <c r="LW27" s="131"/>
      <c r="LX27" s="131"/>
      <c r="LY27" s="131"/>
      <c r="LZ27" s="131"/>
      <c r="MA27" s="131"/>
      <c r="MB27" s="131"/>
      <c r="MC27" s="131"/>
      <c r="MD27" s="131"/>
      <c r="ME27" s="131"/>
      <c r="MF27" s="131"/>
      <c r="MG27" s="131"/>
      <c r="MH27" s="131"/>
      <c r="MI27" s="131"/>
      <c r="MJ27" s="131"/>
      <c r="MK27" s="131"/>
      <c r="ML27" s="131"/>
      <c r="MM27" s="131"/>
      <c r="MN27" s="131"/>
      <c r="MO27" s="131"/>
      <c r="MP27" s="131"/>
      <c r="MQ27" s="131"/>
      <c r="MR27" s="131"/>
      <c r="MS27" s="131"/>
      <c r="MT27" s="131"/>
      <c r="MU27" s="131"/>
      <c r="MV27" s="131"/>
      <c r="MW27" s="131"/>
      <c r="MX27" s="131"/>
      <c r="MY27" s="131"/>
      <c r="MZ27" s="131"/>
      <c r="NA27" s="131"/>
      <c r="NB27" s="131"/>
      <c r="NC27" s="131"/>
      <c r="ND27" s="131"/>
      <c r="NE27" s="131"/>
      <c r="NF27" s="131"/>
      <c r="NG27" s="131"/>
      <c r="NH27" s="131"/>
      <c r="NI27" s="131"/>
      <c r="NJ27" s="131"/>
      <c r="NK27" s="131"/>
      <c r="NL27" s="131"/>
      <c r="NM27" s="131"/>
      <c r="NN27" s="131"/>
      <c r="NO27" s="131"/>
      <c r="NP27" s="131"/>
      <c r="NQ27" s="131"/>
      <c r="NR27" s="131"/>
      <c r="NS27" s="131"/>
      <c r="NT27" s="131"/>
      <c r="NU27" s="131"/>
      <c r="NV27" s="131"/>
      <c r="NW27" s="131"/>
      <c r="NX27" s="131"/>
      <c r="NY27" s="131"/>
      <c r="NZ27" s="131"/>
      <c r="OA27" s="131"/>
      <c r="OB27" s="131"/>
      <c r="OC27" s="131"/>
      <c r="OD27" s="131"/>
      <c r="OE27" s="131"/>
      <c r="OF27" s="131"/>
      <c r="OG27" s="131"/>
      <c r="OH27" s="131"/>
      <c r="OI27" s="131"/>
      <c r="OJ27" s="131"/>
      <c r="OK27" s="131"/>
      <c r="OL27" s="131"/>
      <c r="OM27" s="131"/>
      <c r="ON27" s="131"/>
      <c r="OO27" s="131"/>
      <c r="OP27" s="131"/>
      <c r="OQ27" s="131"/>
      <c r="OR27" s="131"/>
      <c r="OS27" s="131"/>
      <c r="OT27" s="131"/>
      <c r="OU27" s="131"/>
      <c r="OV27" s="131"/>
      <c r="OW27" s="131"/>
      <c r="OX27" s="131"/>
      <c r="OY27" s="131"/>
      <c r="OZ27" s="131"/>
      <c r="PA27" s="131"/>
      <c r="PB27" s="131"/>
      <c r="PC27" s="131"/>
      <c r="PD27" s="131"/>
      <c r="PE27" s="131"/>
      <c r="PF27" s="131"/>
      <c r="PG27" s="131"/>
      <c r="PH27" s="131"/>
      <c r="PI27" s="131"/>
      <c r="PJ27" s="131"/>
      <c r="PK27" s="131"/>
      <c r="PL27" s="131"/>
      <c r="PM27" s="131"/>
      <c r="PN27" s="131"/>
      <c r="PO27" s="131"/>
      <c r="PP27" s="131"/>
      <c r="PQ27" s="131"/>
      <c r="PR27" s="131"/>
      <c r="PS27" s="131"/>
      <c r="PT27" s="131"/>
      <c r="PU27" s="131"/>
      <c r="PV27" s="131"/>
      <c r="PW27" s="131"/>
      <c r="PX27" s="131"/>
      <c r="PY27" s="131"/>
      <c r="PZ27" s="131"/>
      <c r="QA27" s="131"/>
      <c r="QB27" s="131"/>
      <c r="QC27" s="131"/>
      <c r="QD27" s="131"/>
      <c r="QE27" s="131"/>
      <c r="QF27" s="131"/>
      <c r="QG27" s="131"/>
      <c r="QH27" s="131"/>
      <c r="QI27" s="131"/>
      <c r="QJ27" s="131"/>
      <c r="QK27" s="131"/>
      <c r="QL27" s="131"/>
      <c r="QM27" s="131"/>
      <c r="QN27" s="131"/>
      <c r="QO27" s="131"/>
      <c r="QP27" s="131"/>
      <c r="QQ27" s="131"/>
      <c r="QR27" s="131"/>
      <c r="QS27" s="131"/>
      <c r="QT27" s="131"/>
      <c r="QU27" s="131"/>
      <c r="QV27" s="131"/>
      <c r="QW27" s="131"/>
      <c r="QX27" s="131"/>
      <c r="QY27" s="131"/>
      <c r="QZ27" s="131"/>
      <c r="RA27" s="131"/>
      <c r="RB27" s="131"/>
      <c r="RC27" s="131"/>
      <c r="RD27" s="131"/>
      <c r="RE27" s="131"/>
      <c r="RF27" s="131"/>
      <c r="RG27" s="131"/>
      <c r="RH27" s="131"/>
      <c r="RI27" s="131"/>
      <c r="RJ27" s="131"/>
      <c r="RK27" s="131"/>
      <c r="RL27" s="131"/>
      <c r="RM27" s="131"/>
      <c r="RN27" s="131"/>
      <c r="RO27" s="131"/>
      <c r="RP27" s="131"/>
      <c r="RQ27" s="131"/>
      <c r="RR27" s="131"/>
      <c r="RS27" s="131"/>
      <c r="RT27" s="131"/>
      <c r="RU27" s="131"/>
      <c r="RV27" s="131"/>
      <c r="RW27" s="131"/>
      <c r="RX27" s="131"/>
      <c r="RY27" s="131"/>
      <c r="RZ27" s="131"/>
      <c r="SA27" s="131"/>
      <c r="SB27" s="131"/>
      <c r="SC27" s="131"/>
      <c r="SD27" s="131"/>
      <c r="SE27" s="131"/>
      <c r="SF27" s="131"/>
      <c r="SG27" s="131"/>
      <c r="SH27" s="131"/>
      <c r="SI27" s="131"/>
      <c r="SJ27" s="131"/>
      <c r="SK27" s="131"/>
      <c r="SL27" s="131"/>
      <c r="SM27" s="131"/>
      <c r="SN27" s="131"/>
      <c r="SO27" s="131"/>
      <c r="SP27" s="131"/>
      <c r="SQ27" s="131"/>
      <c r="SR27" s="131"/>
      <c r="SS27" s="131"/>
      <c r="ST27" s="131"/>
      <c r="SU27" s="131"/>
      <c r="SV27" s="131"/>
      <c r="SW27" s="131"/>
      <c r="SX27" s="131"/>
      <c r="SY27" s="131"/>
      <c r="SZ27" s="131"/>
      <c r="TA27" s="131"/>
      <c r="TB27" s="131"/>
      <c r="TC27" s="131"/>
      <c r="TD27" s="131"/>
      <c r="TE27" s="131"/>
      <c r="TF27" s="131"/>
      <c r="TG27" s="131"/>
      <c r="TH27" s="131"/>
      <c r="TI27" s="131"/>
      <c r="TJ27" s="131"/>
      <c r="TK27" s="131"/>
      <c r="TL27" s="131"/>
      <c r="TM27" s="131"/>
      <c r="TN27" s="131"/>
      <c r="TO27" s="131"/>
      <c r="TP27" s="131"/>
      <c r="TQ27" s="131"/>
      <c r="TR27" s="131"/>
      <c r="TS27" s="131"/>
      <c r="TT27" s="131"/>
      <c r="TU27" s="131"/>
      <c r="TV27" s="131"/>
      <c r="TW27" s="131"/>
      <c r="TX27" s="131"/>
      <c r="TY27" s="131"/>
      <c r="TZ27" s="131"/>
      <c r="UA27" s="131"/>
      <c r="UB27" s="131"/>
      <c r="UC27" s="131"/>
      <c r="UD27" s="131"/>
      <c r="UE27" s="131"/>
      <c r="UF27" s="131"/>
      <c r="UG27" s="131"/>
      <c r="UH27" s="131"/>
      <c r="UI27" s="131"/>
      <c r="UJ27" s="131"/>
      <c r="UK27" s="131"/>
      <c r="UL27" s="131"/>
      <c r="UM27" s="131"/>
      <c r="UN27" s="131"/>
      <c r="UO27" s="131"/>
      <c r="UP27" s="131"/>
      <c r="UQ27" s="131"/>
      <c r="UR27" s="131"/>
      <c r="US27" s="131"/>
      <c r="UT27" s="131"/>
      <c r="UU27" s="131"/>
      <c r="UV27" s="131"/>
      <c r="UW27" s="131"/>
      <c r="UX27" s="131"/>
      <c r="UY27" s="131"/>
      <c r="UZ27" s="131"/>
      <c r="VA27" s="131"/>
      <c r="VB27" s="131"/>
      <c r="VC27" s="131"/>
      <c r="VD27" s="131"/>
      <c r="VE27" s="131"/>
      <c r="VF27" s="131"/>
      <c r="VG27" s="131"/>
      <c r="VH27" s="131"/>
      <c r="VI27" s="131"/>
      <c r="VJ27" s="131"/>
      <c r="VK27" s="131"/>
      <c r="VL27" s="131"/>
      <c r="VM27" s="131"/>
      <c r="VN27" s="131"/>
      <c r="VO27" s="131"/>
      <c r="VP27" s="131"/>
      <c r="VQ27" s="131"/>
      <c r="VR27" s="131"/>
      <c r="VS27" s="131"/>
      <c r="VT27" s="131"/>
      <c r="VU27" s="131"/>
      <c r="VV27" s="131"/>
      <c r="VW27" s="131"/>
      <c r="VX27" s="131"/>
      <c r="VY27" s="131"/>
      <c r="VZ27" s="131"/>
      <c r="WA27" s="131"/>
      <c r="WB27" s="131"/>
      <c r="WC27" s="131"/>
      <c r="WD27" s="131"/>
      <c r="WE27" s="131"/>
      <c r="WF27" s="131"/>
      <c r="WG27" s="131"/>
      <c r="WH27" s="131"/>
      <c r="WI27" s="131"/>
      <c r="WJ27" s="131"/>
      <c r="WK27" s="131"/>
      <c r="WL27" s="131"/>
      <c r="WM27" s="131"/>
      <c r="WN27" s="131"/>
      <c r="WO27" s="131"/>
      <c r="WP27" s="131"/>
      <c r="WQ27" s="131"/>
      <c r="WR27" s="131"/>
      <c r="WS27" s="131"/>
      <c r="WT27" s="131"/>
      <c r="WU27" s="131"/>
      <c r="WV27" s="131"/>
      <c r="WW27" s="131"/>
      <c r="WX27" s="131"/>
      <c r="WY27" s="131"/>
      <c r="WZ27" s="131"/>
      <c r="XA27" s="131"/>
      <c r="XB27" s="131"/>
      <c r="XC27" s="131"/>
      <c r="XD27" s="131"/>
      <c r="XE27" s="131"/>
      <c r="XF27" s="131"/>
      <c r="XG27" s="131"/>
      <c r="XH27" s="131"/>
      <c r="XI27" s="131"/>
      <c r="XJ27" s="131"/>
      <c r="XK27" s="131"/>
      <c r="XL27" s="131"/>
      <c r="XM27" s="131"/>
      <c r="XN27" s="131"/>
      <c r="XO27" s="131"/>
      <c r="XP27" s="131"/>
      <c r="XQ27" s="131"/>
      <c r="XR27" s="131"/>
      <c r="XS27" s="131"/>
      <c r="XT27" s="131"/>
      <c r="XU27" s="131"/>
      <c r="XV27" s="131"/>
      <c r="XW27" s="131"/>
      <c r="XX27" s="131"/>
      <c r="XY27" s="131"/>
      <c r="XZ27" s="131"/>
      <c r="YA27" s="131"/>
      <c r="YB27" s="131"/>
      <c r="YC27" s="131"/>
      <c r="YD27" s="131"/>
      <c r="YE27" s="131"/>
      <c r="YF27" s="131"/>
      <c r="YG27" s="131"/>
      <c r="YH27" s="131"/>
      <c r="YI27" s="131"/>
      <c r="YJ27" s="131"/>
      <c r="YK27" s="131"/>
      <c r="YL27" s="131"/>
      <c r="YM27" s="131"/>
      <c r="YN27" s="131"/>
      <c r="YO27" s="131"/>
      <c r="YP27" s="131"/>
      <c r="YQ27" s="131"/>
      <c r="YR27" s="131"/>
      <c r="YS27" s="131"/>
      <c r="YT27" s="131"/>
      <c r="YU27" s="131"/>
      <c r="YV27" s="131"/>
      <c r="YW27" s="131"/>
      <c r="YX27" s="131"/>
      <c r="YY27" s="131"/>
      <c r="YZ27" s="131"/>
      <c r="ZA27" s="131"/>
      <c r="ZB27" s="131"/>
      <c r="ZC27" s="131"/>
      <c r="ZD27" s="131"/>
      <c r="ZE27" s="131"/>
      <c r="ZF27" s="131"/>
      <c r="ZG27" s="131"/>
      <c r="ZH27" s="131"/>
      <c r="ZI27" s="4">
        <f>'データ一覧(モニタリング指標)'!ZI50</f>
        <v>0.22700964630225082</v>
      </c>
      <c r="ZJ27" s="4">
        <f>'データ一覧(モニタリング指標)'!ZJ50</f>
        <v>0.25209003215434084</v>
      </c>
      <c r="ZK27" s="4">
        <f>'データ一覧(モニタリング指標)'!ZK50</f>
        <v>0.28231511254019293</v>
      </c>
      <c r="ZL27" s="4">
        <f>'データ一覧(モニタリング指標)'!ZL50</f>
        <v>0.31768488745980705</v>
      </c>
      <c r="ZM27" s="4">
        <f>'データ一覧(モニタリング指標)'!ZM50</f>
        <v>0.33792440743113389</v>
      </c>
      <c r="ZN27" s="4">
        <f>'データ一覧(モニタリング指標)'!ZN50</f>
        <v>0.33728379244074314</v>
      </c>
      <c r="ZO27" s="4">
        <f>'データ一覧(モニタリング指標)'!ZO50</f>
        <v>0.36194746957078794</v>
      </c>
      <c r="ZP27" s="4">
        <f>'データ一覧(モニタリング指標)'!ZP50</f>
        <v>0.41415759128763613</v>
      </c>
      <c r="ZQ27" s="4">
        <f>'データ一覧(モニタリング指標)'!ZQ50</f>
        <v>0.46828955797565663</v>
      </c>
      <c r="ZR27" s="4">
        <f>'データ一覧(モニタリング指標)'!ZR50</f>
        <v>0.51345291479820632</v>
      </c>
      <c r="ZS27" s="4">
        <f>'データ一覧(モニタリング指標)'!ZS50</f>
        <v>0.55413196668802045</v>
      </c>
      <c r="ZT27" s="4">
        <f>'データ一覧(モニタリング指標)'!ZT50</f>
        <v>0.5902578796561605</v>
      </c>
      <c r="ZU27" s="4">
        <f>'データ一覧(モニタリング指標)'!ZU50</f>
        <v>0.57943330149633876</v>
      </c>
      <c r="ZV27" s="4">
        <f>'データ一覧(モニタリング指標)'!ZV50</f>
        <v>0.61922954473097735</v>
      </c>
      <c r="ZW27" s="4">
        <f>'データ一覧(モニタリング指標)'!ZW50</f>
        <v>0.65488697866921364</v>
      </c>
      <c r="ZX27" s="4">
        <f>'データ一覧(モニタリング指標)'!ZX50</f>
        <v>0.69181789239095826</v>
      </c>
      <c r="ZY27" s="4">
        <f>'データ一覧(モニタリング指標)'!ZY50</f>
        <v>0.70614453995542825</v>
      </c>
      <c r="ZZ27" s="4">
        <f>'データ一覧(モニタリング指標)'!ZZ50</f>
        <v>0.77491244826488381</v>
      </c>
      <c r="AAA27" s="4">
        <f>'データ一覧(モニタリング指標)'!AAA50</f>
        <v>0.84941101560012733</v>
      </c>
      <c r="AAB27" s="4">
        <f>'データ一覧(モニタリング指標)'!AAB50</f>
        <v>0.78510028653295127</v>
      </c>
      <c r="AAC27" s="4">
        <f>'データ一覧(モニタリング指標)'!AAC50</f>
        <v>0.79086614173228342</v>
      </c>
      <c r="AAD27" s="4">
        <f>'データ一覧(モニタリング指標)'!AAD50</f>
        <v>0.81795275590551186</v>
      </c>
      <c r="AAE27" s="4">
        <f>'データ一覧(モニタリング指標)'!AAE50</f>
        <v>0.83464566929133854</v>
      </c>
      <c r="AAF27" s="4">
        <f>'データ一覧(モニタリング指標)'!AAF50</f>
        <v>0.87149606299212601</v>
      </c>
      <c r="AAG27" s="4">
        <f>'データ一覧(モニタリング指標)'!AAG50</f>
        <v>0.94897637795275591</v>
      </c>
      <c r="AAH27" s="4">
        <f>'データ一覧(モニタリング指標)'!AAH50</f>
        <v>1.0285893810870248</v>
      </c>
      <c r="AAI27" s="4">
        <f>'データ一覧(モニタリング指標)'!AAI50</f>
        <v>0.90983349041784478</v>
      </c>
      <c r="AAJ27" s="4">
        <f>'データ一覧(モニタリング指標)'!AAJ50</f>
        <v>0.91328934967012254</v>
      </c>
      <c r="AAK27" s="4">
        <f>'データ一覧(モニタリング指標)'!AAK50</f>
        <v>0.91421415153412644</v>
      </c>
      <c r="AAL27" s="4">
        <f>'データ一覧(モニタリング指標)'!AAL50</f>
        <v>0.92078897933625548</v>
      </c>
      <c r="AAM27" s="4">
        <f>'データ一覧(モニタリング指標)'!AAM50</f>
        <v>1.0400751408891671</v>
      </c>
      <c r="AAN27" s="4">
        <f>'データ一覧(モニタリング指標)'!AAN50</f>
        <v>1.1593613024420788</v>
      </c>
      <c r="AAO27" s="4">
        <f>'データ一覧(モニタリング指標)'!AAO50</f>
        <v>1.1735743222187598</v>
      </c>
      <c r="AAP27" s="4">
        <f>'データ一覧(モニタリング指標)'!AAP50</f>
        <v>0.92657992565055758</v>
      </c>
      <c r="AAQ27" s="4">
        <f>'データ一覧(モニタリング指標)'!AAQ50</f>
        <v>0.83862586605080836</v>
      </c>
      <c r="AAR27" s="4">
        <f>'データ一覧(モニタリング指標)'!AAR50</f>
        <v>0.8393737315163815</v>
      </c>
      <c r="AAS27" s="4">
        <f>'データ一覧(モニタリング指標)'!AAS50</f>
        <v>0.84485764090644977</v>
      </c>
      <c r="AAT27" s="4">
        <f>'データ一覧(モニタリング指標)'!AAT50</f>
        <v>0.84100909357582865</v>
      </c>
      <c r="AAU27" s="4">
        <f>'データ一覧(モニタリング指標)'!AAU50</f>
        <v>0.86887650337342326</v>
      </c>
      <c r="AAV27" s="4">
        <f>'データ一覧(モニタリング指標)'!AAV50</f>
        <v>0.88321167883211682</v>
      </c>
      <c r="AAW27" s="4">
        <f>'データ一覧(モニタリング指標)'!AAW50</f>
        <v>0.82656934306569341</v>
      </c>
      <c r="AAX27" s="4">
        <f>'データ一覧(モニタリング指標)'!AAX50</f>
        <v>0.81251819505094613</v>
      </c>
      <c r="AAY27" s="4">
        <f>'データ一覧(モニタリング指標)'!AAY50</f>
        <v>0.84104803493449787</v>
      </c>
      <c r="AAZ27" s="4">
        <f>'データ一覧(モニタリング指標)'!AAZ50</f>
        <v>0.80069930069930073</v>
      </c>
      <c r="ABA27" s="4">
        <f>'データ一覧(モニタリング指標)'!ABA50</f>
        <v>0.79493891797556715</v>
      </c>
      <c r="ABB27" s="4">
        <f>'データ一覧(モニタリング指標)'!ABB50</f>
        <v>0.83013379872018611</v>
      </c>
      <c r="ABC27" s="4">
        <f>'データ一覧(モニタリング指標)'!ABC50</f>
        <v>0.85312046444121914</v>
      </c>
      <c r="ABD27" s="4">
        <f>'データ一覧(モニタリング指標)'!ABD50</f>
        <v>0.77555816686251466</v>
      </c>
      <c r="ABE27" s="4">
        <f>'データ一覧(モニタリング指標)'!ABE50</f>
        <v>0.76658905704307334</v>
      </c>
      <c r="ABF27" s="4">
        <f>'データ一覧(モニタリング指標)'!ABF50</f>
        <v>0.76016379058204153</v>
      </c>
      <c r="ABG27" s="4">
        <f>'データ一覧(モニタリング指標)'!ABG50</f>
        <v>0.76274165202108968</v>
      </c>
      <c r="ABH27" s="4">
        <f>'データ一覧(モニタリング指標)'!ABH50</f>
        <v>0.76467136150234738</v>
      </c>
      <c r="ABI27" s="4">
        <f>'データ一覧(モニタリング指標)'!ABI50</f>
        <v>0.78947368421052633</v>
      </c>
      <c r="ABJ27" s="4">
        <f>'データ一覧(モニタリング指標)'!ABJ50</f>
        <v>0.80689453695588664</v>
      </c>
      <c r="ABK27" s="4">
        <f>'データ一覧(モニタリング指標)'!ABK50</f>
        <v>0.74102189781021899</v>
      </c>
      <c r="ABL27" s="4">
        <f>'データ一覧(モニタリング指標)'!ABL50</f>
        <v>0.69571469657750939</v>
      </c>
      <c r="ABM27" s="4">
        <f>'データ一覧(モニタリング指標)'!ABM50</f>
        <v>0.669390137146192</v>
      </c>
      <c r="ABN27" s="4">
        <f>'データ一覧(モニタリング指標)'!ABN50</f>
        <v>0.64767441860465114</v>
      </c>
      <c r="ABO27" s="4">
        <f>'データ一覧(モニタリング指標)'!ABO50</f>
        <v>0.63670738801628857</v>
      </c>
      <c r="ABP27" s="4">
        <f>'データ一覧(モニタリング指標)'!ABP50</f>
        <v>0.65881326352530545</v>
      </c>
      <c r="ABQ27" s="4">
        <f>'データ一覧(モニタリング指標)'!ABQ50</f>
        <v>0.66918165989553102</v>
      </c>
      <c r="ABR27" s="4">
        <f>'データ一覧(モニタリング指標)'!ABR50</f>
        <v>0.61833381377918706</v>
      </c>
      <c r="ABS27" s="4">
        <f>'データ一覧(モニタリング指標)'!ABS50</f>
        <v>0.59188405797101451</v>
      </c>
      <c r="ABT27" s="4">
        <f>'データ一覧(モニタリング指標)'!ABT50</f>
        <v>0.58032596041909201</v>
      </c>
      <c r="ABU27" s="4">
        <f>'データ一覧(モニタリング指標)'!ABU50</f>
        <v>0.55260081823495033</v>
      </c>
      <c r="ABV27" s="4">
        <f>'データ一覧(モニタリング指標)'!ABV50</f>
        <v>0.52949809216319343</v>
      </c>
      <c r="ABW27" s="4">
        <f>'データ一覧(モニタリング指標)'!ABW50</f>
        <v>0.54211916642207225</v>
      </c>
      <c r="ABX27" s="4">
        <f>'データ一覧(モニタリング指標)'!ABX50</f>
        <v>0.55206805514813728</v>
      </c>
      <c r="ABY27" s="4">
        <f>'データ一覧(モニタリング指標)'!ABY50</f>
        <v>0.56818181818181823</v>
      </c>
      <c r="ABZ27" s="4">
        <f>'データ一覧(モニタリング指標)'!ABZ50</f>
        <v>0.47104477611940299</v>
      </c>
      <c r="ACA27" s="4">
        <f>'データ一覧(モニタリング指標)'!ACA50</f>
        <v>0.4309673554956574</v>
      </c>
      <c r="ACB27" s="4">
        <f>'データ一覧(モニタリング指標)'!ACB50</f>
        <v>0.39178657074340528</v>
      </c>
      <c r="ACC27" s="4">
        <f>'データ一覧(モニタリング指標)'!ACC50</f>
        <v>0.36837349397590363</v>
      </c>
      <c r="ACD27" s="4">
        <f>'データ一覧(モニタリング指標)'!ACD50</f>
        <v>0.37921686746987954</v>
      </c>
      <c r="ACE27" s="4">
        <f>'データ一覧(モニタリング指標)'!ACE50</f>
        <v>0.38858858858858858</v>
      </c>
      <c r="ACF27" s="4">
        <f>'データ一覧(モニタリング指標)'!ACF50</f>
        <v>0.3408953418027828</v>
      </c>
      <c r="ACG27" s="4">
        <f>'データ一覧(モニタリング指標)'!ACG50</f>
        <v>0.30973986690865096</v>
      </c>
      <c r="ACH27" s="4">
        <f>'データ一覧(モニタリング指標)'!ACH50</f>
        <v>0.2989097516656572</v>
      </c>
      <c r="ACI27" s="4">
        <f>'データ一覧(モニタリング指標)'!ACI50</f>
        <v>0.29912201029367241</v>
      </c>
      <c r="ACJ27" s="4">
        <f>'データ一覧(モニタリング指標)'!ACJ50</f>
        <v>0.28437310720775288</v>
      </c>
      <c r="ACK27" s="4">
        <f>'データ一覧(モニタリング指標)'!ACK50</f>
        <v>0.29709267110841914</v>
      </c>
      <c r="ACL27" s="4">
        <f>'データ一覧(モニタリング指標)'!ACL50</f>
        <v>0.30617807389460933</v>
      </c>
      <c r="ACM27" s="4">
        <f>'データ一覧(モニタリング指標)'!ACM50</f>
        <v>0.28095670602482592</v>
      </c>
      <c r="ACN27" s="4">
        <f>'データ一覧(モニタリング指標)'!ACN50</f>
        <v>0.27247956403269757</v>
      </c>
      <c r="ACO27" s="4">
        <f>'データ一覧(モニタリング指標)'!ACO50</f>
        <v>0.27602905569007263</v>
      </c>
      <c r="ACP27" s="4">
        <f>'データ一覧(モニタリング指標)'!ACP50</f>
        <v>0.27415934565283245</v>
      </c>
      <c r="ACQ27" s="4">
        <f>'データ一覧(モニタリング指標)'!ACQ50</f>
        <v>0.28355043926083007</v>
      </c>
      <c r="ACR27" s="4">
        <f>'データ一覧(モニタリング指標)'!ACR50</f>
        <v>0.29536504089669796</v>
      </c>
      <c r="ACS27" s="4">
        <f>'データ一覧(モニタリング指標)'!ACS50</f>
        <v>0.30201746461909063</v>
      </c>
      <c r="ACT27" s="4">
        <f>'データ一覧(モニタリング指標)'!ACT50</f>
        <v>0.30309402222889759</v>
      </c>
      <c r="ACU27" s="4">
        <f>'データ一覧(モニタリング指標)'!ACU50</f>
        <v>0.30746268656716419</v>
      </c>
      <c r="ACV27" s="4">
        <f>'データ一覧(モニタリング指標)'!ACV50</f>
        <v>0.31624441132637854</v>
      </c>
      <c r="ACW27" s="4">
        <f>'データ一覧(モニタリング指標)'!ACW50</f>
        <v>0.31633870005963027</v>
      </c>
      <c r="ACX27" s="4">
        <f>'データ一覧(モニタリング指標)'!ACX50</f>
        <v>0.31574239713774599</v>
      </c>
      <c r="ACY27" s="4">
        <f>'データ一覧(モニタリング指標)'!ACY50</f>
        <v>0.33005366726296959</v>
      </c>
      <c r="ACZ27" s="4">
        <f>'データ一覧(モニタリング指標)'!ACZ50</f>
        <v>0.33571854502087062</v>
      </c>
      <c r="ADA27" s="4">
        <f>'データ一覧(モニタリング指標)'!ADA50</f>
        <v>0.30509991052788549</v>
      </c>
      <c r="ADB27" s="4">
        <f>'データ一覧(モニタリング指標)'!ADB50</f>
        <v>0.28478002378121287</v>
      </c>
      <c r="ADC27" s="4">
        <f>'データ一覧(モニタリング指標)'!ADC50</f>
        <v>0.27772821885221527</v>
      </c>
      <c r="ADD27" s="4">
        <f>'データ一覧(モニタリング指標)'!ADD50</f>
        <v>0.26684555754323197</v>
      </c>
      <c r="ADE27" s="4">
        <f>'データ一覧(モニタリング指標)'!ADE50</f>
        <v>0.26059701492537313</v>
      </c>
      <c r="ADF27" s="4">
        <f>'データ一覧(モニタリング指標)'!ADF50</f>
        <v>0.27074626865671642</v>
      </c>
      <c r="ADG27" s="4">
        <f>'データ一覧(モニタリング指標)'!ADG50</f>
        <v>0.27611940298507465</v>
      </c>
      <c r="ADH27" s="4">
        <f>'データ一覧(モニタリング指標)'!ADH50</f>
        <v>0.24236069502696225</v>
      </c>
      <c r="ADI27" s="4">
        <f>'データ一覧(モニタリング指標)'!ADI50</f>
        <v>0.22784431137724551</v>
      </c>
      <c r="ADJ27" s="4">
        <f>'データ一覧(モニタリング指標)'!ADJ50</f>
        <v>0.22292040694195092</v>
      </c>
      <c r="ADK27" s="4">
        <f>'データ一覧(モニタリング指標)'!ADK50</f>
        <v>0.21883408071748878</v>
      </c>
      <c r="ADL27" s="4">
        <f>'データ一覧(モニタリング指標)'!ADL50</f>
        <v>0.22391629297458893</v>
      </c>
      <c r="ADM27" s="4">
        <f>'データ一覧(モニタリング指標)'!ADM50</f>
        <v>0.23228699551569507</v>
      </c>
      <c r="ADN27" s="4">
        <f>'データ一覧(モニタリング指標)'!ADN50</f>
        <v>0.23826606875934231</v>
      </c>
      <c r="ADO27" s="4">
        <f>'データ一覧(モニタリング指標)'!ADO50</f>
        <v>0.20394736842105263</v>
      </c>
      <c r="ADP27" s="4">
        <f>'データ一覧(モニタリング指標)'!ADP50</f>
        <v>0.20933014354066987</v>
      </c>
      <c r="ADQ27" s="4">
        <f>'データ一覧(モニタリング指標)'!ADQ50</f>
        <v>0.21531100478468901</v>
      </c>
      <c r="ADR27" s="4">
        <f>'データ一覧(モニタリング指標)'!ADR50</f>
        <v>0.22069377990430622</v>
      </c>
      <c r="ADS27" s="4">
        <f>'データ一覧(モニタリング指標)'!ADS50</f>
        <v>0.18740674425544612</v>
      </c>
      <c r="ADT27" s="4">
        <f>'データ一覧(モニタリング指標)'!ADT50</f>
        <v>0.19964189794091317</v>
      </c>
      <c r="ADU27" s="4">
        <f>'データ一覧(モニタリング指標)'!ADU50</f>
        <v>0.20650552074007758</v>
      </c>
      <c r="ADV27" s="4">
        <f>'データ一覧(モニタリング指標)'!ADV50</f>
        <v>0.19145758661887693</v>
      </c>
      <c r="ADW27" s="4">
        <f>'データ一覧(モニタリング指標)'!ADW50</f>
        <v>0.18424170616113744</v>
      </c>
      <c r="ADX27" s="4">
        <f>'データ一覧(モニタリング指標)'!ADX50</f>
        <v>0.19046208530805686</v>
      </c>
      <c r="ADY27" s="4">
        <f>'データ一覧(モニタリング指標)'!ADY50</f>
        <v>0.19692034350014806</v>
      </c>
      <c r="ADZ27" s="4">
        <f>'データ一覧(モニタリング指標)'!ADZ50</f>
        <v>0.20349526066350712</v>
      </c>
      <c r="AEA27" s="4">
        <f>'データ一覧(モニタリング指標)'!AEA50</f>
        <v>0.2129739336492891</v>
      </c>
      <c r="AEB27" s="4">
        <f>'データ一覧(モニタリング指標)'!AEB50</f>
        <v>0.21800947867298578</v>
      </c>
      <c r="AEC27" s="4">
        <f>'データ一覧(モニタリング指標)'!AEC50</f>
        <v>0.2202187407626367</v>
      </c>
      <c r="AED27" s="4">
        <f>'データ一覧(モニタリング指標)'!AED50</f>
        <v>0.21816037735849056</v>
      </c>
      <c r="AEE27" s="4">
        <f>'データ一覧(モニタリング指標)'!AEE50</f>
        <v>0.22304065998821448</v>
      </c>
      <c r="AEF27" s="4">
        <f>'データ一覧(モニタリング指標)'!AEF50</f>
        <v>0.2232037691401649</v>
      </c>
      <c r="AEG27" s="4">
        <f>'データ一覧(モニタリング指標)'!AEG50</f>
        <v>0.22909305064782096</v>
      </c>
      <c r="AEH27" s="4">
        <f>'データ一覧(モニタリング指標)'!AEH50</f>
        <v>0.24204946996466431</v>
      </c>
      <c r="AEI27" s="4">
        <f>'データ一覧(モニタリング指標)'!AEI50</f>
        <v>0.24441833137485311</v>
      </c>
      <c r="AEJ27" s="4">
        <f>'データ一覧(モニタリング指標)'!AEJ50</f>
        <v>0.23216906369239801</v>
      </c>
      <c r="AEK27" s="4">
        <f>'データ一覧(モニタリング指標)'!AEK50</f>
        <v>0.22202643171806166</v>
      </c>
      <c r="AEL27" s="4">
        <f>'データ一覧(モニタリング指標)'!AEL50</f>
        <v>0.22677995898036918</v>
      </c>
      <c r="AEM27" s="4">
        <f>'データ一覧(モニタリング指標)'!AEM50</f>
        <v>0.22655334114888628</v>
      </c>
      <c r="AEN27" s="4">
        <f>'データ一覧(モニタリング指標)'!AEN50</f>
        <v>0.21824581988853037</v>
      </c>
      <c r="AEO27" s="4">
        <f>'データ一覧(モニタリング指標)'!AEO50</f>
        <v>0.22469932531534173</v>
      </c>
      <c r="AEP27" s="4">
        <f>'データ一覧(モニタリング指標)'!AEP50</f>
        <v>0.2299794661190965</v>
      </c>
      <c r="AEQ27" s="4">
        <f>'データ一覧(モニタリング指標)'!AEQ50</f>
        <v>0.19606692104490756</v>
      </c>
      <c r="AER27" s="4">
        <f>'データ一覧(モニタリング指標)'!AER50</f>
        <v>0.18240850059031877</v>
      </c>
      <c r="AES27" s="4">
        <f>'データ一覧(モニタリング指標)'!AES50</f>
        <v>0.17148760330578514</v>
      </c>
      <c r="AET27" s="4">
        <f>'データ一覧(モニタリング指標)'!AET50</f>
        <v>0.17310527867885581</v>
      </c>
      <c r="AEU27" s="4">
        <f>'データ一覧(モニタリング指標)'!AEU50</f>
        <v>0.1672073134768505</v>
      </c>
      <c r="AEV27" s="4">
        <f>'データ一覧(モニタリング指標)'!AEV50</f>
        <v>0.17457976997935712</v>
      </c>
      <c r="AEW27" s="4">
        <f>'データ一覧(モニタリング指標)'!AEW50</f>
        <v>0.17880211391661774</v>
      </c>
      <c r="AEX27" s="4">
        <f>'データ一覧(モニタリング指標)'!AEX50</f>
        <v>0.15671861217289032</v>
      </c>
      <c r="AEY27" s="4">
        <f>'データ一覧(モニタリング指標)'!AEY50</f>
        <v>0.15343915343915343</v>
      </c>
      <c r="AEZ27" s="4">
        <f>'データ一覧(モニタリング指標)'!AEZ50</f>
        <v>0.15432098765432098</v>
      </c>
      <c r="AFA27" s="4">
        <f>'データ一覧(モニタリング指標)'!AFA50</f>
        <v>0.15432098765432098</v>
      </c>
      <c r="AFB27" s="4">
        <f>'データ一覧(モニタリング指標)'!AFB50</f>
        <v>0.15486335586247429</v>
      </c>
      <c r="AFC27" s="4">
        <f>'データ一覧(モニタリング指標)'!AFC50</f>
        <v>0.16338524831031442</v>
      </c>
      <c r="AFD27" s="4">
        <f>'データ一覧(モニタリング指標)'!AFD50</f>
        <v>0.16831971995332556</v>
      </c>
      <c r="AFE27" s="4">
        <f>'データ一覧(モニタリング指標)'!AFE50</f>
        <v>0.16690983367376713</v>
      </c>
      <c r="AFF27" s="4">
        <f>'データ一覧(モニタリング指標)'!AFF50</f>
        <v>0.15139327779373743</v>
      </c>
      <c r="AFG27" s="4">
        <f>'データ一覧(モニタリング指標)'!AFG50</f>
        <v>0.1486796785304248</v>
      </c>
      <c r="AFH27" s="4">
        <f>'データ一覧(モニタリング指標)'!AFH50</f>
        <v>0.15048822515795521</v>
      </c>
      <c r="AFI27" s="4">
        <f>'データ一覧(モニタリング指標)'!AFI50</f>
        <v>0.15479609419873636</v>
      </c>
      <c r="AFJ27" s="4">
        <f>'データ一覧(モニタリング指標)'!AFJ50</f>
        <v>0.15996553704767374</v>
      </c>
      <c r="AFK27" s="4">
        <f>'データ一覧(モニタリング指標)'!AFK50</f>
        <v>0.16154721274175199</v>
      </c>
      <c r="AFL27" s="4">
        <f>'データ一覧(モニタリング指標)'!AFL50</f>
        <v>0.14395448079658607</v>
      </c>
      <c r="AFM27" s="4">
        <f>'データ一覧(モニタリング指標)'!AFM50</f>
        <v>0.13769559032716927</v>
      </c>
      <c r="AFN27" s="4">
        <f>'データ一覧(モニタリング指標)'!AFN50</f>
        <v>0.12663631189527605</v>
      </c>
      <c r="AFO27" s="4">
        <f>'データ一覧(モニタリング指標)'!AFO50</f>
        <v>0.12688477951635846</v>
      </c>
      <c r="AFP27" s="4">
        <f>'データ一覧(モニタリング指標)'!AFP50</f>
        <v>0.12777461582242458</v>
      </c>
      <c r="AFQ27" s="4">
        <f>'データ一覧(モニタリング指標)'!AFQ50</f>
        <v>0.13431986340352875</v>
      </c>
      <c r="AFR27" s="4">
        <f>'データ一覧(モニタリング指標)'!AFR50</f>
        <v>0.13801935116676153</v>
      </c>
      <c r="AFS27" s="4">
        <f>'データ一覧(モニタリング指標)'!AFS50</f>
        <v>0.13826458036984351</v>
      </c>
      <c r="AFT27" s="4">
        <f>'データ一覧(モニタリング指標)'!AFT50</f>
        <v>0.14253200568990043</v>
      </c>
      <c r="AFU27" s="4">
        <f>'データ一覧(モニタリング指標)'!AFU50</f>
        <v>0.13573180703188881</v>
      </c>
      <c r="AFV27" s="4">
        <f>'データ一覧(モニタリング指標)'!AFV50</f>
        <v>0.1449591280653951</v>
      </c>
      <c r="AFW27" s="4">
        <f>'データ一覧(モニタリング指標)'!AFW50</f>
        <v>0.15009534186870063</v>
      </c>
      <c r="AFX27" s="4">
        <f>'データ一覧(モニタリング指標)'!AFX50</f>
        <v>0.15853990738218468</v>
      </c>
      <c r="AFY27" s="4">
        <f>'データ一覧(モニタリング指標)'!AFY50</f>
        <v>0.16480523018251159</v>
      </c>
      <c r="AFZ27" s="4">
        <f>'データ一覧(モニタリング指標)'!AFZ50</f>
        <v>0.1725997842502697</v>
      </c>
      <c r="AGA27" s="4">
        <f>'データ一覧(モニタリング指標)'!AGA50</f>
        <v>0.17740630897816123</v>
      </c>
      <c r="AGB27" s="4">
        <f>'データ一覧(モニタリング指標)'!AGB50</f>
        <v>0.18844492440604751</v>
      </c>
      <c r="AGC27" s="4">
        <f>'データ一覧(モニタリング指標)'!AGC50</f>
        <v>0.20908852114525872</v>
      </c>
      <c r="AGD27" s="4">
        <f>'データ一覧(モニタリング指標)'!AGD50</f>
        <v>0.21766561514195584</v>
      </c>
      <c r="AGE27" s="4">
        <f>'データ一覧(モニタリング指標)'!AGE50</f>
        <v>0.23212407991587802</v>
      </c>
      <c r="AGF27" s="4">
        <f>'データ一覧(モニタリング指標)'!AGF50</f>
        <v>0.23985525975704317</v>
      </c>
      <c r="AGG27" s="4">
        <f>'データ一覧(モニタリング指標)'!AGG50</f>
        <v>0.26887519260400616</v>
      </c>
      <c r="AGH27" s="4">
        <f>'データ一覧(モニタリング指標)'!AGH50</f>
        <v>0.29331968262093677</v>
      </c>
      <c r="AGI27" s="4">
        <f>'データ一覧(モニタリング指標)'!AGI50</f>
        <v>0.31584335807524955</v>
      </c>
      <c r="AGJ27" s="4">
        <f>'データ一覧(モニタリング指標)'!AGJ50</f>
        <v>0.33876304403156021</v>
      </c>
      <c r="AGK27" s="4">
        <f>'データ一覧(モニタリング指標)'!AGK50</f>
        <v>0.38300025297242601</v>
      </c>
      <c r="AGL27" s="4">
        <f>'データ一覧(モニタリング指標)'!AGL50</f>
        <v>0.39640779155072098</v>
      </c>
      <c r="AGM27" s="4">
        <f>'データ一覧(モニタリング指標)'!AGM50</f>
        <v>0.41158613711105491</v>
      </c>
      <c r="AGN27" s="4">
        <f>'データ一覧(モニタリング指標)'!AGN50</f>
        <v>0.42145206172527194</v>
      </c>
      <c r="AGO27" s="4">
        <f>'データ一覧(モニタリング指標)'!AGO50</f>
        <v>0.44888219040442101</v>
      </c>
      <c r="AGP27" s="4">
        <f>'データ一覧(モニタリング指標)'!AGP50</f>
        <v>0.45386292080406876</v>
      </c>
      <c r="AGQ27" s="4">
        <f>'データ一覧(モニタリング指標)'!AGQ50</f>
        <v>0.47856623879874061</v>
      </c>
      <c r="AGR27" s="4">
        <f>'データ一覧(モニタリング指標)'!AGR50</f>
        <v>0.49178317390237919</v>
      </c>
      <c r="AGS27" s="4">
        <f>'データ一覧(モニタリング指標)'!AGS50</f>
        <v>0.51680156978170222</v>
      </c>
      <c r="AGT27" s="4">
        <f>'データ一覧(モニタリング指標)'!AGT50</f>
        <v>0.52707930367504841</v>
      </c>
      <c r="AGU27" s="4">
        <f>'データ一覧(モニタリング指標)'!AGU50</f>
        <v>0.53989045010716841</v>
      </c>
      <c r="AGV27" s="4">
        <f>'データ一覧(モニタリング指標)'!AGV50</f>
        <v>0.56635469162467</v>
      </c>
      <c r="AGW27" s="4">
        <f>'データ一覧(モニタリング指標)'!AGW50</f>
        <v>0.58269415148609782</v>
      </c>
      <c r="AGX27" s="4">
        <f>'データ一覧(モニタリング指標)'!AGX50</f>
        <v>0.59671272034302048</v>
      </c>
      <c r="AGY27" s="4">
        <f>'データ一覧(モニタリング指標)'!AGY50</f>
        <v>0.61097852028639621</v>
      </c>
      <c r="AGZ27" s="4">
        <f>'データ一覧(モニタリング指標)'!AGZ50</f>
        <v>0.63699284009546542</v>
      </c>
      <c r="AHA27" s="4">
        <f>'データ一覧(モニタリング指標)'!AHA50</f>
        <v>0.65608591885441525</v>
      </c>
      <c r="AHB27" s="4">
        <f>'データ一覧(モニタリング指標)'!AHB50</f>
        <v>0.63943796141938558</v>
      </c>
      <c r="AHC27" s="4">
        <f>'データ一覧(モニタリング指標)'!AHC50</f>
        <v>0.64548889938592346</v>
      </c>
      <c r="AHD27" s="4">
        <f>'データ一覧(モニタリング指標)'!AHD50</f>
        <v>0.65654648956356731</v>
      </c>
      <c r="AHE27" s="4">
        <f>'データ一覧(モニタリング指標)'!AHE50</f>
        <v>0.67456743304100497</v>
      </c>
      <c r="AHF27" s="4">
        <f>'データ一覧(モニタリング指標)'!AHF50</f>
        <v>0.70241477272727271</v>
      </c>
      <c r="AHG27" s="4">
        <f>'データ一覧(モニタリング指標)'!AHG50</f>
        <v>0.72750946969696972</v>
      </c>
      <c r="AHH27" s="4">
        <f>'データ一覧(モニタリング指標)'!AHH50</f>
        <v>0.74668560606060608</v>
      </c>
      <c r="AHI27" s="4">
        <f>'データ一覧(モニタリング指標)'!AHI50</f>
        <v>0.72357531331283986</v>
      </c>
      <c r="AHJ27" s="4">
        <f>'データ一覧(モニタリング指標)'!AHJ50</f>
        <v>0.71908252541972095</v>
      </c>
      <c r="AHK27" s="4">
        <f>'データ一覧(モニタリング指標)'!AHK50</f>
        <v>0.72193396226415096</v>
      </c>
      <c r="AHL27" s="4">
        <f>'データ一覧(モニタリング指標)'!AHL50</f>
        <v>0.74127358490566042</v>
      </c>
      <c r="AHM27" s="4">
        <f>'データ一覧(モニタリング指標)'!AHM50</f>
        <v>0.71849929211892405</v>
      </c>
      <c r="AHN27" s="4">
        <f>'データ一覧(モニタリング指標)'!AHN50</f>
        <v>0.74020764511562054</v>
      </c>
      <c r="AHO27" s="4">
        <f>'データ一覧(モニタリング指標)'!AHO50</f>
        <v>0.75696083058046248</v>
      </c>
      <c r="AHP27" s="4">
        <f>'データ一覧(モニタリング指標)'!AHP50</f>
        <v>0.7156028368794326</v>
      </c>
      <c r="AHQ27" s="4">
        <f>'データ一覧(モニタリング指標)'!AHQ50</f>
        <v>0.71287593984962405</v>
      </c>
      <c r="AHR27" s="4">
        <f>'データ一覧(モニタリング指標)'!AHR50</f>
        <v>0.71089155492825218</v>
      </c>
      <c r="AHS27" s="4">
        <f>'データ一覧(モニタリング指標)'!AHS50</f>
        <v>0.70791265555294669</v>
      </c>
      <c r="AHT27" s="4">
        <f>'データ一覧(モニタリング指標)'!AHT50</f>
        <v>0.70983722576079267</v>
      </c>
      <c r="AHU27" s="4">
        <f>'データ一覧(モニタリング指標)'!AHU50</f>
        <v>0.73861759849020991</v>
      </c>
      <c r="AHV27" s="4">
        <f>'データ一覧(モニタリング指標)'!AHV50</f>
        <v>0.75442321302193915</v>
      </c>
      <c r="AHW27" s="4">
        <f>'データ一覧(モニタリング指標)'!AHW50</f>
        <v>0.72207730614180698</v>
      </c>
      <c r="AHX27" s="4">
        <f>'データ一覧(モニタリング指標)'!AHX50</f>
        <v>0.70868213346089448</v>
      </c>
      <c r="AHY27" s="4">
        <f>'データ一覧(モニタリング指標)'!AHY50</f>
        <v>0.69225268176400478</v>
      </c>
      <c r="AHZ27" s="4">
        <f>'データ一覧(モニタリング指標)'!AHZ50</f>
        <v>0.67532777115613829</v>
      </c>
      <c r="AIA27" s="4">
        <f>'データ一覧(モニタリング指標)'!AIA50</f>
        <v>0.65331425846447311</v>
      </c>
      <c r="AIB27" s="4">
        <f>'データ一覧(モニタリング指標)'!AIB50</f>
        <v>0.6764425369575584</v>
      </c>
      <c r="AIC27" s="4">
        <f>'データ一覧(モニタリング指標)'!AIC50</f>
        <v>0.6924177396280401</v>
      </c>
      <c r="AID27" s="4">
        <f>'データ一覧(モニタリング指標)'!AID50</f>
        <v>0.63890214797136036</v>
      </c>
      <c r="AIE27" s="4">
        <f>'データ一覧(モニタリング指標)'!AIE50</f>
        <v>0.62595419847328249</v>
      </c>
      <c r="AIF27" s="4">
        <f>'データ一覧(モニタリング指標)'!AIF50</f>
        <v>0.59454284346577313</v>
      </c>
      <c r="AIG27" s="4">
        <f>'データ一覧(モニタリング指標)'!AIG50</f>
        <v>0.58269415148609782</v>
      </c>
      <c r="AIH27" s="4">
        <f>'データ一覧(モニタリング指標)'!AIH50</f>
        <v>0.57636058499160869</v>
      </c>
      <c r="AII27" s="4">
        <f>'データ一覧(モニタリング指標)'!AII50</f>
        <v>0.59434188444018221</v>
      </c>
      <c r="AIJ27" s="4">
        <f>'データ一覧(モニタリング指標)'!AIJ50</f>
        <v>0.60728842004315509</v>
      </c>
      <c r="AIK27" s="4">
        <f>'データ一覧(モニタリング指標)'!AIK50</f>
        <v>0.55547533092659451</v>
      </c>
      <c r="AIL27" s="4">
        <f>'データ一覧(モニタリング指標)'!AIL50</f>
        <v>0.53298025999037069</v>
      </c>
      <c r="AIM27" s="4">
        <f>'データ一覧(モニタリング指標)'!AIM50</f>
        <v>0.5044610561851941</v>
      </c>
      <c r="AIN27" s="4">
        <f>'データ一覧(モニタリング指標)'!AIN50</f>
        <v>0.48857898533301275</v>
      </c>
      <c r="AIO27" s="4">
        <f>'データ一覧(モニタリング指標)'!AIO50</f>
        <v>0.46436285097192226</v>
      </c>
      <c r="AIP27" s="4">
        <f>'データ一覧(モニタリング指標)'!AIP50</f>
        <v>0.47444204463642908</v>
      </c>
      <c r="AIQ27" s="4">
        <f>'データ一覧(モニタリング指標)'!AIQ50</f>
        <v>0.48068154547636188</v>
      </c>
      <c r="AIR27" s="4">
        <f>'データ一覧(モニタリング指標)'!AIR50</f>
        <v>0.43169793169793169</v>
      </c>
      <c r="AIS27" s="4">
        <f>'データ一覧(モニタリング指標)'!AIS50</f>
        <v>0.4068367838228214</v>
      </c>
      <c r="AIT27" s="4">
        <f>'データ一覧(モニタリング指標)'!AIT50</f>
        <v>0.39084337349397591</v>
      </c>
      <c r="AIU27" s="4">
        <f>'データ一覧(モニタリング指標)'!AIU50</f>
        <v>0.37798120934714524</v>
      </c>
      <c r="AIV27" s="4">
        <f>'データ一覧(モニタリング指標)'!AIV50</f>
        <v>0.36774969915764139</v>
      </c>
      <c r="AIW27" s="4">
        <f>'データ一覧(モニタリング指標)'!AIW50</f>
        <v>0.37641395908543923</v>
      </c>
      <c r="AIX27" s="4">
        <f>'データ一覧(モニタリング指標)'!AIX50</f>
        <v>0.38291215403128759</v>
      </c>
      <c r="AIY27" s="4">
        <f>'データ一覧(モニタリング指標)'!AIY50</f>
        <v>0.38628158844765342</v>
      </c>
      <c r="AIZ27" s="4">
        <f>'データ一覧(モニタリング指標)'!AIZ50</f>
        <v>0.33670276774969915</v>
      </c>
      <c r="AJA27" s="4">
        <f>'データ一覧(モニタリング指標)'!AJA50</f>
        <v>0.30817458403665299</v>
      </c>
      <c r="AJB27" s="4">
        <f>'データ一覧(モニタリング指標)'!AJB50</f>
        <v>0.27947914154810705</v>
      </c>
      <c r="AJC27" s="4">
        <f>'データ一覧(モニタリング指標)'!AJC50</f>
        <v>0.28647214854111408</v>
      </c>
      <c r="AJD27" s="4">
        <f>'データ一覧(モニタリング指標)'!AJD50</f>
        <v>0.29515312273932964</v>
      </c>
      <c r="AJE27" s="4">
        <f>'データ一覧(モニタリング指標)'!AJE50</f>
        <v>0.29901133349409209</v>
      </c>
      <c r="AJF27" s="4">
        <f>'データ一覧(モニタリング指標)'!AJF50</f>
        <v>0.25565175565175563</v>
      </c>
      <c r="AJG27" s="4">
        <f>'データ一覧(モニタリング指標)'!AJG50</f>
        <v>0.23787806048967836</v>
      </c>
      <c r="AJH27" s="4">
        <f>'データ一覧(モニタリング指標)'!AJH50</f>
        <v>0.23019683149303888</v>
      </c>
      <c r="AJI27" s="4">
        <f>'データ一覧(モニタリング指標)'!AJI50</f>
        <v>0.22563610177628421</v>
      </c>
      <c r="AJJ27" s="4">
        <f>'データ一覧(モニタリング指標)'!AJJ50</f>
        <v>0.22249034749034749</v>
      </c>
      <c r="AJK27" s="4">
        <f>'データ一覧(モニタリング指標)'!AJK50</f>
        <v>0.22707528957528958</v>
      </c>
      <c r="AJL27" s="4">
        <f>'データ一覧(モニタリング指標)'!AJL50</f>
        <v>0.22997104247104247</v>
      </c>
      <c r="AJM27" s="4">
        <f>'データ一覧(モニタリング指標)'!AJM50</f>
        <v>0.21552555448408872</v>
      </c>
      <c r="AJN27" s="4">
        <f>'データ一覧(モニタリング指標)'!AJN50</f>
        <v>0.20838352204288124</v>
      </c>
      <c r="AJO27" s="4">
        <f>'データ一覧(モニタリング指標)'!AJO50</f>
        <v>0.20284611673902556</v>
      </c>
      <c r="AJP27" s="4">
        <f>'データ一覧(モニタリング指標)'!AJP50</f>
        <v>0.19387509042681456</v>
      </c>
      <c r="AJQ27" s="4">
        <f>'データ一覧(モニタリング指標)'!AJQ50</f>
        <v>0.18420418974235492</v>
      </c>
      <c r="AJR27" s="4">
        <f>'データ一覧(モニタリング指標)'!AJR50</f>
        <v>0.1885384059715868</v>
      </c>
      <c r="AJS27" s="4">
        <f>'データ一覧(モニタリング指標)'!AJS50</f>
        <v>0.19022393450517697</v>
      </c>
      <c r="AJT27" s="4">
        <f>'データ一覧(モニタリング指標)'!AJT50</f>
        <v>0.19190946303876716</v>
      </c>
      <c r="AJU27" s="4">
        <f>'データ一覧(モニタリング指標)'!AJU50</f>
        <v>0.18778552536667467</v>
      </c>
      <c r="AJV27" s="4">
        <f>'データ一覧(モニタリング指標)'!AJV50</f>
        <v>0.1773458123350132</v>
      </c>
      <c r="AJW27" s="4">
        <f>'データ一覧(モニタリング指標)'!AJW50</f>
        <v>0.17689357622243529</v>
      </c>
      <c r="AJX27" s="4">
        <f>'データ一覧(モニタリング指標)'!AJX50</f>
        <v>0.17759693633317378</v>
      </c>
      <c r="AJY27" s="4">
        <f>'データ一覧(モニタリング指標)'!AJY50</f>
        <v>0.18310196266156056</v>
      </c>
      <c r="AJZ27" s="4">
        <f>'データ一覧(モニタリング指標)'!AJZ50</f>
        <v>0.18621349928195308</v>
      </c>
      <c r="AKA27" s="4">
        <f>'データ一覧(モニタリング指標)'!AKA50</f>
        <v>0.17335243553008595</v>
      </c>
      <c r="AKB27" s="4">
        <f>'データ一覧(モニタリング指標)'!AKB50</f>
        <v>0.17267733460711726</v>
      </c>
      <c r="AKC27" s="4">
        <f>'データ一覧(モニタリング指標)'!AKC50</f>
        <v>0.17116256863213178</v>
      </c>
      <c r="AKD27" s="4">
        <f>'データ一覧(モニタリング指標)'!AKD50</f>
        <v>0.16077015643802647</v>
      </c>
      <c r="AKE27" s="4">
        <f>'データ一覧(モニタリング指標)'!AKE50</f>
        <v>0.16434071222329164</v>
      </c>
      <c r="AKF27" s="4">
        <f>'データ一覧(モニタリング指標)'!AKF50</f>
        <v>0.16915303176130894</v>
      </c>
      <c r="AKG27" s="4">
        <f>'データ一覧(モニタリング指標)'!AKG50</f>
        <v>0.17348411934552455</v>
      </c>
      <c r="AKH27" s="4">
        <f>'データ一覧(モニタリング指標)'!AKH50</f>
        <v>0.17416406062063988</v>
      </c>
      <c r="AKI27" s="4">
        <f>'データ一覧(モニタリング指標)'!AKI50</f>
        <v>0.17456896551724138</v>
      </c>
      <c r="AKJ27" s="4">
        <f>'データ一覧(モニタリング指標)'!AKJ50</f>
        <v>0.1799761620977354</v>
      </c>
      <c r="AKK27" s="4">
        <f>'データ一覧(モニタリング指標)'!AKK50</f>
        <v>0.18142754834089281</v>
      </c>
      <c r="AKL27" s="4">
        <f>'データ一覧(モニタリング指標)'!AKL50</f>
        <v>0.18406072106261859</v>
      </c>
      <c r="AKM27" s="4">
        <f>'データ一覧(モニタリング指標)'!AKM50</f>
        <v>0.19141366223908918</v>
      </c>
      <c r="AKN27" s="4">
        <f>'データ一覧(モニタリング指標)'!AKN50</f>
        <v>0.19378557874762808</v>
      </c>
      <c r="AKO27" s="4">
        <f>'データ一覧(モニタリング指標)'!AKO50</f>
        <v>0.1963688485427616</v>
      </c>
      <c r="AKP27" s="4">
        <f>'データ一覧(モニタリング指標)'!AKP50</f>
        <v>0.20261904761904762</v>
      </c>
      <c r="AKQ27" s="4">
        <f>'データ一覧(モニタリング指標)'!AKQ50</f>
        <v>0.20147478591817317</v>
      </c>
      <c r="AKR27" s="4">
        <f>'データ一覧(モニタリング指標)'!AKR50</f>
        <v>0.21194100856327308</v>
      </c>
      <c r="AKS27" s="4">
        <f>'データ一覧(モニタリング指標)'!AKS50</f>
        <v>0.21653168175321583</v>
      </c>
      <c r="AKT27" s="4">
        <f>'データ一覧(モニタリング指標)'!AKT50</f>
        <v>0.22510719390185802</v>
      </c>
      <c r="AKU27" s="4">
        <f>'データ一覧(モニタリング指標)'!AKU50</f>
        <v>0.22820390662220105</v>
      </c>
      <c r="AKV27" s="4">
        <f>'データ一覧(モニタリング指標)'!AKV50</f>
        <v>0.22060577152396851</v>
      </c>
      <c r="AKW27" s="4">
        <f>'データ一覧(モニタリング指標)'!AKW50</f>
        <v>0.22695879971421767</v>
      </c>
      <c r="AKX27" s="4">
        <f>'データ一覧(モニタリング指標)'!AKX50</f>
        <v>0.22814955941890927</v>
      </c>
      <c r="AKY27" s="4">
        <f>'データ一覧(モニタリング指標)'!AKY50</f>
        <v>0.23414865827594394</v>
      </c>
      <c r="AKZ27" s="4">
        <f>'データ一覧(モニタリング指標)'!AKZ50</f>
        <v>0.24139568003797768</v>
      </c>
      <c r="ALA27" s="4">
        <f>'データ一覧(モニタリング指標)'!ALA50</f>
        <v>0.24899121765962498</v>
      </c>
      <c r="ALB27" s="4">
        <f>'データ一覧(モニタリング指標)'!ALB50</f>
        <v>0.25682411583194875</v>
      </c>
      <c r="ALC27" s="4">
        <f>'データ一覧(モニタリング指標)'!ALC50</f>
        <v>0.26002372479240804</v>
      </c>
      <c r="ALD27" s="4">
        <f>'データ一覧(モニタリング指標)'!ALD50</f>
        <v>0.26239275500476644</v>
      </c>
      <c r="ALE27" s="4">
        <f>'データ一覧(モニタリング指標)'!ALE50</f>
        <v>0.25829553592742899</v>
      </c>
      <c r="ALF27" s="4">
        <f>'データ一覧(モニタリング指標)'!ALF50</f>
        <v>0.2560595152387809</v>
      </c>
      <c r="ALG27" s="4">
        <f>'データ一覧(モニタリング指標)'!ALG50</f>
        <v>0.26091127098321343</v>
      </c>
      <c r="ALH27" s="4">
        <f>'データ一覧(モニタリング指標)'!ALH50</f>
        <v>0.26882494004796165</v>
      </c>
      <c r="ALI27" s="4">
        <f>'データ一覧(モニタリング指標)'!ALI50</f>
        <v>0.27937649880095922</v>
      </c>
      <c r="ALJ27" s="4">
        <f>'データ一覧(モニタリング指標)'!ALJ50</f>
        <v>0.29532442748091603</v>
      </c>
      <c r="ALK27" s="4">
        <f>'データ一覧(モニタリング指標)'!ALK50</f>
        <v>0.2997853565466253</v>
      </c>
      <c r="ALL27" s="4">
        <f>'データ一覧(モニタリング指標)'!ALL50</f>
        <v>0.30741712377772479</v>
      </c>
      <c r="ALM27" s="4">
        <f>'データ一覧(モニタリング指標)'!ALM50</f>
        <v>0.30673969992855443</v>
      </c>
      <c r="ALN27" s="4">
        <f>'データ一覧(モニタリング指標)'!ALN50</f>
        <v>0.31307856634227393</v>
      </c>
      <c r="ALO27" s="4">
        <f>'データ一覧(モニタリング指標)'!ALO50</f>
        <v>0.32447187277474482</v>
      </c>
      <c r="ALP27" s="4">
        <f>'データ一覧(モニタリング指標)'!ALP50</f>
        <v>0.32945644433895088</v>
      </c>
      <c r="ALQ27" s="4">
        <f>'データ一覧(モニタリング指標)'!ALQ50</f>
        <v>0.32175154688243696</v>
      </c>
      <c r="ALR27" s="4">
        <f>'データ一覧(モニタリング指標)'!ALR50</f>
        <v>0.32340324118207819</v>
      </c>
      <c r="ALS27" s="4">
        <f>'データ一覧(モニタリング指標)'!ALS50</f>
        <v>0.32833333333333331</v>
      </c>
      <c r="ALT27" s="4">
        <f>'データ一覧(モニタリング指標)'!ALT50</f>
        <v>0.33696940953284327</v>
      </c>
      <c r="ALU27" s="4">
        <f>'データ一覧(モニタリング指標)'!ALU50</f>
        <v>0.3430743644571157</v>
      </c>
      <c r="ALV27" s="4">
        <f>'データ一覧(モニタリング指標)'!ALV50</f>
        <v>0.35186505108101684</v>
      </c>
      <c r="ALW27" s="4">
        <f>'データ一覧(モニタリング指標)'!ALW50</f>
        <v>0.36113090995485864</v>
      </c>
      <c r="ALX27" s="4">
        <f>'データ一覧(モニタリング指標)'!ALX50</f>
        <v>0.36948267679164687</v>
      </c>
      <c r="ALY27" s="4">
        <f>'データ一覧(モニタリング指標)'!ALY50</f>
        <v>0.37582938388625592</v>
      </c>
      <c r="ALZ27" s="4">
        <f>'データ一覧(モニタリング指標)'!ALZ50</f>
        <v>0.37991670522906063</v>
      </c>
      <c r="AMA27" s="4">
        <f>'データ一覧(モニタリング指標)'!AMA50</f>
        <v>0.39454839454839452</v>
      </c>
      <c r="AMB27" s="4">
        <f>'データ一覧(モニタリング指標)'!AMB50</f>
        <v>0.40731370745170192</v>
      </c>
      <c r="AMC27" s="4">
        <f>'データ一覧(モニタリング指標)'!AMC50</f>
        <v>0.42617295308187675</v>
      </c>
      <c r="AMD27" s="4">
        <f>'データ一覧(モニタリング指標)'!AMD50</f>
        <v>0.43905243790248388</v>
      </c>
      <c r="AME27" s="4">
        <f>'データ一覧(モニタリング指標)'!AME50</f>
        <v>0.44779208831646733</v>
      </c>
      <c r="AMF27" s="4">
        <f>'データ一覧(モニタリング指標)'!AMF50</f>
        <v>0.45454545454545453</v>
      </c>
      <c r="AMG27" s="4">
        <f>'データ一覧(モニタリング指標)'!AMG50</f>
        <v>0.46857142857142858</v>
      </c>
      <c r="AMH27" s="4">
        <f>'データ一覧(モニタリング指標)'!AMH50</f>
        <v>0.48767685988133275</v>
      </c>
      <c r="AMI27" s="4">
        <f>'データ一覧(モニタリング指標)'!AMI50</f>
        <v>0.48986029743127535</v>
      </c>
      <c r="AMJ27" s="4">
        <f>'データ一覧(モニタリング指標)'!AMJ50</f>
        <v>0.50585849481748535</v>
      </c>
      <c r="AMK27" s="4">
        <f>'データ一覧(モニタリング指標)'!AMK50</f>
        <v>0.52050473186119872</v>
      </c>
      <c r="AML27" s="4">
        <f>'データ一覧(モニタリング指標)'!AML50</f>
        <v>0.51248032381380704</v>
      </c>
      <c r="AMM27" s="4">
        <f>'データ一覧(モニタリング指標)'!AMM50</f>
        <v>0.52642276422764223</v>
      </c>
      <c r="AMN27" s="4">
        <f>'データ一覧(モニタリング指標)'!AMN50</f>
        <v>0.52591083955646079</v>
      </c>
      <c r="AMO27" s="4">
        <f>'データ一覧(モニタリング指標)'!AMO50</f>
        <v>0.53670657330020333</v>
      </c>
      <c r="AMP27" s="4">
        <f>'データ一覧(モニタリング指標)'!AMP50</f>
        <v>0.55748422001803422</v>
      </c>
      <c r="AMQ27" s="4">
        <f>'データ一覧(モニタリング指標)'!AMQ50</f>
        <v>0.57687105500450853</v>
      </c>
      <c r="AMR27" s="4">
        <f>'データ一覧(モニタリング指標)'!AMR50</f>
        <v>0.59152389540126238</v>
      </c>
      <c r="AMS27" s="4">
        <f>'データ一覧(モニタリング指標)'!AMS50</f>
        <v>0.56989006057886471</v>
      </c>
      <c r="AMT27" s="4">
        <f>'データ一覧(モニタリング指標)'!AMT50</f>
        <v>0.57989228007181326</v>
      </c>
      <c r="AMU27" s="4">
        <f>'データ一覧(モニタリング指標)'!AMU50</f>
        <v>0.57612802845076683</v>
      </c>
      <c r="AMV27" s="4">
        <f>'データ一覧(モニタリング指標)'!AMV50</f>
        <v>0.59524338741942651</v>
      </c>
      <c r="AMW27" s="4">
        <f>'データ一覧(モニタリング指標)'!AMW50</f>
        <v>0.60991331406979332</v>
      </c>
      <c r="AMX27" s="4">
        <f>'データ一覧(モニタリング指標)'!AMX50</f>
        <v>0.56397156819191474</v>
      </c>
      <c r="AMY27" s="4">
        <f>'データ一覧(モニタリング指標)'!AMY50</f>
        <v>0.5770768547312306</v>
      </c>
      <c r="AMZ27" s="4">
        <f>'データ一覧(モニタリング指標)'!AMZ50</f>
        <v>0.58907152376721461</v>
      </c>
      <c r="ANA27" s="4">
        <f>'データ一覧(モニタリング指標)'!ANA50</f>
        <v>0.60017769880053307</v>
      </c>
      <c r="ANB27" s="4">
        <f>'データ一覧(モニタリング指標)'!ANB50</f>
        <v>0.58051601423487542</v>
      </c>
      <c r="ANC27" s="4">
        <f>'データ一覧(モニタリング指標)'!ANC50</f>
        <v>0.5890746934225195</v>
      </c>
      <c r="AND27" s="4">
        <f>'データ一覧(モニタリング指標)'!AND50</f>
        <v>0.59409924005364323</v>
      </c>
      <c r="ANE27" s="4">
        <f>'データ一覧(モニタリング指標)'!ANE50</f>
        <v>0.61332141260616901</v>
      </c>
      <c r="ANF27" s="4">
        <f>'データ一覧(モニタリング指標)'!ANF50</f>
        <v>0.62986142154671432</v>
      </c>
      <c r="ANG27" s="4">
        <f>'データ一覧(モニタリング指標)'!ANG50</f>
        <v>0.64349575324094765</v>
      </c>
      <c r="ANH27" s="4">
        <f>'データ一覧(モニタリング指標)'!ANH50</f>
        <v>0.61942959001782527</v>
      </c>
      <c r="ANI27" s="4">
        <f>'データ一覧(モニタリング指標)'!ANI50</f>
        <v>0.61483467381590706</v>
      </c>
      <c r="ANJ27" s="4">
        <f>'データ一覧(モニタリング指標)'!ANJ50</f>
        <v>0.60165326184092938</v>
      </c>
      <c r="ANK27" s="4">
        <f>'データ一覧(モニタリング指標)'!ANK50</f>
        <v>0.60013410818059898</v>
      </c>
      <c r="ANL27" s="4">
        <f>'データ一覧(モニタリング指標)'!ANL50</f>
        <v>0.61868573983012964</v>
      </c>
      <c r="ANM27" s="4">
        <f>'データ一覧(モニタリング指標)'!ANM50</f>
        <v>0.63053196244970944</v>
      </c>
      <c r="ANN27" s="4">
        <f>'データ一覧(モニタリング指標)'!ANN50</f>
        <v>0.60807494981039478</v>
      </c>
      <c r="ANO27" s="4">
        <f>'データ一覧(モニタリング指標)'!ANO50</f>
        <v>0.60652076820008938</v>
      </c>
      <c r="ANP27" s="4">
        <f>'データ一覧(モニタリング指標)'!ANP50</f>
        <v>0.58238318801699085</v>
      </c>
      <c r="ANQ27" s="4">
        <f>'データ一覧(モニタリング指標)'!ANQ50</f>
        <v>0.56932021466905192</v>
      </c>
      <c r="ANR27" s="4">
        <f>'データ一覧(モニタリング指標)'!ANR50</f>
        <v>0.56231819198925936</v>
      </c>
      <c r="ANS27" s="4">
        <f>'データ一覧(モニタリング指標)'!ANS50</f>
        <v>0.57328261356008059</v>
      </c>
      <c r="ANT27" s="4">
        <f>'データ一覧(モニタリング指標)'!ANT50</f>
        <v>0.57954799731483553</v>
      </c>
      <c r="ANU27" s="4">
        <f>'データ一覧(モニタリング指標)'!ANU50</f>
        <v>0.52190518984497869</v>
      </c>
      <c r="ANV27" s="4">
        <f>'データ一覧(モニタリング指標)'!ANV50</f>
        <v>0.50640593391773436</v>
      </c>
      <c r="ANW27" s="4">
        <f>'データ一覧(モニタリング指標)'!ANW50</f>
        <v>0.48280512474713416</v>
      </c>
      <c r="ANX27" s="4">
        <f>'データ一覧(モニタリング指標)'!ANX50</f>
        <v>0.46786516853932586</v>
      </c>
      <c r="ANY27" s="4">
        <f>'データ一覧(モニタリング指標)'!ANY50</f>
        <v>0.4458426966292135</v>
      </c>
      <c r="ANZ27" s="4">
        <f>'データ一覧(モニタリング指標)'!ANZ50</f>
        <v>0.45123595505617975</v>
      </c>
      <c r="AOA27" s="4">
        <f>'データ一覧(モニタリング指標)'!AOA50</f>
        <v>0.45528089887640449</v>
      </c>
      <c r="AOB27" s="4">
        <f>'データ一覧(モニタリング指標)'!AOB50</f>
        <v>0.40840638345695662</v>
      </c>
      <c r="AOC27" s="4">
        <f>'データ一覧(モニタリング指標)'!AOC50</f>
        <v>0.37868225770182146</v>
      </c>
      <c r="AOD27" s="4">
        <f>'データ一覧(モニタリング指標)'!AOD50</f>
        <v>0.35768884892086333</v>
      </c>
      <c r="AOE27" s="4">
        <f>'データ一覧(モニタリング指標)'!AOE50</f>
        <v>0.33325862841774989</v>
      </c>
      <c r="AOF27" s="4">
        <f>'データ一覧(モニタリング指標)'!AOF50</f>
        <v>0.31489361702127661</v>
      </c>
      <c r="AOG27" s="4">
        <f>'データ一覧(モニタリング指標)'!AOG50</f>
        <v>0.31959686450167973</v>
      </c>
      <c r="AOH27" s="4">
        <f>'データ一覧(モニタリング指標)'!AOH50</f>
        <v>0.32385218365061591</v>
      </c>
      <c r="AOI27" s="4">
        <f>'データ一覧(モニタリング指標)'!AOI50</f>
        <v>0.28833258828788555</v>
      </c>
      <c r="AOJ27" s="4">
        <f>'データ一覧(モニタリング指標)'!AOJ50</f>
        <v>0.27083798882681565</v>
      </c>
      <c r="AOK27" s="4">
        <f>'データ一覧(モニタリング指標)'!AOK50</f>
        <v>0.25721315142026391</v>
      </c>
      <c r="AOL27" s="4">
        <f>'データ一覧(モニタリング指標)'!AOL50</f>
        <v>0.24977598566308243</v>
      </c>
      <c r="AOM27" s="4">
        <f>'データ一覧(モニタリング指標)'!AOM50</f>
        <v>0.24148745519713261</v>
      </c>
      <c r="AON27" s="4">
        <f>'データ一覧(モニタリング指標)'!AON50</f>
        <v>0.24484767025089607</v>
      </c>
      <c r="AOO27" s="4">
        <f>'データ一覧(モニタリング指標)'!AOO50</f>
        <v>0.24731182795698925</v>
      </c>
      <c r="AOP27" s="4">
        <f>'データ一覧(モニタリング指標)'!AOP50</f>
        <v>0.23633512544802868</v>
      </c>
      <c r="AOQ27" s="4">
        <f>'データ一覧(モニタリング指標)'!AOQ50</f>
        <v>0.21876399462606358</v>
      </c>
      <c r="AOR27" s="4">
        <f>'データ一覧(モニタリング指標)'!AOR50</f>
        <v>0.20716685330347145</v>
      </c>
      <c r="AOS27" s="4">
        <f>'データ一覧(モニタリング指標)'!AOS50</f>
        <v>0.19516562220232767</v>
      </c>
      <c r="AOT27" s="4">
        <f>'データ一覧(モニタリング指標)'!AOT50</f>
        <v>0.18828264758497318</v>
      </c>
      <c r="AOU27" s="4">
        <f>'データ一覧(モニタリング指標)'!AOU50</f>
        <v>0.19141323792486584</v>
      </c>
      <c r="AOV27" s="4">
        <f>'データ一覧(モニタリング指標)'!AOV50</f>
        <v>0.19275491949910556</v>
      </c>
      <c r="AOW27" s="4">
        <f>'データ一覧(モニタリング指標)'!AOW50</f>
        <v>0.16726217061188031</v>
      </c>
      <c r="AOX27" s="4">
        <f>'データ一覧(モニタリング指標)'!AOX50</f>
        <v>0.15198927134555207</v>
      </c>
      <c r="AOY27" s="4">
        <f>'データ一覧(モニタリング指標)'!AOY50</f>
        <v>0.14017017465293327</v>
      </c>
      <c r="AOZ27" s="4">
        <f>'データ一覧(モニタリング指標)'!AOZ50</f>
        <v>0.14218540080609046</v>
      </c>
      <c r="APA27" s="4">
        <f>'データ一覧(モニタリング指標)'!APA50</f>
        <v>0.13299061242735807</v>
      </c>
      <c r="APB27" s="4">
        <f>'データ一覧(モニタリング指標)'!APB50</f>
        <v>0.13477872150201162</v>
      </c>
      <c r="APC27" s="4">
        <f>'データ一覧(モニタリング指標)'!APC50</f>
        <v>0.13634331694233348</v>
      </c>
      <c r="APD27" s="4">
        <f>'データ一覧(モニタリング指標)'!APD50</f>
        <v>0.12516733601070951</v>
      </c>
      <c r="APE27" s="4">
        <f>'データ一覧(モニタリング指標)'!APE50</f>
        <v>0.11657397107897664</v>
      </c>
      <c r="APF27" s="4">
        <f>'データ一覧(モニタリング指標)'!APF50</f>
        <v>0.11553784860557768</v>
      </c>
      <c r="APG27" s="4">
        <f>'データ一覧(モニタリング指標)'!APG50</f>
        <v>0.11312818242196147</v>
      </c>
      <c r="APH27" s="4">
        <f>'データ一覧(モニタリング指標)'!APH50</f>
        <v>0.1099290780141844</v>
      </c>
      <c r="API27" s="4">
        <f>'データ一覧(モニタリング指標)'!API50</f>
        <v>0.11214539007092199</v>
      </c>
      <c r="APJ27" s="4">
        <f>'データ一覧(モニタリング指標)'!APJ50</f>
        <v>0.11236702127659574</v>
      </c>
      <c r="APK27" s="4">
        <f>'データ一覧(モニタリング指標)'!APK50</f>
        <v>0.10053144375553587</v>
      </c>
      <c r="APL27" s="4">
        <f>'データ一覧(モニタリング指標)'!APL50</f>
        <v>9.7517730496453903E-2</v>
      </c>
      <c r="APM27" s="4">
        <f>'データ一覧(モニタリング指標)'!APM50</f>
        <v>9.3874833555259649E-2</v>
      </c>
      <c r="APN27" s="4">
        <f>'データ一覧(モニタリング指標)'!APN50</f>
        <v>8.8928412627834588E-2</v>
      </c>
      <c r="APO27" s="4">
        <f>'データ一覧(モニタリング指標)'!APO50</f>
        <v>8.7063014918726339E-2</v>
      </c>
      <c r="APP27" s="4">
        <f>'データ一覧(モニタリング指標)'!APP50</f>
        <v>8.7063014918726339E-2</v>
      </c>
      <c r="APQ27" s="4">
        <f>'データ一覧(モニタリング指標)'!APQ50</f>
        <v>8.8844355377421511E-2</v>
      </c>
      <c r="APR27" s="4">
        <f>'データ一覧(モニタリング指標)'!APR50</f>
        <v>7.9453894359892571E-2</v>
      </c>
      <c r="APS27" s="4">
        <f>'データ一覧(モニタリング指標)'!APS50</f>
        <v>7.7215756490599821E-2</v>
      </c>
      <c r="APT27" s="4">
        <f>'データ一覧(モニタリング指標)'!APT50</f>
        <v>7.6269290986356514E-2</v>
      </c>
      <c r="APU27" s="4">
        <f>'データ一覧(モニタリング指標)'!APU50</f>
        <v>7.7422242112329384E-2</v>
      </c>
      <c r="APV27" s="4">
        <f>'データ一覧(モニタリング指標)'!APV50</f>
        <v>7.5391498881431762E-2</v>
      </c>
      <c r="APW27" s="4">
        <f>'データ一覧(モニタリング指標)'!APW50</f>
        <v>7.7181208053691275E-2</v>
      </c>
      <c r="APX27" s="4">
        <f>'データ一覧(モニタリング指標)'!APX50</f>
        <v>7.7852348993288592E-2</v>
      </c>
      <c r="APY27" s="4">
        <f>'データ一覧(モニタリング指標)'!APY50</f>
        <v>7.3105298457411136E-2</v>
      </c>
      <c r="APZ27" s="4">
        <f>'データ一覧(モニタリング指標)'!APZ50</f>
        <v>7.4670243684328189E-2</v>
      </c>
      <c r="AQA27" s="4">
        <f>'データ一覧(モニタリング指標)'!AQA50</f>
        <v>6.9466160375251287E-2</v>
      </c>
      <c r="AQB27" s="4">
        <f>'データ一覧(モニタリング指標)'!AQB50</f>
        <v>6.804997768853191E-2</v>
      </c>
      <c r="AQC27" s="4">
        <f>'データ一覧(モニタリング指標)'!AQC50</f>
        <v>6.4839572192513364E-2</v>
      </c>
      <c r="AQD27" s="4">
        <f>'データ一覧(モニタリング指標)'!AQD50</f>
        <v>6.5730837789661323E-2</v>
      </c>
      <c r="AQE27" s="4">
        <f>'データ一覧(モニタリング指標)'!AQE50</f>
        <v>6.6622103386809267E-2</v>
      </c>
      <c r="AQF27" s="4">
        <f>'データ一覧(モニタリング指標)'!AQF50</f>
        <v>6.729264475743349E-2</v>
      </c>
      <c r="AQG27" s="4">
        <f>'データ一覧(モニタリング指標)'!AQG50</f>
        <v>6.554809843400447E-2</v>
      </c>
      <c r="AQH27" s="4">
        <f>'データ一覧(モニタリング指標)'!AQH50</f>
        <v>6.1631555356342446E-2</v>
      </c>
      <c r="AQI27" s="4">
        <f>'データ一覧(モニタリング指標)'!AQI50</f>
        <v>5.8110836885797622E-2</v>
      </c>
      <c r="AQJ27" s="4">
        <f>'データ一覧(モニタリング指標)'!AQJ50</f>
        <v>5.7162223226389516E-2</v>
      </c>
      <c r="AQK27" s="4">
        <f>'データ一覧(モニタリング指標)'!AQK50</f>
        <v>5.7840036150022596E-2</v>
      </c>
      <c r="AQL27" s="4">
        <f>'データ一覧(モニタリング指標)'!AQL50</f>
        <v>5.8969724356077724E-2</v>
      </c>
      <c r="AQM27" s="4">
        <f>'データ一覧(モニタリング指標)'!AQM50</f>
        <v>5.6121294410500115E-2</v>
      </c>
      <c r="AQN27" s="4">
        <f>'データ一覧(モニタリング指標)'!AQN50</f>
        <v>5.5693909893592936E-2</v>
      </c>
      <c r="AQO27" s="4">
        <f>'データ一覧(モニタリング指標)'!AQO50</f>
        <v>5.2548131370328426E-2</v>
      </c>
      <c r="AQP27" s="4">
        <f>'データ一覧(モニタリング指標)'!AQP50</f>
        <v>5.457427536231884E-2</v>
      </c>
      <c r="AQQ27" s="4">
        <f>'データ一覧(モニタリング指標)'!AQQ50</f>
        <v>5.2309782608695655E-2</v>
      </c>
      <c r="AQR27" s="4">
        <f>'データ一覧(モニタリング指標)'!AQR50</f>
        <v>5.2536231884057968E-2</v>
      </c>
      <c r="AQS27" s="4">
        <f>'データ一覧(モニタリング指標)'!AQS50</f>
        <v>5.2536231884057968E-2</v>
      </c>
      <c r="AQT27" s="4">
        <f>'データ一覧(モニタリング指標)'!AQT50</f>
        <v>5.0521069324875399E-2</v>
      </c>
      <c r="AQU27" s="4">
        <f>'データ一覧(モニタリング指標)'!AQU50</f>
        <v>4.7565118912797279E-2</v>
      </c>
      <c r="AQV27" s="4">
        <f>'データ一覧(モニタリング指標)'!AQV50</f>
        <v>4.732789855072464E-2</v>
      </c>
      <c r="AQW27" s="4">
        <f>'データ一覧(モニタリング指標)'!AQW50</f>
        <v>4.9785019235121068E-2</v>
      </c>
      <c r="AQX27" s="4">
        <f>'データ一覧(モニタリング指標)'!AQX50</f>
        <v>4.8427245983254132E-2</v>
      </c>
      <c r="AQY27" s="4">
        <f>'データ一覧(モニタリング指標)'!AQY50</f>
        <v>4.9785019235121068E-2</v>
      </c>
      <c r="AQZ27" s="4">
        <f>'データ一覧(モニタリング指標)'!AQZ50</f>
        <v>5.0011314777098893E-2</v>
      </c>
      <c r="ARA27" s="4">
        <f>'データ一覧(モニタリング指標)'!ARA50</f>
        <v>5.2262443438914029E-2</v>
      </c>
      <c r="ARB27" s="4">
        <f>'データ一覧(モニタリング指標)'!ARB50</f>
        <v>5.1525423728813559E-2</v>
      </c>
      <c r="ARC27" s="4">
        <f>'データ一覧(モニタリング指標)'!ARC50</f>
        <v>5.6458897922312554E-2</v>
      </c>
      <c r="ARD27" s="4">
        <f>'データ一覧(モニタリング指標)'!ARD50</f>
        <v>5.6684733514001807E-2</v>
      </c>
      <c r="ARE27" s="4">
        <f>'データ一覧(モニタリング指標)'!ARE50</f>
        <v>6.25E-2</v>
      </c>
      <c r="ARF27" s="4">
        <f>'データ一覧(モニタリング指標)'!ARF50</f>
        <v>6.3176895306859202E-2</v>
      </c>
      <c r="ARG27" s="4">
        <f>'データ一覧(モニタリング指標)'!ARG50</f>
        <v>6.3402527075812273E-2</v>
      </c>
      <c r="ARH27" s="4">
        <f>'データ一覧(モニタリング指標)'!ARH50</f>
        <v>6.6139954853273134E-2</v>
      </c>
      <c r="ARI27" s="4">
        <f>'データ一覧(モニタリング指標)'!ARI50</f>
        <v>6.8996617812852309E-2</v>
      </c>
      <c r="ARJ27" s="4">
        <f>'データ一覧(モニタリング指標)'!ARJ50</f>
        <v>6.7027758970886933E-2</v>
      </c>
      <c r="ARK27" s="4">
        <f>'データ一覧(モニタリング指標)'!ARK50</f>
        <v>7.0574971815107107E-2</v>
      </c>
      <c r="ARL27" s="4">
        <f>'データ一覧(モニタリング指標)'!ARL50</f>
        <v>7.2362488728584307E-2</v>
      </c>
      <c r="ARM27" s="4">
        <f>'データ一覧(モニタリング指標)'!ARM50</f>
        <v>7.3489630297565375E-2</v>
      </c>
      <c r="ARN27" s="4">
        <f>'データ一覧(モニタリング指標)'!ARN50</f>
        <v>7.3748308525033834E-2</v>
      </c>
      <c r="ARO27" s="4">
        <f>'データ一覧(モニタリング指標)'!ARO50</f>
        <v>7.9873646209386279E-2</v>
      </c>
      <c r="ARP27" s="4">
        <f>'データ一覧(モニタリング指標)'!ARP50</f>
        <v>7.8988941548183256E-2</v>
      </c>
      <c r="ARQ27" s="4">
        <f>'データ一覧(モニタリング指標)'!ARQ50</f>
        <v>7.9891672308733924E-2</v>
      </c>
      <c r="ARR27" s="4">
        <f>'データ一覧(モニタリング指標)'!ARR50</f>
        <v>7.9891672308733924E-2</v>
      </c>
      <c r="ARS27" s="4">
        <f>'データ一覧(モニタリング指標)'!ARS50</f>
        <v>8.1271282633371175E-2</v>
      </c>
      <c r="ART27" s="4">
        <f>'データ一覧(モニタリング指標)'!ART50</f>
        <v>8.3087400681044268E-2</v>
      </c>
      <c r="ARU27" s="4">
        <f>'データ一覧(モニタリング指標)'!ARU50</f>
        <v>8.3541430192962549E-2</v>
      </c>
    </row>
    <row r="28" spans="1:1165" s="41" customFormat="1" ht="18" customHeight="1">
      <c r="A28" s="39" t="s">
        <v>50</v>
      </c>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c r="HF28" s="88"/>
      <c r="HG28" s="88"/>
      <c r="HH28" s="88"/>
      <c r="HI28" s="88"/>
      <c r="HJ28" s="88"/>
      <c r="HK28" s="88"/>
      <c r="HL28" s="88"/>
      <c r="HM28" s="88"/>
      <c r="HN28" s="88"/>
      <c r="HO28" s="88"/>
      <c r="HP28" s="88"/>
      <c r="HQ28" s="88"/>
      <c r="HR28" s="88"/>
      <c r="HS28" s="88"/>
      <c r="HT28" s="88"/>
      <c r="HU28" s="88"/>
      <c r="HV28" s="88"/>
      <c r="HW28" s="88"/>
      <c r="HX28" s="88"/>
      <c r="HY28" s="88"/>
      <c r="HZ28" s="88"/>
      <c r="IA28" s="88"/>
      <c r="IB28" s="88"/>
      <c r="IC28" s="88"/>
      <c r="ID28" s="88"/>
      <c r="IE28" s="88"/>
      <c r="IF28" s="88"/>
      <c r="IG28" s="88"/>
      <c r="IH28" s="88"/>
      <c r="II28" s="88"/>
      <c r="IJ28" s="88"/>
      <c r="IK28" s="88"/>
      <c r="IL28" s="88"/>
      <c r="IM28" s="88"/>
      <c r="IN28" s="88"/>
      <c r="IO28" s="88"/>
      <c r="IP28" s="88"/>
      <c r="IQ28" s="88"/>
      <c r="IR28" s="88"/>
      <c r="IS28" s="88"/>
      <c r="IT28" s="88"/>
      <c r="IU28" s="88"/>
      <c r="IV28" s="88"/>
      <c r="IW28" s="88"/>
      <c r="IX28" s="88"/>
      <c r="IY28" s="88"/>
      <c r="IZ28" s="88"/>
      <c r="JA28" s="88"/>
      <c r="JB28" s="88"/>
      <c r="JC28" s="88"/>
      <c r="JD28" s="88"/>
      <c r="JE28" s="88"/>
      <c r="JF28" s="88"/>
      <c r="JG28" s="88"/>
      <c r="JH28" s="88"/>
      <c r="JI28" s="88"/>
      <c r="JJ28" s="88"/>
      <c r="JK28" s="88"/>
      <c r="JL28" s="88"/>
      <c r="JM28" s="88"/>
      <c r="JN28" s="88"/>
      <c r="JO28" s="88"/>
      <c r="JP28" s="88"/>
      <c r="JQ28" s="88"/>
      <c r="JR28" s="88"/>
      <c r="JS28" s="88"/>
      <c r="JT28" s="88"/>
      <c r="JU28" s="88"/>
      <c r="JV28" s="88"/>
      <c r="JW28" s="88"/>
      <c r="JX28" s="88"/>
      <c r="JY28" s="88"/>
      <c r="JZ28" s="88"/>
      <c r="KA28" s="88"/>
      <c r="KB28" s="88"/>
      <c r="KC28" s="88"/>
      <c r="KD28" s="88"/>
      <c r="KE28" s="88"/>
      <c r="KF28" s="88"/>
      <c r="KG28" s="88"/>
      <c r="KH28" s="88"/>
      <c r="KI28" s="88"/>
      <c r="KJ28" s="88"/>
      <c r="KK28" s="88"/>
      <c r="KL28" s="88"/>
      <c r="KM28" s="88"/>
      <c r="KN28" s="88"/>
      <c r="KO28" s="88"/>
      <c r="KP28" s="88"/>
      <c r="KQ28" s="88"/>
      <c r="KR28" s="88"/>
      <c r="KS28" s="88"/>
      <c r="KT28" s="88"/>
      <c r="KU28" s="88"/>
      <c r="KV28" s="88"/>
      <c r="KW28" s="88"/>
      <c r="KX28" s="88"/>
      <c r="KY28" s="88"/>
      <c r="KZ28" s="88"/>
      <c r="LA28" s="88"/>
      <c r="LB28" s="88"/>
      <c r="LC28" s="88"/>
      <c r="LD28" s="88"/>
      <c r="LE28" s="88"/>
      <c r="LF28" s="88"/>
      <c r="LG28" s="88"/>
      <c r="LH28" s="88"/>
      <c r="LI28" s="88"/>
      <c r="LJ28" s="88"/>
      <c r="LK28" s="88"/>
      <c r="LL28" s="88"/>
      <c r="LM28" s="88"/>
      <c r="LN28" s="88"/>
      <c r="LO28" s="88"/>
      <c r="LP28" s="88"/>
      <c r="LQ28" s="88"/>
      <c r="LR28" s="88"/>
      <c r="LS28" s="88"/>
      <c r="LT28" s="88"/>
      <c r="LU28" s="88"/>
      <c r="LV28" s="88"/>
      <c r="LW28" s="88"/>
      <c r="LX28" s="88"/>
      <c r="LY28" s="88"/>
      <c r="LZ28" s="88"/>
      <c r="MA28" s="88"/>
      <c r="MB28" s="88"/>
      <c r="MC28" s="88"/>
      <c r="MD28" s="88"/>
      <c r="ME28" s="88"/>
      <c r="MF28" s="88"/>
      <c r="MG28" s="88"/>
      <c r="MH28" s="88"/>
      <c r="MI28" s="88"/>
      <c r="MJ28" s="88"/>
      <c r="MK28" s="88"/>
      <c r="ML28" s="88"/>
      <c r="MM28" s="88"/>
      <c r="MN28" s="88"/>
      <c r="MO28" s="88"/>
      <c r="MP28" s="88"/>
      <c r="MQ28" s="88"/>
      <c r="MR28" s="88"/>
      <c r="MS28" s="88"/>
      <c r="MT28" s="88"/>
      <c r="MU28" s="88"/>
      <c r="MV28" s="88"/>
      <c r="MW28" s="88"/>
      <c r="MX28" s="88"/>
      <c r="MY28" s="88"/>
      <c r="MZ28" s="88"/>
      <c r="NA28" s="88"/>
      <c r="NB28" s="88"/>
      <c r="NC28" s="88"/>
      <c r="ND28" s="88"/>
      <c r="NE28" s="88"/>
      <c r="NF28" s="88"/>
      <c r="NG28" s="88"/>
      <c r="NH28" s="88"/>
      <c r="NI28" s="88"/>
      <c r="NJ28" s="88"/>
      <c r="NK28" s="88"/>
      <c r="NL28" s="88"/>
      <c r="NM28" s="88"/>
      <c r="NN28" s="88"/>
      <c r="NO28" s="88"/>
      <c r="NP28" s="88"/>
      <c r="NQ28" s="88"/>
      <c r="NR28" s="88"/>
      <c r="NS28" s="88"/>
      <c r="NT28" s="88"/>
      <c r="NU28" s="88"/>
      <c r="NV28" s="88"/>
      <c r="NW28" s="88"/>
      <c r="NX28" s="88"/>
      <c r="NY28" s="88"/>
      <c r="NZ28" s="88"/>
      <c r="OA28" s="88"/>
      <c r="OB28" s="88"/>
      <c r="OC28" s="88"/>
      <c r="OD28" s="88"/>
      <c r="OE28" s="88"/>
      <c r="OF28" s="88"/>
      <c r="OG28" s="88"/>
      <c r="OH28" s="88"/>
      <c r="OI28" s="88"/>
      <c r="OJ28" s="88"/>
      <c r="OK28" s="88"/>
      <c r="OL28" s="88"/>
      <c r="OM28" s="88"/>
      <c r="ON28" s="88"/>
      <c r="OO28" s="88"/>
      <c r="OP28" s="88"/>
      <c r="OQ28" s="88"/>
      <c r="OR28" s="88"/>
      <c r="OS28" s="88"/>
      <c r="OT28" s="88"/>
      <c r="OU28" s="88"/>
      <c r="OV28" s="88"/>
      <c r="OW28" s="88"/>
      <c r="OX28" s="88"/>
      <c r="OY28" s="88"/>
      <c r="OZ28" s="88"/>
      <c r="PA28" s="88"/>
      <c r="PB28" s="88"/>
      <c r="PC28" s="88"/>
      <c r="PD28" s="88"/>
      <c r="PE28" s="88"/>
      <c r="PF28" s="88"/>
      <c r="PG28" s="88"/>
      <c r="PH28" s="88"/>
      <c r="PI28" s="88"/>
      <c r="PJ28" s="88"/>
      <c r="PK28" s="88"/>
      <c r="PL28" s="88"/>
      <c r="PM28" s="88"/>
      <c r="PN28" s="88"/>
      <c r="PO28" s="88"/>
      <c r="PP28" s="88"/>
      <c r="PQ28" s="88"/>
      <c r="PR28" s="88"/>
      <c r="PS28" s="88"/>
      <c r="PT28" s="88"/>
      <c r="PU28" s="88"/>
      <c r="PV28" s="88"/>
      <c r="PW28" s="88"/>
      <c r="PX28" s="88"/>
      <c r="PY28" s="88"/>
      <c r="PZ28" s="88"/>
      <c r="QA28" s="88"/>
      <c r="QB28" s="88"/>
      <c r="QC28" s="88"/>
      <c r="QD28" s="88"/>
      <c r="QE28" s="88"/>
      <c r="QF28" s="88"/>
      <c r="QG28" s="88"/>
      <c r="QH28" s="88"/>
      <c r="QI28" s="88"/>
      <c r="QJ28" s="88"/>
      <c r="QK28" s="88"/>
      <c r="QL28" s="88"/>
      <c r="QM28" s="88"/>
      <c r="QN28" s="88"/>
      <c r="QO28" s="88"/>
      <c r="QP28" s="88"/>
      <c r="QQ28" s="88"/>
      <c r="QR28" s="88"/>
      <c r="QS28" s="88"/>
      <c r="QT28" s="88"/>
      <c r="QU28" s="88"/>
      <c r="QV28" s="88"/>
      <c r="QW28" s="88"/>
      <c r="QX28" s="88"/>
      <c r="QY28" s="88"/>
      <c r="QZ28" s="88"/>
      <c r="RA28" s="88"/>
      <c r="RB28" s="88"/>
      <c r="RC28" s="88"/>
      <c r="RD28" s="88"/>
      <c r="RE28" s="88"/>
      <c r="RF28" s="88"/>
      <c r="RG28" s="88"/>
      <c r="RH28" s="88"/>
      <c r="RI28" s="88"/>
      <c r="RJ28" s="88"/>
      <c r="RK28" s="88"/>
      <c r="RL28" s="88"/>
      <c r="RM28" s="88"/>
      <c r="RN28" s="88"/>
      <c r="RO28" s="88"/>
      <c r="RP28" s="88"/>
      <c r="RQ28" s="88"/>
      <c r="RR28" s="88"/>
      <c r="RS28" s="88"/>
      <c r="RT28" s="88"/>
      <c r="RU28" s="88"/>
      <c r="RV28" s="88"/>
      <c r="RW28" s="88"/>
      <c r="RX28" s="88"/>
      <c r="RY28" s="88"/>
      <c r="RZ28" s="88"/>
      <c r="SA28" s="88"/>
      <c r="SB28" s="88"/>
      <c r="SC28" s="88"/>
      <c r="SD28" s="88"/>
      <c r="SE28" s="88"/>
      <c r="SF28" s="88"/>
      <c r="SG28" s="88"/>
      <c r="SH28" s="88"/>
      <c r="SI28" s="88"/>
      <c r="SJ28" s="88"/>
      <c r="SK28" s="88"/>
      <c r="SL28" s="88"/>
      <c r="SM28" s="88"/>
      <c r="SN28" s="88"/>
      <c r="SO28" s="88"/>
      <c r="SP28" s="88"/>
      <c r="SQ28" s="88"/>
      <c r="SR28" s="88"/>
      <c r="SS28" s="88"/>
      <c r="ST28" s="88"/>
      <c r="SU28" s="88"/>
      <c r="SV28" s="88"/>
      <c r="SW28" s="88"/>
      <c r="SX28" s="88"/>
      <c r="SY28" s="88"/>
      <c r="SZ28" s="88"/>
      <c r="TA28" s="88"/>
      <c r="TB28" s="88"/>
      <c r="TC28" s="88"/>
      <c r="TD28" s="88"/>
      <c r="TE28" s="88"/>
      <c r="TF28" s="88"/>
      <c r="TG28" s="88"/>
      <c r="TH28" s="88"/>
      <c r="TI28" s="88"/>
      <c r="TJ28" s="88"/>
      <c r="TK28" s="88"/>
      <c r="TL28" s="88"/>
      <c r="TM28" s="88"/>
      <c r="TN28" s="88"/>
      <c r="TO28" s="88"/>
      <c r="TP28" s="88"/>
      <c r="TQ28" s="88"/>
      <c r="TR28" s="88"/>
      <c r="TS28" s="88"/>
      <c r="TT28" s="88"/>
      <c r="TU28" s="88"/>
      <c r="TV28" s="88"/>
      <c r="TW28" s="88"/>
      <c r="TX28" s="88"/>
      <c r="TY28" s="88"/>
      <c r="TZ28" s="88"/>
      <c r="UA28" s="88"/>
      <c r="UB28" s="88"/>
      <c r="UC28" s="88"/>
      <c r="UD28" s="88"/>
      <c r="UE28" s="88"/>
      <c r="UF28" s="88"/>
      <c r="UG28" s="88"/>
      <c r="UH28" s="88"/>
      <c r="UI28" s="88"/>
      <c r="UJ28" s="88"/>
      <c r="UK28" s="88"/>
      <c r="UL28" s="88"/>
      <c r="UM28" s="88"/>
      <c r="UN28" s="88"/>
      <c r="UO28" s="88"/>
      <c r="UP28" s="88"/>
      <c r="UQ28" s="88"/>
      <c r="UR28" s="88"/>
      <c r="US28" s="88"/>
      <c r="UT28" s="88"/>
      <c r="UU28" s="88"/>
      <c r="UV28" s="88"/>
      <c r="UW28" s="88"/>
      <c r="UX28" s="88"/>
      <c r="UY28" s="88"/>
      <c r="UZ28" s="88"/>
      <c r="VA28" s="88"/>
      <c r="VB28" s="88"/>
      <c r="VC28" s="88"/>
      <c r="VD28" s="88"/>
      <c r="VE28" s="88"/>
      <c r="VF28" s="88"/>
      <c r="VG28" s="88"/>
      <c r="VH28" s="88"/>
      <c r="VI28" s="88"/>
      <c r="VJ28" s="88"/>
      <c r="VK28" s="88"/>
      <c r="VL28" s="88"/>
      <c r="VM28" s="88"/>
      <c r="VN28" s="88"/>
      <c r="VO28" s="88"/>
      <c r="VP28" s="88"/>
      <c r="VQ28" s="88"/>
      <c r="VR28" s="88"/>
      <c r="VS28" s="88"/>
      <c r="VT28" s="88"/>
      <c r="VU28" s="88"/>
      <c r="VV28" s="88"/>
      <c r="VW28" s="88"/>
      <c r="VX28" s="88"/>
      <c r="VY28" s="88"/>
      <c r="VZ28" s="88"/>
      <c r="WA28" s="88"/>
      <c r="WB28" s="88"/>
      <c r="WC28" s="88"/>
      <c r="WD28" s="88"/>
      <c r="WE28" s="88"/>
      <c r="WF28" s="88"/>
      <c r="WG28" s="88"/>
      <c r="WH28" s="88"/>
      <c r="WI28" s="88"/>
      <c r="WJ28" s="88"/>
      <c r="WK28" s="88"/>
      <c r="WL28" s="88"/>
      <c r="WM28" s="88"/>
      <c r="WN28" s="88"/>
      <c r="WO28" s="88"/>
      <c r="WP28" s="88"/>
      <c r="WQ28" s="88"/>
      <c r="WR28" s="88"/>
      <c r="WS28" s="88"/>
      <c r="WT28" s="88"/>
      <c r="WU28" s="88"/>
      <c r="WV28" s="88"/>
      <c r="WW28" s="88"/>
      <c r="WX28" s="88"/>
      <c r="WY28" s="88"/>
      <c r="WZ28" s="88"/>
      <c r="XA28" s="88"/>
      <c r="XB28" s="88"/>
      <c r="XC28" s="88"/>
      <c r="XD28" s="88"/>
      <c r="XE28" s="88"/>
      <c r="XF28" s="88"/>
      <c r="XG28" s="88"/>
      <c r="XH28" s="88"/>
      <c r="XI28" s="88"/>
      <c r="XJ28" s="88"/>
      <c r="XK28" s="88"/>
      <c r="XL28" s="88"/>
      <c r="XM28" s="88"/>
      <c r="XN28" s="88"/>
      <c r="XO28" s="88"/>
      <c r="XP28" s="88"/>
      <c r="XQ28" s="88"/>
      <c r="XR28" s="88"/>
      <c r="XS28" s="88"/>
      <c r="XT28" s="88"/>
      <c r="XU28" s="88"/>
      <c r="XV28" s="88"/>
      <c r="XW28" s="88"/>
      <c r="XX28" s="88"/>
      <c r="XY28" s="88"/>
      <c r="XZ28" s="88"/>
      <c r="YA28" s="88"/>
      <c r="YB28" s="88"/>
      <c r="YC28" s="88"/>
      <c r="YD28" s="88"/>
      <c r="YE28" s="88"/>
      <c r="YF28" s="88"/>
      <c r="YG28" s="88"/>
      <c r="YH28" s="88"/>
      <c r="YI28" s="88"/>
      <c r="YJ28" s="88"/>
      <c r="YK28" s="88"/>
      <c r="YL28" s="88"/>
      <c r="YM28" s="88"/>
      <c r="YN28" s="88"/>
      <c r="YO28" s="88"/>
      <c r="YP28" s="88"/>
      <c r="YQ28" s="88"/>
      <c r="YR28" s="88"/>
      <c r="YS28" s="88"/>
      <c r="YT28" s="88"/>
      <c r="YU28" s="88"/>
      <c r="YV28" s="88"/>
      <c r="YW28" s="88"/>
      <c r="YX28" s="88"/>
      <c r="YY28" s="88"/>
      <c r="YZ28" s="88"/>
      <c r="ZA28" s="88"/>
      <c r="ZB28" s="88"/>
      <c r="ZC28" s="88"/>
      <c r="ZD28" s="88"/>
      <c r="ZE28" s="88"/>
      <c r="ZF28" s="88"/>
      <c r="ZG28" s="88"/>
      <c r="ZH28" s="88"/>
      <c r="ZI28" s="5">
        <f>'データ一覧(モニタリング指標)'!ZI47-'データ一覧(モニタリング指標)'!ZI34</f>
        <v>706</v>
      </c>
      <c r="ZJ28" s="5">
        <f>'データ一覧(モニタリング指標)'!ZJ47-'データ一覧(モニタリング指標)'!ZJ34</f>
        <v>784</v>
      </c>
      <c r="ZK28" s="5">
        <f>'データ一覧(モニタリング指標)'!ZK47-'データ一覧(モニタリング指標)'!ZK34</f>
        <v>878</v>
      </c>
      <c r="ZL28" s="5">
        <f>'データ一覧(モニタリング指標)'!ZL47-'データ一覧(モニタリング指標)'!ZL34</f>
        <v>988</v>
      </c>
      <c r="ZM28" s="5">
        <f>'データ一覧(モニタリング指標)'!ZM47-'データ一覧(モニタリング指標)'!ZM34</f>
        <v>1055</v>
      </c>
      <c r="ZN28" s="5">
        <f>'データ一覧(モニタリング指標)'!ZN47-'データ一覧(モニタリング指標)'!ZN34</f>
        <v>1053</v>
      </c>
      <c r="ZO28" s="5">
        <f>'データ一覧(モニタリング指標)'!ZO47-'データ一覧(モニタリング指標)'!ZO34</f>
        <v>1130</v>
      </c>
      <c r="ZP28" s="5">
        <f>'データ一覧(モニタリング指標)'!ZP47-'データ一覧(モニタリング指標)'!ZP34</f>
        <v>1293</v>
      </c>
      <c r="ZQ28" s="5">
        <f>'データ一覧(モニタリング指標)'!ZQ47-'データ一覧(モニタリング指標)'!ZQ34</f>
        <v>1462</v>
      </c>
      <c r="ZR28" s="5">
        <f>'データ一覧(モニタリング指標)'!ZR47-'データ一覧(モニタリング指標)'!ZR34</f>
        <v>1603</v>
      </c>
      <c r="ZS28" s="5">
        <f>'データ一覧(モニタリング指標)'!ZS47-'データ一覧(モニタリング指標)'!ZS34</f>
        <v>1730</v>
      </c>
      <c r="ZT28" s="5">
        <f>'データ一覧(モニタリング指標)'!ZT47-'データ一覧(モニタリング指標)'!ZT34</f>
        <v>1854</v>
      </c>
      <c r="ZU28" s="5">
        <f>'データ一覧(モニタリング指標)'!ZU47-'データ一覧(モニタリング指標)'!ZU34</f>
        <v>1820</v>
      </c>
      <c r="ZV28" s="5">
        <f>'データ一覧(モニタリング指標)'!ZV47-'データ一覧(モニタリング指標)'!ZV34</f>
        <v>1945</v>
      </c>
      <c r="ZW28" s="5">
        <f>'データ一覧(モニタリング指標)'!ZW47-'データ一覧(モニタリング指標)'!ZW34</f>
        <v>2057</v>
      </c>
      <c r="ZX28" s="5">
        <f>'データ一覧(モニタリング指標)'!ZX47-'データ一覧(モニタリング指標)'!ZX34</f>
        <v>2173</v>
      </c>
      <c r="ZY28" s="5">
        <f>'データ一覧(モニタリング指標)'!ZY47-'データ一覧(モニタリング指標)'!ZY34</f>
        <v>2218</v>
      </c>
      <c r="ZZ28" s="5">
        <f>'データ一覧(モニタリング指標)'!ZZ47-'データ一覧(モニタリング指標)'!ZZ34</f>
        <v>2434</v>
      </c>
      <c r="AAA28" s="5">
        <f>'データ一覧(モニタリング指標)'!AAA47-'データ一覧(モニタリング指標)'!AAA34</f>
        <v>2668</v>
      </c>
      <c r="AAB28" s="5">
        <f>'データ一覧(モニタリング指標)'!AAB47-'データ一覧(モニタリング指標)'!AAB34</f>
        <v>2466</v>
      </c>
      <c r="AAC28" s="5">
        <f>'データ一覧(モニタリング指標)'!AAC47-'データ一覧(モニタリング指標)'!AAC34</f>
        <v>2511</v>
      </c>
      <c r="AAD28" s="5">
        <f>'データ一覧(モニタリング指標)'!AAD47-'データ一覧(モニタリング指標)'!AAD34</f>
        <v>2597</v>
      </c>
      <c r="AAE28" s="5">
        <f>'データ一覧(モニタリング指標)'!AAE47-'データ一覧(モニタリング指標)'!AAE34</f>
        <v>2650</v>
      </c>
      <c r="AAF28" s="5">
        <f>'データ一覧(モニタリング指標)'!AAF47-'データ一覧(モニタリング指標)'!AAF34</f>
        <v>2767</v>
      </c>
      <c r="AAG28" s="5">
        <f>'データ一覧(モニタリング指標)'!AAG47-'データ一覧(モニタリング指標)'!AAG34</f>
        <v>3013</v>
      </c>
      <c r="AAH28" s="5">
        <f>'データ一覧(モニタリング指標)'!AAH47-'データ一覧(モニタリング指標)'!AAH34</f>
        <v>3274</v>
      </c>
      <c r="AAI28" s="5">
        <f>'データ一覧(モニタリング指標)'!AAI47-'データ一覧(モニタリング指標)'!AAI34</f>
        <v>2896</v>
      </c>
      <c r="AAJ28" s="5">
        <f>'データ一覧(モニタリング指標)'!AAJ47-'データ一覧(モニタリング指標)'!AAJ34</f>
        <v>2907</v>
      </c>
      <c r="AAK28" s="5">
        <f>'データ一覧(モニタリング指標)'!AAK47-'データ一覧(モニタリング指標)'!AAK34</f>
        <v>2920</v>
      </c>
      <c r="AAL28" s="5">
        <f>'データ一覧(モニタリング指標)'!AAL47-'データ一覧(モニタリング指標)'!AAL34</f>
        <v>2941</v>
      </c>
      <c r="AAM28" s="5">
        <f>'データ一覧(モニタリング指標)'!AAM47-'データ一覧(モニタリング指標)'!AAM34</f>
        <v>3322</v>
      </c>
      <c r="AAN28" s="5">
        <f>'データ一覧(モニタリング指標)'!AAN47-'データ一覧(モニタリング指標)'!AAN34</f>
        <v>3703</v>
      </c>
      <c r="AAO28" s="5">
        <f>'データ一覧(モニタリング指標)'!AAO47-'データ一覧(モニタリング指標)'!AAO34</f>
        <v>3766</v>
      </c>
      <c r="AAP28" s="5">
        <f>'データ一覧(モニタリング指標)'!AAP47-'データ一覧(モニタリング指標)'!AAP34</f>
        <v>2991</v>
      </c>
      <c r="AAQ28" s="5">
        <f>'データ一覧(モニタリング指標)'!AAQ47-'データ一覧(モニタリング指標)'!AAQ34</f>
        <v>2905</v>
      </c>
      <c r="AAR28" s="5">
        <f>'データ一覧(モニタリング指標)'!AAR47-'データ一覧(モニタリング指標)'!AAR34</f>
        <v>2895</v>
      </c>
      <c r="AAS28" s="5">
        <f>'データ一覧(モニタリング指標)'!AAS47-'データ一覧(モニタリング指標)'!AAS34</f>
        <v>2908</v>
      </c>
      <c r="AAT28" s="5">
        <f>'データ一覧(モニタリング指標)'!AAT47-'データ一覧(モニタリング指標)'!AAT34</f>
        <v>2867</v>
      </c>
      <c r="AAU28" s="5">
        <f>'データ一覧(モニタリング指標)'!AAU47-'データ一覧(モニタリング指標)'!AAU34</f>
        <v>2962</v>
      </c>
      <c r="AAV28" s="5">
        <f>'データ一覧(モニタリング指標)'!AAV47-'データ一覧(モニタリング指標)'!AAV34</f>
        <v>3025</v>
      </c>
      <c r="AAW28" s="5">
        <f>'データ一覧(モニタリング指標)'!AAW47-'データ一覧(モニタリング指標)'!AAW34</f>
        <v>2831</v>
      </c>
      <c r="AAX28" s="5">
        <f>'データ一覧(モニタリング指標)'!AAX47-'データ一覧(モニタリング指標)'!AAX34</f>
        <v>2791</v>
      </c>
      <c r="AAY28" s="5">
        <f>'データ一覧(モニタリング指標)'!AAY47-'データ一覧(モニタリング指標)'!AAY34</f>
        <v>2889</v>
      </c>
      <c r="AAZ28" s="5">
        <f>'データ一覧(モニタリング指標)'!AAZ47-'データ一覧(モニタリング指標)'!AAZ34</f>
        <v>2748</v>
      </c>
      <c r="ABA28" s="5">
        <f>'データ一覧(モニタリング指標)'!ABA47-'データ一覧(モニタリング指標)'!ABA34</f>
        <v>2733</v>
      </c>
      <c r="ABB28" s="5">
        <f>'データ一覧(モニタリング指標)'!ABB47-'データ一覧(モニタリング指標)'!ABB34</f>
        <v>2854</v>
      </c>
      <c r="ABC28" s="5">
        <f>'データ一覧(モニタリング指標)'!ABC47-'データ一覧(モニタリング指標)'!ABC34</f>
        <v>2939</v>
      </c>
      <c r="ABD28" s="5">
        <f>'データ一覧(モニタリング指標)'!ABD47-'データ一覧(モニタリング指標)'!ABD34</f>
        <v>2640</v>
      </c>
      <c r="ABE28" s="5">
        <f>'データ一覧(モニタリング指標)'!ABE47-'データ一覧(モニタリング指標)'!ABE34</f>
        <v>2634</v>
      </c>
      <c r="ABF28" s="5">
        <f>'データ一覧(モニタリング指標)'!ABF47-'データ一覧(モニタリング指標)'!ABF34</f>
        <v>2599</v>
      </c>
      <c r="ABG28" s="5">
        <f>'データ一覧(モニタリング指標)'!ABG47-'データ一覧(モニタリング指標)'!ABG34</f>
        <v>2604</v>
      </c>
      <c r="ABH28" s="5">
        <f>'データ一覧(モニタリング指標)'!ABH47-'データ一覧(モニタリング指標)'!ABH34</f>
        <v>2606</v>
      </c>
      <c r="ABI28" s="5">
        <f>'データ一覧(モニタリング指標)'!ABI47-'データ一覧(モニタリング指標)'!ABI34</f>
        <v>2700</v>
      </c>
      <c r="ABJ28" s="5">
        <f>'データ一覧(モニタリング指標)'!ABJ47-'データ一覧(モニタリング指標)'!ABJ34</f>
        <v>2762</v>
      </c>
      <c r="ABK28" s="5">
        <f>'データ一覧(モニタリング指標)'!ABK47-'データ一覧(モニタリング指標)'!ABK34</f>
        <v>2538</v>
      </c>
      <c r="ABL28" s="5">
        <f>'データ一覧(モニタリング指標)'!ABL47-'データ一覧(モニタリング指標)'!ABL34</f>
        <v>2419</v>
      </c>
      <c r="ABM28" s="5">
        <f>'データ一覧(モニタリング指標)'!ABM47-'データ一覧(モニタリング指標)'!ABM34</f>
        <v>2294</v>
      </c>
      <c r="ABN28" s="5">
        <f>'データ一覧(モニタリング指標)'!ABN47-'データ一覧(モニタリング指標)'!ABN34</f>
        <v>2228</v>
      </c>
      <c r="ABO28" s="5">
        <f>'データ一覧(モニタリング指標)'!ABO47-'データ一覧(モニタリング指標)'!ABO34</f>
        <v>2189</v>
      </c>
      <c r="ABP28" s="5">
        <f>'データ一覧(モニタリング指標)'!ABP47-'データ一覧(モニタリング指標)'!ABP34</f>
        <v>2265</v>
      </c>
      <c r="ABQ28" s="5">
        <f>'データ一覧(モニタリング指標)'!ABQ47-'データ一覧(モニタリング指標)'!ABQ34</f>
        <v>2306</v>
      </c>
      <c r="ABR28" s="5">
        <f>'データ一覧(モニタリング指標)'!ABR47-'データ一覧(モニタリング指標)'!ABR34</f>
        <v>2145</v>
      </c>
      <c r="ABS28" s="5">
        <f>'データ一覧(モニタリング指標)'!ABS47-'データ一覧(モニタリング指標)'!ABS34</f>
        <v>2042</v>
      </c>
      <c r="ABT28" s="5">
        <f>'データ一覧(モニタリング指標)'!ABT47-'データ一覧(モニタリング指標)'!ABT34</f>
        <v>1994</v>
      </c>
      <c r="ABU28" s="5">
        <f>'データ一覧(モニタリング指標)'!ABU47-'データ一覧(モニタリング指標)'!ABU34</f>
        <v>1891</v>
      </c>
      <c r="ABV28" s="5">
        <f>'データ一覧(モニタリング指標)'!ABV47-'データ一覧(モニタリング指標)'!ABV34</f>
        <v>1804</v>
      </c>
      <c r="ABW28" s="5">
        <f>'データ一覧(モニタリング指標)'!ABW47-'データ一覧(モニタリング指標)'!ABW34</f>
        <v>1847</v>
      </c>
      <c r="ABX28" s="5">
        <f>'データ一覧(モニタリング指標)'!ABX47-'データ一覧(モニタリング指標)'!ABX34</f>
        <v>1882</v>
      </c>
      <c r="ABY28" s="5">
        <f>'データ一覧(モニタリング指標)'!ABY47-'データ一覧(モニタリング指標)'!ABY34</f>
        <v>1925</v>
      </c>
      <c r="ABZ28" s="5">
        <f>'データ一覧(モニタリング指標)'!ABZ47-'データ一覧(モニタリング指標)'!ABZ34</f>
        <v>1578</v>
      </c>
      <c r="ACA28" s="5">
        <f>'データ一覧(モニタリング指標)'!ACA47-'データ一覧(モニタリング指標)'!ACA34</f>
        <v>1439</v>
      </c>
      <c r="ACB28" s="5">
        <f>'データ一覧(モニタリング指標)'!ACB47-'データ一覧(モニタリング指標)'!ACB34</f>
        <v>1307</v>
      </c>
      <c r="ACC28" s="5">
        <f>'データ一覧(モニタリング指標)'!ACC47-'データ一覧(モニタリング指標)'!ACC34</f>
        <v>1223</v>
      </c>
      <c r="ACD28" s="5">
        <f>'データ一覧(モニタリング指標)'!ACD47-'データ一覧(モニタリング指標)'!ACD34</f>
        <v>1259</v>
      </c>
      <c r="ACE28" s="5">
        <f>'データ一覧(モニタリング指標)'!ACE47-'データ一覧(モニタリング指標)'!ACE34</f>
        <v>1294</v>
      </c>
      <c r="ACF28" s="5">
        <f>'データ一覧(モニタリング指標)'!ACF47-'データ一覧(モニタリング指標)'!ACF34</f>
        <v>1127</v>
      </c>
      <c r="ACG28" s="5">
        <f>'データ一覧(モニタリング指標)'!ACG47-'データ一覧(モニタリング指標)'!ACG34</f>
        <v>1024</v>
      </c>
      <c r="ACH28" s="5">
        <f>'データ一覧(モニタリング指標)'!ACH47-'データ一覧(モニタリング指標)'!ACH34</f>
        <v>987</v>
      </c>
      <c r="ACI28" s="5">
        <f>'データ一覧(モニタリング指標)'!ACI47-'データ一覧(モニタリング指標)'!ACI34</f>
        <v>988</v>
      </c>
      <c r="ACJ28" s="5">
        <f>'データ一覧(モニタリング指標)'!ACJ47-'データ一覧(モニタリング指標)'!ACJ34</f>
        <v>939</v>
      </c>
      <c r="ACK28" s="5">
        <f>'データ一覧(モニタリング指標)'!ACK47-'データ一覧(モニタリング指標)'!ACK34</f>
        <v>981</v>
      </c>
      <c r="ACL28" s="5">
        <f>'データ一覧(モニタリング指標)'!ACL47-'データ一覧(モニタリング指標)'!ACL34</f>
        <v>1011</v>
      </c>
      <c r="ACM28" s="5">
        <f>'データ一覧(モニタリング指標)'!ACM47-'データ一覧(モニタリング指標)'!ACM34</f>
        <v>928</v>
      </c>
      <c r="ACN28" s="5">
        <f>'データ一覧(モニタリング指標)'!ACN47-'データ一覧(モニタリング指標)'!ACN34</f>
        <v>900</v>
      </c>
      <c r="ACO28" s="5">
        <f>'データ一覧(モニタリング指標)'!ACO47-'データ一覧(モニタリング指標)'!ACO34</f>
        <v>912</v>
      </c>
      <c r="ACP28" s="5">
        <f>'データ一覧(モニタリング指標)'!ACP47-'データ一覧(モニタリング指標)'!ACP34</f>
        <v>905</v>
      </c>
      <c r="ACQ28" s="5">
        <f>'データ一覧(モニタリング指標)'!ACQ47-'データ一覧(モニタリング指標)'!ACQ34</f>
        <v>936</v>
      </c>
      <c r="ACR28" s="5">
        <f>'データ一覧(モニタリング指標)'!ACR47-'データ一覧(モニタリング指標)'!ACR34</f>
        <v>975</v>
      </c>
      <c r="ACS28" s="5">
        <f>'データ一覧(モニタリング指標)'!ACS47-'データ一覧(モニタリング指標)'!ACS34</f>
        <v>1003</v>
      </c>
      <c r="ACT28" s="5">
        <f>'データ一覧(モニタリング指標)'!ACT47-'データ一覧(モニタリング指標)'!ACT34</f>
        <v>1009</v>
      </c>
      <c r="ACU28" s="5">
        <f>'データ一覧(モニタリング指標)'!ACU47-'データ一覧(モニタリング指標)'!ACU34</f>
        <v>1030</v>
      </c>
      <c r="ACV28" s="5">
        <f>'データ一覧(モニタリング指標)'!ACV47-'データ一覧(モニタリング指標)'!ACV34</f>
        <v>1061</v>
      </c>
      <c r="ACW28" s="5">
        <f>'データ一覧(モニタリング指標)'!ACW47-'データ一覧(モニタリング指標)'!ACW34</f>
        <v>1061</v>
      </c>
      <c r="ACX28" s="5">
        <f>'データ一覧(モニタリング指標)'!ACX47-'データ一覧(モニタリング指標)'!ACX34</f>
        <v>1059</v>
      </c>
      <c r="ACY28" s="5">
        <f>'データ一覧(モニタリング指標)'!ACY47-'データ一覧(モニタリング指標)'!ACY34</f>
        <v>1107</v>
      </c>
      <c r="ACZ28" s="5">
        <f>'データ一覧(モニタリング指標)'!ACZ47-'データ一覧(モニタリング指標)'!ACZ34</f>
        <v>1126</v>
      </c>
      <c r="ADA28" s="5">
        <f>'データ一覧(モニタリング指標)'!ADA47-'データ一覧(モニタリング指標)'!ADA34</f>
        <v>1023</v>
      </c>
      <c r="ADB28" s="5">
        <f>'データ一覧(モニタリング指標)'!ADB47-'データ一覧(モニタリング指標)'!ADB34</f>
        <v>958</v>
      </c>
      <c r="ADC28" s="5">
        <f>'データ一覧(モニタリング指標)'!ADC47-'データ一覧(モニタリング指標)'!ADC34</f>
        <v>934</v>
      </c>
      <c r="ADD28" s="5">
        <f>'データ一覧(モニタリング指標)'!ADD47-'データ一覧(モニタリング指標)'!ADD34</f>
        <v>895</v>
      </c>
      <c r="ADE28" s="5">
        <f>'データ一覧(モニタリング指標)'!ADE47-'データ一覧(モニタリング指標)'!ADE34</f>
        <v>873</v>
      </c>
      <c r="ADF28" s="5">
        <f>'データ一覧(モニタリング指標)'!ADF47-'データ一覧(モニタリング指標)'!ADF34</f>
        <v>907</v>
      </c>
      <c r="ADG28" s="5">
        <f>'データ一覧(モニタリング指標)'!ADG47-'データ一覧(モニタリング指標)'!ADG34</f>
        <v>925</v>
      </c>
      <c r="ADH28" s="5">
        <f>'データ一覧(モニタリング指標)'!ADH47-'データ一覧(モニタリング指標)'!ADH34</f>
        <v>809</v>
      </c>
      <c r="ADI28" s="5">
        <f>'データ一覧(モニタリング指標)'!ADI47-'データ一覧(モニタリング指標)'!ADI34</f>
        <v>761</v>
      </c>
      <c r="ADJ28" s="5">
        <f>'データ一覧(モニタリング指標)'!ADJ47-'データ一覧(モニタリング指標)'!ADJ34</f>
        <v>745</v>
      </c>
      <c r="ADK28" s="5">
        <f>'データ一覧(モニタリング指標)'!ADK47-'データ一覧(モニタリング指標)'!ADK34</f>
        <v>732</v>
      </c>
      <c r="ADL28" s="5">
        <f>'データ一覧(モニタリング指標)'!ADL47-'データ一覧(モニタリング指標)'!ADL34</f>
        <v>749</v>
      </c>
      <c r="ADM28" s="5">
        <f>'データ一覧(モニタリング指標)'!ADM47-'データ一覧(モニタリング指標)'!ADM34</f>
        <v>777</v>
      </c>
      <c r="ADN28" s="5">
        <f>'データ一覧(モニタリング指標)'!ADN47-'データ一覧(モニタリング指標)'!ADN34</f>
        <v>797</v>
      </c>
      <c r="ADO28" s="5">
        <f>'データ一覧(モニタリング指標)'!ADO47-'データ一覧(モニタリング指標)'!ADO34</f>
        <v>682</v>
      </c>
      <c r="ADP28" s="5">
        <f>'データ一覧(モニタリング指標)'!ADP47-'データ一覧(モニタリング指標)'!ADP34</f>
        <v>700</v>
      </c>
      <c r="ADQ28" s="5">
        <f>'データ一覧(モニタリング指標)'!ADQ47-'データ一覧(モニタリング指標)'!ADQ34</f>
        <v>720</v>
      </c>
      <c r="ADR28" s="5">
        <f>'データ一覧(モニタリング指標)'!ADR47-'データ一覧(モニタリング指標)'!ADR34</f>
        <v>738</v>
      </c>
      <c r="ADS28" s="5">
        <f>'データ一覧(モニタリング指標)'!ADS47-'データ一覧(モニタリング指標)'!ADS34</f>
        <v>628</v>
      </c>
      <c r="ADT28" s="5">
        <f>'データ一覧(モニタリング指標)'!ADT47-'データ一覧(モニタリング指標)'!ADT34</f>
        <v>669</v>
      </c>
      <c r="ADU28" s="5">
        <f>'データ一覧(モニタリング指標)'!ADU47-'データ一覧(モニタリング指標)'!ADU34</f>
        <v>692</v>
      </c>
      <c r="ADV28" s="5">
        <f>'データ一覧(モニタリング指標)'!ADV47-'データ一覧(モニタリング指標)'!ADV34</f>
        <v>641</v>
      </c>
      <c r="ADW28" s="5">
        <f>'データ一覧(モニタリング指標)'!ADW47-'データ一覧(モニタリング指標)'!ADW34</f>
        <v>622</v>
      </c>
      <c r="ADX28" s="5">
        <f>'データ一覧(モニタリング指標)'!ADX47-'データ一覧(モニタリング指標)'!ADX34</f>
        <v>643</v>
      </c>
      <c r="ADY28" s="5">
        <f>'データ一覧(モニタリング指標)'!ADY47-'データ一覧(モニタリング指標)'!ADY34</f>
        <v>665</v>
      </c>
      <c r="ADZ28" s="5">
        <f>'データ一覧(モニタリング指標)'!ADZ47-'データ一覧(モニタリング指標)'!ADZ34</f>
        <v>687</v>
      </c>
      <c r="AEA28" s="5">
        <f>'データ一覧(モニタリング指標)'!AEA47-'データ一覧(モニタリング指標)'!AEA34</f>
        <v>719</v>
      </c>
      <c r="AEB28" s="5">
        <f>'データ一覧(モニタリング指標)'!AEB47-'データ一覧(モニタリング指標)'!AEB34</f>
        <v>736</v>
      </c>
      <c r="AEC28" s="5">
        <f>'データ一覧(モニタリング指標)'!AEC47-'データ一覧(モニタリング指標)'!AEC34</f>
        <v>745</v>
      </c>
      <c r="AED28" s="5">
        <f>'データ一覧(モニタリング指標)'!AED47-'データ一覧(モニタリング指標)'!AED34</f>
        <v>740</v>
      </c>
      <c r="AEE28" s="5">
        <f>'データ一覧(モニタリング指標)'!AEE47-'データ一覧(モニタリング指標)'!AEE34</f>
        <v>757</v>
      </c>
      <c r="AEF28" s="5">
        <f>'データ一覧(モニタリング指標)'!AEF47-'データ一覧(モニタリング指標)'!AEF34</f>
        <v>758</v>
      </c>
      <c r="AEG28" s="5">
        <f>'データ一覧(モニタリング指標)'!AEG47-'データ一覧(モニタリング指標)'!AEG34</f>
        <v>778</v>
      </c>
      <c r="AEH28" s="5">
        <f>'データ一覧(モニタリング指標)'!AEH47-'データ一覧(モニタリング指標)'!AEH34</f>
        <v>822</v>
      </c>
      <c r="AEI28" s="5">
        <f>'データ一覧(モニタリング指標)'!AEI47-'データ一覧(モニタリング指標)'!AEI34</f>
        <v>832</v>
      </c>
      <c r="AEJ28" s="5">
        <f>'データ一覧(モニタリング指標)'!AEJ47-'データ一覧(モニタリング指標)'!AEJ34</f>
        <v>791</v>
      </c>
      <c r="AEK28" s="5">
        <f>'データ一覧(モニタリング指標)'!AEK47-'データ一覧(モニタリング指標)'!AEK34</f>
        <v>756</v>
      </c>
      <c r="AEL28" s="5">
        <f>'データ一覧(モニタリング指標)'!AEL47-'データ一覧(モニタリング指標)'!AEL34</f>
        <v>774</v>
      </c>
      <c r="AEM28" s="5">
        <f>'データ一覧(モニタリング指標)'!AEM47-'データ一覧(モニタリング指標)'!AEM34</f>
        <v>773</v>
      </c>
      <c r="AEN28" s="5">
        <f>'データ一覧(モニタリング指標)'!AEN47-'データ一覧(モニタリング指標)'!AEN34</f>
        <v>744</v>
      </c>
      <c r="AEO28" s="5">
        <f>'データ一覧(モニタリング指標)'!AEO47-'データ一覧(モニタリング指標)'!AEO34</f>
        <v>766</v>
      </c>
      <c r="AEP28" s="5">
        <f>'データ一覧(モニタリング指標)'!AEP47-'データ一覧(モニタリング指標)'!AEP34</f>
        <v>784</v>
      </c>
      <c r="AEQ28" s="5">
        <f>'データ一覧(モニタリング指標)'!AEQ47-'データ一覧(モニタリング指標)'!AEQ34</f>
        <v>668</v>
      </c>
      <c r="AER28" s="5">
        <f>'データ一覧(モニタリング指標)'!AER47-'データ一覧(モニタリング指標)'!AER34</f>
        <v>618</v>
      </c>
      <c r="AES28" s="5">
        <f>'データ一覧(モニタリング指標)'!AES47-'データ一覧(モニタリング指標)'!AES34</f>
        <v>581</v>
      </c>
      <c r="AET28" s="5">
        <f>'データ一覧(モニタリング指標)'!AET47-'データ一覧(モニタリング指標)'!AET34</f>
        <v>587</v>
      </c>
      <c r="AEU28" s="5">
        <f>'データ一覧(モニタリング指標)'!AEU47-'データ一覧(モニタリング指標)'!AEU34</f>
        <v>567</v>
      </c>
      <c r="AEV28" s="5">
        <f>'データ一覧(モニタリング指標)'!AEV47-'データ一覧(モニタリング指標)'!AEV34</f>
        <v>592</v>
      </c>
      <c r="AEW28" s="5">
        <f>'データ一覧(モニタリング指標)'!AEW47-'データ一覧(モニタリング指標)'!AEW34</f>
        <v>609</v>
      </c>
      <c r="AEX28" s="5">
        <f>'データ一覧(モニタリング指標)'!AEX47-'データ一覧(モニタリング指標)'!AEX34</f>
        <v>533</v>
      </c>
      <c r="AEY28" s="5">
        <f>'データ一覧(モニタリング指標)'!AEY47-'データ一覧(モニタリング指標)'!AEY34</f>
        <v>522</v>
      </c>
      <c r="AEZ28" s="5">
        <f>'データ一覧(モニタリング指標)'!AEZ47-'データ一覧(モニタリング指標)'!AEZ34</f>
        <v>525</v>
      </c>
      <c r="AFA28" s="5">
        <f>'データ一覧(モニタリング指標)'!AFA47-'データ一覧(モニタリング指標)'!AFA34</f>
        <v>525</v>
      </c>
      <c r="AFB28" s="5">
        <f>'データ一覧(モニタリング指標)'!AFB47-'データ一覧(モニタリング指標)'!AFB34</f>
        <v>527</v>
      </c>
      <c r="AFC28" s="5">
        <f>'データ一覧(モニタリング指標)'!AFC47-'データ一覧(モニタリング指標)'!AFC34</f>
        <v>556</v>
      </c>
      <c r="AFD28" s="5">
        <f>'データ一覧(モニタリング指標)'!AFD47-'データ一覧(モニタリング指標)'!AFD34</f>
        <v>577</v>
      </c>
      <c r="AFE28" s="5">
        <f>'データ一覧(モニタリング指標)'!AFE47-'データ一覧(モニタリング指標)'!AFE34</f>
        <v>572</v>
      </c>
      <c r="AFF28" s="5">
        <f>'データ一覧(モニタリング指標)'!AFF47-'データ一覧(モニタリング指標)'!AFF34</f>
        <v>527</v>
      </c>
      <c r="AFG28" s="5">
        <f>'データ一覧(モニタリング指標)'!AFG47-'データ一覧(モニタリング指標)'!AFG34</f>
        <v>518</v>
      </c>
      <c r="AFH28" s="5">
        <f>'データ一覧(モニタリング指標)'!AFH47-'データ一覧(モニタリング指標)'!AFH34</f>
        <v>524</v>
      </c>
      <c r="AFI28" s="5">
        <f>'データ一覧(モニタリング指標)'!AFI47-'データ一覧(モニタリング指標)'!AFI34</f>
        <v>539</v>
      </c>
      <c r="AFJ28" s="5">
        <f>'データ一覧(モニタリング指標)'!AFJ47-'データ一覧(モニタリング指標)'!AFJ34</f>
        <v>557</v>
      </c>
      <c r="AFK28" s="5">
        <f>'データ一覧(モニタリング指標)'!AFK47-'データ一覧(モニタリング指標)'!AFK34</f>
        <v>568</v>
      </c>
      <c r="AFL28" s="5">
        <f>'データ一覧(モニタリング指標)'!AFL47-'データ一覧(モニタリング指標)'!AFL34</f>
        <v>506</v>
      </c>
      <c r="AFM28" s="5">
        <f>'データ一覧(モニタリング指標)'!AFM47-'データ一覧(モニタリング指標)'!AFM34</f>
        <v>484</v>
      </c>
      <c r="AFN28" s="5">
        <f>'データ一覧(モニタリング指標)'!AFN47-'データ一覧(モニタリング指標)'!AFN34</f>
        <v>445</v>
      </c>
      <c r="AFO28" s="5">
        <f>'データ一覧(モニタリング指標)'!AFO47-'データ一覧(モニタリング指標)'!AFO34</f>
        <v>446</v>
      </c>
      <c r="AFP28" s="5">
        <f>'データ一覧(モニタリング指標)'!AFP47-'データ一覧(モニタリング指標)'!AFP34</f>
        <v>449</v>
      </c>
      <c r="AFQ28" s="5">
        <f>'データ一覧(モニタリング指標)'!AFQ47-'データ一覧(モニタリング指標)'!AFQ34</f>
        <v>472</v>
      </c>
      <c r="AFR28" s="5">
        <f>'データ一覧(モニタリング指標)'!AFR47-'データ一覧(モニタリング指標)'!AFR34</f>
        <v>485</v>
      </c>
      <c r="AFS28" s="5">
        <f>'データ一覧(モニタリング指標)'!AFS47-'データ一覧(モニタリング指標)'!AFS34</f>
        <v>486</v>
      </c>
      <c r="AFT28" s="5">
        <f>'データ一覧(モニタリング指標)'!AFT47-'データ一覧(モニタリング指標)'!AFT34</f>
        <v>501</v>
      </c>
      <c r="AFU28" s="5">
        <f>'データ一覧(モニタリング指標)'!AFU47-'データ一覧(モニタリング指標)'!AFU34</f>
        <v>498</v>
      </c>
      <c r="AFV28" s="5">
        <f>'データ一覧(モニタリング指標)'!AFV47-'データ一覧(モニタリング指標)'!AFV34</f>
        <v>532</v>
      </c>
      <c r="AFW28" s="5">
        <f>'データ一覧(モニタリング指標)'!AFW47-'データ一覧(モニタリング指標)'!AFW34</f>
        <v>551</v>
      </c>
      <c r="AFX28" s="5">
        <f>'データ一覧(モニタリング指標)'!AFX47-'データ一覧(モニタリング指標)'!AFX34</f>
        <v>582</v>
      </c>
      <c r="AFY28" s="5">
        <f>'データ一覧(モニタリング指標)'!AFY47-'データ一覧(モニタリング指標)'!AFY34</f>
        <v>605</v>
      </c>
      <c r="AFZ28" s="5">
        <f>'データ一覧(モニタリング指標)'!AFZ47-'データ一覧(モニタリング指標)'!AFZ34</f>
        <v>640</v>
      </c>
      <c r="AGA28" s="5">
        <f>'データ一覧(モニタリング指標)'!AGA47-'データ一覧(モニタリング指標)'!AGA34</f>
        <v>658</v>
      </c>
      <c r="AGB28" s="5">
        <f>'データ一覧(モニタリング指標)'!AGB47-'データ一覧(モニタリング指標)'!AGB34</f>
        <v>698</v>
      </c>
      <c r="AGC28" s="5">
        <f>'データ一覧(モニタリング指標)'!AGC47-'データ一覧(モニタリング指標)'!AGC34</f>
        <v>796</v>
      </c>
      <c r="AGD28" s="5">
        <f>'データ一覧(モニタリング指標)'!AGD47-'データ一覧(モニタリング指標)'!AGD34</f>
        <v>828</v>
      </c>
      <c r="AGE28" s="5">
        <f>'データ一覧(モニタリング指標)'!AGE47-'データ一覧(モニタリング指標)'!AGE34</f>
        <v>883</v>
      </c>
      <c r="AGF28" s="5">
        <f>'データ一覧(モニタリング指標)'!AGF47-'データ一覧(モニタリング指標)'!AGF34</f>
        <v>928</v>
      </c>
      <c r="AGG28" s="5">
        <f>'データ一覧(モニタリング指標)'!AGG47-'データ一覧(モニタリング指標)'!AGG34</f>
        <v>1047</v>
      </c>
      <c r="AGH28" s="5">
        <f>'データ一覧(モニタリング指標)'!AGH47-'データ一覧(モニタリング指標)'!AGH34</f>
        <v>1146</v>
      </c>
      <c r="AGI28" s="5">
        <f>'データ一覧(モニタリング指標)'!AGI47-'データ一覧(モニタリング指標)'!AGI34</f>
        <v>1234</v>
      </c>
      <c r="AGJ28" s="5">
        <f>'データ一覧(モニタリング指標)'!AGJ47-'データ一覧(モニタリング指標)'!AGJ34</f>
        <v>1331</v>
      </c>
      <c r="AGK28" s="5">
        <f>'データ一覧(モニタリング指標)'!AGK47-'データ一覧(モニタリング指標)'!AGK34</f>
        <v>1514</v>
      </c>
      <c r="AGL28" s="5">
        <f>'データ一覧(モニタリング指標)'!AGL47-'データ一覧(モニタリング指標)'!AGL34</f>
        <v>1567</v>
      </c>
      <c r="AGM28" s="5">
        <f>'データ一覧(モニタリング指標)'!AGM47-'データ一覧(モニタリング指標)'!AGM34</f>
        <v>1627</v>
      </c>
      <c r="AGN28" s="5">
        <f>'データ一覧(モニタリング指標)'!AGN47-'データ一覧(モニタリング指標)'!AGN34</f>
        <v>1666</v>
      </c>
      <c r="AGO28" s="5">
        <f>'データ一覧(モニタリング指標)'!AGO47-'データ一覧(モニタリング指標)'!AGO34</f>
        <v>1787</v>
      </c>
      <c r="AGP28" s="5">
        <f>'データ一覧(モニタリング指標)'!AGP47-'データ一覧(モニタリング指標)'!AGP34</f>
        <v>1874</v>
      </c>
      <c r="AGQ28" s="5">
        <f>'データ一覧(モニタリング指標)'!AGQ47-'データ一覧(モニタリング指標)'!AGQ34</f>
        <v>1976</v>
      </c>
      <c r="AGR28" s="5">
        <f>'データ一覧(モニタリング指標)'!AGR47-'データ一覧(モニタリング指標)'!AGR34</f>
        <v>2005</v>
      </c>
      <c r="AGS28" s="5">
        <f>'データ一覧(モニタリング指標)'!AGS47-'データ一覧(モニタリング指標)'!AGS34</f>
        <v>2107</v>
      </c>
      <c r="AGT28" s="5">
        <f>'データ一覧(モニタリング指標)'!AGT47-'データ一覧(モニタリング指標)'!AGT34</f>
        <v>2180</v>
      </c>
      <c r="AGU28" s="5">
        <f>'データ一覧(モニタリング指標)'!AGU47-'データ一覧(モニタリング指標)'!AGU34</f>
        <v>2267</v>
      </c>
      <c r="AGV28" s="5">
        <f>'データ一覧(モニタリング指標)'!AGV47-'データ一覧(モニタリング指標)'!AGV34</f>
        <v>2360</v>
      </c>
      <c r="AGW28" s="5">
        <f>'データ一覧(モニタリング指標)'!AGW47-'データ一覧(モニタリング指標)'!AGW34</f>
        <v>2431</v>
      </c>
      <c r="AGX28" s="5">
        <f>'データ一覧(モニタリング指標)'!AGX47-'データ一覧(モニタリング指標)'!AGX34</f>
        <v>2505</v>
      </c>
      <c r="AGY28" s="5">
        <f>'データ一覧(モニタリング指標)'!AGY47-'データ一覧(モニタリング指標)'!AGY34</f>
        <v>2560</v>
      </c>
      <c r="AGZ28" s="5">
        <f>'データ一覧(モニタリング指標)'!AGZ47-'データ一覧(モニタリング指標)'!AGZ34</f>
        <v>2669</v>
      </c>
      <c r="AHA28" s="5">
        <f>'データ一覧(モニタリング指標)'!AHA47-'データ一覧(モニタリング指標)'!AHA34</f>
        <v>2749</v>
      </c>
      <c r="AHB28" s="5">
        <f>'データ一覧(モニタリング指標)'!AHB47-'データ一覧(モニタリング指標)'!AHB34</f>
        <v>2685</v>
      </c>
      <c r="AHC28" s="5">
        <f>'データ一覧(モニタリング指標)'!AHC47-'データ一覧(モニタリング指標)'!AHC34</f>
        <v>2733</v>
      </c>
      <c r="AHD28" s="5">
        <f>'データ一覧(モニタリング指標)'!AHD47-'データ一覧(モニタリング指標)'!AHD34</f>
        <v>2768</v>
      </c>
      <c r="AHE28" s="5">
        <f>'データ一覧(モニタリング指標)'!AHE47-'データ一覧(モニタリング指標)'!AHE34</f>
        <v>2846</v>
      </c>
      <c r="AHF28" s="5">
        <f>'データ一覧(モニタリング指標)'!AHF47-'データ一覧(モニタリング指標)'!AHF34</f>
        <v>2967</v>
      </c>
      <c r="AHG28" s="5">
        <f>'データ一覧(モニタリング指標)'!AHG47-'データ一覧(モニタリング指標)'!AHG34</f>
        <v>3073</v>
      </c>
      <c r="AHH28" s="5">
        <f>'データ一覧(モニタリング指標)'!AHH47-'データ一覧(モニタリング指標)'!AHH34</f>
        <v>3154</v>
      </c>
      <c r="AHI28" s="5">
        <f>'データ一覧(モニタリング指標)'!AHI47-'データ一覧(モニタリング指標)'!AHI34</f>
        <v>3060</v>
      </c>
      <c r="AHJ28" s="5">
        <f>'データ一覧(モニタリング指標)'!AHJ47-'データ一覧(モニタリング指標)'!AHJ34</f>
        <v>3041</v>
      </c>
      <c r="AHK28" s="5">
        <f>'データ一覧(モニタリング指標)'!AHK47-'データ一覧(モニタリング指標)'!AHK34</f>
        <v>3061</v>
      </c>
      <c r="AHL28" s="5">
        <f>'データ一覧(モニタリング指標)'!AHL47-'データ一覧(モニタリング指標)'!AHL34</f>
        <v>3143</v>
      </c>
      <c r="AHM28" s="5">
        <f>'データ一覧(モニタリング指標)'!AHM47-'データ一覧(モニタリング指標)'!AHM34</f>
        <v>3045</v>
      </c>
      <c r="AHN28" s="5">
        <f>'データ一覧(モニタリング指標)'!AHN47-'データ一覧(モニタリング指標)'!AHN34</f>
        <v>3137</v>
      </c>
      <c r="AHO28" s="5">
        <f>'データ一覧(モニタリング指標)'!AHO47-'データ一覧(モニタリング指標)'!AHO34</f>
        <v>3208</v>
      </c>
      <c r="AHP28" s="5">
        <f>'データ一覧(モニタリング指標)'!AHP47-'データ一覧(モニタリング指標)'!AHP34</f>
        <v>3027</v>
      </c>
      <c r="AHQ28" s="5">
        <f>'データ一覧(モニタリング指標)'!AHQ47-'データ一覧(モニタリング指標)'!AHQ34</f>
        <v>3034</v>
      </c>
      <c r="AHR28" s="5">
        <f>'データ一覧(モニタリング指標)'!AHR47-'データ一覧(モニタリング指標)'!AHR34</f>
        <v>3022</v>
      </c>
      <c r="AHS28" s="5">
        <f>'データ一覧(モニタリング指標)'!AHS47-'データ一覧(モニタリング指標)'!AHS34</f>
        <v>3015</v>
      </c>
      <c r="AHT28" s="5">
        <f>'データ一覧(モニタリング指標)'!AHT47-'データ一覧(モニタリング指標)'!AHT34</f>
        <v>3009</v>
      </c>
      <c r="AHU28" s="5">
        <f>'データ一覧(モニタリング指標)'!AHU47-'データ一覧(モニタリング指標)'!AHU34</f>
        <v>3131</v>
      </c>
      <c r="AHV28" s="5">
        <f>'データ一覧(モニタリング指標)'!AHV47-'データ一覧(モニタリング指標)'!AHV34</f>
        <v>3198</v>
      </c>
      <c r="AHW28" s="5">
        <f>'データ一覧(モニタリング指標)'!AHW47-'データ一覧(モニタリング指標)'!AHW34</f>
        <v>3045</v>
      </c>
      <c r="AHX28" s="5">
        <f>'データ一覧(モニタリング指標)'!AHX47-'データ一覧(モニタリング指標)'!AHX34</f>
        <v>2963</v>
      </c>
      <c r="AHY28" s="5">
        <f>'データ一覧(モニタリング指標)'!AHY47-'データ一覧(モニタリング指標)'!AHY34</f>
        <v>2904</v>
      </c>
      <c r="AHZ28" s="5">
        <f>'データ一覧(モニタリング指標)'!AHZ47-'データ一覧(モニタリング指標)'!AHZ34</f>
        <v>2833</v>
      </c>
      <c r="AIA28" s="5">
        <f>'データ一覧(モニタリング指標)'!AIA47-'データ一覧(モニタリング指標)'!AIA34</f>
        <v>2740</v>
      </c>
      <c r="AIB28" s="5">
        <f>'データ一覧(モニタリング指標)'!AIB47-'データ一覧(モニタリング指標)'!AIB34</f>
        <v>2837</v>
      </c>
      <c r="AIC28" s="5">
        <f>'データ一覧(モニタリング指標)'!AIC47-'データ一覧(モニタリング指標)'!AIC34</f>
        <v>2904</v>
      </c>
      <c r="AID28" s="5">
        <f>'データ一覧(モニタリング指標)'!AID47-'データ一覧(モニタリング指標)'!AID34</f>
        <v>2677</v>
      </c>
      <c r="AIE28" s="5">
        <f>'データ一覧(モニタリング指標)'!AIE47-'データ一覧(モニタリング指標)'!AIE34</f>
        <v>2624</v>
      </c>
      <c r="AIF28" s="5">
        <f>'データ一覧(モニタリング指標)'!AIF47-'データ一覧(モニタリング指標)'!AIF34</f>
        <v>2484</v>
      </c>
      <c r="AIG28" s="5">
        <f>'データ一覧(モニタリング指標)'!AIG47-'データ一覧(モニタリング指標)'!AIG34</f>
        <v>2431</v>
      </c>
      <c r="AIH28" s="5">
        <f>'データ一覧(モニタリング指標)'!AIH47-'データ一覧(モニタリング指標)'!AIH34</f>
        <v>2404</v>
      </c>
      <c r="AII28" s="5">
        <f>'データ一覧(モニタリング指標)'!AII47-'データ一覧(モニタリング指標)'!AII34</f>
        <v>2479</v>
      </c>
      <c r="AIJ28" s="5">
        <f>'データ一覧(モニタリング指標)'!AIJ47-'データ一覧(モニタリング指標)'!AIJ34</f>
        <v>2533</v>
      </c>
      <c r="AIK28" s="5">
        <f>'データ一覧(モニタリング指標)'!AIK47-'データ一覧(モニタリング指標)'!AIK34</f>
        <v>2308</v>
      </c>
      <c r="AIL28" s="5">
        <f>'データ一覧(モニタリング指標)'!AIL47-'データ一覧(モニタリング指標)'!AIL34</f>
        <v>2214</v>
      </c>
      <c r="AIM28" s="5">
        <f>'データ一覧(モニタリング指標)'!AIM47-'データ一覧(モニタリング指標)'!AIM34</f>
        <v>2092</v>
      </c>
      <c r="AIN28" s="5">
        <f>'データ一覧(モニタリング指標)'!AIN47-'データ一覧(モニタリング指標)'!AIN34</f>
        <v>2032</v>
      </c>
      <c r="AIO28" s="5">
        <f>'データ一覧(モニタリング指標)'!AIO47-'データ一覧(モニタリング指標)'!AIO34</f>
        <v>1935</v>
      </c>
      <c r="AIP28" s="5">
        <f>'データ一覧(モニタリング指標)'!AIP47-'データ一覧(モニタリング指標)'!AIP34</f>
        <v>1977</v>
      </c>
      <c r="AIQ28" s="5">
        <f>'データ一覧(モニタリング指標)'!AIQ47-'データ一覧(モニタリング指標)'!AIQ34</f>
        <v>2003</v>
      </c>
      <c r="AIR28" s="5">
        <f>'データ一覧(モニタリング指標)'!AIR47-'データ一覧(モニタリング指標)'!AIR34</f>
        <v>1795</v>
      </c>
      <c r="AIS28" s="5">
        <f>'データ一覧(モニタリング指標)'!AIS47-'データ一覧(モニタリング指標)'!AIS34</f>
        <v>1690</v>
      </c>
      <c r="AIT28" s="5">
        <f>'データ一覧(モニタリング指標)'!AIT47-'データ一覧(モニタリング指標)'!AIT34</f>
        <v>1622</v>
      </c>
      <c r="AIU28" s="5">
        <f>'データ一覧(モニタリング指標)'!AIU47-'データ一覧(モニタリング指標)'!AIU34</f>
        <v>1569</v>
      </c>
      <c r="AIV28" s="5">
        <f>'データ一覧(モニタリング指標)'!AIV47-'データ一覧(モニタリング指標)'!AIV34</f>
        <v>1528</v>
      </c>
      <c r="AIW28" s="5">
        <f>'データ一覧(モニタリング指標)'!AIW47-'データ一覧(モニタリング指標)'!AIW34</f>
        <v>1564</v>
      </c>
      <c r="AIX28" s="5">
        <f>'データ一覧(モニタリング指標)'!AIX47-'データ一覧(モニタリング指標)'!AIX34</f>
        <v>1591</v>
      </c>
      <c r="AIY28" s="5">
        <f>'データ一覧(モニタリング指標)'!AIY47-'データ一覧(モニタリング指標)'!AIY34</f>
        <v>1605</v>
      </c>
      <c r="AIZ28" s="5">
        <f>'データ一覧(モニタリング指標)'!AIZ47-'データ一覧(モニタリング指標)'!AIZ34</f>
        <v>1399</v>
      </c>
      <c r="AJA28" s="5">
        <f>'データ一覧(モニタリング指標)'!AJA47-'データ一覧(モニタリング指標)'!AJA34</f>
        <v>1278</v>
      </c>
      <c r="AJB28" s="5">
        <f>'データ一覧(モニタリング指標)'!AJB47-'データ一覧(モニタリング指標)'!AJB34</f>
        <v>1159</v>
      </c>
      <c r="AJC28" s="5">
        <f>'データ一覧(モニタリング指標)'!AJC47-'データ一覧(モニタリング指標)'!AJC34</f>
        <v>1188</v>
      </c>
      <c r="AJD28" s="5">
        <f>'データ一覧(モニタリング指標)'!AJD47-'データ一覧(モニタリング指標)'!AJD34</f>
        <v>1224</v>
      </c>
      <c r="AJE28" s="5">
        <f>'データ一覧(モニタリング指標)'!AJE47-'データ一覧(モニタリング指標)'!AJE34</f>
        <v>1240</v>
      </c>
      <c r="AJF28" s="5">
        <f>'データ一覧(モニタリング指標)'!AJF47-'データ一覧(モニタリング指標)'!AJF34</f>
        <v>1063</v>
      </c>
      <c r="AJG28" s="5">
        <f>'データ一覧(モニタリング指標)'!AJG47-'データ一覧(モニタリング指標)'!AJG34</f>
        <v>991</v>
      </c>
      <c r="AJH28" s="5">
        <f>'データ一覧(モニタリング指標)'!AJH47-'データ一覧(モニタリング指標)'!AJH34</f>
        <v>959</v>
      </c>
      <c r="AJI28" s="5">
        <f>'データ一覧(モニタリング指標)'!AJI47-'データ一覧(モニタリング指標)'!AJI34</f>
        <v>940</v>
      </c>
      <c r="AJJ28" s="5">
        <f>'データ一覧(モニタリング指標)'!AJJ47-'データ一覧(モニタリング指標)'!AJJ34</f>
        <v>922</v>
      </c>
      <c r="AJK28" s="5">
        <f>'データ一覧(モニタリング指標)'!AJK47-'データ一覧(モニタリング指標)'!AJK34</f>
        <v>941</v>
      </c>
      <c r="AJL28" s="5">
        <f>'データ一覧(モニタリング指標)'!AJL47-'データ一覧(モニタリング指標)'!AJL34</f>
        <v>953</v>
      </c>
      <c r="AJM28" s="5">
        <f>'データ一覧(モニタリング指標)'!AJM47-'データ一覧(モニタリング指標)'!AJM34</f>
        <v>894</v>
      </c>
      <c r="AJN28" s="5">
        <f>'データ一覧(モニタリング指標)'!AJN47-'データ一覧(モニタリング指標)'!AJN34</f>
        <v>865</v>
      </c>
      <c r="AJO28" s="5">
        <f>'データ一覧(モニタリング指標)'!AJO47-'データ一覧(モニタリング指標)'!AJO34</f>
        <v>841</v>
      </c>
      <c r="AJP28" s="5">
        <f>'データ一覧(モニタリング指標)'!AJP47-'データ一覧(モニタリング指標)'!AJP34</f>
        <v>804</v>
      </c>
      <c r="AJQ28" s="5">
        <f>'データ一覧(モニタリング指標)'!AJQ47-'データ一覧(モニタリング指標)'!AJQ34</f>
        <v>765</v>
      </c>
      <c r="AJR28" s="5">
        <f>'データ一覧(モニタリング指標)'!AJR47-'データ一覧(モニタリング指標)'!AJR34</f>
        <v>783</v>
      </c>
      <c r="AJS28" s="5">
        <f>'データ一覧(モニタリング指標)'!AJS47-'データ一覧(モニタリング指標)'!AJS34</f>
        <v>790</v>
      </c>
      <c r="AJT28" s="5">
        <f>'データ一覧(モニタリング指標)'!AJT47-'データ一覧(モニタリング指標)'!AJT34</f>
        <v>797</v>
      </c>
      <c r="AJU28" s="5">
        <f>'データ一覧(モニタリング指標)'!AJU47-'データ一覧(モニタリング指標)'!AJU34</f>
        <v>781</v>
      </c>
      <c r="AJV28" s="5">
        <f>'データ一覧(モニタリング指標)'!AJV47-'データ一覧(モニタリング指標)'!AJV34</f>
        <v>739</v>
      </c>
      <c r="AJW28" s="5">
        <f>'データ一覧(モニタリング指標)'!AJW47-'データ一覧(モニタリング指標)'!AJW34</f>
        <v>738</v>
      </c>
      <c r="AJX28" s="5">
        <f>'データ一覧(モニタリング指標)'!AJX47-'データ一覧(モニタリング指標)'!AJX34</f>
        <v>742</v>
      </c>
      <c r="AJY28" s="5">
        <f>'データ一覧(モニタリング指標)'!AJY47-'データ一覧(モニタリング指標)'!AJY34</f>
        <v>765</v>
      </c>
      <c r="AJZ28" s="5">
        <f>'データ一覧(モニタリング指標)'!AJZ47-'データ一覧(モニタリング指標)'!AJZ34</f>
        <v>778</v>
      </c>
      <c r="AKA28" s="5">
        <f>'データ一覧(モニタリング指標)'!AKA47-'データ一覧(モニタリング指標)'!AKA34</f>
        <v>726</v>
      </c>
      <c r="AKB28" s="5">
        <f>'データ一覧(モニタリング指標)'!AKB47-'データ一覧(モニタリング指標)'!AKB34</f>
        <v>723</v>
      </c>
      <c r="AKC28" s="5">
        <f>'データ一覧(モニタリング指標)'!AKC47-'データ一覧(モニタリング指標)'!AKC34</f>
        <v>717</v>
      </c>
      <c r="AKD28" s="5">
        <f>'データ一覧(モニタリング指標)'!AKD47-'データ一覧(モニタリング指標)'!AKD34</f>
        <v>668</v>
      </c>
      <c r="AKE28" s="5">
        <f>'データ一覧(モニタリング指標)'!AKE47-'データ一覧(モニタリング指標)'!AKE34</f>
        <v>683</v>
      </c>
      <c r="AKF28" s="5">
        <f>'データ一覧(モニタリング指標)'!AKF47-'データ一覧(モニタリング指標)'!AKF34</f>
        <v>703</v>
      </c>
      <c r="AKG28" s="5">
        <f>'データ一覧(モニタリング指標)'!AKG47-'データ一覧(モニタリング指標)'!AKG34</f>
        <v>721</v>
      </c>
      <c r="AKH28" s="5">
        <f>'データ一覧(モニタリング指標)'!AKH47-'データ一覧(モニタリング指標)'!AKH34</f>
        <v>724</v>
      </c>
      <c r="AKI28" s="5">
        <f>'データ一覧(モニタリング指標)'!AKI47-'データ一覧(モニタリング指標)'!AKI34</f>
        <v>729</v>
      </c>
      <c r="AKJ28" s="5">
        <f>'データ一覧(モニタリング指標)'!AKJ47-'データ一覧(モニタリング指標)'!AKJ34</f>
        <v>755</v>
      </c>
      <c r="AKK28" s="5">
        <f>'データ一覧(モニタリング指標)'!AKK47-'データ一覧(モニタリング指標)'!AKK34</f>
        <v>760</v>
      </c>
      <c r="AKL28" s="5">
        <f>'データ一覧(モニタリング指標)'!AKL47-'データ一覧(モニタリング指標)'!AKL34</f>
        <v>776</v>
      </c>
      <c r="AKM28" s="5">
        <f>'データ一覧(モニタリング指標)'!AKM47-'データ一覧(モニタリング指標)'!AKM34</f>
        <v>807</v>
      </c>
      <c r="AKN28" s="5">
        <f>'データ一覧(モニタリング指標)'!AKN47-'データ一覧(モニタリング指標)'!AKN34</f>
        <v>817</v>
      </c>
      <c r="AKO28" s="5">
        <f>'データ一覧(モニタリング指標)'!AKO47-'データ一覧(モニタリング指標)'!AKO34</f>
        <v>822</v>
      </c>
      <c r="AKP28" s="5">
        <f>'データ一覧(モニタリング指標)'!AKP47-'データ一覧(モニタリング指標)'!AKP34</f>
        <v>851</v>
      </c>
      <c r="AKQ28" s="5">
        <f>'データ一覧(モニタリング指標)'!AKQ47-'データ一覧(モニタリング指標)'!AKQ34</f>
        <v>847</v>
      </c>
      <c r="AKR28" s="5">
        <f>'データ一覧(モニタリング指標)'!AKR47-'データ一覧(モニタリング指標)'!AKR34</f>
        <v>891</v>
      </c>
      <c r="AKS28" s="5">
        <f>'データ一覧(モニタリング指標)'!AKS47-'データ一覧(モニタリング指標)'!AKS34</f>
        <v>909</v>
      </c>
      <c r="AKT28" s="5">
        <f>'データ一覧(モニタリング指標)'!AKT47-'データ一覧(モニタリング指標)'!AKT34</f>
        <v>945</v>
      </c>
      <c r="AKU28" s="5">
        <f>'データ一覧(モニタリング指標)'!AKU47-'データ一覧(モニタリング指標)'!AKU34</f>
        <v>958</v>
      </c>
      <c r="AKV28" s="5">
        <f>'データ一覧(モニタリング指標)'!AKV47-'データ一覧(モニタリング指標)'!AKV34</f>
        <v>925</v>
      </c>
      <c r="AKW28" s="5">
        <f>'データ一覧(モニタリング指標)'!AKW47-'データ一覧(モニタリング指標)'!AKW34</f>
        <v>953</v>
      </c>
      <c r="AKX28" s="5">
        <f>'データ一覧(モニタリング指標)'!AKX47-'データ一覧(モニタリング指標)'!AKX34</f>
        <v>958</v>
      </c>
      <c r="AKY28" s="5">
        <f>'データ一覧(モニタリング指標)'!AKY47-'データ一覧(モニタリング指標)'!AKY34</f>
        <v>986</v>
      </c>
      <c r="AKZ28" s="5">
        <f>'データ一覧(モニタリング指標)'!AKZ47-'データ一覧(モニタリング指標)'!AKZ34</f>
        <v>1017</v>
      </c>
      <c r="ALA28" s="5">
        <f>'データ一覧(モニタリング指標)'!ALA47-'データ一覧(モニタリング指標)'!ALA34</f>
        <v>1049</v>
      </c>
      <c r="ALB28" s="5">
        <f>'データ一覧(モニタリング指標)'!ALB47-'データ一覧(モニタリング指標)'!ALB34</f>
        <v>1082</v>
      </c>
      <c r="ALC28" s="5">
        <f>'データ一覧(モニタリング指標)'!ALC47-'データ一覧(モニタリング指標)'!ALC34</f>
        <v>1096</v>
      </c>
      <c r="ALD28" s="5">
        <f>'データ一覧(モニタリング指標)'!ALD47-'データ一覧(モニタリング指標)'!ALD34</f>
        <v>1101</v>
      </c>
      <c r="ALE28" s="5">
        <f>'データ一覧(モニタリング指標)'!ALE47-'データ一覧(モニタリング指標)'!ALE34</f>
        <v>1082</v>
      </c>
      <c r="ALF28" s="5">
        <f>'データ一覧(モニタリング指標)'!ALF47-'データ一覧(モニタリング指標)'!ALF34</f>
        <v>1067</v>
      </c>
      <c r="ALG28" s="5">
        <f>'データ一覧(モニタリング指標)'!ALG47-'データ一覧(モニタリング指標)'!ALG34</f>
        <v>1088</v>
      </c>
      <c r="ALH28" s="5">
        <f>'データ一覧(モニタリング指標)'!ALH47-'データ一覧(モニタリング指標)'!ALH34</f>
        <v>1121</v>
      </c>
      <c r="ALI28" s="5">
        <f>'データ一覧(モニタリング指標)'!ALI47-'データ一覧(モニタリング指標)'!ALI34</f>
        <v>1165</v>
      </c>
      <c r="ALJ28" s="5">
        <f>'データ一覧(モニタリング指標)'!ALJ47-'データ一覧(モニタリング指標)'!ALJ34</f>
        <v>1238</v>
      </c>
      <c r="ALK28" s="5">
        <f>'データ一覧(モニタリング指標)'!ALK47-'データ一覧(モニタリング指標)'!ALK34</f>
        <v>1257</v>
      </c>
      <c r="ALL28" s="5">
        <f>'データ一覧(モニタリング指標)'!ALL47-'データ一覧(モニタリング指標)'!ALL34</f>
        <v>1289</v>
      </c>
      <c r="ALM28" s="5">
        <f>'データ一覧(モニタリング指標)'!ALM47-'データ一覧(モニタリング指標)'!ALM34</f>
        <v>1288</v>
      </c>
      <c r="ALN28" s="5">
        <f>'データ一覧(モニタリング指標)'!ALN47-'データ一覧(モニタリング指標)'!ALN34</f>
        <v>1319</v>
      </c>
      <c r="ALO28" s="5">
        <f>'データ一覧(モニタリング指標)'!ALO47-'データ一覧(モニタリング指標)'!ALO34</f>
        <v>1367</v>
      </c>
      <c r="ALP28" s="5">
        <f>'データ一覧(モニタリング指標)'!ALP47-'データ一覧(モニタリング指標)'!ALP34</f>
        <v>1388</v>
      </c>
      <c r="ALQ28" s="5">
        <f>'データ一覧(モニタリング指標)'!ALQ47-'データ一覧(モニタリング指標)'!ALQ34</f>
        <v>1352</v>
      </c>
      <c r="ALR28" s="5">
        <f>'データ一覧(モニタリング指標)'!ALR47-'データ一覧(モニタリング指標)'!ALR34</f>
        <v>1357</v>
      </c>
      <c r="ALS28" s="5">
        <f>'データ一覧(モニタリング指標)'!ALS47-'データ一覧(モニタリング指標)'!ALS34</f>
        <v>1379</v>
      </c>
      <c r="ALT28" s="5">
        <f>'データ一覧(モニタリング指標)'!ALT47-'データ一覧(モニタリング指標)'!ALT34</f>
        <v>1421</v>
      </c>
      <c r="ALU28" s="5">
        <f>'データ一覧(モニタリング指標)'!ALU47-'データ一覧(モニタリング指標)'!ALU34</f>
        <v>1444</v>
      </c>
      <c r="ALV28" s="5">
        <f>'データ一覧(モニタリング指標)'!ALV47-'データ一覧(モニタリング指標)'!ALV34</f>
        <v>1481</v>
      </c>
      <c r="ALW28" s="5">
        <f>'データ一覧(モニタリング指標)'!ALW47-'データ一覧(モニタリング指標)'!ALW34</f>
        <v>1520</v>
      </c>
      <c r="ALX28" s="5">
        <f>'データ一覧(モニタリング指標)'!ALX47-'データ一覧(モニタリング指標)'!ALX34</f>
        <v>1557</v>
      </c>
      <c r="ALY28" s="5">
        <f>'データ一覧(モニタリング指標)'!ALY47-'データ一覧(モニタリング指標)'!ALY34</f>
        <v>1586</v>
      </c>
      <c r="ALZ28" s="5">
        <f>'データ一覧(モニタリング指標)'!ALZ47-'データ一覧(モニタリング指標)'!ALZ34</f>
        <v>1642</v>
      </c>
      <c r="AMA28" s="5">
        <f>'データ一覧(モニタリング指標)'!AMA47-'データ一覧(モニタリング指標)'!AMA34</f>
        <v>1708</v>
      </c>
      <c r="AMB28" s="5">
        <f>'データ一覧(モニタリング指標)'!AMB47-'データ一覧(モニタリング指標)'!AMB34</f>
        <v>1771</v>
      </c>
      <c r="AMC28" s="5">
        <f>'データ一覧(モニタリング指標)'!AMC47-'データ一覧(モニタリング指標)'!AMC34</f>
        <v>1853</v>
      </c>
      <c r="AMD28" s="5">
        <f>'データ一覧(モニタリング指標)'!AMD47-'データ一覧(モニタリング指標)'!AMD34</f>
        <v>1909</v>
      </c>
      <c r="AME28" s="5">
        <f>'データ一覧(モニタリング指標)'!AME47-'データ一覧(モニタリング指標)'!AME34</f>
        <v>1947</v>
      </c>
      <c r="AMF28" s="5">
        <f>'データ一覧(モニタリング指標)'!AMF47-'データ一覧(モニタリング指標)'!AMF34</f>
        <v>2005</v>
      </c>
      <c r="AMG28" s="5">
        <f>'データ一覧(モニタリング指標)'!AMG47-'データ一覧(モニタリング指標)'!AMG34</f>
        <v>2050</v>
      </c>
      <c r="AMH28" s="5">
        <f>'データ一覧(モニタリング指標)'!AMH47-'データ一覧(モニタリング指標)'!AMH34</f>
        <v>2137</v>
      </c>
      <c r="AMI28" s="5">
        <f>'データ一覧(モニタリング指標)'!AMI47-'データ一覧(モニタリング指標)'!AMI34</f>
        <v>2174</v>
      </c>
      <c r="AMJ28" s="5">
        <f>'データ一覧(モニタリング指標)'!AMJ47-'データ一覧(モニタリング指標)'!AMJ34</f>
        <v>2245</v>
      </c>
      <c r="AMK28" s="5">
        <f>'データ一覧(モニタリング指標)'!AMK47-'データ一覧(モニタリング指標)'!AMK34</f>
        <v>2310</v>
      </c>
      <c r="AML28" s="5">
        <f>'データ一覧(モニタリング指標)'!AML47-'データ一覧(モニタリング指標)'!AML34</f>
        <v>2279</v>
      </c>
      <c r="AMM28" s="5">
        <f>'データ一覧(モニタリング指標)'!AMM47-'データ一覧(モニタリング指標)'!AMM34</f>
        <v>2331</v>
      </c>
      <c r="AMN28" s="5">
        <f>'データ一覧(モニタリング指標)'!AMN47-'データ一覧(モニタリング指標)'!AMN34</f>
        <v>2324</v>
      </c>
      <c r="AMO28" s="5">
        <f>'データ一覧(モニタリング指標)'!AMO47-'データ一覧(モニタリング指標)'!AMO34</f>
        <v>2376</v>
      </c>
      <c r="AMP28" s="5">
        <f>'データ一覧(モニタリング指標)'!AMP47-'データ一覧(モニタリング指標)'!AMP34</f>
        <v>2473</v>
      </c>
      <c r="AMQ28" s="5">
        <f>'データ一覧(モニタリング指標)'!AMQ47-'データ一覧(モニタリング指標)'!AMQ34</f>
        <v>2559</v>
      </c>
      <c r="AMR28" s="5">
        <f>'データ一覧(モニタリング指標)'!AMR47-'データ一覧(モニタリング指標)'!AMR34</f>
        <v>2624</v>
      </c>
      <c r="AMS28" s="5">
        <f>'データ一覧(モニタリング指標)'!AMS47-'データ一覧(モニタリング指標)'!AMS34</f>
        <v>2540</v>
      </c>
      <c r="AMT28" s="5">
        <f>'データ一覧(モニタリング指標)'!AMT47-'データ一覧(モニタリング指標)'!AMT34</f>
        <v>2584</v>
      </c>
      <c r="AMU28" s="5">
        <f>'データ一覧(モニタリング指標)'!AMU47-'データ一覧(モニタリング指標)'!AMU34</f>
        <v>2592</v>
      </c>
      <c r="AMV28" s="5">
        <f>'データ一覧(モニタリング指標)'!AMV47-'データ一覧(モニタリング指標)'!AMV34</f>
        <v>2678</v>
      </c>
      <c r="AMW28" s="5">
        <f>'データ一覧(モニタリング指標)'!AMW47-'データ一覧(モニタリング指標)'!AMW34</f>
        <v>2744</v>
      </c>
      <c r="AMX28" s="5">
        <f>'データ一覧(モニタリング指標)'!AMX47-'データ一覧(モニタリング指標)'!AMX34</f>
        <v>2539</v>
      </c>
      <c r="AMY28" s="5">
        <f>'データ一覧(モニタリング指標)'!AMY47-'データ一覧(モニタリング指標)'!AMY34</f>
        <v>2598</v>
      </c>
      <c r="AMZ28" s="5">
        <f>'データ一覧(モニタリング指標)'!AMZ47-'データ一覧(モニタリング指標)'!AMZ34</f>
        <v>2652</v>
      </c>
      <c r="ANA28" s="5">
        <f>'データ一覧(モニタリング指標)'!ANA47-'データ一覧(モニタリング指標)'!ANA34</f>
        <v>2702</v>
      </c>
      <c r="ANB28" s="5">
        <f>'データ一覧(モニタリング指標)'!ANB47-'データ一覧(モニタリング指標)'!ANB34</f>
        <v>2610</v>
      </c>
      <c r="ANC28" s="5">
        <f>'データ一覧(モニタリング指標)'!ANC47-'データ一覧(モニタリング指標)'!ANC34</f>
        <v>2642</v>
      </c>
      <c r="AND28" s="5">
        <f>'データ一覧(モニタリング指標)'!AND47-'データ一覧(モニタリング指標)'!AND34</f>
        <v>2658</v>
      </c>
      <c r="ANE28" s="5">
        <f>'データ一覧(モニタリング指標)'!ANE47-'データ一覧(モニタリング指標)'!ANE34</f>
        <v>2744</v>
      </c>
      <c r="ANF28" s="5">
        <f>'データ一覧(モニタリング指標)'!ANF47-'データ一覧(モニタリング指標)'!ANF34</f>
        <v>2818</v>
      </c>
      <c r="ANG28" s="5">
        <f>'データ一覧(モニタリング指標)'!ANG47-'データ一覧(モニタリング指標)'!ANG34</f>
        <v>2879</v>
      </c>
      <c r="ANH28" s="5">
        <f>'データ一覧(モニタリング指標)'!ANH47-'データ一覧(モニタリング指標)'!ANH34</f>
        <v>2780</v>
      </c>
      <c r="ANI28" s="5">
        <f>'データ一覧(モニタリング指標)'!ANI47-'データ一覧(モニタリング指標)'!ANI34</f>
        <v>2752</v>
      </c>
      <c r="ANJ28" s="5">
        <f>'データ一覧(モニタリング指標)'!ANJ47-'データ一覧(モニタリング指標)'!ANJ34</f>
        <v>2693</v>
      </c>
      <c r="ANK28" s="5">
        <f>'データ一覧(モニタリング指標)'!ANK47-'データ一覧(モニタリング指標)'!ANK34</f>
        <v>2685</v>
      </c>
      <c r="ANL28" s="5">
        <f>'データ一覧(モニタリング指標)'!ANL47-'データ一覧(モニタリング指標)'!ANL34</f>
        <v>2768</v>
      </c>
      <c r="ANM28" s="5">
        <f>'データ一覧(モニタリング指標)'!ANM47-'データ一覧(モニタリング指標)'!ANM34</f>
        <v>2821</v>
      </c>
      <c r="ANN28" s="5">
        <f>'データ一覧(モニタリング指標)'!ANN47-'データ一覧(モニタリング指標)'!ANN34</f>
        <v>2726</v>
      </c>
      <c r="ANO28" s="5">
        <f>'データ一覧(モニタリング指標)'!ANO47-'データ一覧(モニタリング指標)'!ANO34</f>
        <v>2716</v>
      </c>
      <c r="ANP28" s="5">
        <f>'データ一覧(モニタリング指標)'!ANP47-'データ一覧(モニタリング指標)'!ANP34</f>
        <v>2605</v>
      </c>
      <c r="ANQ28" s="5">
        <f>'データ一覧(モニタリング指標)'!ANQ47-'データ一覧(モニタリング指標)'!ANQ34</f>
        <v>2546</v>
      </c>
      <c r="ANR28" s="5">
        <f>'データ一覧(モニタリング指標)'!ANR47-'データ一覧(モニタリング指標)'!ANR34</f>
        <v>2513</v>
      </c>
      <c r="ANS28" s="5">
        <f>'データ一覧(モニタリング指標)'!ANS47-'データ一覧(モニタリング指標)'!ANS34</f>
        <v>2562</v>
      </c>
      <c r="ANT28" s="5">
        <f>'データ一覧(モニタリング指標)'!ANT47-'データ一覧(モニタリング指標)'!ANT34</f>
        <v>2590</v>
      </c>
      <c r="ANU28" s="5">
        <f>'データ一覧(モニタリング指標)'!ANU47-'データ一覧(モニタリング指標)'!ANU34</f>
        <v>2323</v>
      </c>
      <c r="ANV28" s="5">
        <f>'データ一覧(モニタリング指標)'!ANV47-'データ一覧(モニタリング指標)'!ANV34</f>
        <v>2253</v>
      </c>
      <c r="ANW28" s="5">
        <f>'データ一覧(モニタリング指標)'!ANW47-'データ一覧(モニタリング指標)'!ANW34</f>
        <v>2148</v>
      </c>
      <c r="ANX28" s="5">
        <f>'データ一覧(モニタリング指標)'!ANX47-'データ一覧(モニタリング指標)'!ANX34</f>
        <v>2082</v>
      </c>
      <c r="ANY28" s="5">
        <f>'データ一覧(モニタリング指標)'!ANY47-'データ一覧(モニタリング指標)'!ANY34</f>
        <v>1984</v>
      </c>
      <c r="ANZ28" s="5">
        <f>'データ一覧(モニタリング指標)'!ANZ47-'データ一覧(モニタリング指標)'!ANZ34</f>
        <v>2008</v>
      </c>
      <c r="AOA28" s="5">
        <f>'データ一覧(モニタリング指標)'!AOA47-'データ一覧(モニタリング指標)'!AOA34</f>
        <v>2026</v>
      </c>
      <c r="AOB28" s="5">
        <f>'データ一覧(モニタリング指標)'!AOB47-'データ一覧(モニタリング指標)'!AOB34</f>
        <v>1817</v>
      </c>
      <c r="AOC28" s="5">
        <f>'データ一覧(モニタリング指標)'!AOC47-'データ一覧(モニタリング指標)'!AOC34</f>
        <v>1684</v>
      </c>
      <c r="AOD28" s="5">
        <f>'データ一覧(モニタリング指標)'!AOD47-'データ一覧(モニタリング指標)'!AOD34</f>
        <v>1591</v>
      </c>
      <c r="AOE28" s="5">
        <f>'データ一覧(モニタリング指標)'!AOE47-'データ一覧(モニタリング指標)'!AOE34</f>
        <v>1487</v>
      </c>
      <c r="AOF28" s="5">
        <f>'データ一覧(モニタリング指標)'!AOF47-'データ一覧(モニタリング指標)'!AOF34</f>
        <v>1406</v>
      </c>
      <c r="AOG28" s="5">
        <f>'データ一覧(モニタリング指標)'!AOG47-'データ一覧(モニタリング指標)'!AOG34</f>
        <v>1427</v>
      </c>
      <c r="AOH28" s="5">
        <f>'データ一覧(モニタリング指標)'!AOH47-'データ一覧(モニタリング指標)'!AOH34</f>
        <v>1446</v>
      </c>
      <c r="AOI28" s="5">
        <f>'データ一覧(モニタリング指標)'!AOI47-'データ一覧(モニタリング指標)'!AOI34</f>
        <v>1290</v>
      </c>
      <c r="AOJ28" s="5">
        <f>'データ一覧(モニタリング指標)'!AOJ47-'データ一覧(モニタリング指標)'!AOJ34</f>
        <v>1212</v>
      </c>
      <c r="AOK28" s="5">
        <f>'データ一覧(モニタリング指標)'!AOK47-'データ一覧(モニタリング指標)'!AOK34</f>
        <v>1150</v>
      </c>
      <c r="AOL28" s="5">
        <f>'データ一覧(モニタリング指標)'!AOL47-'データ一覧(モニタリング指標)'!AOL34</f>
        <v>1115</v>
      </c>
      <c r="AOM28" s="5">
        <f>'データ一覧(モニタリング指標)'!AOM47-'データ一覧(モニタリング指標)'!AOM34</f>
        <v>1078</v>
      </c>
      <c r="AON28" s="5">
        <f>'データ一覧(モニタリング指標)'!AON47-'データ一覧(モニタリング指標)'!AON34</f>
        <v>1093</v>
      </c>
      <c r="AOO28" s="5">
        <f>'データ一覧(モニタリング指標)'!AOO47-'データ一覧(モニタリング指標)'!AOO34</f>
        <v>1104</v>
      </c>
      <c r="AOP28" s="5">
        <f>'データ一覧(モニタリング指標)'!AOP47-'データ一覧(モニタリング指標)'!AOP34</f>
        <v>1055</v>
      </c>
      <c r="AOQ28" s="5">
        <f>'データ一覧(モニタリング指標)'!AOQ47-'データ一覧(モニタリング指標)'!AOQ34</f>
        <v>977</v>
      </c>
      <c r="AOR28" s="5">
        <f>'データ一覧(モニタリング指標)'!AOR47-'データ一覧(モニタリング指標)'!AOR34</f>
        <v>925</v>
      </c>
      <c r="AOS28" s="5">
        <f>'データ一覧(モニタリング指標)'!AOS47-'データ一覧(モニタリング指標)'!AOS34</f>
        <v>872</v>
      </c>
      <c r="AOT28" s="5">
        <f>'データ一覧(モニタリング指標)'!AOT47-'データ一覧(モニタリング指標)'!AOT34</f>
        <v>842</v>
      </c>
      <c r="AOU28" s="5">
        <f>'データ一覧(モニタリング指標)'!AOU47-'データ一覧(モニタリング指標)'!AOU34</f>
        <v>856</v>
      </c>
      <c r="AOV28" s="5">
        <f>'データ一覧(モニタリング指標)'!AOV47-'データ一覧(モニタリング指標)'!AOV34</f>
        <v>862</v>
      </c>
      <c r="AOW28" s="5">
        <f>'データ一覧(モニタリング指標)'!AOW47-'データ一覧(モニタリング指標)'!AOW34</f>
        <v>749</v>
      </c>
      <c r="AOX28" s="5">
        <f>'データ一覧(モニタリング指標)'!AOX47-'データ一覧(モニタリング指標)'!AOX34</f>
        <v>680</v>
      </c>
      <c r="AOY28" s="5">
        <f>'データ一覧(モニタリング指標)'!AOY47-'データ一覧(モニタリング指標)'!AOY34</f>
        <v>626</v>
      </c>
      <c r="AOZ28" s="5">
        <f>'データ一覧(モニタリング指標)'!AOZ47-'データ一覧(モニタリング指標)'!AOZ34</f>
        <v>635</v>
      </c>
      <c r="APA28" s="5">
        <f>'データ一覧(モニタリング指標)'!APA47-'データ一覧(モニタリング指標)'!APA34</f>
        <v>595</v>
      </c>
      <c r="APB28" s="5">
        <f>'データ一覧(モニタリング指標)'!APB47-'データ一覧(モニタリング指標)'!APB34</f>
        <v>603</v>
      </c>
      <c r="APC28" s="5">
        <f>'データ一覧(モニタリング指標)'!APC47-'データ一覧(モニタリング指標)'!APC34</f>
        <v>610</v>
      </c>
      <c r="APD28" s="5">
        <f>'データ一覧(モニタリング指標)'!APD47-'データ一覧(モニタリング指標)'!APD34</f>
        <v>561</v>
      </c>
      <c r="APE28" s="5">
        <f>'データ一覧(モニタリング指標)'!APE47-'データ一覧(モニタリング指標)'!APE34</f>
        <v>524</v>
      </c>
      <c r="APF28" s="5">
        <f>'データ一覧(モニタリング指標)'!APF47-'データ一覧(モニタリング指標)'!APF34</f>
        <v>522</v>
      </c>
      <c r="APG28" s="5">
        <f>'データ一覧(モニタリング指標)'!APG47-'データ一覧(モニタリング指標)'!APG34</f>
        <v>511</v>
      </c>
      <c r="APH28" s="5">
        <f>'データ一覧(モニタリング指標)'!APH47-'データ一覧(モニタリング指標)'!APH34</f>
        <v>496</v>
      </c>
      <c r="API28" s="5">
        <f>'データ一覧(モニタリング指標)'!API47-'データ一覧(モニタリング指標)'!API34</f>
        <v>506</v>
      </c>
      <c r="APJ28" s="5">
        <f>'データ一覧(モニタリング指標)'!APJ47-'データ一覧(モニタリング指標)'!APJ34</f>
        <v>507</v>
      </c>
      <c r="APK28" s="5">
        <f>'データ一覧(モニタリング指標)'!APK47-'データ一覧(モニタリング指標)'!APK34</f>
        <v>454</v>
      </c>
      <c r="APL28" s="5">
        <f>'データ一覧(モニタリング指標)'!APL47-'データ一覧(モニタリング指標)'!APL34</f>
        <v>440</v>
      </c>
      <c r="APM28" s="5">
        <f>'データ一覧(モニタリング指標)'!APM47-'データ一覧(モニタリング指標)'!APM34</f>
        <v>423</v>
      </c>
      <c r="APN28" s="5">
        <f>'データ一覧(モニタリング指標)'!APN47-'データ一覧(モニタリング指標)'!APN34</f>
        <v>400</v>
      </c>
      <c r="APO28" s="5">
        <f>'データ一覧(モニタリング指標)'!APO47-'データ一覧(モニタリング指標)'!APO34</f>
        <v>391</v>
      </c>
      <c r="APP28" s="5">
        <f>'データ一覧(モニタリング指標)'!APP47-'データ一覧(モニタリング指標)'!APP34</f>
        <v>391</v>
      </c>
      <c r="APQ28" s="5">
        <f>'データ一覧(モニタリング指標)'!APQ47-'データ一覧(モニタリング指標)'!APQ34</f>
        <v>399</v>
      </c>
      <c r="APR28" s="5">
        <f>'データ一覧(モニタリング指標)'!APR47-'データ一覧(モニタリング指標)'!APR34</f>
        <v>355</v>
      </c>
      <c r="APS28" s="5">
        <f>'データ一覧(モニタリング指標)'!APS47-'データ一覧(モニタリング指標)'!APS34</f>
        <v>345</v>
      </c>
      <c r="APT28" s="5">
        <f>'データ一覧(モニタリング指標)'!APT47-'データ一覧(モニタリング指標)'!APT34</f>
        <v>341</v>
      </c>
      <c r="APU28" s="5">
        <f>'データ一覧(モニタリング指標)'!APU47-'データ一覧(モニタリング指標)'!APU34</f>
        <v>346</v>
      </c>
      <c r="APV28" s="5">
        <f>'データ一覧(モニタリング指標)'!APV47-'データ一覧(モニタリング指標)'!APV34</f>
        <v>337</v>
      </c>
      <c r="APW28" s="5">
        <f>'データ一覧(モニタリング指標)'!APW47-'データ一覧(モニタリング指標)'!APW34</f>
        <v>345</v>
      </c>
      <c r="APX28" s="5">
        <f>'データ一覧(モニタリング指標)'!APX47-'データ一覧(モニタリング指標)'!APX34</f>
        <v>348</v>
      </c>
      <c r="APY28" s="5">
        <f>'データ一覧(モニタリング指標)'!APY47-'データ一覧(モニタリング指標)'!APY34</f>
        <v>327</v>
      </c>
      <c r="APZ28" s="5">
        <f>'データ一覧(モニタリング指標)'!APZ47-'データ一覧(モニタリング指標)'!APZ34</f>
        <v>334</v>
      </c>
      <c r="AQA28" s="5">
        <f>'データ一覧(モニタリング指標)'!AQA47-'データ一覧(モニタリング指標)'!AQA34</f>
        <v>311</v>
      </c>
      <c r="AQB28" s="5">
        <f>'データ一覧(モニタリング指標)'!AQB47-'データ一覧(モニタリング指標)'!AQB34</f>
        <v>305</v>
      </c>
      <c r="AQC28" s="5">
        <f>'データ一覧(モニタリング指標)'!AQC47-'データ一覧(モニタリング指標)'!AQC34</f>
        <v>291</v>
      </c>
      <c r="AQD28" s="5">
        <f>'データ一覧(モニタリング指標)'!AQD47-'データ一覧(モニタリング指標)'!AQD34</f>
        <v>295</v>
      </c>
      <c r="AQE28" s="5">
        <f>'データ一覧(モニタリング指標)'!AQE47-'データ一覧(モニタリング指標)'!AQE34</f>
        <v>299</v>
      </c>
      <c r="AQF28" s="5">
        <f>'データ一覧(モニタリング指標)'!AQF47-'データ一覧(モニタリング指標)'!AQF34</f>
        <v>301</v>
      </c>
      <c r="AQG28" s="5">
        <f>'データ一覧(モニタリング指標)'!AQG47-'データ一覧(モニタリング指標)'!AQG34</f>
        <v>293</v>
      </c>
      <c r="AQH28" s="5">
        <f>'データ一覧(モニタリング指標)'!AQH47-'データ一覧(モニタリング指標)'!AQH34</f>
        <v>275</v>
      </c>
      <c r="AQI28" s="5">
        <f>'データ一覧(モニタリング指標)'!AQI47-'データ一覧(モニタリング指標)'!AQI34</f>
        <v>259</v>
      </c>
      <c r="AQJ28" s="5">
        <f>'データ一覧(モニタリング指標)'!AQJ47-'データ一覧(モニタリング指標)'!AQJ34</f>
        <v>253</v>
      </c>
      <c r="AQK28" s="5">
        <f>'データ一覧(モニタリング指標)'!AQK47-'データ一覧(モニタリング指標)'!AQK34</f>
        <v>256</v>
      </c>
      <c r="AQL28" s="5">
        <f>'データ一覧(モニタリング指標)'!AQL47-'データ一覧(モニタリング指標)'!AQL34</f>
        <v>261</v>
      </c>
      <c r="AQM28" s="5">
        <f>'データ一覧(モニタリング指標)'!AQM47-'データ一覧(モニタリング指標)'!AQM34</f>
        <v>248</v>
      </c>
      <c r="AQN28" s="5">
        <f>'データ一覧(モニタリング指標)'!AQN47-'データ一覧(モニタリング指標)'!AQN34</f>
        <v>246</v>
      </c>
      <c r="AQO28" s="5">
        <f>'データ一覧(モニタリング指標)'!AQO47-'データ一覧(モニタリング指標)'!AQO34</f>
        <v>232</v>
      </c>
      <c r="AQP28" s="5">
        <f>'データ一覧(モニタリング指標)'!AQP47-'データ一覧(モニタリング指標)'!AQP34</f>
        <v>241</v>
      </c>
      <c r="AQQ28" s="5">
        <f>'データ一覧(モニタリング指標)'!AQQ47-'データ一覧(モニタリング指標)'!AQQ34</f>
        <v>231</v>
      </c>
      <c r="AQR28" s="5">
        <f>'データ一覧(モニタリング指標)'!AQR47-'データ一覧(モニタリング指標)'!AQR34</f>
        <v>232</v>
      </c>
      <c r="AQS28" s="5">
        <f>'データ一覧(モニタリング指標)'!AQS47-'データ一覧(モニタリング指標)'!AQS34</f>
        <v>232</v>
      </c>
      <c r="AQT28" s="5">
        <f>'データ一覧(モニタリング指標)'!AQT47-'データ一覧(モニタリング指標)'!AQT34</f>
        <v>223</v>
      </c>
      <c r="AQU28" s="5">
        <f>'データ一覧(モニタリング指標)'!AQU47-'データ一覧(モニタリング指標)'!AQU34</f>
        <v>210</v>
      </c>
      <c r="AQV28" s="5">
        <f>'データ一覧(モニタリング指標)'!AQV47-'データ一覧(モニタリング指標)'!AQV34</f>
        <v>209</v>
      </c>
      <c r="AQW28" s="5">
        <f>'データ一覧(モニタリング指標)'!AQW47-'データ一覧(モニタリング指標)'!AQW34</f>
        <v>220</v>
      </c>
      <c r="AQX28" s="5">
        <f>'データ一覧(モニタリング指標)'!AQX47-'データ一覧(モニタリング指標)'!AQX34</f>
        <v>214</v>
      </c>
      <c r="AQY28" s="5">
        <f>'データ一覧(モニタリング指標)'!AQY47-'データ一覧(モニタリング指標)'!AQY34</f>
        <v>220</v>
      </c>
      <c r="AQZ28" s="5">
        <f>'データ一覧(モニタリング指標)'!AQZ47-'データ一覧(モニタリング指標)'!AQZ34</f>
        <v>221</v>
      </c>
      <c r="ARA28" s="5">
        <f>'データ一覧(モニタリング指標)'!ARA47-'データ一覧(モニタリング指標)'!ARA34</f>
        <v>231</v>
      </c>
      <c r="ARB28" s="5">
        <f>'データ一覧(モニタリング指標)'!ARB47-'データ一覧(モニタリング指標)'!ARB34</f>
        <v>228</v>
      </c>
      <c r="ARC28" s="5">
        <f>'データ一覧(モニタリング指標)'!ARC47-'データ一覧(モニタリング指標)'!ARC34</f>
        <v>250</v>
      </c>
      <c r="ARD28" s="5">
        <f>'データ一覧(モニタリング指標)'!ARD47-'データ一覧(モニタリング指標)'!ARD34</f>
        <v>251</v>
      </c>
      <c r="ARE28" s="5">
        <f>'データ一覧(モニタリング指標)'!ARE47-'データ一覧(モニタリング指標)'!ARE34</f>
        <v>277</v>
      </c>
      <c r="ARF28" s="5">
        <f>'データ一覧(モニタリング指標)'!ARF47-'データ一覧(モニタリング指標)'!ARF34</f>
        <v>280</v>
      </c>
      <c r="ARG28" s="5">
        <f>'データ一覧(モニタリング指標)'!ARG47-'データ一覧(モニタリング指標)'!ARG34</f>
        <v>281</v>
      </c>
      <c r="ARH28" s="5">
        <f>'データ一覧(モニタリング指標)'!ARH47-'データ一覧(モニタリング指標)'!ARH34</f>
        <v>293</v>
      </c>
      <c r="ARI28" s="5">
        <f>'データ一覧(モニタリング指標)'!ARI47-'データ一覧(モニタリング指標)'!ARI34</f>
        <v>306</v>
      </c>
      <c r="ARJ28" s="5">
        <f>'データ一覧(モニタリング指標)'!ARJ47-'データ一覧(モニタリング指標)'!ARJ34</f>
        <v>297</v>
      </c>
      <c r="ARK28" s="5">
        <f>'データ一覧(モニタリング指標)'!ARK47-'データ一覧(モニタリング指標)'!ARK34</f>
        <v>313</v>
      </c>
      <c r="ARL28" s="5">
        <f>'データ一覧(モニタリング指標)'!ARL47-'データ一覧(モニタリング指標)'!ARL34</f>
        <v>321</v>
      </c>
      <c r="ARM28" s="5">
        <f>'データ一覧(モニタリング指標)'!ARM47-'データ一覧(モニタリング指標)'!ARM34</f>
        <v>326</v>
      </c>
      <c r="ARN28" s="5">
        <f>'データ一覧(モニタリング指標)'!ARN47-'データ一覧(モニタリング指標)'!ARN34</f>
        <v>327</v>
      </c>
      <c r="ARO28" s="5">
        <f>'データ一覧(モニタリング指標)'!ARO47-'データ一覧(モニタリング指標)'!ARO34</f>
        <v>354</v>
      </c>
      <c r="ARP28" s="5">
        <f>'データ一覧(モニタリング指標)'!ARP47-'データ一覧(モニタリング指標)'!ARP34</f>
        <v>350</v>
      </c>
      <c r="ARQ28" s="5">
        <f>'データ一覧(モニタリング指標)'!ARQ47-'データ一覧(モニタリング指標)'!ARQ34</f>
        <v>354</v>
      </c>
      <c r="ARR28" s="5">
        <f>'データ一覧(モニタリング指標)'!ARR47-'データ一覧(モニタリング指標)'!ARR34</f>
        <v>354</v>
      </c>
      <c r="ARS28" s="5">
        <f>'データ一覧(モニタリング指標)'!ARS47-'データ一覧(モニタリング指標)'!ARS34</f>
        <v>358</v>
      </c>
      <c r="ART28" s="5">
        <f>'データ一覧(モニタリング指標)'!ART47-'データ一覧(モニタリング指標)'!ART34</f>
        <v>366</v>
      </c>
      <c r="ARU28" s="5">
        <f>'データ一覧(モニタリング指標)'!ARU47-'データ一覧(モニタリング指標)'!ARU34</f>
        <v>368</v>
      </c>
    </row>
    <row r="29" spans="1:1165" s="41" customFormat="1" ht="18" customHeight="1">
      <c r="A29" s="39" t="s">
        <v>47</v>
      </c>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c r="IU29" s="88"/>
      <c r="IV29" s="88"/>
      <c r="IW29" s="88"/>
      <c r="IX29" s="88"/>
      <c r="IY29" s="88"/>
      <c r="IZ29" s="88"/>
      <c r="JA29" s="88"/>
      <c r="JB29" s="88"/>
      <c r="JC29" s="88"/>
      <c r="JD29" s="88"/>
      <c r="JE29" s="88"/>
      <c r="JF29" s="88"/>
      <c r="JG29" s="88"/>
      <c r="JH29" s="88"/>
      <c r="JI29" s="88"/>
      <c r="JJ29" s="88"/>
      <c r="JK29" s="88"/>
      <c r="JL29" s="88"/>
      <c r="JM29" s="88"/>
      <c r="JN29" s="88"/>
      <c r="JO29" s="88"/>
      <c r="JP29" s="88"/>
      <c r="JQ29" s="88"/>
      <c r="JR29" s="88"/>
      <c r="JS29" s="88"/>
      <c r="JT29" s="88"/>
      <c r="JU29" s="88"/>
      <c r="JV29" s="88"/>
      <c r="JW29" s="88"/>
      <c r="JX29" s="88"/>
      <c r="JY29" s="88"/>
      <c r="JZ29" s="88"/>
      <c r="KA29" s="88"/>
      <c r="KB29" s="88"/>
      <c r="KC29" s="88"/>
      <c r="KD29" s="88"/>
      <c r="KE29" s="88"/>
      <c r="KF29" s="88"/>
      <c r="KG29" s="88"/>
      <c r="KH29" s="88"/>
      <c r="KI29" s="88"/>
      <c r="KJ29" s="88"/>
      <c r="KK29" s="88"/>
      <c r="KL29" s="88"/>
      <c r="KM29" s="88"/>
      <c r="KN29" s="88"/>
      <c r="KO29" s="88"/>
      <c r="KP29" s="88"/>
      <c r="KQ29" s="88"/>
      <c r="KR29" s="88"/>
      <c r="KS29" s="88"/>
      <c r="KT29" s="88"/>
      <c r="KU29" s="88"/>
      <c r="KV29" s="88"/>
      <c r="KW29" s="88"/>
      <c r="KX29" s="88"/>
      <c r="KY29" s="88"/>
      <c r="KZ29" s="88"/>
      <c r="LA29" s="88"/>
      <c r="LB29" s="88"/>
      <c r="LC29" s="88"/>
      <c r="LD29" s="88"/>
      <c r="LE29" s="88"/>
      <c r="LF29" s="88"/>
      <c r="LG29" s="88"/>
      <c r="LH29" s="88"/>
      <c r="LI29" s="88"/>
      <c r="LJ29" s="88"/>
      <c r="LK29" s="88"/>
      <c r="LL29" s="88"/>
      <c r="LM29" s="88"/>
      <c r="LN29" s="88"/>
      <c r="LO29" s="88"/>
      <c r="LP29" s="88"/>
      <c r="LQ29" s="88"/>
      <c r="LR29" s="88"/>
      <c r="LS29" s="88"/>
      <c r="LT29" s="88"/>
      <c r="LU29" s="88"/>
      <c r="LV29" s="88"/>
      <c r="LW29" s="88"/>
      <c r="LX29" s="88"/>
      <c r="LY29" s="88"/>
      <c r="LZ29" s="88"/>
      <c r="MA29" s="88"/>
      <c r="MB29" s="88"/>
      <c r="MC29" s="88"/>
      <c r="MD29" s="88"/>
      <c r="ME29" s="88"/>
      <c r="MF29" s="88"/>
      <c r="MG29" s="88"/>
      <c r="MH29" s="88"/>
      <c r="MI29" s="88"/>
      <c r="MJ29" s="88"/>
      <c r="MK29" s="88"/>
      <c r="ML29" s="88"/>
      <c r="MM29" s="88"/>
      <c r="MN29" s="88"/>
      <c r="MO29" s="88"/>
      <c r="MP29" s="88"/>
      <c r="MQ29" s="88"/>
      <c r="MR29" s="88"/>
      <c r="MS29" s="88"/>
      <c r="MT29" s="88"/>
      <c r="MU29" s="88"/>
      <c r="MV29" s="88"/>
      <c r="MW29" s="88"/>
      <c r="MX29" s="88"/>
      <c r="MY29" s="88"/>
      <c r="MZ29" s="88"/>
      <c r="NA29" s="88"/>
      <c r="NB29" s="88"/>
      <c r="NC29" s="88"/>
      <c r="ND29" s="88"/>
      <c r="NE29" s="88"/>
      <c r="NF29" s="88"/>
      <c r="NG29" s="88"/>
      <c r="NH29" s="88"/>
      <c r="NI29" s="88"/>
      <c r="NJ29" s="88"/>
      <c r="NK29" s="88"/>
      <c r="NL29" s="88"/>
      <c r="NM29" s="88"/>
      <c r="NN29" s="88"/>
      <c r="NO29" s="88"/>
      <c r="NP29" s="88"/>
      <c r="NQ29" s="88"/>
      <c r="NR29" s="88"/>
      <c r="NS29" s="88"/>
      <c r="NT29" s="88"/>
      <c r="NU29" s="88"/>
      <c r="NV29" s="88"/>
      <c r="NW29" s="88"/>
      <c r="NX29" s="88"/>
      <c r="NY29" s="88"/>
      <c r="NZ29" s="88"/>
      <c r="OA29" s="88"/>
      <c r="OB29" s="88"/>
      <c r="OC29" s="88"/>
      <c r="OD29" s="88"/>
      <c r="OE29" s="88"/>
      <c r="OF29" s="88"/>
      <c r="OG29" s="88"/>
      <c r="OH29" s="88"/>
      <c r="OI29" s="88"/>
      <c r="OJ29" s="88"/>
      <c r="OK29" s="88"/>
      <c r="OL29" s="88"/>
      <c r="OM29" s="88"/>
      <c r="ON29" s="88"/>
      <c r="OO29" s="88"/>
      <c r="OP29" s="88"/>
      <c r="OQ29" s="88"/>
      <c r="OR29" s="88"/>
      <c r="OS29" s="88"/>
      <c r="OT29" s="88"/>
      <c r="OU29" s="88"/>
      <c r="OV29" s="88"/>
      <c r="OW29" s="88"/>
      <c r="OX29" s="88"/>
      <c r="OY29" s="88"/>
      <c r="OZ29" s="88"/>
      <c r="PA29" s="88"/>
      <c r="PB29" s="88"/>
      <c r="PC29" s="88"/>
      <c r="PD29" s="88"/>
      <c r="PE29" s="88"/>
      <c r="PF29" s="88"/>
      <c r="PG29" s="88"/>
      <c r="PH29" s="88"/>
      <c r="PI29" s="88"/>
      <c r="PJ29" s="88"/>
      <c r="PK29" s="88"/>
      <c r="PL29" s="88"/>
      <c r="PM29" s="88"/>
      <c r="PN29" s="88"/>
      <c r="PO29" s="88"/>
      <c r="PP29" s="88"/>
      <c r="PQ29" s="88"/>
      <c r="PR29" s="88"/>
      <c r="PS29" s="88"/>
      <c r="PT29" s="88"/>
      <c r="PU29" s="88"/>
      <c r="PV29" s="88"/>
      <c r="PW29" s="88"/>
      <c r="PX29" s="88"/>
      <c r="PY29" s="88"/>
      <c r="PZ29" s="88"/>
      <c r="QA29" s="88"/>
      <c r="QB29" s="88"/>
      <c r="QC29" s="88"/>
      <c r="QD29" s="88"/>
      <c r="QE29" s="88"/>
      <c r="QF29" s="88"/>
      <c r="QG29" s="88"/>
      <c r="QH29" s="88"/>
      <c r="QI29" s="88"/>
      <c r="QJ29" s="88"/>
      <c r="QK29" s="88"/>
      <c r="QL29" s="88"/>
      <c r="QM29" s="88"/>
      <c r="QN29" s="88"/>
      <c r="QO29" s="88"/>
      <c r="QP29" s="88"/>
      <c r="QQ29" s="88"/>
      <c r="QR29" s="88"/>
      <c r="QS29" s="88"/>
      <c r="QT29" s="88"/>
      <c r="QU29" s="88"/>
      <c r="QV29" s="88"/>
      <c r="QW29" s="88"/>
      <c r="QX29" s="88"/>
      <c r="QY29" s="88"/>
      <c r="QZ29" s="88"/>
      <c r="RA29" s="88"/>
      <c r="RB29" s="88"/>
      <c r="RC29" s="88"/>
      <c r="RD29" s="88"/>
      <c r="RE29" s="88"/>
      <c r="RF29" s="88"/>
      <c r="RG29" s="88"/>
      <c r="RH29" s="88"/>
      <c r="RI29" s="88"/>
      <c r="RJ29" s="88"/>
      <c r="RK29" s="88"/>
      <c r="RL29" s="88"/>
      <c r="RM29" s="88"/>
      <c r="RN29" s="88"/>
      <c r="RO29" s="88"/>
      <c r="RP29" s="88"/>
      <c r="RQ29" s="88"/>
      <c r="RR29" s="88"/>
      <c r="RS29" s="88"/>
      <c r="RT29" s="88"/>
      <c r="RU29" s="88"/>
      <c r="RV29" s="88"/>
      <c r="RW29" s="88"/>
      <c r="RX29" s="88"/>
      <c r="RY29" s="88"/>
      <c r="RZ29" s="88"/>
      <c r="SA29" s="88"/>
      <c r="SB29" s="88"/>
      <c r="SC29" s="88"/>
      <c r="SD29" s="88"/>
      <c r="SE29" s="88"/>
      <c r="SF29" s="88"/>
      <c r="SG29" s="88"/>
      <c r="SH29" s="88"/>
      <c r="SI29" s="88"/>
      <c r="SJ29" s="88"/>
      <c r="SK29" s="88"/>
      <c r="SL29" s="88"/>
      <c r="SM29" s="88"/>
      <c r="SN29" s="88"/>
      <c r="SO29" s="88"/>
      <c r="SP29" s="88"/>
      <c r="SQ29" s="88"/>
      <c r="SR29" s="88"/>
      <c r="SS29" s="88"/>
      <c r="ST29" s="88"/>
      <c r="SU29" s="88"/>
      <c r="SV29" s="88"/>
      <c r="SW29" s="88"/>
      <c r="SX29" s="88"/>
      <c r="SY29" s="88"/>
      <c r="SZ29" s="88"/>
      <c r="TA29" s="88"/>
      <c r="TB29" s="88"/>
      <c r="TC29" s="88"/>
      <c r="TD29" s="88"/>
      <c r="TE29" s="88"/>
      <c r="TF29" s="88"/>
      <c r="TG29" s="88"/>
      <c r="TH29" s="88"/>
      <c r="TI29" s="88"/>
      <c r="TJ29" s="88"/>
      <c r="TK29" s="88"/>
      <c r="TL29" s="88"/>
      <c r="TM29" s="88"/>
      <c r="TN29" s="88"/>
      <c r="TO29" s="88"/>
      <c r="TP29" s="88"/>
      <c r="TQ29" s="88"/>
      <c r="TR29" s="88"/>
      <c r="TS29" s="88"/>
      <c r="TT29" s="88"/>
      <c r="TU29" s="88"/>
      <c r="TV29" s="88"/>
      <c r="TW29" s="88"/>
      <c r="TX29" s="88"/>
      <c r="TY29" s="88"/>
      <c r="TZ29" s="88"/>
      <c r="UA29" s="88"/>
      <c r="UB29" s="88"/>
      <c r="UC29" s="88"/>
      <c r="UD29" s="88"/>
      <c r="UE29" s="88"/>
      <c r="UF29" s="88"/>
      <c r="UG29" s="88"/>
      <c r="UH29" s="88"/>
      <c r="UI29" s="88"/>
      <c r="UJ29" s="88"/>
      <c r="UK29" s="88"/>
      <c r="UL29" s="88"/>
      <c r="UM29" s="88"/>
      <c r="UN29" s="88"/>
      <c r="UO29" s="88"/>
      <c r="UP29" s="88"/>
      <c r="UQ29" s="88"/>
      <c r="UR29" s="88"/>
      <c r="US29" s="88"/>
      <c r="UT29" s="88"/>
      <c r="UU29" s="88"/>
      <c r="UV29" s="88"/>
      <c r="UW29" s="88"/>
      <c r="UX29" s="88"/>
      <c r="UY29" s="88"/>
      <c r="UZ29" s="88"/>
      <c r="VA29" s="88"/>
      <c r="VB29" s="88"/>
      <c r="VC29" s="88"/>
      <c r="VD29" s="88"/>
      <c r="VE29" s="88"/>
      <c r="VF29" s="88"/>
      <c r="VG29" s="88"/>
      <c r="VH29" s="88"/>
      <c r="VI29" s="88"/>
      <c r="VJ29" s="88"/>
      <c r="VK29" s="88"/>
      <c r="VL29" s="88"/>
      <c r="VM29" s="88"/>
      <c r="VN29" s="88"/>
      <c r="VO29" s="88"/>
      <c r="VP29" s="88"/>
      <c r="VQ29" s="88"/>
      <c r="VR29" s="88"/>
      <c r="VS29" s="88"/>
      <c r="VT29" s="88"/>
      <c r="VU29" s="88"/>
      <c r="VV29" s="88"/>
      <c r="VW29" s="88"/>
      <c r="VX29" s="88"/>
      <c r="VY29" s="88"/>
      <c r="VZ29" s="88"/>
      <c r="WA29" s="88"/>
      <c r="WB29" s="88"/>
      <c r="WC29" s="88"/>
      <c r="WD29" s="88"/>
      <c r="WE29" s="88"/>
      <c r="WF29" s="88"/>
      <c r="WG29" s="88"/>
      <c r="WH29" s="88"/>
      <c r="WI29" s="88"/>
      <c r="WJ29" s="88"/>
      <c r="WK29" s="88"/>
      <c r="WL29" s="88"/>
      <c r="WM29" s="88"/>
      <c r="WN29" s="88"/>
      <c r="WO29" s="88"/>
      <c r="WP29" s="88"/>
      <c r="WQ29" s="88"/>
      <c r="WR29" s="88"/>
      <c r="WS29" s="88"/>
      <c r="WT29" s="88"/>
      <c r="WU29" s="88"/>
      <c r="WV29" s="88"/>
      <c r="WW29" s="88"/>
      <c r="WX29" s="88"/>
      <c r="WY29" s="88"/>
      <c r="WZ29" s="88"/>
      <c r="XA29" s="88"/>
      <c r="XB29" s="88"/>
      <c r="XC29" s="88"/>
      <c r="XD29" s="88"/>
      <c r="XE29" s="88"/>
      <c r="XF29" s="88"/>
      <c r="XG29" s="88"/>
      <c r="XH29" s="88"/>
      <c r="XI29" s="88"/>
      <c r="XJ29" s="88"/>
      <c r="XK29" s="88"/>
      <c r="XL29" s="88"/>
      <c r="XM29" s="88"/>
      <c r="XN29" s="88"/>
      <c r="XO29" s="88"/>
      <c r="XP29" s="88"/>
      <c r="XQ29" s="88"/>
      <c r="XR29" s="88"/>
      <c r="XS29" s="88"/>
      <c r="XT29" s="88"/>
      <c r="XU29" s="88"/>
      <c r="XV29" s="88"/>
      <c r="XW29" s="88"/>
      <c r="XX29" s="88"/>
      <c r="XY29" s="88"/>
      <c r="XZ29" s="88"/>
      <c r="YA29" s="88"/>
      <c r="YB29" s="88"/>
      <c r="YC29" s="88"/>
      <c r="YD29" s="88"/>
      <c r="YE29" s="88"/>
      <c r="YF29" s="88"/>
      <c r="YG29" s="88"/>
      <c r="YH29" s="88"/>
      <c r="YI29" s="88"/>
      <c r="YJ29" s="88"/>
      <c r="YK29" s="88"/>
      <c r="YL29" s="88"/>
      <c r="YM29" s="88"/>
      <c r="YN29" s="88"/>
      <c r="YO29" s="88"/>
      <c r="YP29" s="88"/>
      <c r="YQ29" s="88"/>
      <c r="YR29" s="88"/>
      <c r="YS29" s="88"/>
      <c r="YT29" s="88"/>
      <c r="YU29" s="88"/>
      <c r="YV29" s="88"/>
      <c r="YW29" s="88"/>
      <c r="YX29" s="88"/>
      <c r="YY29" s="88"/>
      <c r="YZ29" s="88"/>
      <c r="ZA29" s="88"/>
      <c r="ZB29" s="88"/>
      <c r="ZC29" s="88"/>
      <c r="ZD29" s="88"/>
      <c r="ZE29" s="88"/>
      <c r="ZF29" s="88"/>
      <c r="ZG29" s="88"/>
      <c r="ZH29" s="88"/>
      <c r="ZI29" s="5">
        <f>'データ一覧(モニタリング指標)'!ZI45+'データ一覧(モニタリング指標)'!ZI46</f>
        <v>3110</v>
      </c>
      <c r="ZJ29" s="5">
        <f>'データ一覧(モニタリング指標)'!ZJ45+'データ一覧(モニタリング指標)'!ZJ46</f>
        <v>3110</v>
      </c>
      <c r="ZK29" s="5">
        <f>'データ一覧(モニタリング指標)'!ZK45+'データ一覧(モニタリング指標)'!ZK46</f>
        <v>3110</v>
      </c>
      <c r="ZL29" s="5">
        <f>'データ一覧(モニタリング指標)'!ZL45+'データ一覧(モニタリング指標)'!ZL46</f>
        <v>3110</v>
      </c>
      <c r="ZM29" s="5">
        <f>'データ一覧(モニタリング指標)'!ZM45+'データ一覧(モニタリング指標)'!ZM46</f>
        <v>3122</v>
      </c>
      <c r="ZN29" s="5">
        <f>'データ一覧(モニタリング指標)'!ZN45+'データ一覧(モニタリング指標)'!ZN46</f>
        <v>3122</v>
      </c>
      <c r="ZO29" s="5">
        <f>'データ一覧(モニタリング指標)'!ZO45+'データ一覧(モニタリング指標)'!ZO46</f>
        <v>3122</v>
      </c>
      <c r="ZP29" s="5">
        <f>'データ一覧(モニタリング指標)'!ZP45+'データ一覧(モニタリング指標)'!ZP46</f>
        <v>3122</v>
      </c>
      <c r="ZQ29" s="5">
        <f>'データ一覧(モニタリング指標)'!ZQ45+'データ一覧(モニタリング指標)'!ZQ46</f>
        <v>3122</v>
      </c>
      <c r="ZR29" s="5">
        <f>'データ一覧(モニタリング指標)'!ZR45+'データ一覧(モニタリング指標)'!ZR46</f>
        <v>3122</v>
      </c>
      <c r="ZS29" s="5">
        <f>'データ一覧(モニタリング指標)'!ZS45+'データ一覧(モニタリング指標)'!ZS46</f>
        <v>3122</v>
      </c>
      <c r="ZT29" s="5">
        <f>'データ一覧(モニタリング指標)'!ZT45+'データ一覧(モニタリング指標)'!ZT46</f>
        <v>3141</v>
      </c>
      <c r="ZU29" s="5">
        <f>'データ一覧(モニタリング指標)'!ZU45+'データ一覧(モニタリング指標)'!ZU46</f>
        <v>3141</v>
      </c>
      <c r="ZV29" s="5">
        <f>'データ一覧(モニタリング指標)'!ZV45+'データ一覧(モニタリング指標)'!ZV46</f>
        <v>3141</v>
      </c>
      <c r="ZW29" s="5">
        <f>'データ一覧(モニタリング指標)'!ZW45+'データ一覧(モニタリング指標)'!ZW46</f>
        <v>3141</v>
      </c>
      <c r="ZX29" s="5">
        <f>'データ一覧(モニタリング指標)'!ZX45+'データ一覧(モニタリング指標)'!ZX46</f>
        <v>3141</v>
      </c>
      <c r="ZY29" s="5">
        <f>'データ一覧(モニタリング指標)'!ZY45+'データ一覧(モニタリング指標)'!ZY46</f>
        <v>3141</v>
      </c>
      <c r="ZZ29" s="5">
        <f>'データ一覧(モニタリング指標)'!ZZ45+'データ一覧(モニタリング指標)'!ZZ46</f>
        <v>3141</v>
      </c>
      <c r="AAA29" s="5">
        <f>'データ一覧(モニタリング指標)'!AAA45+'データ一覧(モニタリング指標)'!AAA46</f>
        <v>3141</v>
      </c>
      <c r="AAB29" s="5">
        <f>'データ一覧(モニタリング指標)'!AAB45+'データ一覧(モニタリング指標)'!AAB46</f>
        <v>3141</v>
      </c>
      <c r="AAC29" s="5">
        <f>'データ一覧(モニタリング指標)'!AAC45+'データ一覧(モニタリング指標)'!AAC46</f>
        <v>3175</v>
      </c>
      <c r="AAD29" s="5">
        <f>'データ一覧(モニタリング指標)'!AAD45+'データ一覧(モニタリング指標)'!AAD46</f>
        <v>3175</v>
      </c>
      <c r="AAE29" s="5">
        <f>'データ一覧(モニタリング指標)'!AAE45+'データ一覧(モニタリング指標)'!AAE46</f>
        <v>3175</v>
      </c>
      <c r="AAF29" s="5">
        <f>'データ一覧(モニタリング指標)'!AAF45+'データ一覧(モニタリング指標)'!AAF46</f>
        <v>3175</v>
      </c>
      <c r="AAG29" s="5">
        <f>'データ一覧(モニタリング指標)'!AAG45+'データ一覧(モニタリング指標)'!AAG46</f>
        <v>3175</v>
      </c>
      <c r="AAH29" s="5">
        <f>'データ一覧(モニタリング指標)'!AAH45+'データ一覧(モニタリング指標)'!AAH46</f>
        <v>3183</v>
      </c>
      <c r="AAI29" s="5">
        <f>'データ一覧(モニタリング指標)'!AAI45+'データ一覧(モニタリング指標)'!AAI46</f>
        <v>3183</v>
      </c>
      <c r="AAJ29" s="5">
        <f>'データ一覧(モニタリング指標)'!AAJ45+'データ一覧(モニタリング指標)'!AAJ46</f>
        <v>3183</v>
      </c>
      <c r="AAK29" s="5">
        <f>'データ一覧(モニタリング指標)'!AAK45+'データ一覧(モニタリング指標)'!AAK46</f>
        <v>3194</v>
      </c>
      <c r="AAL29" s="5">
        <f>'データ一覧(モニタリング指標)'!AAL45+'データ一覧(モニタリング指標)'!AAL46</f>
        <v>3194</v>
      </c>
      <c r="AAM29" s="5">
        <f>'データ一覧(モニタリング指標)'!AAM45+'データ一覧(モニタリング指標)'!AAM46</f>
        <v>3194</v>
      </c>
      <c r="AAN29" s="5">
        <f>'データ一覧(モニタリング指標)'!AAN45+'データ一覧(モニタリング指標)'!AAN46</f>
        <v>3194</v>
      </c>
      <c r="AAO29" s="5">
        <f>'データ一覧(モニタリング指標)'!AAO45+'データ一覧(モニタリング指標)'!AAO46</f>
        <v>3209</v>
      </c>
      <c r="AAP29" s="5">
        <f>'データ一覧(モニタリング指標)'!AAP45+'データ一覧(モニタリング指標)'!AAP46</f>
        <v>3228</v>
      </c>
      <c r="AAQ29" s="5">
        <f>'データ一覧(モニタリング指標)'!AAQ45+'データ一覧(モニタリング指標)'!AAQ46</f>
        <v>3464</v>
      </c>
      <c r="AAR29" s="5">
        <f>'データ一覧(モニタリング指標)'!AAR45+'データ一覧(モニタリング指標)'!AAR46</f>
        <v>3449</v>
      </c>
      <c r="AAS29" s="5">
        <f>'データ一覧(モニタリング指標)'!AAS45+'データ一覧(モニタリング指標)'!AAS46</f>
        <v>3442</v>
      </c>
      <c r="AAT29" s="5">
        <f>'データ一覧(モニタリング指標)'!AAT45+'データ一覧(モニタリング指標)'!AAT46</f>
        <v>3409</v>
      </c>
      <c r="AAU29" s="5">
        <f>'データ一覧(モニタリング指標)'!AAU45+'データ一覧(モニタリング指標)'!AAU46</f>
        <v>3409</v>
      </c>
      <c r="AAV29" s="5">
        <f>'データ一覧(モニタリング指標)'!AAV45+'データ一覧(モニタリング指標)'!AAV46</f>
        <v>3425</v>
      </c>
      <c r="AAW29" s="5">
        <f>'データ一覧(モニタリング指標)'!AAW45+'データ一覧(モニタリング指標)'!AAW46</f>
        <v>3425</v>
      </c>
      <c r="AAX29" s="5">
        <f>'データ一覧(モニタリング指標)'!AAX45+'データ一覧(モニタリング指標)'!AAX46</f>
        <v>3435</v>
      </c>
      <c r="AAY29" s="5">
        <f>'データ一覧(モニタリング指標)'!AAY45+'データ一覧(モニタリング指標)'!AAY46</f>
        <v>3435</v>
      </c>
      <c r="AAZ29" s="5">
        <f>'データ一覧(モニタリング指標)'!AAZ45+'データ一覧(モニタリング指標)'!AAZ46</f>
        <v>3432</v>
      </c>
      <c r="ABA29" s="5">
        <f>'データ一覧(モニタリング指標)'!ABA45+'データ一覧(モニタリング指標)'!ABA46</f>
        <v>3438</v>
      </c>
      <c r="ABB29" s="5">
        <f>'データ一覧(モニタリング指標)'!ABB45+'データ一覧(モニタリング指標)'!ABB46</f>
        <v>3438</v>
      </c>
      <c r="ABC29" s="5">
        <f>'データ一覧(モニタリング指標)'!ABC45+'データ一覧(モニタリング指標)'!ABC46</f>
        <v>3445</v>
      </c>
      <c r="ABD29" s="5">
        <f>'データ一覧(モニタリング指標)'!ABD45+'データ一覧(モニタリング指標)'!ABD46</f>
        <v>3404</v>
      </c>
      <c r="ABE29" s="5">
        <f>'データ一覧(モニタリング指標)'!ABE45+'データ一覧(モニタリング指標)'!ABE46</f>
        <v>3436</v>
      </c>
      <c r="ABF29" s="5">
        <f>'データ一覧(モニタリング指標)'!ABF45+'データ一覧(モニタリング指標)'!ABF46</f>
        <v>3419</v>
      </c>
      <c r="ABG29" s="5">
        <f>'データ一覧(モニタリング指標)'!ABG45+'データ一覧(モニタリング指標)'!ABG46</f>
        <v>3414</v>
      </c>
      <c r="ABH29" s="5">
        <f>'データ一覧(モニタリング指標)'!ABH45+'データ一覧(モニタリング指標)'!ABH46</f>
        <v>3408</v>
      </c>
      <c r="ABI29" s="5">
        <f>'データ一覧(モニタリング指標)'!ABI45+'データ一覧(モニタリング指標)'!ABI46</f>
        <v>3420</v>
      </c>
      <c r="ABJ29" s="5">
        <f>'データ一覧(モニタリング指標)'!ABJ45+'データ一覧(モニタリング指標)'!ABJ46</f>
        <v>3423</v>
      </c>
      <c r="ABK29" s="5">
        <f>'データ一覧(モニタリング指標)'!ABK45+'データ一覧(モニタリング指標)'!ABK46</f>
        <v>3425</v>
      </c>
      <c r="ABL29" s="5">
        <f>'データ一覧(モニタリング指標)'!ABL45+'データ一覧(モニタリング指標)'!ABL46</f>
        <v>3477</v>
      </c>
      <c r="ABM29" s="5">
        <f>'データ一覧(モニタリング指標)'!ABM45+'データ一覧(モニタリング指標)'!ABM46</f>
        <v>3427</v>
      </c>
      <c r="ABN29" s="5">
        <f>'データ一覧(モニタリング指標)'!ABN45+'データ一覧(モニタリング指標)'!ABN46</f>
        <v>3440</v>
      </c>
      <c r="ABO29" s="5">
        <f>'データ一覧(モニタリング指標)'!ABO45+'データ一覧(モニタリング指標)'!ABO46</f>
        <v>3438</v>
      </c>
      <c r="ABP29" s="5">
        <f>'データ一覧(モニタリング指標)'!ABP45+'データ一覧(モニタリング指標)'!ABP46</f>
        <v>3438</v>
      </c>
      <c r="ABQ29" s="5">
        <f>'データ一覧(モニタリング指標)'!ABQ45+'データ一覧(モニタリング指標)'!ABQ46</f>
        <v>3446</v>
      </c>
      <c r="ABR29" s="5">
        <f>'データ一覧(モニタリング指標)'!ABR45+'データ一覧(モニタリング指標)'!ABR46</f>
        <v>3469</v>
      </c>
      <c r="ABS29" s="5">
        <f>'データ一覧(モニタリング指標)'!ABS45+'データ一覧(モニタリング指標)'!ABS46</f>
        <v>3450</v>
      </c>
      <c r="ABT29" s="5">
        <f>'データ一覧(モニタリング指標)'!ABT45+'データ一覧(モニタリング指標)'!ABT46</f>
        <v>3436</v>
      </c>
      <c r="ABU29" s="5">
        <f>'データ一覧(モニタリング指標)'!ABU45+'データ一覧(モニタリング指標)'!ABU46</f>
        <v>3422</v>
      </c>
      <c r="ABV29" s="5">
        <f>'データ一覧(モニタリング指標)'!ABV45+'データ一覧(モニタリング指標)'!ABV46</f>
        <v>3407</v>
      </c>
      <c r="ABW29" s="5">
        <f>'データ一覧(モニタリング指標)'!ABW45+'データ一覧(モニタリング指標)'!ABW46</f>
        <v>3407</v>
      </c>
      <c r="ABX29" s="5">
        <f>'データ一覧(モニタリング指標)'!ABX45+'データ一覧(モニタリング指標)'!ABX46</f>
        <v>3409</v>
      </c>
      <c r="ABY29" s="5">
        <f>'データ一覧(モニタリング指標)'!ABY45+'データ一覧(モニタリング指標)'!ABY46</f>
        <v>3388</v>
      </c>
      <c r="ABZ29" s="5">
        <f>'データ一覧(モニタリング指標)'!ABZ45+'データ一覧(モニタリング指標)'!ABZ46</f>
        <v>3350</v>
      </c>
      <c r="ACA29" s="5">
        <f>'データ一覧(モニタリング指標)'!ACA45+'データ一覧(モニタリング指標)'!ACA46</f>
        <v>3339</v>
      </c>
      <c r="ACB29" s="5">
        <f>'データ一覧(モニタリング指標)'!ACB45+'データ一覧(モニタリング指標)'!ACB46</f>
        <v>3336</v>
      </c>
      <c r="ACC29" s="5">
        <f>'データ一覧(モニタリング指標)'!ACC45+'データ一覧(モニタリング指標)'!ACC46</f>
        <v>3320</v>
      </c>
      <c r="ACD29" s="5">
        <f>'データ一覧(モニタリング指標)'!ACD45+'データ一覧(モニタリング指標)'!ACD46</f>
        <v>3320</v>
      </c>
      <c r="ACE29" s="5">
        <f>'データ一覧(モニタリング指標)'!ACE45+'データ一覧(モニタリング指標)'!ACE46</f>
        <v>3330</v>
      </c>
      <c r="ACF29" s="5">
        <f>'データ一覧(モニタリング指標)'!ACF45+'データ一覧(モニタリング指標)'!ACF46</f>
        <v>3306</v>
      </c>
      <c r="ACG29" s="5">
        <f>'データ一覧(モニタリング指標)'!ACG45+'データ一覧(モニタリング指標)'!ACG46</f>
        <v>3306</v>
      </c>
      <c r="ACH29" s="5">
        <f>'データ一覧(モニタリング指標)'!ACH45+'データ一覧(モニタリング指標)'!ACH46</f>
        <v>3302</v>
      </c>
      <c r="ACI29" s="5">
        <f>'データ一覧(モニタリング指標)'!ACI45+'データ一覧(モニタリング指標)'!ACI46</f>
        <v>3303</v>
      </c>
      <c r="ACJ29" s="5">
        <f>'データ一覧(モニタリング指標)'!ACJ45+'データ一覧(モニタリング指標)'!ACJ46</f>
        <v>3302</v>
      </c>
      <c r="ACK29" s="5">
        <f>'データ一覧(モニタリング指標)'!ACK45+'データ一覧(モニタリング指標)'!ACK46</f>
        <v>3302</v>
      </c>
      <c r="ACL29" s="5">
        <f>'データ一覧(モニタリング指標)'!ACL45+'データ一覧(モニタリング指標)'!ACL46</f>
        <v>3302</v>
      </c>
      <c r="ACM29" s="5">
        <f>'データ一覧(モニタリング指標)'!ACM45+'データ一覧(モニタリング指標)'!ACM46</f>
        <v>3303</v>
      </c>
      <c r="ACN29" s="5">
        <f>'データ一覧(モニタリング指標)'!ACN45+'データ一覧(モニタリング指標)'!ACN46</f>
        <v>3303</v>
      </c>
      <c r="ACO29" s="5">
        <f>'データ一覧(モニタリング指標)'!ACO45+'データ一覧(モニタリング指標)'!ACO46</f>
        <v>3304</v>
      </c>
      <c r="ACP29" s="5">
        <f>'データ一覧(モニタリング指標)'!ACP45+'データ一覧(モニタリング指標)'!ACP46</f>
        <v>3301</v>
      </c>
      <c r="ACQ29" s="5">
        <f>'データ一覧(モニタリング指標)'!ACQ45+'データ一覧(モニタリング指標)'!ACQ46</f>
        <v>3301</v>
      </c>
      <c r="ACR29" s="5">
        <f>'データ一覧(モニタリング指標)'!ACR45+'データ一覧(モニタリング指標)'!ACR46</f>
        <v>3301</v>
      </c>
      <c r="ACS29" s="5">
        <f>'データ一覧(モニタリング指標)'!ACS45+'データ一覧(モニタリング指標)'!ACS46</f>
        <v>3321</v>
      </c>
      <c r="ACT29" s="5">
        <f>'データ一覧(モニタリング指標)'!ACT45+'データ一覧(モニタリング指標)'!ACT46</f>
        <v>3329</v>
      </c>
      <c r="ACU29" s="5">
        <f>'データ一覧(モニタリング指標)'!ACU45+'データ一覧(モニタリング指標)'!ACU46</f>
        <v>3350</v>
      </c>
      <c r="ACV29" s="5">
        <f>'データ一覧(モニタリング指標)'!ACV45+'データ一覧(モニタリング指標)'!ACV46</f>
        <v>3355</v>
      </c>
      <c r="ACW29" s="5">
        <f>'データ一覧(モニタリング指標)'!ACW45+'データ一覧(モニタリング指標)'!ACW46</f>
        <v>3354</v>
      </c>
      <c r="ACX29" s="5">
        <f>'データ一覧(モニタリング指標)'!ACX45+'データ一覧(モニタリング指標)'!ACX46</f>
        <v>3354</v>
      </c>
      <c r="ACY29" s="5">
        <f>'データ一覧(モニタリング指標)'!ACY45+'データ一覧(モニタリング指標)'!ACY46</f>
        <v>3354</v>
      </c>
      <c r="ACZ29" s="5">
        <f>'データ一覧(モニタリング指標)'!ACZ45+'データ一覧(モニタリング指標)'!ACZ46</f>
        <v>3354</v>
      </c>
      <c r="ADA29" s="5">
        <f>'データ一覧(モニタリング指標)'!ADA45+'データ一覧(モニタリング指標)'!ADA46</f>
        <v>3353</v>
      </c>
      <c r="ADB29" s="5">
        <f>'データ一覧(モニタリング指標)'!ADB45+'データ一覧(モニタリング指標)'!ADB46</f>
        <v>3364</v>
      </c>
      <c r="ADC29" s="5">
        <f>'データ一覧(モニタリング指標)'!ADC45+'データ一覧(モニタリング指標)'!ADC46</f>
        <v>3363</v>
      </c>
      <c r="ADD29" s="5">
        <f>'データ一覧(モニタリング指標)'!ADD45+'データ一覧(モニタリング指標)'!ADD46</f>
        <v>3354</v>
      </c>
      <c r="ADE29" s="5">
        <f>'データ一覧(モニタリング指標)'!ADE45+'データ一覧(モニタリング指標)'!ADE46</f>
        <v>3350</v>
      </c>
      <c r="ADF29" s="5">
        <f>'データ一覧(モニタリング指標)'!ADF45+'データ一覧(モニタリング指標)'!ADF46</f>
        <v>3350</v>
      </c>
      <c r="ADG29" s="5">
        <f>'データ一覧(モニタリング指標)'!ADG45+'データ一覧(モニタリング指標)'!ADG46</f>
        <v>3350</v>
      </c>
      <c r="ADH29" s="5">
        <f>'データ一覧(モニタリング指標)'!ADH45+'データ一覧(モニタリング指標)'!ADH46</f>
        <v>3338</v>
      </c>
      <c r="ADI29" s="5">
        <f>'データ一覧(モニタリング指標)'!ADI45+'データ一覧(モニタリング指標)'!ADI46</f>
        <v>3340</v>
      </c>
      <c r="ADJ29" s="5">
        <f>'データ一覧(モニタリング指標)'!ADJ45+'データ一覧(モニタリング指標)'!ADJ46</f>
        <v>3342</v>
      </c>
      <c r="ADK29" s="5">
        <f>'データ一覧(モニタリング指標)'!ADK45+'データ一覧(モニタリング指標)'!ADK46</f>
        <v>3345</v>
      </c>
      <c r="ADL29" s="5">
        <f>'データ一覧(モニタリング指標)'!ADL45+'データ一覧(モニタリング指標)'!ADL46</f>
        <v>3345</v>
      </c>
      <c r="ADM29" s="5">
        <f>'データ一覧(モニタリング指標)'!ADM45+'データ一覧(モニタリング指標)'!ADM46</f>
        <v>3345</v>
      </c>
      <c r="ADN29" s="5">
        <f>'データ一覧(モニタリング指標)'!ADN45+'データ一覧(モニタリング指標)'!ADN46</f>
        <v>3345</v>
      </c>
      <c r="ADO29" s="5">
        <f>'データ一覧(モニタリング指標)'!ADO45+'データ一覧(モニタリング指標)'!ADO46</f>
        <v>3344</v>
      </c>
      <c r="ADP29" s="5">
        <f>'データ一覧(モニタリング指標)'!ADP45+'データ一覧(モニタリング指標)'!ADP46</f>
        <v>3344</v>
      </c>
      <c r="ADQ29" s="5">
        <f>'データ一覧(モニタリング指標)'!ADQ45+'データ一覧(モニタリング指標)'!ADQ46</f>
        <v>3344</v>
      </c>
      <c r="ADR29" s="5">
        <f>'データ一覧(モニタリング指標)'!ADR45+'データ一覧(モニタリング指標)'!ADR46</f>
        <v>3344</v>
      </c>
      <c r="ADS29" s="5">
        <f>'データ一覧(モニタリング指標)'!ADS45+'データ一覧(モニタリング指標)'!ADS46</f>
        <v>3351</v>
      </c>
      <c r="ADT29" s="5">
        <f>'データ一覧(モニタリング指標)'!ADT45+'データ一覧(モニタリング指標)'!ADT46</f>
        <v>3351</v>
      </c>
      <c r="ADU29" s="5">
        <f>'データ一覧(モニタリング指標)'!ADU45+'データ一覧(モニタリング指標)'!ADU46</f>
        <v>3351</v>
      </c>
      <c r="ADV29" s="5">
        <f>'データ一覧(モニタリング指標)'!ADV45+'データ一覧(モニタリング指標)'!ADV46</f>
        <v>3348</v>
      </c>
      <c r="ADW29" s="5">
        <f>'データ一覧(モニタリング指標)'!ADW45+'データ一覧(モニタリング指標)'!ADW46</f>
        <v>3376</v>
      </c>
      <c r="ADX29" s="5">
        <f>'データ一覧(モニタリング指標)'!ADX45+'データ一覧(モニタリング指標)'!ADX46</f>
        <v>3376</v>
      </c>
      <c r="ADY29" s="5">
        <f>'データ一覧(モニタリング指標)'!ADY45+'データ一覧(モニタリング指標)'!ADY46</f>
        <v>3377</v>
      </c>
      <c r="ADZ29" s="5">
        <f>'データ一覧(モニタリング指標)'!ADZ45+'データ一覧(モニタリング指標)'!ADZ46</f>
        <v>3376</v>
      </c>
      <c r="AEA29" s="5">
        <f>'データ一覧(モニタリング指標)'!AEA45+'データ一覧(モニタリング指標)'!AEA46</f>
        <v>3376</v>
      </c>
      <c r="AEB29" s="5">
        <f>'データ一覧(モニタリング指標)'!AEB45+'データ一覧(モニタリング指標)'!AEB46</f>
        <v>3376</v>
      </c>
      <c r="AEC29" s="5">
        <f>'データ一覧(モニタリング指標)'!AEC45+'データ一覧(モニタリング指標)'!AEC46</f>
        <v>3383</v>
      </c>
      <c r="AED29" s="5">
        <f>'データ一覧(モニタリング指標)'!AED45+'データ一覧(モニタリング指標)'!AED46</f>
        <v>3392</v>
      </c>
      <c r="AEE29" s="5">
        <f>'データ一覧(モニタリング指標)'!AEE45+'データ一覧(モニタリング指標)'!AEE46</f>
        <v>3394</v>
      </c>
      <c r="AEF29" s="5">
        <f>'データ一覧(モニタリング指標)'!AEF45+'データ一覧(モニタリング指標)'!AEF46</f>
        <v>3396</v>
      </c>
      <c r="AEG29" s="5">
        <f>'データ一覧(モニタリング指標)'!AEG45+'データ一覧(モニタリング指標)'!AEG46</f>
        <v>3396</v>
      </c>
      <c r="AEH29" s="5">
        <f>'データ一覧(モニタリング指標)'!AEH45+'データ一覧(モニタリング指標)'!AEH46</f>
        <v>3396</v>
      </c>
      <c r="AEI29" s="5">
        <f>'データ一覧(モニタリング指標)'!AEI45+'データ一覧(モニタリング指標)'!AEI46</f>
        <v>3404</v>
      </c>
      <c r="AEJ29" s="5">
        <f>'データ一覧(モニタリング指標)'!AEJ45+'データ一覧(モニタリング指標)'!AEJ46</f>
        <v>3407</v>
      </c>
      <c r="AEK29" s="5">
        <f>'データ一覧(モニタリング指標)'!AEK45+'データ一覧(モニタリング指標)'!AEK46</f>
        <v>3405</v>
      </c>
      <c r="AEL29" s="5">
        <f>'データ一覧(モニタリング指標)'!AEL45+'データ一覧(モニタリング指標)'!AEL46</f>
        <v>3413</v>
      </c>
      <c r="AEM29" s="5">
        <f>'データ一覧(モニタリング指標)'!AEM45+'データ一覧(モニタリング指標)'!AEM46</f>
        <v>3412</v>
      </c>
      <c r="AEN29" s="5">
        <f>'データ一覧(モニタリング指標)'!AEN45+'データ一覧(モニタリング指標)'!AEN46</f>
        <v>3409</v>
      </c>
      <c r="AEO29" s="5">
        <f>'データ一覧(モニタリング指標)'!AEO45+'データ一覧(モニタリング指標)'!AEO46</f>
        <v>3409</v>
      </c>
      <c r="AEP29" s="5">
        <f>'データ一覧(モニタリング指標)'!AEP45+'データ一覧(モニタリング指標)'!AEP46</f>
        <v>3409</v>
      </c>
      <c r="AEQ29" s="5">
        <f>'データ一覧(モニタリング指標)'!AEQ45+'データ一覧(モニタリング指標)'!AEQ46</f>
        <v>3407</v>
      </c>
      <c r="AER29" s="5">
        <f>'データ一覧(モニタリング指標)'!AER45+'データ一覧(モニタリング指標)'!AER46</f>
        <v>3388</v>
      </c>
      <c r="AES29" s="5">
        <f>'データ一覧(モニタリング指標)'!AES45+'データ一覧(モニタリング指標)'!AES46</f>
        <v>3388</v>
      </c>
      <c r="AET29" s="5">
        <f>'データ一覧(モニタリング指標)'!AET45+'データ一覧(モニタリング指標)'!AET46</f>
        <v>3391</v>
      </c>
      <c r="AEU29" s="5">
        <f>'データ一覧(モニタリング指標)'!AEU45+'データ一覧(モニタリング指標)'!AEU46</f>
        <v>3391</v>
      </c>
      <c r="AEV29" s="5">
        <f>'データ一覧(モニタリング指標)'!AEV45+'データ一覧(モニタリング指標)'!AEV46</f>
        <v>3391</v>
      </c>
      <c r="AEW29" s="5">
        <f>'データ一覧(モニタリング指標)'!AEW45+'データ一覧(モニタリング指標)'!AEW46</f>
        <v>3406</v>
      </c>
      <c r="AEX29" s="5">
        <f>'データ一覧(モニタリング指標)'!AEX45+'データ一覧(モニタリング指標)'!AEX46</f>
        <v>3401</v>
      </c>
      <c r="AEY29" s="5">
        <f>'データ一覧(モニタリング指標)'!AEY45+'データ一覧(モニタリング指標)'!AEY46</f>
        <v>3402</v>
      </c>
      <c r="AEZ29" s="5">
        <f>'データ一覧(モニタリング指標)'!AEZ45+'データ一覧(モニタリング指標)'!AEZ46</f>
        <v>3402</v>
      </c>
      <c r="AFA29" s="5">
        <f>'データ一覧(モニタリング指標)'!AFA45+'データ一覧(モニタリング指標)'!AFA46</f>
        <v>3402</v>
      </c>
      <c r="AFB29" s="5">
        <f>'データ一覧(モニタリング指標)'!AFB45+'データ一覧(モニタリング指標)'!AFB46</f>
        <v>3403</v>
      </c>
      <c r="AFC29" s="5">
        <f>'データ一覧(モニタリング指標)'!AFC45+'データ一覧(モニタリング指標)'!AFC46</f>
        <v>3403</v>
      </c>
      <c r="AFD29" s="5">
        <f>'データ一覧(モニタリング指標)'!AFD45+'データ一覧(モニタリング指標)'!AFD46</f>
        <v>3428</v>
      </c>
      <c r="AFE29" s="5">
        <f>'データ一覧(モニタリング指標)'!AFE45+'データ一覧(モニタリング指標)'!AFE46</f>
        <v>3427</v>
      </c>
      <c r="AFF29" s="5">
        <f>'データ一覧(モニタリング指標)'!AFF45+'データ一覧(モニタリング指標)'!AFF46</f>
        <v>3481</v>
      </c>
      <c r="AFG29" s="5">
        <f>'データ一覧(モニタリング指標)'!AFG45+'データ一覧(モニタリング指標)'!AFG46</f>
        <v>3484</v>
      </c>
      <c r="AFH29" s="5">
        <f>'データ一覧(モニタリング指標)'!AFH45+'データ一覧(モニタリング指標)'!AFH46</f>
        <v>3482</v>
      </c>
      <c r="AFI29" s="5">
        <f>'データ一覧(モニタリング指標)'!AFI45+'データ一覧(モニタリング指標)'!AFI46</f>
        <v>3482</v>
      </c>
      <c r="AFJ29" s="5">
        <f>'データ一覧(モニタリング指標)'!AFJ45+'データ一覧(モニタリング指標)'!AFJ46</f>
        <v>3482</v>
      </c>
      <c r="AFK29" s="5">
        <f>'データ一覧(モニタリング指標)'!AFK45+'データ一覧(モニタリング指標)'!AFK46</f>
        <v>3516</v>
      </c>
      <c r="AFL29" s="5">
        <f>'データ一覧(モニタリング指標)'!AFL45+'データ一覧(モニタリング指標)'!AFL46</f>
        <v>3515</v>
      </c>
      <c r="AFM29" s="5">
        <f>'データ一覧(モニタリング指標)'!AFM45+'データ一覧(モニタリング指標)'!AFM46</f>
        <v>3515</v>
      </c>
      <c r="AFN29" s="5">
        <f>'データ一覧(モニタリング指標)'!AFN45+'データ一覧(モニタリング指標)'!AFN46</f>
        <v>3514</v>
      </c>
      <c r="AFO29" s="5">
        <f>'データ一覧(モニタリング指標)'!AFO45+'データ一覧(モニタリング指標)'!AFO46</f>
        <v>3515</v>
      </c>
      <c r="AFP29" s="5">
        <f>'データ一覧(モニタリング指標)'!AFP45+'データ一覧(モニタリング指標)'!AFP46</f>
        <v>3514</v>
      </c>
      <c r="AFQ29" s="5">
        <f>'データ一覧(モニタリング指標)'!AFQ45+'データ一覧(モニタリング指標)'!AFQ46</f>
        <v>3514</v>
      </c>
      <c r="AFR29" s="5">
        <f>'データ一覧(モニタリング指標)'!AFR45+'データ一覧(モニタリング指標)'!AFR46</f>
        <v>3514</v>
      </c>
      <c r="AFS29" s="5">
        <f>'データ一覧(モニタリング指標)'!AFS45+'データ一覧(モニタリング指標)'!AFS46</f>
        <v>3515</v>
      </c>
      <c r="AFT29" s="5">
        <f>'データ一覧(モニタリング指標)'!AFT45+'データ一覧(モニタリング指標)'!AFT46</f>
        <v>3515</v>
      </c>
      <c r="AFU29" s="5">
        <f>'データ一覧(モニタリング指標)'!AFU45+'データ一覧(モニタリング指標)'!AFU46</f>
        <v>3669</v>
      </c>
      <c r="AFV29" s="5">
        <f>'データ一覧(モニタリング指標)'!AFV45+'データ一覧(モニタリング指標)'!AFV46</f>
        <v>3670</v>
      </c>
      <c r="AFW29" s="5">
        <f>'データ一覧(モニタリング指標)'!AFW45+'データ一覧(モニタリング指標)'!AFW46</f>
        <v>3671</v>
      </c>
      <c r="AFX29" s="5">
        <f>'データ一覧(モニタリング指標)'!AFX45+'データ一覧(モニタリング指標)'!AFX46</f>
        <v>3671</v>
      </c>
      <c r="AFY29" s="5">
        <f>'データ一覧(モニタリング指標)'!AFY45+'データ一覧(モニタリング指標)'!AFY46</f>
        <v>3671</v>
      </c>
      <c r="AFZ29" s="5">
        <f>'データ一覧(モニタリング指標)'!AFZ45+'データ一覧(モニタリング指標)'!AFZ46</f>
        <v>3708</v>
      </c>
      <c r="AGA29" s="5">
        <f>'データ一覧(モニタリング指標)'!AGA45+'データ一覧(モニタリング指標)'!AGA46</f>
        <v>3709</v>
      </c>
      <c r="AGB29" s="5">
        <f>'データ一覧(モニタリング指標)'!AGB45+'データ一覧(モニタリング指標)'!AGB46</f>
        <v>3704</v>
      </c>
      <c r="AGC29" s="5">
        <f>'データ一覧(モニタリング指標)'!AGC45+'データ一覧(モニタリング指標)'!AGC46</f>
        <v>3807</v>
      </c>
      <c r="AGD29" s="5">
        <f>'データ一覧(モニタリング指標)'!AGD45+'データ一覧(モニタリング指標)'!AGD46</f>
        <v>3804</v>
      </c>
      <c r="AGE29" s="5">
        <f>'データ一覧(モニタリング指標)'!AGE45+'データ一覧(モニタリング指標)'!AGE46</f>
        <v>3804</v>
      </c>
      <c r="AGF29" s="5">
        <f>'データ一覧(モニタリング指標)'!AGF45+'データ一覧(モニタリング指標)'!AGF46</f>
        <v>3869</v>
      </c>
      <c r="AGG29" s="5">
        <f>'データ一覧(モニタリング指標)'!AGG45+'データ一覧(モニタリング指標)'!AGG46</f>
        <v>3894</v>
      </c>
      <c r="AGH29" s="5">
        <f>'データ一覧(モニタリング指標)'!AGH45+'データ一覧(モニタリング指標)'!AGH46</f>
        <v>3907</v>
      </c>
      <c r="AGI29" s="5">
        <f>'データ一覧(モニタリング指標)'!AGI45+'データ一覧(モニタリング指標)'!AGI46</f>
        <v>3907</v>
      </c>
      <c r="AGJ29" s="5">
        <f>'データ一覧(モニタリング指標)'!AGJ45+'データ一覧(モニタリング指標)'!AGJ46</f>
        <v>3929</v>
      </c>
      <c r="AGK29" s="5">
        <f>'データ一覧(モニタリング指標)'!AGK45+'データ一覧(モニタリング指標)'!AGK46</f>
        <v>3953</v>
      </c>
      <c r="AGL29" s="5">
        <f>'データ一覧(モニタリング指標)'!AGL45+'データ一覧(モニタリング指標)'!AGL46</f>
        <v>3953</v>
      </c>
      <c r="AGM29" s="5">
        <f>'データ一覧(モニタリング指標)'!AGM45+'データ一覧(モニタリング指標)'!AGM46</f>
        <v>3953</v>
      </c>
      <c r="AGN29" s="5">
        <f>'データ一覧(モニタリング指標)'!AGN45+'データ一覧(モニタリング指標)'!AGN46</f>
        <v>3953</v>
      </c>
      <c r="AGO29" s="5">
        <f>'データ一覧(モニタリング指標)'!AGO45+'データ一覧(モニタリング指標)'!AGO46</f>
        <v>3981</v>
      </c>
      <c r="AGP29" s="5">
        <f>'データ一覧(モニタリング指標)'!AGP45+'データ一覧(モニタリング指標)'!AGP46</f>
        <v>4129</v>
      </c>
      <c r="AGQ29" s="5">
        <f>'データ一覧(モニタリング指標)'!AGQ45+'データ一覧(モニタリング指標)'!AGQ46</f>
        <v>4129</v>
      </c>
      <c r="AGR29" s="5">
        <f>'データ一覧(モニタリング指標)'!AGR45+'データ一覧(モニタリング指標)'!AGR46</f>
        <v>4077</v>
      </c>
      <c r="AGS29" s="5">
        <f>'データ一覧(モニタリング指標)'!AGS45+'データ一覧(モニタリング指標)'!AGS46</f>
        <v>4077</v>
      </c>
      <c r="AGT29" s="5">
        <f>'データ一覧(モニタリング指標)'!AGT45+'データ一覧(モニタリング指標)'!AGT46</f>
        <v>4136</v>
      </c>
      <c r="AGU29" s="5">
        <f>'データ一覧(モニタリング指標)'!AGU45+'データ一覧(モニタリング指標)'!AGU46</f>
        <v>4199</v>
      </c>
      <c r="AGV29" s="5">
        <f>'データ一覧(モニタリング指標)'!AGV45+'データ一覧(モニタリング指標)'!AGV46</f>
        <v>4167</v>
      </c>
      <c r="AGW29" s="5">
        <f>'データ一覧(モニタリング指標)'!AGW45+'データ一覧(モニタリング指標)'!AGW46</f>
        <v>4172</v>
      </c>
      <c r="AGX29" s="5">
        <f>'データ一覧(モニタリング指標)'!AGX45+'データ一覧(モニタリング指標)'!AGX46</f>
        <v>4198</v>
      </c>
      <c r="AGY29" s="5">
        <f>'データ一覧(モニタリング指標)'!AGY45+'データ一覧(モニタリング指標)'!AGY46</f>
        <v>4190</v>
      </c>
      <c r="AGZ29" s="5">
        <f>'データ一覧(モニタリング指標)'!AGZ45+'データ一覧(モニタリング指標)'!AGZ46</f>
        <v>4190</v>
      </c>
      <c r="AHA29" s="5">
        <f>'データ一覧(モニタリング指標)'!AHA45+'データ一覧(モニタリング指標)'!AHA46</f>
        <v>4190</v>
      </c>
      <c r="AHB29" s="5">
        <f>'データ一覧(モニタリング指標)'!AHB45+'データ一覧(モニタリング指標)'!AHB46</f>
        <v>4199</v>
      </c>
      <c r="AHC29" s="5">
        <f>'データ一覧(モニタリング指標)'!AHC45+'データ一覧(モニタリング指標)'!AHC46</f>
        <v>4234</v>
      </c>
      <c r="AHD29" s="5">
        <f>'データ一覧(モニタリング指標)'!AHD45+'データ一覧(モニタリング指標)'!AHD46</f>
        <v>4216</v>
      </c>
      <c r="AHE29" s="5">
        <f>'データ一覧(モニタリング指標)'!AHE45+'データ一覧(モニタリング指標)'!AHE46</f>
        <v>4219</v>
      </c>
      <c r="AHF29" s="5">
        <f>'データ一覧(モニタリング指標)'!AHF45+'データ一覧(モニタリング指標)'!AHF46</f>
        <v>4224</v>
      </c>
      <c r="AHG29" s="5">
        <f>'データ一覧(モニタリング指標)'!AHG45+'データ一覧(モニタリング指標)'!AHG46</f>
        <v>4224</v>
      </c>
      <c r="AHH29" s="5">
        <f>'データ一覧(モニタリング指標)'!AHH45+'データ一覧(モニタリング指標)'!AHH46</f>
        <v>4224</v>
      </c>
      <c r="AHI29" s="5">
        <f>'データ一覧(モニタリング指標)'!AHI45+'データ一覧(モニタリング指標)'!AHI46</f>
        <v>4229</v>
      </c>
      <c r="AHJ29" s="5">
        <f>'データ一覧(モニタリング指標)'!AHJ45+'データ一覧(モニタリング指標)'!AHJ46</f>
        <v>4229</v>
      </c>
      <c r="AHK29" s="5">
        <f>'データ一覧(モニタリング指標)'!AHK45+'データ一覧(モニタリング指標)'!AHK46</f>
        <v>4240</v>
      </c>
      <c r="AHL29" s="5">
        <f>'データ一覧(モニタリング指標)'!AHL45+'データ一覧(モニタリング指標)'!AHL46</f>
        <v>4240</v>
      </c>
      <c r="AHM29" s="5">
        <f>'データ一覧(モニタリング指標)'!AHM45+'データ一覧(モニタリング指標)'!AHM46</f>
        <v>4238</v>
      </c>
      <c r="AHN29" s="5">
        <f>'データ一覧(モニタリング指標)'!AHN45+'データ一覧(モニタリング指標)'!AHN46</f>
        <v>4238</v>
      </c>
      <c r="AHO29" s="5">
        <f>'データ一覧(モニタリング指標)'!AHO45+'データ一覧(モニタリング指標)'!AHO46</f>
        <v>4238</v>
      </c>
      <c r="AHP29" s="5">
        <f>'データ一覧(モニタリング指標)'!AHP45+'データ一覧(モニタリング指標)'!AHP46</f>
        <v>4230</v>
      </c>
      <c r="AHQ29" s="5">
        <f>'データ一覧(モニタリング指標)'!AHQ45+'データ一覧(モニタリング指標)'!AHQ46</f>
        <v>4256</v>
      </c>
      <c r="AHR29" s="5">
        <f>'データ一覧(モニタリング指標)'!AHR45+'データ一覧(モニタリング指標)'!AHR46</f>
        <v>4251</v>
      </c>
      <c r="AHS29" s="5">
        <f>'データ一覧(モニタリング指標)'!AHS45+'データ一覧(モニタリング指標)'!AHS46</f>
        <v>4259</v>
      </c>
      <c r="AHT29" s="5">
        <f>'データ一覧(モニタリング指標)'!AHT45+'データ一覧(モニタリング指標)'!AHT46</f>
        <v>4239</v>
      </c>
      <c r="AHU29" s="5">
        <f>'データ一覧(モニタリング指標)'!AHU45+'データ一覧(モニタリング指標)'!AHU46</f>
        <v>4239</v>
      </c>
      <c r="AHV29" s="5">
        <f>'データ一覧(モニタリング指標)'!AHV45+'データ一覧(モニタリング指標)'!AHV46</f>
        <v>4239</v>
      </c>
      <c r="AHW29" s="5">
        <f>'データ一覧(モニタリング指標)'!AHW45+'データ一覧(モニタリング指標)'!AHW46</f>
        <v>4217</v>
      </c>
      <c r="AHX29" s="5">
        <f>'データ一覧(モニタリング指標)'!AHX45+'データ一覧(モニタリング指標)'!AHX46</f>
        <v>4181</v>
      </c>
      <c r="AHY29" s="5">
        <f>'データ一覧(モニタリング指標)'!AHY45+'データ一覧(モニタリング指標)'!AHY46</f>
        <v>4195</v>
      </c>
      <c r="AHZ29" s="5">
        <f>'データ一覧(モニタリング指標)'!AHZ45+'データ一覧(モニタリング指標)'!AHZ46</f>
        <v>4195</v>
      </c>
      <c r="AIA29" s="5">
        <f>'データ一覧(モニタリング指標)'!AIA45+'データ一覧(モニタリング指標)'!AIA46</f>
        <v>4194</v>
      </c>
      <c r="AIB29" s="5">
        <f>'データ一覧(モニタリング指標)'!AIB45+'データ一覧(モニタリング指標)'!AIB46</f>
        <v>4194</v>
      </c>
      <c r="AIC29" s="5">
        <f>'データ一覧(モニタリング指標)'!AIC45+'データ一覧(モニタリング指標)'!AIC46</f>
        <v>4194</v>
      </c>
      <c r="AID29" s="5">
        <f>'データ一覧(モニタリング指標)'!AID45+'データ一覧(モニタリング指標)'!AID46</f>
        <v>4190</v>
      </c>
      <c r="AIE29" s="5">
        <f>'データ一覧(モニタリング指標)'!AIE45+'データ一覧(モニタリング指標)'!AIE46</f>
        <v>4192</v>
      </c>
      <c r="AIF29" s="5">
        <f>'データ一覧(モニタリング指標)'!AIF45+'データ一覧(モニタリング指標)'!AIF46</f>
        <v>4178</v>
      </c>
      <c r="AIG29" s="5">
        <f>'データ一覧(モニタリング指標)'!AIG45+'データ一覧(モニタリング指標)'!AIG46</f>
        <v>4172</v>
      </c>
      <c r="AIH29" s="5">
        <f>'データ一覧(モニタリング指標)'!AIH45+'データ一覧(モニタリング指標)'!AIH46</f>
        <v>4171</v>
      </c>
      <c r="AII29" s="5">
        <f>'データ一覧(モニタリング指標)'!AII45+'データ一覧(モニタリング指標)'!AII46</f>
        <v>4171</v>
      </c>
      <c r="AIJ29" s="5">
        <f>'データ一覧(モニタリング指標)'!AIJ45+'データ一覧(モニタリング指標)'!AIJ46</f>
        <v>4171</v>
      </c>
      <c r="AIK29" s="5">
        <f>'データ一覧(モニタリング指標)'!AIK45+'データ一覧(モニタリング指標)'!AIK46</f>
        <v>4155</v>
      </c>
      <c r="AIL29" s="5">
        <f>'データ一覧(モニタリング指標)'!AIL45+'データ一覧(モニタリング指標)'!AIL46</f>
        <v>4154</v>
      </c>
      <c r="AIM29" s="5">
        <f>'データ一覧(モニタリング指標)'!AIM45+'データ一覧(モニタリング指標)'!AIM46</f>
        <v>4147</v>
      </c>
      <c r="AIN29" s="5">
        <f>'データ一覧(モニタリング指標)'!AIN45+'データ一覧(モニタリング指標)'!AIN46</f>
        <v>4159</v>
      </c>
      <c r="AIO29" s="5">
        <f>'データ一覧(モニタリング指標)'!AIO45+'データ一覧(モニタリング指標)'!AIO46</f>
        <v>4167</v>
      </c>
      <c r="AIP29" s="5">
        <f>'データ一覧(モニタリング指標)'!AIP45+'データ一覧(モニタリング指標)'!AIP46</f>
        <v>4167</v>
      </c>
      <c r="AIQ29" s="5">
        <f>'データ一覧(モニタリング指標)'!AIQ45+'データ一覧(モニタリング指標)'!AIQ46</f>
        <v>4167</v>
      </c>
      <c r="AIR29" s="5">
        <f>'データ一覧(モニタリング指標)'!AIR45+'データ一覧(モニタリング指標)'!AIR46</f>
        <v>4158</v>
      </c>
      <c r="AIS29" s="5">
        <f>'データ一覧(モニタリング指標)'!AIS45+'データ一覧(モニタリング指標)'!AIS46</f>
        <v>4154</v>
      </c>
      <c r="AIT29" s="5">
        <f>'データ一覧(モニタリング指標)'!AIT45+'データ一覧(モニタリング指標)'!AIT46</f>
        <v>4150</v>
      </c>
      <c r="AIU29" s="5">
        <f>'データ一覧(モニタリング指標)'!AIU45+'データ一覧(モニタリング指標)'!AIU46</f>
        <v>4151</v>
      </c>
      <c r="AIV29" s="5">
        <f>'データ一覧(モニタリング指標)'!AIV45+'データ一覧(モニタリング指標)'!AIV46</f>
        <v>4155</v>
      </c>
      <c r="AIW29" s="5">
        <f>'データ一覧(モニタリング指標)'!AIW45+'データ一覧(モニタリング指標)'!AIW46</f>
        <v>4155</v>
      </c>
      <c r="AIX29" s="5">
        <f>'データ一覧(モニタリング指標)'!AIX45+'データ一覧(モニタリング指標)'!AIX46</f>
        <v>4155</v>
      </c>
      <c r="AIY29" s="5">
        <f>'データ一覧(モニタリング指標)'!AIY45+'データ一覧(モニタリング指標)'!AIY46</f>
        <v>4155</v>
      </c>
      <c r="AIZ29" s="5">
        <f>'データ一覧(モニタリング指標)'!AIZ45+'データ一覧(モニタリング指標)'!AIZ46</f>
        <v>4155</v>
      </c>
      <c r="AJA29" s="5">
        <f>'データ一覧(モニタリング指標)'!AJA45+'データ一覧(モニタリング指標)'!AJA46</f>
        <v>4147</v>
      </c>
      <c r="AJB29" s="5">
        <f>'データ一覧(モニタリング指標)'!AJB45+'データ一覧(モニタリング指標)'!AJB46</f>
        <v>4147</v>
      </c>
      <c r="AJC29" s="5">
        <f>'データ一覧(モニタリング指標)'!AJC45+'データ一覧(モニタリング指標)'!AJC46</f>
        <v>4147</v>
      </c>
      <c r="AJD29" s="5">
        <f>'データ一覧(モニタリング指標)'!AJD45+'データ一覧(モニタリング指標)'!AJD46</f>
        <v>4147</v>
      </c>
      <c r="AJE29" s="5">
        <f>'データ一覧(モニタリング指標)'!AJE45+'データ一覧(モニタリング指標)'!AJE46</f>
        <v>4147</v>
      </c>
      <c r="AJF29" s="5">
        <f>'データ一覧(モニタリング指標)'!AJF45+'データ一覧(モニタリング指標)'!AJF46</f>
        <v>4158</v>
      </c>
      <c r="AJG29" s="5">
        <f>'データ一覧(モニタリング指標)'!AJG45+'データ一覧(モニタリング指標)'!AJG46</f>
        <v>4166</v>
      </c>
      <c r="AJH29" s="5">
        <f>'データ一覧(モニタリング指標)'!AJH45+'データ一覧(モニタリング指標)'!AJH46</f>
        <v>4166</v>
      </c>
      <c r="AJI29" s="5">
        <f>'データ一覧(モニタリング指標)'!AJI45+'データ一覧(モニタリング指標)'!AJI46</f>
        <v>4166</v>
      </c>
      <c r="AJJ29" s="5">
        <f>'データ一覧(モニタリング指標)'!AJJ45+'データ一覧(モニタリング指標)'!AJJ46</f>
        <v>4144</v>
      </c>
      <c r="AJK29" s="5">
        <f>'データ一覧(モニタリング指標)'!AJK45+'データ一覧(モニタリング指標)'!AJK46</f>
        <v>4144</v>
      </c>
      <c r="AJL29" s="5">
        <f>'データ一覧(モニタリング指標)'!AJL45+'データ一覧(モニタリング指標)'!AJL46</f>
        <v>4144</v>
      </c>
      <c r="AJM29" s="5">
        <f>'データ一覧(モニタリング指標)'!AJM45+'データ一覧(モニタリング指標)'!AJM46</f>
        <v>4148</v>
      </c>
      <c r="AJN29" s="5">
        <f>'データ一覧(モニタリング指標)'!AJN45+'データ一覧(モニタリング指標)'!AJN46</f>
        <v>4151</v>
      </c>
      <c r="AJO29" s="5">
        <f>'データ一覧(モニタリング指標)'!AJO45+'データ一覧(モニタリング指標)'!AJO46</f>
        <v>4146</v>
      </c>
      <c r="AJP29" s="5">
        <f>'データ一覧(モニタリング指標)'!AJP45+'データ一覧(モニタリング指標)'!AJP46</f>
        <v>4147</v>
      </c>
      <c r="AJQ29" s="5">
        <f>'データ一覧(モニタリング指標)'!AJQ45+'データ一覧(モニタリング指標)'!AJQ46</f>
        <v>4153</v>
      </c>
      <c r="AJR29" s="5">
        <f>'データ一覧(モニタリング指標)'!AJR45+'データ一覧(モニタリング指標)'!AJR46</f>
        <v>4153</v>
      </c>
      <c r="AJS29" s="5">
        <f>'データ一覧(モニタリング指標)'!AJS45+'データ一覧(モニタリング指標)'!AJS46</f>
        <v>4153</v>
      </c>
      <c r="AJT29" s="5">
        <f>'データ一覧(モニタリング指標)'!AJT45+'データ一覧(モニタリング指標)'!AJT46</f>
        <v>4153</v>
      </c>
      <c r="AJU29" s="5">
        <f>'データ一覧(モニタリング指標)'!AJU45+'データ一覧(モニタリング指標)'!AJU46</f>
        <v>4159</v>
      </c>
      <c r="AJV29" s="5">
        <f>'データ一覧(モニタリング指標)'!AJV45+'データ一覧(モニタリング指標)'!AJV46</f>
        <v>4167</v>
      </c>
      <c r="AJW29" s="5">
        <f>'データ一覧(モニタリング指標)'!AJW45+'データ一覧(モニタリング指標)'!AJW46</f>
        <v>4172</v>
      </c>
      <c r="AJX29" s="5">
        <f>'データ一覧(モニタリング指標)'!AJX45+'データ一覧(モニタリング指標)'!AJX46</f>
        <v>4178</v>
      </c>
      <c r="AJY29" s="5">
        <f>'データ一覧(モニタリング指標)'!AJY45+'データ一覧(モニタリング指標)'!AJY46</f>
        <v>4178</v>
      </c>
      <c r="AJZ29" s="5">
        <f>'データ一覧(モニタリング指標)'!AJZ45+'データ一覧(モニタリング指標)'!AJZ46</f>
        <v>4178</v>
      </c>
      <c r="AKA29" s="5">
        <f>'データ一覧(モニタリング指標)'!AKA45+'データ一覧(モニタリング指標)'!AKA46</f>
        <v>4188</v>
      </c>
      <c r="AKB29" s="5">
        <f>'データ一覧(モニタリング指標)'!AKB45+'データ一覧(モニタリング指標)'!AKB46</f>
        <v>4187</v>
      </c>
      <c r="AKC29" s="5">
        <f>'データ一覧(モニタリング指標)'!AKC45+'データ一覧(モニタリング指標)'!AKC46</f>
        <v>4189</v>
      </c>
      <c r="AKD29" s="5">
        <f>'データ一覧(モニタリング指標)'!AKD45+'データ一覧(モニタリング指標)'!AKD46</f>
        <v>4155</v>
      </c>
      <c r="AKE29" s="5">
        <f>'データ一覧(モニタリング指標)'!AKE45+'データ一覧(モニタリング指標)'!AKE46</f>
        <v>4156</v>
      </c>
      <c r="AKF29" s="5">
        <f>'データ一覧(モニタリング指標)'!AKF45+'データ一覧(モニタリング指標)'!AKF46</f>
        <v>4156</v>
      </c>
      <c r="AKG29" s="5">
        <f>'データ一覧(モニタリング指標)'!AKG45+'データ一覧(モニタリング指標)'!AKG46</f>
        <v>4156</v>
      </c>
      <c r="AKH29" s="5">
        <f>'データ一覧(モニタリング指標)'!AKH45+'データ一覧(モニタリング指標)'!AKH46</f>
        <v>4157</v>
      </c>
      <c r="AKI29" s="5">
        <f>'データ一覧(モニタリング指標)'!AKI45+'データ一覧(モニタリング指標)'!AKI46</f>
        <v>4176</v>
      </c>
      <c r="AKJ29" s="5">
        <f>'データ一覧(モニタリング指標)'!AKJ45+'データ一覧(モニタリング指標)'!AKJ46</f>
        <v>4195</v>
      </c>
      <c r="AKK29" s="5">
        <f>'データ一覧(モニタリング指標)'!AKK45+'データ一覧(モニタリング指標)'!AKK46</f>
        <v>4189</v>
      </c>
      <c r="AKL29" s="5">
        <f>'データ一覧(モニタリング指標)'!AKL45+'データ一覧(モニタリング指標)'!AKL46</f>
        <v>4216</v>
      </c>
      <c r="AKM29" s="5">
        <f>'データ一覧(モニタリング指標)'!AKM45+'データ一覧(モニタリング指標)'!AKM46</f>
        <v>4216</v>
      </c>
      <c r="AKN29" s="5">
        <f>'データ一覧(モニタリング指標)'!AKN45+'データ一覧(モニタリング指標)'!AKN46</f>
        <v>4216</v>
      </c>
      <c r="AKO29" s="5">
        <f>'データ一覧(モニタリング指標)'!AKO45+'データ一覧(モニタリング指標)'!AKO46</f>
        <v>4186</v>
      </c>
      <c r="AKP29" s="5">
        <f>'データ一覧(モニタリング指標)'!AKP45+'データ一覧(モニタリング指標)'!AKP46</f>
        <v>4200</v>
      </c>
      <c r="AKQ29" s="5">
        <f>'データ一覧(モニタリング指標)'!AKQ45+'データ一覧(モニタリング指標)'!AKQ46</f>
        <v>4204</v>
      </c>
      <c r="AKR29" s="5">
        <f>'データ一覧(モニタリング指標)'!AKR45+'データ一覧(モニタリング指標)'!AKR46</f>
        <v>4204</v>
      </c>
      <c r="AKS29" s="5">
        <f>'データ一覧(モニタリング指標)'!AKS45+'データ一覧(モニタリング指標)'!AKS46</f>
        <v>4198</v>
      </c>
      <c r="AKT29" s="5">
        <f>'データ一覧(モニタリング指標)'!AKT45+'データ一覧(モニタリング指標)'!AKT46</f>
        <v>4198</v>
      </c>
      <c r="AKU29" s="5">
        <f>'データ一覧(モニタリング指標)'!AKU45+'データ一覧(モニタリング指標)'!AKU46</f>
        <v>4198</v>
      </c>
      <c r="AKV29" s="5">
        <f>'データ一覧(モニタリング指標)'!AKV45+'データ一覧(モニタリング指標)'!AKV46</f>
        <v>4193</v>
      </c>
      <c r="AKW29" s="5">
        <f>'データ一覧(モニタリング指標)'!AKW45+'データ一覧(モニタリング指標)'!AKW46</f>
        <v>4199</v>
      </c>
      <c r="AKX29" s="5">
        <f>'データ一覧(モニタリング指標)'!AKX45+'データ一覧(モニタリング指標)'!AKX46</f>
        <v>4199</v>
      </c>
      <c r="AKY29" s="5">
        <f>'データ一覧(モニタリング指標)'!AKY45+'データ一覧(モニタリング指標)'!AKY46</f>
        <v>4211</v>
      </c>
      <c r="AKZ29" s="5">
        <f>'データ一覧(モニタリング指標)'!AKZ45+'データ一覧(モニタリング指標)'!AKZ46</f>
        <v>4213</v>
      </c>
      <c r="ALA29" s="5">
        <f>'データ一覧(モニタリング指標)'!ALA45+'データ一覧(モニタリング指標)'!ALA46</f>
        <v>4213</v>
      </c>
      <c r="ALB29" s="5">
        <f>'データ一覧(モニタリング指標)'!ALB45+'データ一覧(モニタリング指標)'!ALB46</f>
        <v>4213</v>
      </c>
      <c r="ALC29" s="5">
        <f>'データ一覧(モニタリング指標)'!ALC45+'データ一覧(モニタリング指標)'!ALC46</f>
        <v>4215</v>
      </c>
      <c r="ALD29" s="5">
        <f>'データ一覧(モニタリング指標)'!ALD45+'データ一覧(モニタリング指標)'!ALD46</f>
        <v>4196</v>
      </c>
      <c r="ALE29" s="5">
        <f>'データ一覧(モニタリング指標)'!ALE45+'データ一覧(モニタリング指標)'!ALE46</f>
        <v>4189</v>
      </c>
      <c r="ALF29" s="5">
        <f>'データ一覧(モニタリング指標)'!ALF45+'データ一覧(モニタリング指標)'!ALF46</f>
        <v>4167</v>
      </c>
      <c r="ALG29" s="5">
        <f>'データ一覧(モニタリング指標)'!ALG45+'データ一覧(モニタリング指標)'!ALG46</f>
        <v>4170</v>
      </c>
      <c r="ALH29" s="5">
        <f>'データ一覧(モニタリング指標)'!ALH45+'データ一覧(モニタリング指標)'!ALH46</f>
        <v>4170</v>
      </c>
      <c r="ALI29" s="5">
        <f>'データ一覧(モニタリング指標)'!ALI45+'データ一覧(モニタリング指標)'!ALI46</f>
        <v>4170</v>
      </c>
      <c r="ALJ29" s="5">
        <f>'データ一覧(モニタリング指標)'!ALJ45+'データ一覧(モニタリング指標)'!ALJ46</f>
        <v>4192</v>
      </c>
      <c r="ALK29" s="5">
        <f>'データ一覧(モニタリング指標)'!ALK45+'データ一覧(モニタリング指標)'!ALK46</f>
        <v>4193</v>
      </c>
      <c r="ALL29" s="5">
        <f>'データ一覧(モニタリング指標)'!ALL45+'データ一覧(モニタリング指標)'!ALL46</f>
        <v>4193</v>
      </c>
      <c r="ALM29" s="5">
        <f>'データ一覧(モニタリング指標)'!ALM45+'データ一覧(モニタリング指標)'!ALM46</f>
        <v>4199</v>
      </c>
      <c r="ALN29" s="5">
        <f>'データ一覧(モニタリング指標)'!ALN45+'データ一覧(モニタリング指標)'!ALN46</f>
        <v>4213</v>
      </c>
      <c r="ALO29" s="5">
        <f>'データ一覧(モニタリング指標)'!ALO45+'データ一覧(モニタリング指標)'!ALO46</f>
        <v>4213</v>
      </c>
      <c r="ALP29" s="5">
        <f>'データ一覧(モニタリング指標)'!ALP45+'データ一覧(モニタリング指標)'!ALP46</f>
        <v>4213</v>
      </c>
      <c r="ALQ29" s="5">
        <f>'データ一覧(モニタリング指標)'!ALQ45+'データ一覧(モニタリング指標)'!ALQ46</f>
        <v>4202</v>
      </c>
      <c r="ALR29" s="5">
        <f>'データ一覧(モニタリング指標)'!ALR45+'データ一覧(モニタリング指標)'!ALR46</f>
        <v>4196</v>
      </c>
      <c r="ALS29" s="5">
        <f>'データ一覧(モニタリング指標)'!ALS45+'データ一覧(モニタリング指標)'!ALS46</f>
        <v>4200</v>
      </c>
      <c r="ALT29" s="5">
        <f>'データ一覧(モニタリング指標)'!ALT45+'データ一覧(モニタリング指標)'!ALT46</f>
        <v>4217</v>
      </c>
      <c r="ALU29" s="5">
        <f>'データ一覧(モニタリング指標)'!ALU45+'データ一覧(モニタリング指標)'!ALU46</f>
        <v>4209</v>
      </c>
      <c r="ALV29" s="5">
        <f>'データ一覧(モニタリング指標)'!ALV45+'データ一覧(モニタリング指標)'!ALV46</f>
        <v>4209</v>
      </c>
      <c r="ALW29" s="5">
        <f>'データ一覧(モニタリング指標)'!ALW45+'データ一覧(モニタリング指標)'!ALW46</f>
        <v>4209</v>
      </c>
      <c r="ALX29" s="5">
        <f>'データ一覧(モニタリング指標)'!ALX45+'データ一覧(モニタリング指標)'!ALX46</f>
        <v>4214</v>
      </c>
      <c r="ALY29" s="5">
        <f>'データ一覧(モニタリング指標)'!ALY45+'データ一覧(モニタリング指標)'!ALY46</f>
        <v>4220</v>
      </c>
      <c r="ALZ29" s="5">
        <f>'データ一覧(モニタリング指標)'!ALZ45+'データ一覧(モニタリング指標)'!ALZ46</f>
        <v>4322</v>
      </c>
      <c r="AMA29" s="5">
        <f>'データ一覧(モニタリング指標)'!AMA45+'データ一覧(モニタリング指標)'!AMA46</f>
        <v>4329</v>
      </c>
      <c r="AMB29" s="5">
        <f>'データ一覧(モニタリング指標)'!AMB45+'データ一覧(モニタリング指標)'!AMB46</f>
        <v>4348</v>
      </c>
      <c r="AMC29" s="5">
        <f>'データ一覧(モニタリング指標)'!AMC45+'データ一覧(モニタリング指標)'!AMC46</f>
        <v>4348</v>
      </c>
      <c r="AMD29" s="5">
        <f>'データ一覧(モニタリング指標)'!AMD45+'データ一覧(モニタリング指標)'!AMD46</f>
        <v>4348</v>
      </c>
      <c r="AME29" s="5">
        <f>'データ一覧(モニタリング指標)'!AME45+'データ一覧(モニタリング指標)'!AME46</f>
        <v>4348</v>
      </c>
      <c r="AMF29" s="5">
        <f>'データ一覧(モニタリング指標)'!AMF45+'データ一覧(モニタリング指標)'!AMF46</f>
        <v>4411</v>
      </c>
      <c r="AMG29" s="5">
        <f>'データ一覧(モニタリング指標)'!AMG45+'データ一覧(モニタリング指標)'!AMG46</f>
        <v>4375</v>
      </c>
      <c r="AMH29" s="5">
        <f>'データ一覧(モニタリング指標)'!AMH45+'データ一覧(モニタリング指標)'!AMH46</f>
        <v>4382</v>
      </c>
      <c r="AMI29" s="5">
        <f>'データ一覧(モニタリング指標)'!AMI45+'データ一覧(モニタリング指標)'!AMI46</f>
        <v>4438</v>
      </c>
      <c r="AMJ29" s="5">
        <f>'データ一覧(モニタリング指標)'!AMJ45+'データ一覧(モニタリング指標)'!AMJ46</f>
        <v>4438</v>
      </c>
      <c r="AMK29" s="5">
        <f>'データ一覧(モニタリング指標)'!AMK45+'データ一覧(モニタリング指標)'!AMK46</f>
        <v>4438</v>
      </c>
      <c r="AML29" s="5">
        <f>'データ一覧(モニタリング指標)'!AML45+'データ一覧(モニタリング指標)'!AML46</f>
        <v>4447</v>
      </c>
      <c r="AMM29" s="5">
        <f>'データ一覧(モニタリング指標)'!AMM45+'データ一覧(モニタリング指標)'!AMM46</f>
        <v>4428</v>
      </c>
      <c r="AMN29" s="5">
        <f>'データ一覧(モニタリング指標)'!AMN45+'データ一覧(モニタリング指標)'!AMN46</f>
        <v>4419</v>
      </c>
      <c r="AMO29" s="5">
        <f>'データ一覧(モニタリング指標)'!AMO45+'データ一覧(モニタリング指標)'!AMO46</f>
        <v>4427</v>
      </c>
      <c r="AMP29" s="5">
        <f>'データ一覧(モニタリング指標)'!AMP45+'データ一覧(モニタリング指標)'!AMP46</f>
        <v>4436</v>
      </c>
      <c r="AMQ29" s="5">
        <f>'データ一覧(モニタリング指標)'!AMQ45+'データ一覧(モニタリング指標)'!AMQ46</f>
        <v>4436</v>
      </c>
      <c r="AMR29" s="5">
        <f>'データ一覧(モニタリング指標)'!AMR45+'データ一覧(モニタリング指標)'!AMR46</f>
        <v>4436</v>
      </c>
      <c r="AMS29" s="5">
        <f>'データ一覧(モニタリング指標)'!AMS45+'データ一覧(モニタリング指標)'!AMS46</f>
        <v>4457</v>
      </c>
      <c r="AMT29" s="5">
        <f>'データ一覧(モニタリング指標)'!AMT45+'データ一覧(モニタリング指標)'!AMT46</f>
        <v>4456</v>
      </c>
      <c r="AMU29" s="5">
        <f>'データ一覧(モニタリング指標)'!AMU45+'データ一覧(モニタリング指標)'!AMU46</f>
        <v>4499</v>
      </c>
      <c r="AMV29" s="5">
        <f>'データ一覧(モニタリング指標)'!AMV45+'データ一覧(モニタリング指標)'!AMV46</f>
        <v>4499</v>
      </c>
      <c r="AMW29" s="5">
        <f>'データ一覧(モニタリング指標)'!AMW45+'データ一覧(モニタリング指標)'!AMW46</f>
        <v>4499</v>
      </c>
      <c r="AMX29" s="5">
        <f>'データ一覧(モニタリング指標)'!AMX45+'データ一覧(モニタリング指標)'!AMX46</f>
        <v>4502</v>
      </c>
      <c r="AMY29" s="5">
        <f>'データ一覧(モニタリング指標)'!AMY45+'データ一覧(モニタリング指標)'!AMY46</f>
        <v>4502</v>
      </c>
      <c r="AMZ29" s="5">
        <f>'データ一覧(モニタリング指標)'!AMZ45+'データ一覧(モニタリング指標)'!AMZ46</f>
        <v>4502</v>
      </c>
      <c r="ANA29" s="5">
        <f>'データ一覧(モニタリング指標)'!ANA45+'データ一覧(モニタリング指標)'!ANA46</f>
        <v>4502</v>
      </c>
      <c r="ANB29" s="5">
        <f>'データ一覧(モニタリング指標)'!ANB45+'データ一覧(モニタリング指標)'!ANB46</f>
        <v>4496</v>
      </c>
      <c r="ANC29" s="5">
        <f>'データ一覧(モニタリング指標)'!ANC45+'データ一覧(モニタリング指標)'!ANC46</f>
        <v>4485</v>
      </c>
      <c r="AND29" s="5">
        <f>'データ一覧(モニタリング指標)'!AND45+'データ一覧(モニタリング指標)'!AND46</f>
        <v>4474</v>
      </c>
      <c r="ANE29" s="5">
        <f>'データ一覧(モニタリング指標)'!ANE45+'データ一覧(モニタリング指標)'!ANE46</f>
        <v>4474</v>
      </c>
      <c r="ANF29" s="5">
        <f>'データ一覧(モニタリング指標)'!ANF45+'データ一覧(モニタリング指標)'!ANF46</f>
        <v>4474</v>
      </c>
      <c r="ANG29" s="5">
        <f>'データ一覧(モニタリング指標)'!ANG45+'データ一覧(モニタリング指標)'!ANG46</f>
        <v>4474</v>
      </c>
      <c r="ANH29" s="5">
        <f>'データ一覧(モニタリング指標)'!ANH45+'データ一覧(モニタリング指標)'!ANH46</f>
        <v>4488</v>
      </c>
      <c r="ANI29" s="5">
        <f>'データ一覧(モニタリング指標)'!ANI45+'データ一覧(モニタリング指標)'!ANI46</f>
        <v>4476</v>
      </c>
      <c r="ANJ29" s="5">
        <f>'データ一覧(モニタリング指標)'!ANJ45+'データ一覧(モニタリング指標)'!ANJ46</f>
        <v>4476</v>
      </c>
      <c r="ANK29" s="5">
        <f>'データ一覧(モニタリング指標)'!ANK45+'データ一覧(モニタリング指標)'!ANK46</f>
        <v>4474</v>
      </c>
      <c r="ANL29" s="5">
        <f>'データ一覧(モニタリング指標)'!ANL45+'データ一覧(モニタリング指標)'!ANL46</f>
        <v>4474</v>
      </c>
      <c r="ANM29" s="5">
        <f>'データ一覧(モニタリング指標)'!ANM45+'データ一覧(モニタリング指標)'!ANM46</f>
        <v>4474</v>
      </c>
      <c r="ANN29" s="5">
        <f>'データ一覧(モニタリング指標)'!ANN45+'データ一覧(モニタリング指標)'!ANN46</f>
        <v>4483</v>
      </c>
      <c r="ANO29" s="5">
        <f>'データ一覧(モニタリング指標)'!ANO45+'データ一覧(モニタリング指標)'!ANO46</f>
        <v>4478</v>
      </c>
      <c r="ANP29" s="5">
        <f>'データ一覧(モニタリング指標)'!ANP45+'データ一覧(モニタリング指標)'!ANP46</f>
        <v>4473</v>
      </c>
      <c r="ANQ29" s="5">
        <f>'データ一覧(モニタリング指標)'!ANQ45+'データ一覧(モニタリング指標)'!ANQ46</f>
        <v>4472</v>
      </c>
      <c r="ANR29" s="5">
        <f>'データ一覧(モニタリング指標)'!ANR45+'データ一覧(モニタリング指標)'!ANR46</f>
        <v>4469</v>
      </c>
      <c r="ANS29" s="5">
        <f>'データ一覧(モニタリング指標)'!ANS45+'データ一覧(モニタリング指標)'!ANS46</f>
        <v>4469</v>
      </c>
      <c r="ANT29" s="5">
        <f>'データ一覧(モニタリング指標)'!ANT45+'データ一覧(モニタリング指標)'!ANT46</f>
        <v>4469</v>
      </c>
      <c r="ANU29" s="5">
        <f>'データ一覧(モニタリング指標)'!ANU45+'データ一覧(モニタリング指標)'!ANU46</f>
        <v>4451</v>
      </c>
      <c r="ANV29" s="5">
        <f>'データ一覧(モニタリング指標)'!ANV45+'データ一覧(モニタリング指標)'!ANV46</f>
        <v>4449</v>
      </c>
      <c r="ANW29" s="5">
        <f>'データ一覧(モニタリング指標)'!ANW45+'データ一覧(モニタリング指標)'!ANW46</f>
        <v>4449</v>
      </c>
      <c r="ANX29" s="5">
        <f>'データ一覧(モニタリング指標)'!ANX45+'データ一覧(モニタリング指標)'!ANX46</f>
        <v>4450</v>
      </c>
      <c r="ANY29" s="5">
        <f>'データ一覧(モニタリング指標)'!ANY45+'データ一覧(モニタリング指標)'!ANY46</f>
        <v>4450</v>
      </c>
      <c r="ANZ29" s="5">
        <f>'データ一覧(モニタリング指標)'!ANZ45+'データ一覧(モニタリング指標)'!ANZ46</f>
        <v>4450</v>
      </c>
      <c r="AOA29" s="5">
        <f>'データ一覧(モニタリング指標)'!AOA45+'データ一覧(モニタリング指標)'!AOA46</f>
        <v>4450</v>
      </c>
      <c r="AOB29" s="5">
        <f>'データ一覧(モニタリング指標)'!AOB45+'データ一覧(モニタリング指標)'!AOB46</f>
        <v>4449</v>
      </c>
      <c r="AOC29" s="5">
        <f>'データ一覧(モニタリング指標)'!AOC45+'データ一覧(モニタリング指標)'!AOC46</f>
        <v>4447</v>
      </c>
      <c r="AOD29" s="5">
        <f>'データ一覧(モニタリング指標)'!AOD45+'データ一覧(モニタリング指標)'!AOD46</f>
        <v>4448</v>
      </c>
      <c r="AOE29" s="5">
        <f>'データ一覧(モニタリング指標)'!AOE45+'データ一覧(モニタリング指標)'!AOE46</f>
        <v>4462</v>
      </c>
      <c r="AOF29" s="5">
        <f>'データ一覧(モニタリング指標)'!AOF45+'データ一覧(モニタリング指標)'!AOF46</f>
        <v>4465</v>
      </c>
      <c r="AOG29" s="5">
        <f>'データ一覧(モニタリング指標)'!AOG45+'データ一覧(モニタリング指標)'!AOG46</f>
        <v>4465</v>
      </c>
      <c r="AOH29" s="5">
        <f>'データ一覧(モニタリング指標)'!AOH45+'データ一覧(モニタリング指標)'!AOH46</f>
        <v>4465</v>
      </c>
      <c r="AOI29" s="5">
        <f>'データ一覧(モニタリング指標)'!AOI45+'データ一覧(モニタリング指標)'!AOI46</f>
        <v>4474</v>
      </c>
      <c r="AOJ29" s="5">
        <f>'データ一覧(モニタリング指標)'!AOJ45+'データ一覧(モニタリング指標)'!AOJ46</f>
        <v>4475</v>
      </c>
      <c r="AOK29" s="5">
        <f>'データ一覧(モニタリング指標)'!AOK45+'データ一覧(モニタリング指標)'!AOK46</f>
        <v>4471</v>
      </c>
      <c r="AOL29" s="5">
        <f>'データ一覧(モニタリング指標)'!AOL45+'データ一覧(モニタリング指標)'!AOL46</f>
        <v>4464</v>
      </c>
      <c r="AOM29" s="5">
        <f>'データ一覧(モニタリング指標)'!AOM45+'データ一覧(モニタリング指標)'!AOM46</f>
        <v>4464</v>
      </c>
      <c r="AON29" s="5">
        <f>'データ一覧(モニタリング指標)'!AON45+'データ一覧(モニタリング指標)'!AON46</f>
        <v>4464</v>
      </c>
      <c r="AOO29" s="5">
        <f>'データ一覧(モニタリング指標)'!AOO45+'データ一覧(モニタリング指標)'!AOO46</f>
        <v>4464</v>
      </c>
      <c r="AOP29" s="5">
        <f>'データ一覧(モニタリング指標)'!AOP45+'データ一覧(モニタリング指標)'!AOP46</f>
        <v>4464</v>
      </c>
      <c r="AOQ29" s="5">
        <f>'データ一覧(モニタリング指標)'!AOQ45+'データ一覧(モニタリング指標)'!AOQ46</f>
        <v>4466</v>
      </c>
      <c r="AOR29" s="5">
        <f>'データ一覧(モニタリング指標)'!AOR45+'データ一覧(モニタリング指標)'!AOR46</f>
        <v>4465</v>
      </c>
      <c r="AOS29" s="5">
        <f>'データ一覧(モニタリング指標)'!AOS45+'データ一覧(モニタリング指標)'!AOS46</f>
        <v>4468</v>
      </c>
      <c r="AOT29" s="5">
        <f>'データ一覧(モニタリング指標)'!AOT45+'データ一覧(モニタリング指標)'!AOT46</f>
        <v>4472</v>
      </c>
      <c r="AOU29" s="5">
        <f>'データ一覧(モニタリング指標)'!AOU45+'データ一覧(モニタリング指標)'!AOU46</f>
        <v>4472</v>
      </c>
      <c r="AOV29" s="5">
        <f>'データ一覧(モニタリング指標)'!AOV45+'データ一覧(モニタリング指標)'!AOV46</f>
        <v>4472</v>
      </c>
      <c r="AOW29" s="5">
        <f>'データ一覧(モニタリング指標)'!AOW45+'データ一覧(モニタリング指標)'!AOW46</f>
        <v>4478</v>
      </c>
      <c r="AOX29" s="5">
        <f>'データ一覧(モニタリング指標)'!AOX45+'データ一覧(モニタリング指標)'!AOX46</f>
        <v>4474</v>
      </c>
      <c r="AOY29" s="5">
        <f>'データ一覧(モニタリング指標)'!AOY45+'データ一覧(モニタリング指標)'!AOY46</f>
        <v>4466</v>
      </c>
      <c r="AOZ29" s="5">
        <f>'データ一覧(モニタリング指標)'!AOZ45+'データ一覧(モニタリング指標)'!AOZ46</f>
        <v>4466</v>
      </c>
      <c r="APA29" s="5">
        <f>'データ一覧(モニタリング指標)'!APA45+'データ一覧(モニタリング指標)'!APA46</f>
        <v>4474</v>
      </c>
      <c r="APB29" s="5">
        <f>'データ一覧(モニタリング指標)'!APB45+'データ一覧(モニタリング指標)'!APB46</f>
        <v>4474</v>
      </c>
      <c r="APC29" s="5">
        <f>'データ一覧(モニタリング指標)'!APC45+'データ一覧(モニタリング指標)'!APC46</f>
        <v>4474</v>
      </c>
      <c r="APD29" s="5">
        <f>'データ一覧(モニタリング指標)'!APD45+'データ一覧(モニタリング指標)'!APD46</f>
        <v>4482</v>
      </c>
      <c r="APE29" s="5">
        <f>'データ一覧(モニタリング指標)'!APE45+'データ一覧(モニタリング指標)'!APE46</f>
        <v>4495</v>
      </c>
      <c r="APF29" s="5">
        <f>'データ一覧(モニタリング指標)'!APF45+'データ一覧(モニタリング指標)'!APF46</f>
        <v>4518</v>
      </c>
      <c r="APG29" s="5">
        <f>'データ一覧(モニタリング指標)'!APG45+'データ一覧(モニタリング指標)'!APG46</f>
        <v>4517</v>
      </c>
      <c r="APH29" s="5">
        <f>'データ一覧(モニタリング指標)'!APH45+'データ一覧(モニタリング指標)'!APH46</f>
        <v>4512</v>
      </c>
      <c r="API29" s="5">
        <f>'データ一覧(モニタリング指標)'!API45+'データ一覧(モニタリング指標)'!API46</f>
        <v>4512</v>
      </c>
      <c r="APJ29" s="5">
        <f>'データ一覧(モニタリング指標)'!APJ45+'データ一覧(モニタリング指標)'!APJ46</f>
        <v>4512</v>
      </c>
      <c r="APK29" s="5">
        <f>'データ一覧(モニタリング指標)'!APK45+'データ一覧(モニタリング指標)'!APK46</f>
        <v>4516</v>
      </c>
      <c r="APL29" s="5">
        <f>'データ一覧(モニタリング指標)'!APL45+'データ一覧(モニタリング指標)'!APL46</f>
        <v>4512</v>
      </c>
      <c r="APM29" s="5">
        <f>'データ一覧(モニタリング指標)'!APM45+'データ一覧(モニタリング指標)'!APM46</f>
        <v>4506</v>
      </c>
      <c r="APN29" s="5">
        <f>'データ一覧(モニタリング指標)'!APN45+'データ一覧(モニタリング指標)'!APN46</f>
        <v>4498</v>
      </c>
      <c r="APO29" s="5">
        <f>'データ一覧(モニタリング指標)'!APO45+'データ一覧(モニタリング指標)'!APO46</f>
        <v>4491</v>
      </c>
      <c r="APP29" s="5">
        <f>'データ一覧(モニタリング指標)'!APP45+'データ一覧(モニタリング指標)'!APP46</f>
        <v>4491</v>
      </c>
      <c r="APQ29" s="5">
        <f>'データ一覧(モニタリング指標)'!APQ45+'データ一覧(モニタリング指標)'!APQ46</f>
        <v>4491</v>
      </c>
      <c r="APR29" s="5">
        <f>'データ一覧(モニタリング指標)'!APR45+'データ一覧(モニタリング指標)'!APR46</f>
        <v>4468</v>
      </c>
      <c r="APS29" s="5">
        <f>'データ一覧(モニタリング指標)'!APS45+'データ一覧(モニタリング指標)'!APS46</f>
        <v>4468</v>
      </c>
      <c r="APT29" s="5">
        <f>'データ一覧(モニタリング指標)'!APT45+'データ一覧(モニタリング指標)'!APT46</f>
        <v>4471</v>
      </c>
      <c r="APU29" s="5">
        <f>'データ一覧(モニタリング指標)'!APU45+'データ一覧(モニタリング指標)'!APU46</f>
        <v>4469</v>
      </c>
      <c r="APV29" s="5">
        <f>'データ一覧(モニタリング指標)'!APV45+'データ一覧(モニタリング指標)'!APV46</f>
        <v>4470</v>
      </c>
      <c r="APW29" s="5">
        <f>'データ一覧(モニタリング指標)'!APW45+'データ一覧(モニタリング指標)'!APW46</f>
        <v>4470</v>
      </c>
      <c r="APX29" s="5">
        <f>'データ一覧(モニタリング指標)'!APX45+'データ一覧(モニタリング指標)'!APX46</f>
        <v>4470</v>
      </c>
      <c r="APY29" s="5">
        <f>'データ一覧(モニタリング指標)'!APY45+'データ一覧(モニタリング指標)'!APY46</f>
        <v>4473</v>
      </c>
      <c r="APZ29" s="5">
        <f>'データ一覧(モニタリング指標)'!APZ45+'データ一覧(モニタリング指標)'!APZ46</f>
        <v>4473</v>
      </c>
      <c r="AQA29" s="5">
        <f>'データ一覧(モニタリング指標)'!AQA45+'データ一覧(モニタリング指標)'!AQA46</f>
        <v>4477</v>
      </c>
      <c r="AQB29" s="5">
        <f>'データ一覧(モニタリング指標)'!AQB45+'データ一覧(モニタリング指標)'!AQB46</f>
        <v>4482</v>
      </c>
      <c r="AQC29" s="5">
        <f>'データ一覧(モニタリング指標)'!AQC45+'データ一覧(モニタリング指標)'!AQC46</f>
        <v>4488</v>
      </c>
      <c r="AQD29" s="5">
        <f>'データ一覧(モニタリング指標)'!AQD45+'データ一覧(モニタリング指標)'!AQD46</f>
        <v>4488</v>
      </c>
      <c r="AQE29" s="5">
        <f>'データ一覧(モニタリング指標)'!AQE45+'データ一覧(モニタリング指標)'!AQE46</f>
        <v>4488</v>
      </c>
      <c r="AQF29" s="5">
        <f>'データ一覧(モニタリング指標)'!AQF45+'データ一覧(モニタリング指標)'!AQF46</f>
        <v>4473</v>
      </c>
      <c r="AQG29" s="5">
        <f>'データ一覧(モニタリング指標)'!AQG45+'データ一覧(モニタリング指標)'!AQG46</f>
        <v>4470</v>
      </c>
      <c r="AQH29" s="5">
        <f>'データ一覧(モニタリング指標)'!AQH45+'データ一覧(モニタリング指標)'!AQH46</f>
        <v>4462</v>
      </c>
      <c r="AQI29" s="5">
        <f>'データ一覧(モニタリング指標)'!AQI45+'データ一覧(モニタリング指標)'!AQI46</f>
        <v>4457</v>
      </c>
      <c r="AQJ29" s="5">
        <f>'データ一覧(モニタリング指標)'!AQJ45+'データ一覧(モニタリング指標)'!AQJ46</f>
        <v>4426</v>
      </c>
      <c r="AQK29" s="5">
        <f>'データ一覧(モニタリング指標)'!AQK45+'データ一覧(モニタリング指標)'!AQK46</f>
        <v>4426</v>
      </c>
      <c r="AQL29" s="5">
        <f>'データ一覧(モニタリング指標)'!AQL45+'データ一覧(モニタリング指標)'!AQL46</f>
        <v>4426</v>
      </c>
      <c r="AQM29" s="5">
        <f>'データ一覧(モニタリング指標)'!AQM45+'データ一覧(モニタリング指標)'!AQM46</f>
        <v>4419</v>
      </c>
      <c r="AQN29" s="5">
        <f>'データ一覧(モニタリング指標)'!AQN45+'データ一覧(モニタリング指標)'!AQN46</f>
        <v>4417</v>
      </c>
      <c r="AQO29" s="5">
        <f>'データ一覧(モニタリング指標)'!AQO45+'データ一覧(モニタリング指標)'!AQO46</f>
        <v>4415</v>
      </c>
      <c r="AQP29" s="5">
        <f>'データ一覧(モニタリング指標)'!AQP45+'データ一覧(モニタリング指標)'!AQP46</f>
        <v>4416</v>
      </c>
      <c r="AQQ29" s="5">
        <f>'データ一覧(モニタリング指標)'!AQQ45+'データ一覧(モニタリング指標)'!AQQ46</f>
        <v>4416</v>
      </c>
      <c r="AQR29" s="5">
        <f>'データ一覧(モニタリング指標)'!AQR45+'データ一覧(モニタリング指標)'!AQR46</f>
        <v>4416</v>
      </c>
      <c r="AQS29" s="5">
        <f>'データ一覧(モニタリング指標)'!AQS45+'データ一覧(モニタリング指標)'!AQS46</f>
        <v>4416</v>
      </c>
      <c r="AQT29" s="5">
        <f>'データ一覧(モニタリング指標)'!AQT45+'データ一覧(モニタリング指標)'!AQT46</f>
        <v>4414</v>
      </c>
      <c r="AQU29" s="5">
        <f>'データ一覧(モニタリング指標)'!AQU45+'データ一覧(モニタリング指標)'!AQU46</f>
        <v>4415</v>
      </c>
      <c r="AQV29" s="5">
        <f>'データ一覧(モニタリング指標)'!AQV45+'データ一覧(モニタリング指標)'!AQV46</f>
        <v>4416</v>
      </c>
      <c r="AQW29" s="5">
        <f>'データ一覧(モニタリング指標)'!AQW45+'データ一覧(モニタリング指標)'!AQW46</f>
        <v>4419</v>
      </c>
      <c r="AQX29" s="5">
        <f>'データ一覧(モニタリング指標)'!AQX45+'データ一覧(モニタリング指標)'!AQX46</f>
        <v>4419</v>
      </c>
      <c r="AQY29" s="5">
        <f>'データ一覧(モニタリング指標)'!AQY45+'データ一覧(モニタリング指標)'!AQY46</f>
        <v>4419</v>
      </c>
      <c r="AQZ29" s="5">
        <f>'データ一覧(モニタリング指標)'!AQZ45+'データ一覧(モニタリング指標)'!AQZ46</f>
        <v>4419</v>
      </c>
      <c r="ARA29" s="5">
        <f>'データ一覧(モニタリング指標)'!ARA45+'データ一覧(モニタリング指標)'!ARA46</f>
        <v>4420</v>
      </c>
      <c r="ARB29" s="5">
        <f>'データ一覧(モニタリング指標)'!ARB45+'データ一覧(モニタリング指標)'!ARB46</f>
        <v>4425</v>
      </c>
      <c r="ARC29" s="5">
        <f>'データ一覧(モニタリング指標)'!ARC45+'データ一覧(モニタリング指標)'!ARC46</f>
        <v>4428</v>
      </c>
      <c r="ARD29" s="5">
        <f>'データ一覧(モニタリング指標)'!ARD45+'データ一覧(モニタリング指標)'!ARD46</f>
        <v>4428</v>
      </c>
      <c r="ARE29" s="5">
        <f>'データ一覧(モニタリング指標)'!ARE45+'データ一覧(モニタリング指標)'!ARE46</f>
        <v>4432</v>
      </c>
      <c r="ARF29" s="5">
        <f>'データ一覧(モニタリング指標)'!ARF45+'データ一覧(モニタリング指標)'!ARF46</f>
        <v>4432</v>
      </c>
      <c r="ARG29" s="5">
        <f>'データ一覧(モニタリング指標)'!ARG45+'データ一覧(モニタリング指標)'!ARG46</f>
        <v>4432</v>
      </c>
      <c r="ARH29" s="5">
        <f>'データ一覧(モニタリング指標)'!ARH45+'データ一覧(モニタリング指標)'!ARH46</f>
        <v>4430</v>
      </c>
      <c r="ARI29" s="5">
        <f>'データ一覧(モニタリング指標)'!ARI45+'データ一覧(モニタリング指標)'!ARI46</f>
        <v>4435</v>
      </c>
      <c r="ARJ29" s="5">
        <f>'データ一覧(モニタリング指標)'!ARJ45+'データ一覧(モニタリング指標)'!ARJ46</f>
        <v>4431</v>
      </c>
      <c r="ARK29" s="5">
        <f>'データ一覧(モニタリング指標)'!ARK45+'データ一覧(モニタリング指標)'!ARK46</f>
        <v>4435</v>
      </c>
      <c r="ARL29" s="5">
        <f>'データ一覧(モニタリング指標)'!ARL45+'データ一覧(モニタリング指標)'!ARL46</f>
        <v>4436</v>
      </c>
      <c r="ARM29" s="5">
        <f>'データ一覧(モニタリング指標)'!ARM45+'データ一覧(モニタリング指標)'!ARM46</f>
        <v>4436</v>
      </c>
      <c r="ARN29" s="5">
        <f>'データ一覧(モニタリング指標)'!ARN45+'データ一覧(モニタリング指標)'!ARN46</f>
        <v>4434</v>
      </c>
      <c r="ARO29" s="5">
        <f>'データ一覧(モニタリング指標)'!ARO45+'データ一覧(モニタリング指標)'!ARO46</f>
        <v>4432</v>
      </c>
      <c r="ARP29" s="5">
        <f>'データ一覧(モニタリング指標)'!ARP45+'データ一覧(モニタリング指標)'!ARP46</f>
        <v>4431</v>
      </c>
      <c r="ARQ29" s="5">
        <f>'データ一覧(モニタリング指標)'!ARQ45+'データ一覧(モニタリング指標)'!ARQ46</f>
        <v>4431</v>
      </c>
      <c r="ARR29" s="5">
        <f>'データ一覧(モニタリング指標)'!ARR45+'データ一覧(モニタリング指標)'!ARR46</f>
        <v>4431</v>
      </c>
      <c r="ARS29" s="5">
        <f>'データ一覧(モニタリング指標)'!ARS45+'データ一覧(モニタリング指標)'!ARS46</f>
        <v>4405</v>
      </c>
      <c r="ART29" s="5">
        <f>'データ一覧(モニタリング指標)'!ART45+'データ一覧(モニタリング指標)'!ART46</f>
        <v>4405</v>
      </c>
      <c r="ARU29" s="5">
        <f>'データ一覧(モニタリング指標)'!ARU45+'データ一覧(モニタリング指標)'!ARU46</f>
        <v>4405</v>
      </c>
    </row>
    <row r="30" spans="1:1165" s="41" customFormat="1" ht="18" customHeight="1">
      <c r="A30" s="133" t="s">
        <v>44</v>
      </c>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c r="CL30" s="131"/>
      <c r="CM30" s="131"/>
      <c r="CN30" s="131"/>
      <c r="CO30" s="131"/>
      <c r="CP30" s="131"/>
      <c r="CQ30" s="131"/>
      <c r="CR30" s="131"/>
      <c r="CS30" s="131"/>
      <c r="CT30" s="131"/>
      <c r="CU30" s="131"/>
      <c r="CV30" s="131"/>
      <c r="CW30" s="131"/>
      <c r="CX30" s="131"/>
      <c r="CY30" s="131"/>
      <c r="CZ30" s="131"/>
      <c r="DA30" s="131"/>
      <c r="DB30" s="131"/>
      <c r="DC30" s="131"/>
      <c r="DD30" s="131"/>
      <c r="DE30" s="131"/>
      <c r="DF30" s="131"/>
      <c r="DG30" s="131"/>
      <c r="DH30" s="131"/>
      <c r="DI30" s="131"/>
      <c r="DJ30" s="131"/>
      <c r="DK30" s="131"/>
      <c r="DL30" s="131"/>
      <c r="DM30" s="131"/>
      <c r="DN30" s="131"/>
      <c r="DO30" s="131"/>
      <c r="DP30" s="131"/>
      <c r="DQ30" s="131"/>
      <c r="DR30" s="131"/>
      <c r="DS30" s="131"/>
      <c r="DT30" s="131"/>
      <c r="DU30" s="131"/>
      <c r="DV30" s="131"/>
      <c r="DW30" s="131"/>
      <c r="DX30" s="131"/>
      <c r="DY30" s="131"/>
      <c r="DZ30" s="131"/>
      <c r="EA30" s="131"/>
      <c r="EB30" s="131"/>
      <c r="EC30" s="131"/>
      <c r="ED30" s="131"/>
      <c r="EE30" s="131"/>
      <c r="EF30" s="131"/>
      <c r="EG30" s="131"/>
      <c r="EH30" s="131"/>
      <c r="EI30" s="131"/>
      <c r="EJ30" s="131"/>
      <c r="EK30" s="131"/>
      <c r="EL30" s="131"/>
      <c r="EM30" s="131"/>
      <c r="EN30" s="131"/>
      <c r="EO30" s="131"/>
      <c r="EP30" s="131"/>
      <c r="EQ30" s="131"/>
      <c r="ER30" s="131"/>
      <c r="ES30" s="131"/>
      <c r="ET30" s="131"/>
      <c r="EU30" s="131"/>
      <c r="EV30" s="131"/>
      <c r="EW30" s="131"/>
      <c r="EX30" s="131"/>
      <c r="EY30" s="131"/>
      <c r="EZ30" s="131"/>
      <c r="FA30" s="131"/>
      <c r="FB30" s="131"/>
      <c r="FC30" s="131"/>
      <c r="FD30" s="131"/>
      <c r="FE30" s="131"/>
      <c r="FF30" s="131"/>
      <c r="FG30" s="131"/>
      <c r="FH30" s="131"/>
      <c r="FI30" s="131"/>
      <c r="FJ30" s="131"/>
      <c r="FK30" s="131"/>
      <c r="FL30" s="131"/>
      <c r="FM30" s="131"/>
      <c r="FN30" s="131"/>
      <c r="FO30" s="131"/>
      <c r="FP30" s="131"/>
      <c r="FQ30" s="131"/>
      <c r="FR30" s="131"/>
      <c r="FS30" s="131"/>
      <c r="FT30" s="131"/>
      <c r="FU30" s="131"/>
      <c r="FV30" s="131"/>
      <c r="FW30" s="131"/>
      <c r="FX30" s="131"/>
      <c r="FY30" s="131"/>
      <c r="FZ30" s="131"/>
      <c r="GA30" s="131"/>
      <c r="GB30" s="131"/>
      <c r="GC30" s="131"/>
      <c r="GD30" s="131"/>
      <c r="GE30" s="131"/>
      <c r="GF30" s="131"/>
      <c r="GG30" s="131"/>
      <c r="GH30" s="131"/>
      <c r="GI30" s="131"/>
      <c r="GJ30" s="131"/>
      <c r="GK30" s="131"/>
      <c r="GL30" s="131"/>
      <c r="GM30" s="131"/>
      <c r="GN30" s="131"/>
      <c r="GO30" s="131"/>
      <c r="GP30" s="131"/>
      <c r="GQ30" s="131"/>
      <c r="GR30" s="131"/>
      <c r="GS30" s="131"/>
      <c r="GT30" s="131"/>
      <c r="GU30" s="131"/>
      <c r="GV30" s="131"/>
      <c r="GW30" s="131"/>
      <c r="GX30" s="131"/>
      <c r="GY30" s="131"/>
      <c r="GZ30" s="131"/>
      <c r="HA30" s="131"/>
      <c r="HB30" s="131"/>
      <c r="HC30" s="131"/>
      <c r="HD30" s="131"/>
      <c r="HE30" s="131"/>
      <c r="HF30" s="131"/>
      <c r="HG30" s="131"/>
      <c r="HH30" s="131"/>
      <c r="HI30" s="131"/>
      <c r="HJ30" s="131"/>
      <c r="HK30" s="131"/>
      <c r="HL30" s="131"/>
      <c r="HM30" s="131"/>
      <c r="HN30" s="131"/>
      <c r="HO30" s="131"/>
      <c r="HP30" s="131"/>
      <c r="HQ30" s="131"/>
      <c r="HR30" s="131"/>
      <c r="HS30" s="131"/>
      <c r="HT30" s="131"/>
      <c r="HU30" s="131"/>
      <c r="HV30" s="131"/>
      <c r="HW30" s="131"/>
      <c r="HX30" s="131"/>
      <c r="HY30" s="131"/>
      <c r="HZ30" s="131"/>
      <c r="IA30" s="131"/>
      <c r="IB30" s="131"/>
      <c r="IC30" s="131"/>
      <c r="ID30" s="131"/>
      <c r="IE30" s="131"/>
      <c r="IF30" s="131"/>
      <c r="IG30" s="131"/>
      <c r="IH30" s="131"/>
      <c r="II30" s="131"/>
      <c r="IJ30" s="131"/>
      <c r="IK30" s="131"/>
      <c r="IL30" s="131"/>
      <c r="IM30" s="131"/>
      <c r="IN30" s="131"/>
      <c r="IO30" s="131"/>
      <c r="IP30" s="131"/>
      <c r="IQ30" s="131"/>
      <c r="IR30" s="131"/>
      <c r="IS30" s="131"/>
      <c r="IT30" s="131"/>
      <c r="IU30" s="131"/>
      <c r="IV30" s="131"/>
      <c r="IW30" s="131"/>
      <c r="IX30" s="131"/>
      <c r="IY30" s="131"/>
      <c r="IZ30" s="131"/>
      <c r="JA30" s="131"/>
      <c r="JB30" s="131"/>
      <c r="JC30" s="131"/>
      <c r="JD30" s="131"/>
      <c r="JE30" s="131"/>
      <c r="JF30" s="131"/>
      <c r="JG30" s="131"/>
      <c r="JH30" s="131"/>
      <c r="JI30" s="131"/>
      <c r="JJ30" s="131"/>
      <c r="JK30" s="131"/>
      <c r="JL30" s="131"/>
      <c r="JM30" s="131"/>
      <c r="JN30" s="131"/>
      <c r="JO30" s="131"/>
      <c r="JP30" s="131"/>
      <c r="JQ30" s="131"/>
      <c r="JR30" s="131"/>
      <c r="JS30" s="131"/>
      <c r="JT30" s="131"/>
      <c r="JU30" s="131"/>
      <c r="JV30" s="131"/>
      <c r="JW30" s="131"/>
      <c r="JX30" s="131"/>
      <c r="JY30" s="131"/>
      <c r="JZ30" s="131"/>
      <c r="KA30" s="131"/>
      <c r="KB30" s="131"/>
      <c r="KC30" s="131"/>
      <c r="KD30" s="131"/>
      <c r="KE30" s="131"/>
      <c r="KF30" s="131"/>
      <c r="KG30" s="131"/>
      <c r="KH30" s="131"/>
      <c r="KI30" s="131"/>
      <c r="KJ30" s="131"/>
      <c r="KK30" s="131"/>
      <c r="KL30" s="131"/>
      <c r="KM30" s="131"/>
      <c r="KN30" s="131"/>
      <c r="KO30" s="131"/>
      <c r="KP30" s="131"/>
      <c r="KQ30" s="131"/>
      <c r="KR30" s="131"/>
      <c r="KS30" s="131"/>
      <c r="KT30" s="131"/>
      <c r="KU30" s="131"/>
      <c r="KV30" s="131"/>
      <c r="KW30" s="131"/>
      <c r="KX30" s="131"/>
      <c r="KY30" s="131"/>
      <c r="KZ30" s="131"/>
      <c r="LA30" s="131"/>
      <c r="LB30" s="131"/>
      <c r="LC30" s="131"/>
      <c r="LD30" s="131"/>
      <c r="LE30" s="131"/>
      <c r="LF30" s="131"/>
      <c r="LG30" s="131"/>
      <c r="LH30" s="131"/>
      <c r="LI30" s="131"/>
      <c r="LJ30" s="131"/>
      <c r="LK30" s="131"/>
      <c r="LL30" s="131"/>
      <c r="LM30" s="131"/>
      <c r="LN30" s="131"/>
      <c r="LO30" s="131"/>
      <c r="LP30" s="131"/>
      <c r="LQ30" s="131"/>
      <c r="LR30" s="131"/>
      <c r="LS30" s="131"/>
      <c r="LT30" s="131"/>
      <c r="LU30" s="131"/>
      <c r="LV30" s="131"/>
      <c r="LW30" s="131"/>
      <c r="LX30" s="131"/>
      <c r="LY30" s="131"/>
      <c r="LZ30" s="131"/>
      <c r="MA30" s="131"/>
      <c r="MB30" s="131"/>
      <c r="MC30" s="131"/>
      <c r="MD30" s="131"/>
      <c r="ME30" s="131"/>
      <c r="MF30" s="131"/>
      <c r="MG30" s="131"/>
      <c r="MH30" s="131"/>
      <c r="MI30" s="131"/>
      <c r="MJ30" s="131"/>
      <c r="MK30" s="131"/>
      <c r="ML30" s="131"/>
      <c r="MM30" s="131"/>
      <c r="MN30" s="131"/>
      <c r="MO30" s="131"/>
      <c r="MP30" s="131"/>
      <c r="MQ30" s="131"/>
      <c r="MR30" s="131"/>
      <c r="MS30" s="131"/>
      <c r="MT30" s="131"/>
      <c r="MU30" s="131"/>
      <c r="MV30" s="131"/>
      <c r="MW30" s="131"/>
      <c r="MX30" s="131"/>
      <c r="MY30" s="131"/>
      <c r="MZ30" s="131"/>
      <c r="NA30" s="131"/>
      <c r="NB30" s="131"/>
      <c r="NC30" s="131"/>
      <c r="ND30" s="131"/>
      <c r="NE30" s="131"/>
      <c r="NF30" s="131"/>
      <c r="NG30" s="131"/>
      <c r="NH30" s="131"/>
      <c r="NI30" s="131"/>
      <c r="NJ30" s="131"/>
      <c r="NK30" s="131"/>
      <c r="NL30" s="131"/>
      <c r="NM30" s="131"/>
      <c r="NN30" s="131"/>
      <c r="NO30" s="131"/>
      <c r="NP30" s="131"/>
      <c r="NQ30" s="131"/>
      <c r="NR30" s="131"/>
      <c r="NS30" s="131"/>
      <c r="NT30" s="131"/>
      <c r="NU30" s="131"/>
      <c r="NV30" s="131"/>
      <c r="NW30" s="131"/>
      <c r="NX30" s="131"/>
      <c r="NY30" s="131"/>
      <c r="NZ30" s="131"/>
      <c r="OA30" s="131"/>
      <c r="OB30" s="131"/>
      <c r="OC30" s="131"/>
      <c r="OD30" s="131"/>
      <c r="OE30" s="131"/>
      <c r="OF30" s="131"/>
      <c r="OG30" s="131"/>
      <c r="OH30" s="131"/>
      <c r="OI30" s="131"/>
      <c r="OJ30" s="131"/>
      <c r="OK30" s="131"/>
      <c r="OL30" s="131"/>
      <c r="OM30" s="131"/>
      <c r="ON30" s="131"/>
      <c r="OO30" s="131"/>
      <c r="OP30" s="131"/>
      <c r="OQ30" s="131"/>
      <c r="OR30" s="131"/>
      <c r="OS30" s="131"/>
      <c r="OT30" s="131"/>
      <c r="OU30" s="131"/>
      <c r="OV30" s="131"/>
      <c r="OW30" s="131"/>
      <c r="OX30" s="131"/>
      <c r="OY30" s="131"/>
      <c r="OZ30" s="131"/>
      <c r="PA30" s="131"/>
      <c r="PB30" s="131"/>
      <c r="PC30" s="131"/>
      <c r="PD30" s="131"/>
      <c r="PE30" s="131"/>
      <c r="PF30" s="131"/>
      <c r="PG30" s="131"/>
      <c r="PH30" s="131"/>
      <c r="PI30" s="131"/>
      <c r="PJ30" s="131"/>
      <c r="PK30" s="131"/>
      <c r="PL30" s="131"/>
      <c r="PM30" s="131"/>
      <c r="PN30" s="131"/>
      <c r="PO30" s="131"/>
      <c r="PP30" s="131"/>
      <c r="PQ30" s="131"/>
      <c r="PR30" s="131"/>
      <c r="PS30" s="131"/>
      <c r="PT30" s="131"/>
      <c r="PU30" s="131"/>
      <c r="PV30" s="131"/>
      <c r="PW30" s="131"/>
      <c r="PX30" s="131"/>
      <c r="PY30" s="131"/>
      <c r="PZ30" s="131"/>
      <c r="QA30" s="131"/>
      <c r="QB30" s="131"/>
      <c r="QC30" s="131"/>
      <c r="QD30" s="131"/>
      <c r="QE30" s="131"/>
      <c r="QF30" s="131"/>
      <c r="QG30" s="131"/>
      <c r="QH30" s="131"/>
      <c r="QI30" s="131"/>
      <c r="QJ30" s="131"/>
      <c r="QK30" s="131"/>
      <c r="QL30" s="131"/>
      <c r="QM30" s="131"/>
      <c r="QN30" s="131"/>
      <c r="QO30" s="131"/>
      <c r="QP30" s="131"/>
      <c r="QQ30" s="131"/>
      <c r="QR30" s="131"/>
      <c r="QS30" s="131"/>
      <c r="QT30" s="131"/>
      <c r="QU30" s="131"/>
      <c r="QV30" s="131"/>
      <c r="QW30" s="131"/>
      <c r="QX30" s="131"/>
      <c r="QY30" s="131"/>
      <c r="QZ30" s="131"/>
      <c r="RA30" s="131"/>
      <c r="RB30" s="131"/>
      <c r="RC30" s="131"/>
      <c r="RD30" s="131"/>
      <c r="RE30" s="131"/>
      <c r="RF30" s="131"/>
      <c r="RG30" s="131"/>
      <c r="RH30" s="131"/>
      <c r="RI30" s="131"/>
      <c r="RJ30" s="131"/>
      <c r="RK30" s="131"/>
      <c r="RL30" s="131"/>
      <c r="RM30" s="131"/>
      <c r="RN30" s="131"/>
      <c r="RO30" s="131"/>
      <c r="RP30" s="131"/>
      <c r="RQ30" s="131"/>
      <c r="RR30" s="131"/>
      <c r="RS30" s="131"/>
      <c r="RT30" s="131"/>
      <c r="RU30" s="131"/>
      <c r="RV30" s="131"/>
      <c r="RW30" s="131"/>
      <c r="RX30" s="131"/>
      <c r="RY30" s="131"/>
      <c r="RZ30" s="131"/>
      <c r="SA30" s="131"/>
      <c r="SB30" s="131"/>
      <c r="SC30" s="131"/>
      <c r="SD30" s="131"/>
      <c r="SE30" s="131"/>
      <c r="SF30" s="131"/>
      <c r="SG30" s="131"/>
      <c r="SH30" s="131"/>
      <c r="SI30" s="131"/>
      <c r="SJ30" s="131"/>
      <c r="SK30" s="131"/>
      <c r="SL30" s="131"/>
      <c r="SM30" s="131"/>
      <c r="SN30" s="131"/>
      <c r="SO30" s="131"/>
      <c r="SP30" s="131"/>
      <c r="SQ30" s="131"/>
      <c r="SR30" s="131"/>
      <c r="SS30" s="131"/>
      <c r="ST30" s="131"/>
      <c r="SU30" s="131"/>
      <c r="SV30" s="131"/>
      <c r="SW30" s="131"/>
      <c r="SX30" s="131"/>
      <c r="SY30" s="131"/>
      <c r="SZ30" s="131"/>
      <c r="TA30" s="131"/>
      <c r="TB30" s="131"/>
      <c r="TC30" s="131"/>
      <c r="TD30" s="131"/>
      <c r="TE30" s="131"/>
      <c r="TF30" s="131"/>
      <c r="TG30" s="131"/>
      <c r="TH30" s="131"/>
      <c r="TI30" s="131"/>
      <c r="TJ30" s="131"/>
      <c r="TK30" s="131"/>
      <c r="TL30" s="131"/>
      <c r="TM30" s="131"/>
      <c r="TN30" s="131"/>
      <c r="TO30" s="131"/>
      <c r="TP30" s="131"/>
      <c r="TQ30" s="131"/>
      <c r="TR30" s="131"/>
      <c r="TS30" s="131"/>
      <c r="TT30" s="131"/>
      <c r="TU30" s="131"/>
      <c r="TV30" s="131"/>
      <c r="TW30" s="131"/>
      <c r="TX30" s="131"/>
      <c r="TY30" s="131"/>
      <c r="TZ30" s="131"/>
      <c r="UA30" s="131"/>
      <c r="UB30" s="131"/>
      <c r="UC30" s="131"/>
      <c r="UD30" s="131"/>
      <c r="UE30" s="131"/>
      <c r="UF30" s="131"/>
      <c r="UG30" s="131"/>
      <c r="UH30" s="131"/>
      <c r="UI30" s="131"/>
      <c r="UJ30" s="131"/>
      <c r="UK30" s="131"/>
      <c r="UL30" s="131"/>
      <c r="UM30" s="131"/>
      <c r="UN30" s="131"/>
      <c r="UO30" s="131"/>
      <c r="UP30" s="131"/>
      <c r="UQ30" s="131"/>
      <c r="UR30" s="131"/>
      <c r="US30" s="131"/>
      <c r="UT30" s="131"/>
      <c r="UU30" s="131"/>
      <c r="UV30" s="131"/>
      <c r="UW30" s="131"/>
      <c r="UX30" s="131"/>
      <c r="UY30" s="131"/>
      <c r="UZ30" s="131"/>
      <c r="VA30" s="131"/>
      <c r="VB30" s="131"/>
      <c r="VC30" s="131"/>
      <c r="VD30" s="131"/>
      <c r="VE30" s="131"/>
      <c r="VF30" s="131"/>
      <c r="VG30" s="131"/>
      <c r="VH30" s="131"/>
      <c r="VI30" s="131"/>
      <c r="VJ30" s="131"/>
      <c r="VK30" s="131"/>
      <c r="VL30" s="131"/>
      <c r="VM30" s="131"/>
      <c r="VN30" s="131"/>
      <c r="VO30" s="131"/>
      <c r="VP30" s="131"/>
      <c r="VQ30" s="131"/>
      <c r="VR30" s="131"/>
      <c r="VS30" s="131"/>
      <c r="VT30" s="131"/>
      <c r="VU30" s="131"/>
      <c r="VV30" s="131"/>
      <c r="VW30" s="131"/>
      <c r="VX30" s="131"/>
      <c r="VY30" s="131"/>
      <c r="VZ30" s="131"/>
      <c r="WA30" s="131"/>
      <c r="WB30" s="131"/>
      <c r="WC30" s="131"/>
      <c r="WD30" s="131"/>
      <c r="WE30" s="131"/>
      <c r="WF30" s="131"/>
      <c r="WG30" s="131"/>
      <c r="WH30" s="131"/>
      <c r="WI30" s="131"/>
      <c r="WJ30" s="131"/>
      <c r="WK30" s="131"/>
      <c r="WL30" s="131"/>
      <c r="WM30" s="131"/>
      <c r="WN30" s="131"/>
      <c r="WO30" s="131"/>
      <c r="WP30" s="131"/>
      <c r="WQ30" s="131"/>
      <c r="WR30" s="131"/>
      <c r="WS30" s="131"/>
      <c r="WT30" s="131"/>
      <c r="WU30" s="131"/>
      <c r="WV30" s="131"/>
      <c r="WW30" s="131"/>
      <c r="WX30" s="131"/>
      <c r="WY30" s="131"/>
      <c r="WZ30" s="131"/>
      <c r="XA30" s="131"/>
      <c r="XB30" s="131"/>
      <c r="XC30" s="131"/>
      <c r="XD30" s="131"/>
      <c r="XE30" s="131"/>
      <c r="XF30" s="131"/>
      <c r="XG30" s="131"/>
      <c r="XH30" s="131"/>
      <c r="XI30" s="131"/>
      <c r="XJ30" s="131"/>
      <c r="XK30" s="131"/>
      <c r="XL30" s="131"/>
      <c r="XM30" s="131"/>
      <c r="XN30" s="131"/>
      <c r="XO30" s="131"/>
      <c r="XP30" s="131"/>
      <c r="XQ30" s="131"/>
      <c r="XR30" s="131"/>
      <c r="XS30" s="131"/>
      <c r="XT30" s="131"/>
      <c r="XU30" s="131"/>
      <c r="XV30" s="131"/>
      <c r="XW30" s="131"/>
      <c r="XX30" s="131"/>
      <c r="XY30" s="131"/>
      <c r="XZ30" s="131"/>
      <c r="YA30" s="131"/>
      <c r="YB30" s="131"/>
      <c r="YC30" s="131"/>
      <c r="YD30" s="131"/>
      <c r="YE30" s="131"/>
      <c r="YF30" s="131"/>
      <c r="YG30" s="131"/>
      <c r="YH30" s="131"/>
      <c r="YI30" s="131"/>
      <c r="YJ30" s="131"/>
      <c r="YK30" s="131"/>
      <c r="YL30" s="131"/>
      <c r="YM30" s="131"/>
      <c r="YN30" s="131"/>
      <c r="YO30" s="131"/>
      <c r="YP30" s="131"/>
      <c r="YQ30" s="131"/>
      <c r="YR30" s="131"/>
      <c r="YS30" s="131"/>
      <c r="YT30" s="131"/>
      <c r="YU30" s="131"/>
      <c r="YV30" s="131"/>
      <c r="YW30" s="131"/>
      <c r="YX30" s="131"/>
      <c r="YY30" s="131"/>
      <c r="YZ30" s="131"/>
      <c r="ZA30" s="131"/>
      <c r="ZB30" s="131"/>
      <c r="ZC30" s="131"/>
      <c r="ZD30" s="131"/>
      <c r="ZE30" s="131"/>
      <c r="ZF30" s="131"/>
      <c r="ZG30" s="131"/>
      <c r="ZH30" s="131"/>
      <c r="ZI30" s="4">
        <f t="shared" ref="ZI30:AAC30" si="498">ZI31/ZI32</f>
        <v>0.30668983492615115</v>
      </c>
      <c r="ZJ30" s="4">
        <f t="shared" si="498"/>
        <v>0.33192209991532601</v>
      </c>
      <c r="ZK30" s="4">
        <f t="shared" si="498"/>
        <v>0.37266553480475384</v>
      </c>
      <c r="ZL30" s="4">
        <f t="shared" si="498"/>
        <v>0.41935483870967744</v>
      </c>
      <c r="ZM30" s="4">
        <f t="shared" si="498"/>
        <v>0.4293854293854294</v>
      </c>
      <c r="ZN30" s="4">
        <f t="shared" si="498"/>
        <v>0.4195219123505976</v>
      </c>
      <c r="ZO30" s="4">
        <f t="shared" si="498"/>
        <v>0.44823482744942483</v>
      </c>
      <c r="ZP30" s="4">
        <f t="shared" si="498"/>
        <v>0.50096861681518789</v>
      </c>
      <c r="ZQ30" s="4">
        <f t="shared" si="498"/>
        <v>0.56015325670498084</v>
      </c>
      <c r="ZR30" s="4">
        <f t="shared" si="498"/>
        <v>0.61253343523118076</v>
      </c>
      <c r="ZS30" s="4">
        <f t="shared" si="498"/>
        <v>0.66106228505922815</v>
      </c>
      <c r="ZT30" s="4">
        <f t="shared" si="498"/>
        <v>0.67738399707709174</v>
      </c>
      <c r="ZU30" s="4">
        <f t="shared" si="498"/>
        <v>0.66399124407150678</v>
      </c>
      <c r="ZV30" s="4">
        <f t="shared" si="498"/>
        <v>0.69439485897893605</v>
      </c>
      <c r="ZW30" s="4">
        <f t="shared" si="498"/>
        <v>0.72839943342776203</v>
      </c>
      <c r="ZX30" s="4">
        <f t="shared" si="498"/>
        <v>0.76594994712724707</v>
      </c>
      <c r="ZY30" s="4">
        <f t="shared" si="498"/>
        <v>0.77688266199649736</v>
      </c>
      <c r="ZZ30" s="4">
        <f t="shared" si="498"/>
        <v>0.85253940455341504</v>
      </c>
      <c r="AAA30" s="4">
        <f t="shared" si="498"/>
        <v>0.92190739460953697</v>
      </c>
      <c r="AAB30" s="4">
        <f t="shared" si="498"/>
        <v>0.8244734202607823</v>
      </c>
      <c r="AAC30" s="4">
        <f t="shared" si="498"/>
        <v>0.83477393617021278</v>
      </c>
      <c r="AAD30" s="4">
        <f t="shared" ref="AAD30:ACO30" si="499">AAD31/AAD32</f>
        <v>0.85879629629629628</v>
      </c>
      <c r="AAE30" s="4">
        <f t="shared" si="499"/>
        <v>0.87603305785123964</v>
      </c>
      <c r="AAF30" s="4">
        <f t="shared" si="499"/>
        <v>0.9138044914134742</v>
      </c>
      <c r="AAG30" s="4">
        <f t="shared" si="499"/>
        <v>0.99504623513870538</v>
      </c>
      <c r="AAH30" s="4">
        <f t="shared" si="499"/>
        <v>1.0605766115970197</v>
      </c>
      <c r="AAI30" s="4">
        <f t="shared" si="499"/>
        <v>0.93752023308514087</v>
      </c>
      <c r="AAJ30" s="4">
        <f t="shared" si="499"/>
        <v>0.93774193548387097</v>
      </c>
      <c r="AAK30" s="4">
        <f t="shared" si="499"/>
        <v>0.9323116219667944</v>
      </c>
      <c r="AAL30" s="4">
        <f t="shared" si="499"/>
        <v>0.92165465371356936</v>
      </c>
      <c r="AAM30" s="4">
        <f t="shared" si="499"/>
        <v>1.0410529614540895</v>
      </c>
      <c r="AAN30" s="4">
        <f t="shared" si="499"/>
        <v>1.1604512691946098</v>
      </c>
      <c r="AAO30" s="4">
        <f t="shared" si="499"/>
        <v>1.1735743222187598</v>
      </c>
      <c r="AAP30" s="4">
        <f t="shared" si="499"/>
        <v>0.92657992565055758</v>
      </c>
      <c r="AAQ30" s="4">
        <f t="shared" si="499"/>
        <v>0.83862586605080836</v>
      </c>
      <c r="AAR30" s="4">
        <f t="shared" si="499"/>
        <v>0.8393737315163815</v>
      </c>
      <c r="AAS30" s="4">
        <f t="shared" si="499"/>
        <v>0.84485764090644977</v>
      </c>
      <c r="AAT30" s="4">
        <f t="shared" si="499"/>
        <v>0.84100909357582865</v>
      </c>
      <c r="AAU30" s="4">
        <f t="shared" si="499"/>
        <v>0.86887650337342326</v>
      </c>
      <c r="AAV30" s="4">
        <f t="shared" si="499"/>
        <v>0.88321167883211682</v>
      </c>
      <c r="AAW30" s="4">
        <f t="shared" si="499"/>
        <v>0.82656934306569341</v>
      </c>
      <c r="AAX30" s="4">
        <f t="shared" si="499"/>
        <v>0.81251819505094613</v>
      </c>
      <c r="AAY30" s="4">
        <f t="shared" si="499"/>
        <v>0.84104803493449787</v>
      </c>
      <c r="AAZ30" s="4">
        <f t="shared" si="499"/>
        <v>0.80069930069930073</v>
      </c>
      <c r="ABA30" s="4">
        <f t="shared" si="499"/>
        <v>0.79493891797556715</v>
      </c>
      <c r="ABB30" s="4">
        <f t="shared" si="499"/>
        <v>0.83013379872018611</v>
      </c>
      <c r="ABC30" s="4">
        <f t="shared" si="499"/>
        <v>0.85312046444121914</v>
      </c>
      <c r="ABD30" s="4">
        <f t="shared" si="499"/>
        <v>0.77555816686251466</v>
      </c>
      <c r="ABE30" s="4">
        <f t="shared" si="499"/>
        <v>0.76658905704307334</v>
      </c>
      <c r="ABF30" s="4">
        <f t="shared" si="499"/>
        <v>0.76016379058204153</v>
      </c>
      <c r="ABG30" s="4">
        <f t="shared" si="499"/>
        <v>0.76274165202108968</v>
      </c>
      <c r="ABH30" s="4">
        <f t="shared" si="499"/>
        <v>0.76467136150234738</v>
      </c>
      <c r="ABI30" s="4">
        <f t="shared" si="499"/>
        <v>0.78947368421052633</v>
      </c>
      <c r="ABJ30" s="4">
        <f t="shared" si="499"/>
        <v>0.80689453695588664</v>
      </c>
      <c r="ABK30" s="4">
        <f t="shared" si="499"/>
        <v>0.74102189781021899</v>
      </c>
      <c r="ABL30" s="4">
        <f t="shared" si="499"/>
        <v>0.69571469657750939</v>
      </c>
      <c r="ABM30" s="4">
        <f t="shared" si="499"/>
        <v>0.669390137146192</v>
      </c>
      <c r="ABN30" s="4">
        <f t="shared" si="499"/>
        <v>0.64767441860465114</v>
      </c>
      <c r="ABO30" s="4">
        <f t="shared" si="499"/>
        <v>0.63670738801628857</v>
      </c>
      <c r="ABP30" s="4">
        <f t="shared" si="499"/>
        <v>0.65881326352530545</v>
      </c>
      <c r="ABQ30" s="4">
        <f t="shared" si="499"/>
        <v>0.66918165989553102</v>
      </c>
      <c r="ABR30" s="4">
        <f t="shared" si="499"/>
        <v>0.61833381377918706</v>
      </c>
      <c r="ABS30" s="4">
        <f t="shared" si="499"/>
        <v>0.59188405797101451</v>
      </c>
      <c r="ABT30" s="4">
        <f t="shared" si="499"/>
        <v>0.58032596041909201</v>
      </c>
      <c r="ABU30" s="4">
        <f t="shared" si="499"/>
        <v>0.55260081823495033</v>
      </c>
      <c r="ABV30" s="4">
        <f t="shared" si="499"/>
        <v>0.52949809216319343</v>
      </c>
      <c r="ABW30" s="4">
        <f t="shared" si="499"/>
        <v>0.54211916642207225</v>
      </c>
      <c r="ABX30" s="4">
        <f t="shared" si="499"/>
        <v>0.55206805514813728</v>
      </c>
      <c r="ABY30" s="4">
        <f t="shared" si="499"/>
        <v>0.57003257328990231</v>
      </c>
      <c r="ABZ30" s="4">
        <f t="shared" si="499"/>
        <v>0.47458646616541356</v>
      </c>
      <c r="ACA30" s="4">
        <f t="shared" si="499"/>
        <v>0.43474320241691844</v>
      </c>
      <c r="ACB30" s="4">
        <f t="shared" si="499"/>
        <v>0.39811148339932989</v>
      </c>
      <c r="ACC30" s="4">
        <f t="shared" si="499"/>
        <v>0.37434955616773796</v>
      </c>
      <c r="ACD30" s="4">
        <f t="shared" si="499"/>
        <v>0.38536883991429444</v>
      </c>
      <c r="ACE30" s="4">
        <f t="shared" si="499"/>
        <v>0.39559767655151329</v>
      </c>
      <c r="ACF30" s="4">
        <f t="shared" si="499"/>
        <v>0.34762492288710672</v>
      </c>
      <c r="ACG30" s="4">
        <f t="shared" si="499"/>
        <v>0.31624459542927735</v>
      </c>
      <c r="ACH30" s="4">
        <f t="shared" si="499"/>
        <v>0.30462962962962964</v>
      </c>
      <c r="ACI30" s="4">
        <f t="shared" si="499"/>
        <v>0.30484418389385992</v>
      </c>
      <c r="ACJ30" s="4">
        <f t="shared" si="499"/>
        <v>0.28972539339709968</v>
      </c>
      <c r="ACK30" s="4">
        <f t="shared" si="499"/>
        <v>0.30268435668003701</v>
      </c>
      <c r="ACL30" s="4">
        <f t="shared" si="499"/>
        <v>0.31098123654260229</v>
      </c>
      <c r="ACM30" s="4">
        <f t="shared" si="499"/>
        <v>0.28721757969668832</v>
      </c>
      <c r="ACN30" s="4">
        <f t="shared" si="499"/>
        <v>0.2785515320334262</v>
      </c>
      <c r="ACO30" s="4">
        <f t="shared" si="499"/>
        <v>0.28331780055917988</v>
      </c>
      <c r="ACP30" s="4">
        <f t="shared" ref="ACP30:AFA30" si="500">ACP31/ACP32</f>
        <v>0.28140547263681592</v>
      </c>
      <c r="ACQ30" s="4">
        <f t="shared" si="500"/>
        <v>0.29104477611940299</v>
      </c>
      <c r="ACR30" s="4">
        <f t="shared" si="500"/>
        <v>0.30317164179104478</v>
      </c>
      <c r="ACS30" s="4">
        <f t="shared" si="500"/>
        <v>0.3107187112763321</v>
      </c>
      <c r="ACT30" s="4">
        <f t="shared" si="500"/>
        <v>0.31199752628324057</v>
      </c>
      <c r="ACU30" s="4">
        <f t="shared" si="500"/>
        <v>0.31643625192012287</v>
      </c>
      <c r="ACV30" s="4">
        <f t="shared" si="500"/>
        <v>0.32606023355869701</v>
      </c>
      <c r="ACW30" s="4">
        <f t="shared" si="500"/>
        <v>0.32616046726098985</v>
      </c>
      <c r="ACX30" s="4">
        <f t="shared" si="500"/>
        <v>0.32554565016907472</v>
      </c>
      <c r="ACY30" s="4">
        <f t="shared" si="500"/>
        <v>0.34030126037503844</v>
      </c>
      <c r="ACZ30" s="4">
        <f t="shared" si="500"/>
        <v>0.34550475606014114</v>
      </c>
      <c r="ADA30" s="4">
        <f t="shared" si="500"/>
        <v>0.31380368098159511</v>
      </c>
      <c r="ADB30" s="4">
        <f t="shared" si="500"/>
        <v>0.29359485136377567</v>
      </c>
      <c r="ADC30" s="4">
        <f t="shared" si="500"/>
        <v>0.28588919498010407</v>
      </c>
      <c r="ADD30" s="4">
        <f t="shared" si="500"/>
        <v>0.27470841006752611</v>
      </c>
      <c r="ADE30" s="4">
        <f t="shared" si="500"/>
        <v>0.26828518746158575</v>
      </c>
      <c r="ADF30" s="4">
        <f t="shared" si="500"/>
        <v>0.27873386601106331</v>
      </c>
      <c r="ADG30" s="4">
        <f t="shared" si="500"/>
        <v>0.2842655193607867</v>
      </c>
      <c r="ADH30" s="4">
        <f t="shared" si="500"/>
        <v>0.24953732264034548</v>
      </c>
      <c r="ADI30" s="4">
        <f t="shared" si="500"/>
        <v>0.23372235872235872</v>
      </c>
      <c r="ADJ30" s="4">
        <f t="shared" si="500"/>
        <v>0.22866789441375077</v>
      </c>
      <c r="ADK30" s="4">
        <f t="shared" si="500"/>
        <v>0.22337503814464449</v>
      </c>
      <c r="ADL30" s="4">
        <f t="shared" si="500"/>
        <v>0.22849298352654057</v>
      </c>
      <c r="ADM30" s="4">
        <f t="shared" si="500"/>
        <v>0.23703477730323369</v>
      </c>
      <c r="ADN30" s="4">
        <f t="shared" si="500"/>
        <v>0.2431360585723002</v>
      </c>
      <c r="ADO30" s="4">
        <f t="shared" si="500"/>
        <v>0.20811718034787915</v>
      </c>
      <c r="ADP30" s="4">
        <f t="shared" si="500"/>
        <v>0.21361000915471468</v>
      </c>
      <c r="ADQ30" s="4">
        <f t="shared" si="500"/>
        <v>0.21971315227342081</v>
      </c>
      <c r="ADR30" s="4">
        <f t="shared" si="500"/>
        <v>0.22520598108025633</v>
      </c>
      <c r="ADS30" s="4">
        <f t="shared" si="500"/>
        <v>0.19123020706455543</v>
      </c>
      <c r="ADT30" s="4">
        <f t="shared" si="500"/>
        <v>0.20371498172959804</v>
      </c>
      <c r="ADU30" s="4">
        <f t="shared" si="500"/>
        <v>0.21027043451838348</v>
      </c>
      <c r="ADV30" s="4">
        <f t="shared" si="500"/>
        <v>0.19536726607741542</v>
      </c>
      <c r="ADW30" s="4">
        <f t="shared" si="500"/>
        <v>0.18998167379352474</v>
      </c>
      <c r="ADX30" s="4">
        <f t="shared" si="500"/>
        <v>0.19627594627594627</v>
      </c>
      <c r="ADY30" s="4">
        <f t="shared" si="500"/>
        <v>0.20292950869697896</v>
      </c>
      <c r="ADZ30" s="4">
        <f t="shared" si="500"/>
        <v>0.20906877662811929</v>
      </c>
      <c r="AEA30" s="4">
        <f t="shared" si="500"/>
        <v>0.21880706025562993</v>
      </c>
      <c r="AEB30" s="4">
        <f t="shared" si="500"/>
        <v>0.22625268982477714</v>
      </c>
      <c r="AEC30" s="4">
        <f t="shared" si="500"/>
        <v>0.24402227317392727</v>
      </c>
      <c r="AED30" s="4">
        <f t="shared" si="500"/>
        <v>0.25084745762711863</v>
      </c>
      <c r="AEE30" s="4">
        <f t="shared" si="500"/>
        <v>0.26220990647731207</v>
      </c>
      <c r="AEF30" s="4">
        <f t="shared" si="500"/>
        <v>0.26955903271692744</v>
      </c>
      <c r="AEG30" s="4">
        <f t="shared" si="500"/>
        <v>0.27985611510791369</v>
      </c>
      <c r="AEH30" s="4">
        <f t="shared" si="500"/>
        <v>0.29568345323741008</v>
      </c>
      <c r="AEI30" s="4">
        <f t="shared" si="500"/>
        <v>0.30398246255023748</v>
      </c>
      <c r="AEJ30" s="4">
        <f t="shared" si="500"/>
        <v>0.29112992270887006</v>
      </c>
      <c r="AEK30" s="4">
        <f t="shared" si="500"/>
        <v>0.28346456692913385</v>
      </c>
      <c r="AEL30" s="4">
        <f t="shared" si="500"/>
        <v>0.29541984732824428</v>
      </c>
      <c r="AEM30" s="4">
        <f t="shared" si="500"/>
        <v>0.29594180704441042</v>
      </c>
      <c r="AEN30" s="4">
        <f t="shared" si="500"/>
        <v>0.28505747126436781</v>
      </c>
      <c r="AEO30" s="4">
        <f t="shared" si="500"/>
        <v>0.29348659003831418</v>
      </c>
      <c r="AEP30" s="4">
        <f t="shared" si="500"/>
        <v>0.30553390491036631</v>
      </c>
      <c r="AEQ30" s="4">
        <f t="shared" si="500"/>
        <v>0.26063207179087006</v>
      </c>
      <c r="AER30" s="4">
        <f t="shared" si="500"/>
        <v>0.2467065868263473</v>
      </c>
      <c r="AES30" s="4">
        <f t="shared" si="500"/>
        <v>0.23193612774451097</v>
      </c>
      <c r="AET30" s="4">
        <f t="shared" si="500"/>
        <v>0.23405103668261562</v>
      </c>
      <c r="AEU30" s="4">
        <f t="shared" si="500"/>
        <v>0.22607655502392343</v>
      </c>
      <c r="AEV30" s="4">
        <f t="shared" si="500"/>
        <v>0.23604465709728867</v>
      </c>
      <c r="AEW30" s="4">
        <f t="shared" si="500"/>
        <v>0.24448012846246486</v>
      </c>
      <c r="AEX30" s="4">
        <f t="shared" si="500"/>
        <v>0.21474617244157937</v>
      </c>
      <c r="AEY30" s="4">
        <f t="shared" si="500"/>
        <v>0.21082390953150243</v>
      </c>
      <c r="AEZ30" s="4">
        <f t="shared" si="500"/>
        <v>0.21169354838709678</v>
      </c>
      <c r="AFA30" s="4">
        <f t="shared" si="500"/>
        <v>0.21169354838709678</v>
      </c>
      <c r="AFB30" s="4">
        <f t="shared" ref="AFB30:AFM30" si="501">AFB31/AFB32</f>
        <v>0.21241434905280129</v>
      </c>
      <c r="AFC30" s="4">
        <f t="shared" si="501"/>
        <v>0.2241031841999194</v>
      </c>
      <c r="AFD30" s="4">
        <f t="shared" si="501"/>
        <v>0.23256751309955664</v>
      </c>
      <c r="AFE30" s="4">
        <f t="shared" si="501"/>
        <v>0.22981116914423463</v>
      </c>
      <c r="AFF30" s="4">
        <f t="shared" si="501"/>
        <v>0.21207243460764588</v>
      </c>
      <c r="AFG30" s="4">
        <f t="shared" si="501"/>
        <v>0.20828307197426618</v>
      </c>
      <c r="AFH30" s="4">
        <f t="shared" si="501"/>
        <v>0.21086519114688129</v>
      </c>
      <c r="AFI30" s="4">
        <f t="shared" si="501"/>
        <v>0.21698872785829307</v>
      </c>
      <c r="AFJ30" s="4">
        <f t="shared" si="501"/>
        <v>0.22423510466988728</v>
      </c>
      <c r="AFK30" s="4">
        <f t="shared" si="501"/>
        <v>0.23089430894308943</v>
      </c>
      <c r="AFL30" s="4">
        <f t="shared" si="501"/>
        <v>0.20952380952380953</v>
      </c>
      <c r="AFM30" s="4">
        <f t="shared" si="501"/>
        <v>0.20430561418319967</v>
      </c>
      <c r="AFN30" s="4">
        <f t="shared" ref="AFN30:AFS30" si="502">AFN31/AFN32</f>
        <v>0.18839966130397967</v>
      </c>
      <c r="AFO30" s="4">
        <f t="shared" si="502"/>
        <v>0.19067977768277042</v>
      </c>
      <c r="AFP30" s="4">
        <f t="shared" si="502"/>
        <v>0.19204448246364414</v>
      </c>
      <c r="AFQ30" s="4">
        <f t="shared" si="502"/>
        <v>0.20188195038494439</v>
      </c>
      <c r="AFR30" s="4">
        <f t="shared" si="502"/>
        <v>0.2089616544592848</v>
      </c>
      <c r="AFS30" s="4">
        <f t="shared" si="502"/>
        <v>0.21112076455256298</v>
      </c>
      <c r="AFT30" s="4">
        <f t="shared" ref="AFT30:AFU30" si="503">AFT31/AFT32</f>
        <v>0.21792083514571553</v>
      </c>
      <c r="AFU30" s="4">
        <f t="shared" si="503"/>
        <v>0.21689895470383275</v>
      </c>
      <c r="AFV30" s="4">
        <f t="shared" ref="AFV30:AFW30" si="504">AFV31/AFV32</f>
        <v>0.24538745387453875</v>
      </c>
      <c r="AFW30" s="4">
        <f t="shared" si="504"/>
        <v>0.25403411710465651</v>
      </c>
      <c r="AFX30" s="4">
        <f t="shared" ref="AFX30:AFY30" si="505">AFX31/AFX32</f>
        <v>0.26832641770401106</v>
      </c>
      <c r="AFY30" s="4">
        <f t="shared" si="505"/>
        <v>0.28284244974287048</v>
      </c>
      <c r="AFZ30" s="4">
        <f t="shared" ref="AFZ30:AGA30" si="506">AFZ31/AFZ32</f>
        <v>0.29836829836829837</v>
      </c>
      <c r="AGA30" s="4">
        <f t="shared" si="506"/>
        <v>0.30519480519480519</v>
      </c>
      <c r="AGB30" s="4">
        <f t="shared" ref="AGB30:AGC30" si="507">AGB31/AGB32</f>
        <v>0.32450023245002324</v>
      </c>
      <c r="AGC30" s="4">
        <f t="shared" si="507"/>
        <v>0.36580882352941174</v>
      </c>
      <c r="AGD30" s="4">
        <f t="shared" ref="AGD30:AGE30" si="508">AGD31/AGD32</f>
        <v>0.3810400368154625</v>
      </c>
      <c r="AGE30" s="4">
        <f t="shared" si="508"/>
        <v>0.4063506672802577</v>
      </c>
      <c r="AGF30" s="4">
        <f t="shared" ref="AGF30:AGG30" si="509">AGF31/AGF32</f>
        <v>0.39777111015859407</v>
      </c>
      <c r="AGG30" s="4">
        <f t="shared" si="509"/>
        <v>0.42031312725812925</v>
      </c>
      <c r="AGH30" s="4">
        <f t="shared" ref="AGH30:AGI30" si="510">AGH31/AGH32</f>
        <v>0.45207100591715976</v>
      </c>
      <c r="AGI30" s="4">
        <f t="shared" si="510"/>
        <v>0.47009523809523812</v>
      </c>
      <c r="AGJ30" s="4">
        <f t="shared" ref="AGJ30:AGK30" si="511">AGJ31/AGJ32</f>
        <v>0.48897869213813372</v>
      </c>
      <c r="AGK30" s="4">
        <f t="shared" si="511"/>
        <v>0.54090746695248304</v>
      </c>
      <c r="AGL30" s="4">
        <f t="shared" ref="AGL30:AGM30" si="512">AGL31/AGL32</f>
        <v>0.55984280100035722</v>
      </c>
      <c r="AGM30" s="4">
        <f t="shared" si="512"/>
        <v>0.58127902822436583</v>
      </c>
      <c r="AGN30" s="4">
        <f t="shared" ref="AGN30:AGO30" si="513">AGN31/AGN32</f>
        <v>0.57527624309392267</v>
      </c>
      <c r="AGO30" s="4">
        <f t="shared" si="513"/>
        <v>0.57813005499838244</v>
      </c>
      <c r="AGP30" s="4">
        <f t="shared" ref="AGP30:AGQ30" si="514">AGP31/AGP32</f>
        <v>0.59210110584518172</v>
      </c>
      <c r="AGQ30" s="4">
        <f t="shared" si="514"/>
        <v>0.61827284105131419</v>
      </c>
      <c r="AGR30" s="4">
        <f t="shared" ref="AGR30:AGS30" si="515">AGR31/AGR32</f>
        <v>0.62773951158422037</v>
      </c>
      <c r="AGS30" s="4">
        <f t="shared" si="515"/>
        <v>0.65967438948027557</v>
      </c>
      <c r="AGT30" s="4">
        <f t="shared" ref="AGT30:AGU30" si="516">AGT31/AGT32</f>
        <v>0.66605560647723805</v>
      </c>
      <c r="AGU30" s="4">
        <f t="shared" si="516"/>
        <v>0.67190278601066988</v>
      </c>
      <c r="AGV30" s="4">
        <f t="shared" ref="AGV30:AGW30" si="517">AGV31/AGV32</f>
        <v>0.69905213270142175</v>
      </c>
      <c r="AGW30" s="4">
        <f t="shared" si="517"/>
        <v>0.71436967381722005</v>
      </c>
      <c r="AGX30" s="4">
        <f t="shared" ref="AGX30:AGY30" si="518">AGX31/AGX32</f>
        <v>0.73460410557184752</v>
      </c>
      <c r="AGY30" s="4">
        <f t="shared" si="518"/>
        <v>0.75029308323563892</v>
      </c>
      <c r="AGZ30" s="4">
        <f t="shared" ref="AGZ30:AHA30" si="519">AGZ31/AGZ32</f>
        <v>0.78223915592028137</v>
      </c>
      <c r="AHA30" s="4">
        <f t="shared" si="519"/>
        <v>0.78319088319088315</v>
      </c>
      <c r="AHB30" s="4">
        <f t="shared" ref="AHB30:AHC30" si="520">AHB31/AHB32</f>
        <v>0.75911789652247663</v>
      </c>
      <c r="AHC30" s="4">
        <f t="shared" si="520"/>
        <v>0.75476387738193873</v>
      </c>
      <c r="AHD30" s="4">
        <f t="shared" ref="AHD30:AHE30" si="521">AHD31/AHD32</f>
        <v>0.68838597363839837</v>
      </c>
      <c r="AHE30" s="4">
        <f t="shared" si="521"/>
        <v>0.70725646123260433</v>
      </c>
      <c r="AHF30" s="4">
        <f t="shared" ref="AHF30:AHG30" si="522">AHF31/AHF32</f>
        <v>0.73168927250308258</v>
      </c>
      <c r="AHG30" s="4">
        <f t="shared" si="522"/>
        <v>0.75782983970406903</v>
      </c>
      <c r="AHH30" s="4">
        <f t="shared" ref="AHH30:AHI30" si="523">AHH31/AHH32</f>
        <v>0.77551020408163263</v>
      </c>
      <c r="AHI30" s="4">
        <f t="shared" si="523"/>
        <v>0.75443786982248517</v>
      </c>
      <c r="AHJ30" s="4">
        <f t="shared" ref="AHJ30:AHK30" si="524">AHJ31/AHJ32</f>
        <v>0.74938393297190731</v>
      </c>
      <c r="AHK30" s="4">
        <f t="shared" si="524"/>
        <v>0.75171905697445973</v>
      </c>
      <c r="AHL30" s="4">
        <f t="shared" ref="AHL30:AHM30" si="525">AHL31/AHL32</f>
        <v>0.77072094163805782</v>
      </c>
      <c r="AHM30" s="4">
        <f t="shared" si="525"/>
        <v>0.74650649669036528</v>
      </c>
      <c r="AHN30" s="4">
        <f t="shared" ref="AHN30:AHO30" si="526">AHN31/AHN32</f>
        <v>0.76906104437362099</v>
      </c>
      <c r="AHO30" s="4">
        <f t="shared" si="526"/>
        <v>0.78377718055216228</v>
      </c>
      <c r="AHP30" s="4">
        <f t="shared" ref="AHP30:AHQ30" si="527">AHP31/AHP32</f>
        <v>0.738472798243474</v>
      </c>
      <c r="AHQ30" s="4">
        <f t="shared" si="527"/>
        <v>0.7389186556259133</v>
      </c>
      <c r="AHR30" s="4">
        <f t="shared" ref="AHR30:AHS30" si="528">AHR31/AHR32</f>
        <v>0.73689344062423801</v>
      </c>
      <c r="AHS30" s="4">
        <f t="shared" si="528"/>
        <v>0.72931785195936139</v>
      </c>
      <c r="AHT30" s="4">
        <f t="shared" ref="AHT30:AHU30" si="529">AHT31/AHT32</f>
        <v>0.73069451189898005</v>
      </c>
      <c r="AHU30" s="4">
        <f t="shared" si="529"/>
        <v>0.76032054395337545</v>
      </c>
      <c r="AHV30" s="4">
        <f t="shared" ref="AHV30:AHW30" si="530">AHV31/AHV32</f>
        <v>0.77546071774975756</v>
      </c>
      <c r="AHW30" s="4">
        <f t="shared" si="530"/>
        <v>0.74232081911262804</v>
      </c>
      <c r="AHX30" s="4">
        <f t="shared" ref="AHX30:AHY30" si="531">AHX31/AHX32</f>
        <v>0.72962324550603297</v>
      </c>
      <c r="AHY30" s="4">
        <f t="shared" si="531"/>
        <v>0.71403983280059014</v>
      </c>
      <c r="AHZ30" s="4">
        <f t="shared" ref="AHZ30:AIA30" si="532">AHZ31/AHZ32</f>
        <v>0.69334312285854138</v>
      </c>
      <c r="AIA30" s="4">
        <f t="shared" si="532"/>
        <v>0.66992665036674814</v>
      </c>
      <c r="AIB30" s="4">
        <f t="shared" ref="AIB30:AIC30" si="533">AIB31/AIB32</f>
        <v>0.6936430317848411</v>
      </c>
      <c r="AIC30" s="4">
        <f t="shared" si="533"/>
        <v>0.70451237263464339</v>
      </c>
      <c r="AID30" s="4">
        <f t="shared" ref="AID30:AIE30" si="534">AID31/AID32</f>
        <v>0.65007285089849443</v>
      </c>
      <c r="AIE30" s="4">
        <f t="shared" si="534"/>
        <v>0.63689320388349513</v>
      </c>
      <c r="AIF30" s="4">
        <f t="shared" ref="AIF30:AIG30" si="535">AIF31/AIF32</f>
        <v>0.6067415730337079</v>
      </c>
      <c r="AIG30" s="4">
        <f t="shared" si="535"/>
        <v>0.59466731898238745</v>
      </c>
      <c r="AIH30" s="4">
        <f t="shared" ref="AIH30:AII30" si="536">AIH31/AIH32</f>
        <v>0.58820650844139954</v>
      </c>
      <c r="AII30" s="4">
        <f t="shared" si="536"/>
        <v>0.60655737704918034</v>
      </c>
      <c r="AIJ30" s="4">
        <f t="shared" ref="AIJ30:AIK30" si="537">AIJ31/AIJ32</f>
        <v>0.61916401857736492</v>
      </c>
      <c r="AIK30" s="4">
        <f t="shared" si="537"/>
        <v>0.56610252636742708</v>
      </c>
      <c r="AIL30" s="4">
        <f t="shared" ref="AIL30:AIM30" si="538">AIL31/AIL32</f>
        <v>0.54317958783120701</v>
      </c>
      <c r="AIM30" s="4">
        <f t="shared" si="538"/>
        <v>0.54126778783958607</v>
      </c>
      <c r="AIN30" s="4">
        <f t="shared" ref="AIN30:AIO30" si="539">AIN31/AIN32</f>
        <v>0.53110297961317299</v>
      </c>
      <c r="AIO30" s="4">
        <f t="shared" si="539"/>
        <v>0.50774075045919709</v>
      </c>
      <c r="AIP30" s="4">
        <f t="shared" ref="AIP30:AIQ30" si="540">AIP31/AIP32</f>
        <v>0.51876147992652843</v>
      </c>
      <c r="AIQ30" s="4">
        <f t="shared" si="540"/>
        <v>0.52989417989417986</v>
      </c>
      <c r="AIR30" s="4">
        <f t="shared" ref="AIR30:AIS30" si="541">AIR31/AIR32</f>
        <v>0.47802929427430091</v>
      </c>
      <c r="AIS30" s="4">
        <f t="shared" si="541"/>
        <v>0.45749864645370869</v>
      </c>
      <c r="AIT30" s="4">
        <f t="shared" ref="AIT30:AIU30" si="542">AIT31/AIT32</f>
        <v>0.44184146009261782</v>
      </c>
      <c r="AIU30" s="4">
        <f t="shared" si="542"/>
        <v>0.44384724186704383</v>
      </c>
      <c r="AIV30" s="4">
        <f t="shared" ref="AIV30:AIW30" si="543">AIV31/AIV32</f>
        <v>0.43532763532763535</v>
      </c>
      <c r="AIW30" s="4">
        <f t="shared" si="543"/>
        <v>0.44558404558404557</v>
      </c>
      <c r="AIX30" s="4">
        <f t="shared" ref="AIX30:AIY30" si="544">AIX31/AIX32</f>
        <v>0.45327635327635329</v>
      </c>
      <c r="AIY30" s="4">
        <f t="shared" si="544"/>
        <v>0.46548723897911831</v>
      </c>
      <c r="AIZ30" s="4">
        <f t="shared" ref="AIZ30:AJA30" si="545">AIZ31/AIZ32</f>
        <v>0.41538004750593827</v>
      </c>
      <c r="AJA30" s="4">
        <f t="shared" si="545"/>
        <v>0.38668683812405447</v>
      </c>
      <c r="AJB30" s="4">
        <f t="shared" ref="AJB30:AJC30" si="546">AJB31/AJB32</f>
        <v>0.35068078668683811</v>
      </c>
      <c r="AJC30" s="4">
        <f t="shared" si="546"/>
        <v>0.36010912397696271</v>
      </c>
      <c r="AJD30" s="4">
        <f t="shared" ref="AJD30:AJE30" si="547">AJD31/AJD32</f>
        <v>0.37102152167323432</v>
      </c>
      <c r="AJE30" s="4">
        <f t="shared" si="547"/>
        <v>0.37816407441293076</v>
      </c>
      <c r="AJF30" s="4">
        <f t="shared" ref="AJF30:AJG30" si="548">AJF31/AJF32</f>
        <v>0.32270795385549483</v>
      </c>
      <c r="AJG30" s="4">
        <f t="shared" si="548"/>
        <v>0.3046418690439594</v>
      </c>
      <c r="AJH30" s="4">
        <f t="shared" ref="AJH30:AJI30" si="549">AJH31/AJH32</f>
        <v>0.29534955343393904</v>
      </c>
      <c r="AJI30" s="4">
        <f t="shared" si="549"/>
        <v>0.28958718422674062</v>
      </c>
      <c r="AJJ30" s="4">
        <f t="shared" ref="AJJ30:AJK30" si="550">AJJ31/AJJ32</f>
        <v>0.3080521216171066</v>
      </c>
      <c r="AJK30" s="4">
        <f t="shared" si="550"/>
        <v>0.31440026729034415</v>
      </c>
      <c r="AJL30" s="4">
        <f t="shared" ref="AJL30:AJM30" si="551">AJL31/AJL32</f>
        <v>0.32828108852910781</v>
      </c>
      <c r="AJM30" s="4">
        <f t="shared" si="551"/>
        <v>0.31985688729874778</v>
      </c>
      <c r="AJN30" s="4">
        <f t="shared" ref="AJN30:AJO30" si="552">AJN31/AJN32</f>
        <v>0.31731474688187822</v>
      </c>
      <c r="AJO30" s="4">
        <f t="shared" si="552"/>
        <v>0.31427503736920775</v>
      </c>
      <c r="AJP30" s="4">
        <f t="shared" ref="AJP30:AJQ30" si="553">AJP31/AJP32</f>
        <v>0.30733944954128439</v>
      </c>
      <c r="AJQ30" s="4">
        <f t="shared" si="553"/>
        <v>0.29536679536679539</v>
      </c>
      <c r="AJR30" s="4">
        <f t="shared" ref="AJR30:AJS30" si="554">AJR31/AJR32</f>
        <v>0.30231660231660229</v>
      </c>
      <c r="AJS30" s="4">
        <f t="shared" si="554"/>
        <v>0.30501930501930502</v>
      </c>
      <c r="AJT30" s="4">
        <f t="shared" ref="AJT30:AJU30" si="555">AJT31/AJT32</f>
        <v>0.31230407523510972</v>
      </c>
      <c r="AJU30" s="4">
        <f t="shared" si="555"/>
        <v>0.3137806347930896</v>
      </c>
      <c r="AJV30" s="4">
        <f t="shared" ref="AJV30:AJW30" si="556">AJV31/AJV32</f>
        <v>0.29798387096774193</v>
      </c>
      <c r="AJW30" s="4">
        <f t="shared" si="556"/>
        <v>0.29722110350382602</v>
      </c>
      <c r="AJX30" s="4">
        <f t="shared" ref="AJX30:AJY30" si="557">AJX31/AJX32</f>
        <v>0.30125862768980916</v>
      </c>
      <c r="AJY30" s="4">
        <f t="shared" si="557"/>
        <v>0.31097560975609756</v>
      </c>
      <c r="AJZ30" s="4">
        <f t="shared" ref="AJZ30:AKA30" si="558">AJZ31/AJZ32</f>
        <v>0.32095709570957098</v>
      </c>
      <c r="AKA30" s="4">
        <f t="shared" si="558"/>
        <v>0.2993814432989691</v>
      </c>
      <c r="AKB30" s="4">
        <f t="shared" ref="AKB30:AKC30" si="559">AKB31/AKB32</f>
        <v>0.3007487520798669</v>
      </c>
      <c r="AKC30" s="4">
        <f t="shared" si="559"/>
        <v>0.29924874791318867</v>
      </c>
      <c r="AKD30" s="4">
        <f t="shared" ref="AKD30:AKE30" si="560">AKD31/AKD32</f>
        <v>0.29170305676855895</v>
      </c>
      <c r="AKE30" s="4">
        <f t="shared" si="560"/>
        <v>0.29943007452871545</v>
      </c>
      <c r="AKF30" s="4">
        <f t="shared" ref="AKF30:AKG30" si="561">AKF31/AKF32</f>
        <v>0.30819815870232353</v>
      </c>
      <c r="AKG30" s="4">
        <f t="shared" si="561"/>
        <v>0.32273948075201431</v>
      </c>
      <c r="AKH30" s="4">
        <f t="shared" ref="AKH30:AKI30" si="562">AKH31/AKH32</f>
        <v>0.3348751156336725</v>
      </c>
      <c r="AKI30" s="4">
        <f t="shared" si="562"/>
        <v>0.33922754769660307</v>
      </c>
      <c r="AKJ30" s="4">
        <f t="shared" ref="AKJ30:AKK30" si="563">AKJ31/AKJ32</f>
        <v>0.35496003761165962</v>
      </c>
      <c r="AKK30" s="4">
        <f t="shared" si="563"/>
        <v>0.36276849642004771</v>
      </c>
      <c r="AKL30" s="4">
        <f t="shared" ref="AKL30:AKM30" si="564">AKL31/AKL32</f>
        <v>0.37343599615014439</v>
      </c>
      <c r="AKM30" s="4">
        <f t="shared" si="564"/>
        <v>0.38465204957102</v>
      </c>
      <c r="AKN30" s="4">
        <f t="shared" ref="AKN30:AKO30" si="565">AKN31/AKN32</f>
        <v>0.39449541284403672</v>
      </c>
      <c r="AKO30" s="4">
        <f t="shared" si="565"/>
        <v>0.41768292682926828</v>
      </c>
      <c r="AKP30" s="4">
        <f t="shared" ref="AKP30:AKQ30" si="566">AKP31/AKP32</f>
        <v>0.42849949647532731</v>
      </c>
      <c r="AKQ30" s="4">
        <f t="shared" si="566"/>
        <v>0.42562814070351757</v>
      </c>
      <c r="AKR30" s="4">
        <f t="shared" ref="AKR30:AKS30" si="567">AKR31/AKR32</f>
        <v>0.44864048338368578</v>
      </c>
      <c r="AKS30" s="4">
        <f t="shared" si="567"/>
        <v>0.452914798206278</v>
      </c>
      <c r="AKT30" s="4">
        <f t="shared" ref="AKT30:AKU30" si="568">AKT31/AKT32</f>
        <v>0.47085201793721976</v>
      </c>
      <c r="AKU30" s="4">
        <f t="shared" si="568"/>
        <v>0.47852147852147853</v>
      </c>
      <c r="AKV30" s="4">
        <f t="shared" ref="AKV30" si="569">AKV31/AKV32</f>
        <v>0.46226886556721641</v>
      </c>
      <c r="AKW30" s="4">
        <f t="shared" ref="AKW30:AKX30" si="570">AKW31/AKW32</f>
        <v>0.47342275211127671</v>
      </c>
      <c r="AKX30" s="4">
        <f t="shared" si="570"/>
        <v>0.47355412753336629</v>
      </c>
      <c r="AKY30" s="4">
        <f t="shared" ref="AKY30:AKZ30" si="571">AKY31/AKY32</f>
        <v>0.48097560975609754</v>
      </c>
      <c r="AKZ30" s="4">
        <f t="shared" si="571"/>
        <v>0.49035679845708774</v>
      </c>
      <c r="ALA30" s="4">
        <f t="shared" ref="ALA30:ALB30" si="572">ALA31/ALA32</f>
        <v>0.50578592092574737</v>
      </c>
      <c r="ALB30" s="4">
        <f t="shared" si="572"/>
        <v>0.51352634076886572</v>
      </c>
      <c r="ALC30" s="4">
        <f t="shared" ref="ALC30:ALD30" si="573">ALC31/ALC32</f>
        <v>0.50321395775941236</v>
      </c>
      <c r="ALD30" s="4">
        <f t="shared" si="573"/>
        <v>0.50760719225449513</v>
      </c>
      <c r="ALE30" s="4">
        <f t="shared" ref="ALE30:ALF30" si="574">ALE31/ALE32</f>
        <v>0.49724264705882354</v>
      </c>
      <c r="ALF30" s="4">
        <f t="shared" si="574"/>
        <v>0.49170506912442397</v>
      </c>
      <c r="ALG30" s="4">
        <f t="shared" ref="ALG30:ALH30" si="575">ALG31/ALG32</f>
        <v>0.4986251145737855</v>
      </c>
      <c r="ALH30" s="4">
        <f t="shared" si="575"/>
        <v>0.51210598446779354</v>
      </c>
      <c r="ALI30" s="4">
        <f t="shared" ref="ALI30:ALJ30" si="576">ALI31/ALI32</f>
        <v>0.53123575011399904</v>
      </c>
      <c r="ALJ30" s="4">
        <f t="shared" si="576"/>
        <v>0.55341975860527493</v>
      </c>
      <c r="ALK30" s="4">
        <f t="shared" ref="ALK30:ALL30" si="577">ALK31/ALK32</f>
        <v>0.55866666666666664</v>
      </c>
      <c r="ALL30" s="4">
        <f t="shared" si="577"/>
        <v>0.56584723441615448</v>
      </c>
      <c r="ALM30" s="4">
        <f t="shared" ref="ALM30:ALN30" si="578">ALM31/ALM32</f>
        <v>0.5532646048109966</v>
      </c>
      <c r="ALN30" s="4">
        <f t="shared" si="578"/>
        <v>0.56127659574468081</v>
      </c>
      <c r="ALO30" s="4">
        <f t="shared" ref="ALO30:ALP30" si="579">ALO31/ALO32</f>
        <v>0.58120748299319724</v>
      </c>
      <c r="ALP30" s="4">
        <f t="shared" si="579"/>
        <v>0.57978279030910607</v>
      </c>
      <c r="ALQ30" s="4">
        <f t="shared" ref="ALQ30:ALR30" si="580">ALQ31/ALQ32</f>
        <v>0.56286427976686093</v>
      </c>
      <c r="ALR30" s="4">
        <f t="shared" si="580"/>
        <v>0.56447587354409323</v>
      </c>
      <c r="ALS30" s="4">
        <f t="shared" ref="ALS30:ALT30" si="581">ALS31/ALS32</f>
        <v>0.56377759607522482</v>
      </c>
      <c r="ALT30" s="4">
        <f t="shared" si="581"/>
        <v>0.57600324280502635</v>
      </c>
      <c r="ALU30" s="4">
        <f t="shared" ref="ALU30:ALV30" si="582">ALU31/ALU32</f>
        <v>0.58603896103896103</v>
      </c>
      <c r="ALV30" s="4">
        <f t="shared" si="582"/>
        <v>0.60129922858302887</v>
      </c>
      <c r="ALW30" s="4">
        <f t="shared" ref="ALW30:ALX30" si="583">ALW31/ALW32</f>
        <v>0.58823529411764708</v>
      </c>
      <c r="ALX30" s="4">
        <f t="shared" si="583"/>
        <v>0.59156534954407292</v>
      </c>
      <c r="ALY30" s="4">
        <f t="shared" ref="ALY30:ALZ30" si="584">ALY31/ALY32</f>
        <v>0.58762504631344947</v>
      </c>
      <c r="ALZ30" s="4">
        <f t="shared" si="584"/>
        <v>0.60792299148463536</v>
      </c>
      <c r="AMA30" s="4">
        <f t="shared" ref="AMA30:AMB30" si="585">AMA31/AMA32</f>
        <v>0.62199563000728331</v>
      </c>
      <c r="AMB30" s="4">
        <f t="shared" si="585"/>
        <v>0.64189923885465749</v>
      </c>
      <c r="AMC30" s="4">
        <f t="shared" ref="AMC30:AMD30" si="586">AMC31/AMC32</f>
        <v>0.67137681159420293</v>
      </c>
      <c r="AMD30" s="4">
        <f t="shared" si="586"/>
        <v>0.67719049308265344</v>
      </c>
      <c r="AME30" s="4">
        <f t="shared" ref="AME30:AMF30" si="587">AME31/AME32</f>
        <v>0.68243953732912721</v>
      </c>
      <c r="AMF30" s="4">
        <f t="shared" si="587"/>
        <v>0.66766566766566771</v>
      </c>
      <c r="AMG30" s="4">
        <f t="shared" ref="AMG30:AMH30" si="588">AMG31/AMG32</f>
        <v>0.67567567567567566</v>
      </c>
      <c r="AMH30" s="4">
        <f t="shared" si="588"/>
        <v>0.68537524053880694</v>
      </c>
      <c r="AMI30" s="4">
        <f t="shared" ref="AMI30:AMJ30" si="589">AMI31/AMI32</f>
        <v>0.68950206152870286</v>
      </c>
      <c r="AMJ30" s="4">
        <f t="shared" si="589"/>
        <v>0.71202029812876622</v>
      </c>
      <c r="AMK30" s="4">
        <f t="shared" ref="AMK30:AML30" si="590">AMK31/AMK32</f>
        <v>0.72074882995319811</v>
      </c>
      <c r="AML30" s="4">
        <f t="shared" si="590"/>
        <v>0.69672882910424949</v>
      </c>
      <c r="AMM30" s="4">
        <f t="shared" ref="AMM30:AMN30" si="591">AMM31/AMM32</f>
        <v>0.70958904109589038</v>
      </c>
      <c r="AMN30" s="4">
        <f t="shared" si="591"/>
        <v>0.69978922011442335</v>
      </c>
      <c r="AMO30" s="4">
        <f t="shared" ref="AMO30:AMP30" si="592">AMO31/AMO32</f>
        <v>0.6967741935483871</v>
      </c>
      <c r="AMP30" s="4">
        <f t="shared" si="592"/>
        <v>0.7191043908112823</v>
      </c>
      <c r="AMQ30" s="4">
        <f t="shared" ref="AMQ30:AMR30" si="593">AMQ31/AMQ32</f>
        <v>0.74411166036638554</v>
      </c>
      <c r="AMR30" s="4">
        <f t="shared" si="593"/>
        <v>0.72828198723286153</v>
      </c>
      <c r="AMS30" s="4">
        <f t="shared" ref="AMS30:AMT30" si="594">AMS31/AMS32</f>
        <v>0.70107645597571078</v>
      </c>
      <c r="AMT30" s="4">
        <f t="shared" si="594"/>
        <v>0.70179250407387295</v>
      </c>
      <c r="AMU30" s="4">
        <f t="shared" ref="AMU30:AMV30" si="595">AMU31/AMU32</f>
        <v>0.69509251810136763</v>
      </c>
      <c r="AMV30" s="4">
        <f t="shared" si="595"/>
        <v>0.7179624664879356</v>
      </c>
      <c r="AMW30" s="4">
        <f t="shared" ref="AMW30:AMX30" si="596">AMW31/AMW32</f>
        <v>0.73565683646112601</v>
      </c>
      <c r="AMX30" s="4">
        <f t="shared" si="596"/>
        <v>0.67887700534759354</v>
      </c>
      <c r="AMY30" s="4">
        <f t="shared" ref="AMY30:AMZ30" si="597">AMY31/AMY32</f>
        <v>0.69465240641711234</v>
      </c>
      <c r="AMZ30" s="4">
        <f t="shared" si="597"/>
        <v>0.70909090909090911</v>
      </c>
      <c r="ANA30" s="4">
        <f t="shared" ref="ANA30:ANB30" si="598">ANA31/ANA32</f>
        <v>0.71785334750265672</v>
      </c>
      <c r="ANB30" s="4">
        <f t="shared" si="598"/>
        <v>0.69175722236946724</v>
      </c>
      <c r="ANC30" s="4">
        <f t="shared" ref="ANC30:AND30" si="599">ANC31/ANC32</f>
        <v>0.65041851304775977</v>
      </c>
      <c r="AND30" s="4">
        <f t="shared" si="599"/>
        <v>0.65275049115913553</v>
      </c>
      <c r="ANE30" s="4">
        <f t="shared" ref="ANE30:ANF30" si="600">ANE31/ANE32</f>
        <v>0.67387033398821217</v>
      </c>
      <c r="ANF30" s="4">
        <f t="shared" si="600"/>
        <v>0.69136408243375858</v>
      </c>
      <c r="ANG30" s="4">
        <f t="shared" ref="ANG30:ANH30" si="601">ANG31/ANG32</f>
        <v>0.69675701839303006</v>
      </c>
      <c r="ANH30" s="4">
        <f t="shared" si="601"/>
        <v>0.66443594646271509</v>
      </c>
      <c r="ANI30" s="4">
        <f t="shared" ref="ANI30:ANJ30" si="602">ANI31/ANI32</f>
        <v>0.65884606176681826</v>
      </c>
      <c r="ANJ30" s="4">
        <f t="shared" si="602"/>
        <v>0.64673390970220945</v>
      </c>
      <c r="ANK30" s="4">
        <f t="shared" ref="ANK30:ANL30" si="603">ANK31/ANK32</f>
        <v>0.64465786314525808</v>
      </c>
      <c r="ANL30" s="4">
        <f t="shared" si="603"/>
        <v>0.66458583433373353</v>
      </c>
      <c r="ANM30" s="4">
        <f t="shared" ref="ANM30:ANN30" si="604">ANM31/ANM32</f>
        <v>0.6755268199233716</v>
      </c>
      <c r="ANN30" s="4">
        <f t="shared" si="604"/>
        <v>0.6530905606133206</v>
      </c>
      <c r="ANO30" s="4">
        <f t="shared" ref="ANO30:ANP30" si="605">ANO31/ANO32</f>
        <v>0.6485195797516714</v>
      </c>
      <c r="ANP30" s="4">
        <f t="shared" si="605"/>
        <v>0.62455046751378562</v>
      </c>
      <c r="ANQ30" s="4">
        <f t="shared" ref="ANQ30:ANR30" si="606">ANQ31/ANQ32</f>
        <v>0.61040517861424115</v>
      </c>
      <c r="ANR30" s="4">
        <f t="shared" si="606"/>
        <v>0.6023489932885906</v>
      </c>
      <c r="ANS30" s="4">
        <f t="shared" ref="ANS30:ANT30" si="607">ANS31/ANS32</f>
        <v>0.61409395973154357</v>
      </c>
      <c r="ANT30" s="4">
        <f t="shared" si="607"/>
        <v>0.61578697099381841</v>
      </c>
      <c r="ANU30" s="4">
        <f t="shared" ref="ANU30:ANV30" si="608">ANU31/ANU32</f>
        <v>0.5544152744630072</v>
      </c>
      <c r="ANV30" s="4">
        <f t="shared" si="608"/>
        <v>0.53783719264740992</v>
      </c>
      <c r="ANW30" s="4">
        <f t="shared" ref="ANW30:ANX30" si="609">ANW31/ANW32</f>
        <v>0.51909134847752536</v>
      </c>
      <c r="ANX30" s="4">
        <f t="shared" si="609"/>
        <v>0.52762290927521538</v>
      </c>
      <c r="ANY30" s="4">
        <f t="shared" ref="ANY30:ANZ30" si="610">ANY31/ANY32</f>
        <v>0.50754668713225892</v>
      </c>
      <c r="ANZ30" s="4">
        <f t="shared" si="610"/>
        <v>0.51368636479918139</v>
      </c>
      <c r="AOA30" s="4">
        <f t="shared" ref="AOA30:AOB30" si="611">AOA31/AOA32</f>
        <v>0.52364952184026881</v>
      </c>
      <c r="AOB30" s="4">
        <f t="shared" si="611"/>
        <v>0.47194805194805195</v>
      </c>
      <c r="AOC30" s="4">
        <f t="shared" ref="AOC30:AOD30" si="612">AOC31/AOC32</f>
        <v>0.4482299707213202</v>
      </c>
      <c r="AOD30" s="4">
        <f t="shared" si="612"/>
        <v>0.44540873460246361</v>
      </c>
      <c r="AOE30" s="4">
        <f t="shared" ref="AOE30:AOF30" si="613">AOE31/AOE32</f>
        <v>0.42766752947943631</v>
      </c>
      <c r="AOF30" s="4">
        <f t="shared" si="613"/>
        <v>0.40553792904528413</v>
      </c>
      <c r="AOG30" s="4">
        <f t="shared" ref="AOG30:AOH30" si="614">AOG31/AOG32</f>
        <v>0.41159503893856358</v>
      </c>
      <c r="AOH30" s="4">
        <f t="shared" si="614"/>
        <v>0.43087008343265792</v>
      </c>
      <c r="AOI30" s="4">
        <f t="shared" ref="AOI30:AOJ30" si="615">AOI31/AOI32</f>
        <v>0.39765721331689274</v>
      </c>
      <c r="AOJ30" s="4">
        <f t="shared" si="615"/>
        <v>0.38996138996138996</v>
      </c>
      <c r="AOK30" s="4">
        <f t="shared" ref="AOK30:AOL30" si="616">AOK31/AOK32</f>
        <v>0.38079470198675497</v>
      </c>
      <c r="AOL30" s="4">
        <f t="shared" si="616"/>
        <v>0.37783802100982716</v>
      </c>
      <c r="AOM30" s="4">
        <f t="shared" ref="AOM30:AON30" si="617">AOM31/AOM32</f>
        <v>0.36955776482687691</v>
      </c>
      <c r="AON30" s="4">
        <f t="shared" si="617"/>
        <v>0.37470003428179638</v>
      </c>
      <c r="AOO30" s="4">
        <f t="shared" ref="AOO30:AOP30" si="618">AOO31/AOO32</f>
        <v>0.38601398601398601</v>
      </c>
      <c r="AOP30" s="4">
        <f t="shared" si="618"/>
        <v>0.37411347517730498</v>
      </c>
      <c r="AOQ30" s="4">
        <f t="shared" ref="AOQ30:AOR30" si="619">AOQ31/AOQ32</f>
        <v>0.35270758122743684</v>
      </c>
      <c r="AOR30" s="4">
        <f t="shared" si="619"/>
        <v>0.34310089020771511</v>
      </c>
      <c r="AOS30" s="4">
        <f t="shared" ref="AOS30:AOT30" si="620">AOS31/AOS32</f>
        <v>0.33155893536121672</v>
      </c>
      <c r="AOT30" s="4">
        <f t="shared" si="620"/>
        <v>0.32272901494825601</v>
      </c>
      <c r="AOU30" s="4">
        <f t="shared" ref="AOU30:AOV30" si="621">AOU31/AOU32</f>
        <v>0.32809505557684937</v>
      </c>
      <c r="AOV30" s="4">
        <f t="shared" si="621"/>
        <v>0.35429510891902999</v>
      </c>
      <c r="AOW30" s="4">
        <f t="shared" ref="AOW30:AOX30" si="622">AOW31/AOW32</f>
        <v>0.31630067567567566</v>
      </c>
      <c r="AOX30" s="4">
        <f t="shared" si="622"/>
        <v>0.29798422436459249</v>
      </c>
      <c r="AOY30" s="4">
        <f t="shared" ref="AOY30:AOZ30" si="623">AOY31/AOY32</f>
        <v>0.27650176678445232</v>
      </c>
      <c r="AOZ30" s="4">
        <f t="shared" si="623"/>
        <v>0.28411633109619688</v>
      </c>
      <c r="APA30" s="4">
        <f t="shared" ref="APA30:APB30" si="624">APA31/APA32</f>
        <v>0.26705565529622982</v>
      </c>
      <c r="APB30" s="4">
        <f t="shared" si="624"/>
        <v>0.2688363798484173</v>
      </c>
      <c r="APC30" s="4">
        <f t="shared" ref="APC30:APD30" si="625">APC31/APC32</f>
        <v>0.27539503386004516</v>
      </c>
      <c r="APD30" s="4">
        <f t="shared" si="625"/>
        <v>0.25828729281767954</v>
      </c>
      <c r="APE30" s="4">
        <f t="shared" ref="APE30:APF30" si="626">APE31/APE32</f>
        <v>0.25851011346817959</v>
      </c>
      <c r="APF30" s="4">
        <f t="shared" si="626"/>
        <v>0.26257545271629779</v>
      </c>
      <c r="APG30" s="4">
        <f t="shared" ref="APG30:APH30" si="627">APG31/APG32</f>
        <v>0.25821121778676098</v>
      </c>
      <c r="APH30" s="4">
        <f t="shared" si="627"/>
        <v>0.2517766497461929</v>
      </c>
      <c r="API30" s="4">
        <f t="shared" ref="API30:APJ30" si="628">API31/API32</f>
        <v>0.25962031811185221</v>
      </c>
      <c r="APJ30" s="4">
        <f t="shared" si="628"/>
        <v>0.26323987538940807</v>
      </c>
      <c r="APK30" s="4">
        <f t="shared" ref="APK30:APL30" si="629">APK31/APK32</f>
        <v>0.23633524206142634</v>
      </c>
      <c r="APL30" s="4">
        <f t="shared" si="629"/>
        <v>0.22952529994783516</v>
      </c>
      <c r="APM30" s="4">
        <f t="shared" ref="APM30:APN30" si="630">APM31/APM32</f>
        <v>0.22135007849293564</v>
      </c>
      <c r="APN30" s="4">
        <f t="shared" si="630"/>
        <v>0.21063717746182201</v>
      </c>
      <c r="APO30" s="4">
        <f t="shared" ref="APO30:APP30" si="631">APO31/APO32</f>
        <v>0.20687830687830688</v>
      </c>
      <c r="APP30" s="4">
        <f t="shared" si="631"/>
        <v>0.20687830687830688</v>
      </c>
      <c r="APQ30" s="4">
        <f t="shared" ref="APQ30:APR30" si="632">APQ31/APQ32</f>
        <v>0.21155885471898198</v>
      </c>
      <c r="APR30" s="4">
        <f t="shared" si="632"/>
        <v>0.19024651661307609</v>
      </c>
      <c r="APS30" s="4">
        <f t="shared" ref="APS30:APT30" si="633">APS31/APS32</f>
        <v>0.18488745980707397</v>
      </c>
      <c r="APT30" s="4">
        <f t="shared" si="633"/>
        <v>0.18274383708467309</v>
      </c>
      <c r="APU30" s="4">
        <f t="shared" ref="APU30:APV30" si="634">APU31/APU32</f>
        <v>0.18612157073695534</v>
      </c>
      <c r="APV30" s="4">
        <f t="shared" si="634"/>
        <v>0.18118279569892473</v>
      </c>
      <c r="APW30" s="4">
        <f t="shared" ref="APW30:APX30" si="635">APW31/APW32</f>
        <v>0.18548387096774194</v>
      </c>
      <c r="APX30" s="4">
        <f t="shared" si="635"/>
        <v>0.18760107816711591</v>
      </c>
      <c r="APY30" s="4">
        <f t="shared" ref="APY30:APZ30" si="636">APY31/APY32</f>
        <v>0.1759956942949408</v>
      </c>
      <c r="APZ30" s="4">
        <f t="shared" si="636"/>
        <v>0.17976318622174381</v>
      </c>
      <c r="AQA30" s="4">
        <f t="shared" ref="AQA30:AQB30" si="637">AQA31/AQA32</f>
        <v>0.17031763417305587</v>
      </c>
      <c r="AQB30" s="4">
        <f t="shared" si="637"/>
        <v>0.16495402920497565</v>
      </c>
      <c r="AQC30" s="4">
        <f t="shared" ref="AQC30:AQD30" si="638">AQC31/AQC32</f>
        <v>0.15687331536388141</v>
      </c>
      <c r="AQD30" s="4">
        <f t="shared" si="638"/>
        <v>0.15902964959568733</v>
      </c>
      <c r="AQE30" s="4">
        <f t="shared" ref="AQE30:AQF30" si="639">AQE31/AQE32</f>
        <v>0.16162162162162161</v>
      </c>
      <c r="AQF30" s="4">
        <f t="shared" si="639"/>
        <v>0.16323210412147504</v>
      </c>
      <c r="AQG30" s="4">
        <f t="shared" ref="AQG30:AQH30" si="640">AQG31/AQG32</f>
        <v>0.15915263443780553</v>
      </c>
      <c r="AQH30" s="4">
        <f t="shared" si="640"/>
        <v>0.15002727768685215</v>
      </c>
      <c r="AQI30" s="4">
        <f t="shared" ref="AQI30:AQJ30" si="641">AQI31/AQI32</f>
        <v>0.14168490153172866</v>
      </c>
      <c r="AQJ30" s="4">
        <f t="shared" si="641"/>
        <v>0.14237478897017444</v>
      </c>
      <c r="AQK30" s="4">
        <f t="shared" ref="AQK30:AQL30" si="642">AQK31/AQK32</f>
        <v>0.14406302757456388</v>
      </c>
      <c r="AQL30" s="4">
        <f t="shared" si="642"/>
        <v>0.14687675858187957</v>
      </c>
      <c r="AQM30" s="4">
        <f t="shared" ref="AQM30:AQN30" si="643">AQM31/AQM32</f>
        <v>0.14003387916431395</v>
      </c>
      <c r="AQN30" s="4">
        <f t="shared" si="643"/>
        <v>0.1390616167326173</v>
      </c>
      <c r="AQO30" s="4">
        <f t="shared" ref="AQO30:AQP30" si="644">AQO31/AQO32</f>
        <v>0.13129598189020938</v>
      </c>
      <c r="AQP30" s="4">
        <f t="shared" si="644"/>
        <v>0.13631221719457012</v>
      </c>
      <c r="AQQ30" s="4">
        <f t="shared" ref="AQQ30:AQR30" si="645">AQQ31/AQQ32</f>
        <v>0.13095238095238096</v>
      </c>
      <c r="AQR30" s="4">
        <f t="shared" si="645"/>
        <v>0.13151927437641722</v>
      </c>
      <c r="AQS30" s="4">
        <f t="shared" ref="AQS30:AQT30" si="646">AQS31/AQS32</f>
        <v>0.13151927437641722</v>
      </c>
      <c r="AQT30" s="4">
        <f t="shared" si="646"/>
        <v>0.12656072644721908</v>
      </c>
      <c r="AQU30" s="4">
        <f t="shared" ref="AQU30:AQV30" si="647">AQU31/AQU32</f>
        <v>0.1191151446398185</v>
      </c>
      <c r="AQV30" s="4">
        <f t="shared" si="647"/>
        <v>0.11848072562358276</v>
      </c>
      <c r="AQW30" s="4">
        <f t="shared" ref="AQW30:AQY30" si="648">AQW31/AQW32</f>
        <v>0.12450481041312959</v>
      </c>
      <c r="AQX30" s="4">
        <f t="shared" si="648"/>
        <v>0.12104072398190045</v>
      </c>
      <c r="AQY30" s="4">
        <f t="shared" si="648"/>
        <v>0.1244343891402715</v>
      </c>
      <c r="AQZ30" s="4">
        <f t="shared" ref="AQZ30:ARA30" si="649">AQZ31/AQZ32</f>
        <v>0.125</v>
      </c>
      <c r="ARA30" s="4">
        <f t="shared" si="649"/>
        <v>0.13058224985867722</v>
      </c>
      <c r="ARB30" s="4">
        <f t="shared" ref="ARB30:ARC30" si="650">ARB31/ARB32</f>
        <v>0.12852311161217586</v>
      </c>
      <c r="ARC30" s="4">
        <f t="shared" si="650"/>
        <v>0.14068655036578503</v>
      </c>
      <c r="ARD30" s="4">
        <f t="shared" ref="ARD30:ARE30" si="651">ARD31/ARD32</f>
        <v>0.14124929656724816</v>
      </c>
      <c r="ARE30" s="4">
        <f t="shared" si="651"/>
        <v>0.15570545250140527</v>
      </c>
      <c r="ARF30" s="4">
        <f t="shared" ref="ARF30:ARG30" si="652">ARF31/ARF32</f>
        <v>0.15739179314221471</v>
      </c>
      <c r="ARG30" s="4">
        <f t="shared" si="652"/>
        <v>0.15795390668915121</v>
      </c>
      <c r="ARH30" s="4">
        <f t="shared" ref="ARH30:ARI30" si="653">ARH31/ARH32</f>
        <v>0.16488463702870004</v>
      </c>
      <c r="ARI30" s="4">
        <f t="shared" si="653"/>
        <v>0.17171717171717171</v>
      </c>
      <c r="ARJ30" s="4">
        <f t="shared" ref="ARJ30:ARK30" si="654">ARJ31/ARJ32</f>
        <v>0.1670416197975253</v>
      </c>
      <c r="ARK30" s="4">
        <f t="shared" si="654"/>
        <v>0.17564534231200898</v>
      </c>
      <c r="ARL30" s="4">
        <f t="shared" ref="ARL30:ARM30" si="655">ARL31/ARL32</f>
        <v>0.18003365114974762</v>
      </c>
      <c r="ARM30" s="4">
        <f t="shared" si="655"/>
        <v>0.18283791362871565</v>
      </c>
      <c r="ARN30" s="4">
        <f t="shared" ref="ARN30:ARO30" si="656">ARN31/ARN32</f>
        <v>0.18360471645143178</v>
      </c>
      <c r="ARO30" s="4">
        <f t="shared" si="656"/>
        <v>0.19898819561551434</v>
      </c>
      <c r="ARP30" s="4">
        <f t="shared" ref="ARP30:ARQ30" si="657">ARP31/ARP32</f>
        <v>0.19796380090497737</v>
      </c>
      <c r="ARQ30" s="4">
        <f t="shared" si="657"/>
        <v>0.20022624434389141</v>
      </c>
      <c r="ARR30" s="4">
        <f t="shared" ref="ARR30:ARS30" si="658">ARR31/ARR32</f>
        <v>0.20022624434389141</v>
      </c>
      <c r="ARS30" s="4">
        <f t="shared" si="658"/>
        <v>0.20445459737292976</v>
      </c>
      <c r="ART30" s="4">
        <f t="shared" ref="ART30:ARU30" si="659">ART31/ART32</f>
        <v>0.20902341519131926</v>
      </c>
      <c r="ARU30" s="4">
        <f t="shared" si="659"/>
        <v>0.21016561964591662</v>
      </c>
    </row>
    <row r="31" spans="1:1165" s="41" customFormat="1" ht="18" customHeight="1">
      <c r="A31" s="39" t="s">
        <v>51</v>
      </c>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c r="IW31" s="88"/>
      <c r="IX31" s="88"/>
      <c r="IY31" s="88"/>
      <c r="IZ31" s="88"/>
      <c r="JA31" s="88"/>
      <c r="JB31" s="88"/>
      <c r="JC31" s="88"/>
      <c r="JD31" s="88"/>
      <c r="JE31" s="88"/>
      <c r="JF31" s="88"/>
      <c r="JG31" s="88"/>
      <c r="JH31" s="88"/>
      <c r="JI31" s="88"/>
      <c r="JJ31" s="88"/>
      <c r="JK31" s="88"/>
      <c r="JL31" s="88"/>
      <c r="JM31" s="88"/>
      <c r="JN31" s="88"/>
      <c r="JO31" s="88"/>
      <c r="JP31" s="88"/>
      <c r="JQ31" s="88"/>
      <c r="JR31" s="88"/>
      <c r="JS31" s="88"/>
      <c r="JT31" s="88"/>
      <c r="JU31" s="88"/>
      <c r="JV31" s="88"/>
      <c r="JW31" s="88"/>
      <c r="JX31" s="88"/>
      <c r="JY31" s="88"/>
      <c r="JZ31" s="88"/>
      <c r="KA31" s="88"/>
      <c r="KB31" s="88"/>
      <c r="KC31" s="88"/>
      <c r="KD31" s="88"/>
      <c r="KE31" s="88"/>
      <c r="KF31" s="88"/>
      <c r="KG31" s="88"/>
      <c r="KH31" s="88"/>
      <c r="KI31" s="88"/>
      <c r="KJ31" s="88"/>
      <c r="KK31" s="88"/>
      <c r="KL31" s="88"/>
      <c r="KM31" s="88"/>
      <c r="KN31" s="88"/>
      <c r="KO31" s="88"/>
      <c r="KP31" s="88"/>
      <c r="KQ31" s="88"/>
      <c r="KR31" s="88"/>
      <c r="KS31" s="88"/>
      <c r="KT31" s="88"/>
      <c r="KU31" s="88"/>
      <c r="KV31" s="88"/>
      <c r="KW31" s="88"/>
      <c r="KX31" s="88"/>
      <c r="KY31" s="88"/>
      <c r="KZ31" s="88"/>
      <c r="LA31" s="88"/>
      <c r="LB31" s="88"/>
      <c r="LC31" s="88"/>
      <c r="LD31" s="88"/>
      <c r="LE31" s="88"/>
      <c r="LF31" s="88"/>
      <c r="LG31" s="88"/>
      <c r="LH31" s="88"/>
      <c r="LI31" s="88"/>
      <c r="LJ31" s="88"/>
      <c r="LK31" s="88"/>
      <c r="LL31" s="88"/>
      <c r="LM31" s="88"/>
      <c r="LN31" s="88"/>
      <c r="LO31" s="88"/>
      <c r="LP31" s="88"/>
      <c r="LQ31" s="88"/>
      <c r="LR31" s="88"/>
      <c r="LS31" s="88"/>
      <c r="LT31" s="88"/>
      <c r="LU31" s="88"/>
      <c r="LV31" s="88"/>
      <c r="LW31" s="88"/>
      <c r="LX31" s="88"/>
      <c r="LY31" s="88"/>
      <c r="LZ31" s="88"/>
      <c r="MA31" s="88"/>
      <c r="MB31" s="88"/>
      <c r="MC31" s="88"/>
      <c r="MD31" s="88"/>
      <c r="ME31" s="88"/>
      <c r="MF31" s="88"/>
      <c r="MG31" s="88"/>
      <c r="MH31" s="88"/>
      <c r="MI31" s="88"/>
      <c r="MJ31" s="88"/>
      <c r="MK31" s="88"/>
      <c r="ML31" s="88"/>
      <c r="MM31" s="88"/>
      <c r="MN31" s="88"/>
      <c r="MO31" s="88"/>
      <c r="MP31" s="88"/>
      <c r="MQ31" s="88"/>
      <c r="MR31" s="88"/>
      <c r="MS31" s="88"/>
      <c r="MT31" s="88"/>
      <c r="MU31" s="88"/>
      <c r="MV31" s="88"/>
      <c r="MW31" s="88"/>
      <c r="MX31" s="88"/>
      <c r="MY31" s="88"/>
      <c r="MZ31" s="88"/>
      <c r="NA31" s="88"/>
      <c r="NB31" s="88"/>
      <c r="NC31" s="88"/>
      <c r="ND31" s="88"/>
      <c r="NE31" s="88"/>
      <c r="NF31" s="88"/>
      <c r="NG31" s="88"/>
      <c r="NH31" s="88"/>
      <c r="NI31" s="88"/>
      <c r="NJ31" s="88"/>
      <c r="NK31" s="88"/>
      <c r="NL31" s="88"/>
      <c r="NM31" s="88"/>
      <c r="NN31" s="88"/>
      <c r="NO31" s="88"/>
      <c r="NP31" s="88"/>
      <c r="NQ31" s="88"/>
      <c r="NR31" s="88"/>
      <c r="NS31" s="88"/>
      <c r="NT31" s="88"/>
      <c r="NU31" s="88"/>
      <c r="NV31" s="88"/>
      <c r="NW31" s="88"/>
      <c r="NX31" s="88"/>
      <c r="NY31" s="88"/>
      <c r="NZ31" s="88"/>
      <c r="OA31" s="88"/>
      <c r="OB31" s="88"/>
      <c r="OC31" s="88"/>
      <c r="OD31" s="88"/>
      <c r="OE31" s="88"/>
      <c r="OF31" s="88"/>
      <c r="OG31" s="88"/>
      <c r="OH31" s="88"/>
      <c r="OI31" s="88"/>
      <c r="OJ31" s="88"/>
      <c r="OK31" s="88"/>
      <c r="OL31" s="88"/>
      <c r="OM31" s="88"/>
      <c r="ON31" s="88"/>
      <c r="OO31" s="88"/>
      <c r="OP31" s="88"/>
      <c r="OQ31" s="88"/>
      <c r="OR31" s="88"/>
      <c r="OS31" s="88"/>
      <c r="OT31" s="88"/>
      <c r="OU31" s="88"/>
      <c r="OV31" s="88"/>
      <c r="OW31" s="88"/>
      <c r="OX31" s="88"/>
      <c r="OY31" s="88"/>
      <c r="OZ31" s="88"/>
      <c r="PA31" s="88"/>
      <c r="PB31" s="88"/>
      <c r="PC31" s="88"/>
      <c r="PD31" s="88"/>
      <c r="PE31" s="88"/>
      <c r="PF31" s="88"/>
      <c r="PG31" s="88"/>
      <c r="PH31" s="88"/>
      <c r="PI31" s="88"/>
      <c r="PJ31" s="88"/>
      <c r="PK31" s="88"/>
      <c r="PL31" s="88"/>
      <c r="PM31" s="88"/>
      <c r="PN31" s="88"/>
      <c r="PO31" s="88"/>
      <c r="PP31" s="88"/>
      <c r="PQ31" s="88"/>
      <c r="PR31" s="88"/>
      <c r="PS31" s="88"/>
      <c r="PT31" s="88"/>
      <c r="PU31" s="88"/>
      <c r="PV31" s="88"/>
      <c r="PW31" s="88"/>
      <c r="PX31" s="88"/>
      <c r="PY31" s="88"/>
      <c r="PZ31" s="88"/>
      <c r="QA31" s="88"/>
      <c r="QB31" s="88"/>
      <c r="QC31" s="88"/>
      <c r="QD31" s="88"/>
      <c r="QE31" s="88"/>
      <c r="QF31" s="88"/>
      <c r="QG31" s="88"/>
      <c r="QH31" s="88"/>
      <c r="QI31" s="88"/>
      <c r="QJ31" s="88"/>
      <c r="QK31" s="88"/>
      <c r="QL31" s="88"/>
      <c r="QM31" s="88"/>
      <c r="QN31" s="88"/>
      <c r="QO31" s="88"/>
      <c r="QP31" s="88"/>
      <c r="QQ31" s="88"/>
      <c r="QR31" s="88"/>
      <c r="QS31" s="88"/>
      <c r="QT31" s="88"/>
      <c r="QU31" s="88"/>
      <c r="QV31" s="88"/>
      <c r="QW31" s="88"/>
      <c r="QX31" s="88"/>
      <c r="QY31" s="88"/>
      <c r="QZ31" s="88"/>
      <c r="RA31" s="88"/>
      <c r="RB31" s="88"/>
      <c r="RC31" s="88"/>
      <c r="RD31" s="88"/>
      <c r="RE31" s="88"/>
      <c r="RF31" s="88"/>
      <c r="RG31" s="88"/>
      <c r="RH31" s="88"/>
      <c r="RI31" s="88"/>
      <c r="RJ31" s="88"/>
      <c r="RK31" s="88"/>
      <c r="RL31" s="88"/>
      <c r="RM31" s="88"/>
      <c r="RN31" s="88"/>
      <c r="RO31" s="88"/>
      <c r="RP31" s="88"/>
      <c r="RQ31" s="88"/>
      <c r="RR31" s="88"/>
      <c r="RS31" s="88"/>
      <c r="RT31" s="88"/>
      <c r="RU31" s="88"/>
      <c r="RV31" s="88"/>
      <c r="RW31" s="88"/>
      <c r="RX31" s="88"/>
      <c r="RY31" s="88"/>
      <c r="RZ31" s="88"/>
      <c r="SA31" s="88"/>
      <c r="SB31" s="88"/>
      <c r="SC31" s="88"/>
      <c r="SD31" s="88"/>
      <c r="SE31" s="88"/>
      <c r="SF31" s="88"/>
      <c r="SG31" s="88"/>
      <c r="SH31" s="88"/>
      <c r="SI31" s="88"/>
      <c r="SJ31" s="88"/>
      <c r="SK31" s="88"/>
      <c r="SL31" s="88"/>
      <c r="SM31" s="88"/>
      <c r="SN31" s="88"/>
      <c r="SO31" s="88"/>
      <c r="SP31" s="88"/>
      <c r="SQ31" s="88"/>
      <c r="SR31" s="88"/>
      <c r="SS31" s="88"/>
      <c r="ST31" s="88"/>
      <c r="SU31" s="88"/>
      <c r="SV31" s="88"/>
      <c r="SW31" s="88"/>
      <c r="SX31" s="88"/>
      <c r="SY31" s="88"/>
      <c r="SZ31" s="88"/>
      <c r="TA31" s="88"/>
      <c r="TB31" s="88"/>
      <c r="TC31" s="88"/>
      <c r="TD31" s="88"/>
      <c r="TE31" s="88"/>
      <c r="TF31" s="88"/>
      <c r="TG31" s="88"/>
      <c r="TH31" s="88"/>
      <c r="TI31" s="88"/>
      <c r="TJ31" s="88"/>
      <c r="TK31" s="88"/>
      <c r="TL31" s="88"/>
      <c r="TM31" s="88"/>
      <c r="TN31" s="88"/>
      <c r="TO31" s="88"/>
      <c r="TP31" s="88"/>
      <c r="TQ31" s="88"/>
      <c r="TR31" s="88"/>
      <c r="TS31" s="88"/>
      <c r="TT31" s="88"/>
      <c r="TU31" s="88"/>
      <c r="TV31" s="88"/>
      <c r="TW31" s="88"/>
      <c r="TX31" s="88"/>
      <c r="TY31" s="88"/>
      <c r="TZ31" s="88"/>
      <c r="UA31" s="88"/>
      <c r="UB31" s="88"/>
      <c r="UC31" s="88"/>
      <c r="UD31" s="88"/>
      <c r="UE31" s="88"/>
      <c r="UF31" s="88"/>
      <c r="UG31" s="88"/>
      <c r="UH31" s="88"/>
      <c r="UI31" s="88"/>
      <c r="UJ31" s="88"/>
      <c r="UK31" s="88"/>
      <c r="UL31" s="88"/>
      <c r="UM31" s="88"/>
      <c r="UN31" s="88"/>
      <c r="UO31" s="88"/>
      <c r="UP31" s="88"/>
      <c r="UQ31" s="88"/>
      <c r="UR31" s="88"/>
      <c r="US31" s="88"/>
      <c r="UT31" s="88"/>
      <c r="UU31" s="88"/>
      <c r="UV31" s="88"/>
      <c r="UW31" s="88"/>
      <c r="UX31" s="88"/>
      <c r="UY31" s="88"/>
      <c r="UZ31" s="88"/>
      <c r="VA31" s="88"/>
      <c r="VB31" s="88"/>
      <c r="VC31" s="88"/>
      <c r="VD31" s="88"/>
      <c r="VE31" s="88"/>
      <c r="VF31" s="88"/>
      <c r="VG31" s="88"/>
      <c r="VH31" s="88"/>
      <c r="VI31" s="88"/>
      <c r="VJ31" s="88"/>
      <c r="VK31" s="88"/>
      <c r="VL31" s="88"/>
      <c r="VM31" s="88"/>
      <c r="VN31" s="88"/>
      <c r="VO31" s="88"/>
      <c r="VP31" s="88"/>
      <c r="VQ31" s="88"/>
      <c r="VR31" s="88"/>
      <c r="VS31" s="88"/>
      <c r="VT31" s="88"/>
      <c r="VU31" s="88"/>
      <c r="VV31" s="88"/>
      <c r="VW31" s="88"/>
      <c r="VX31" s="88"/>
      <c r="VY31" s="88"/>
      <c r="VZ31" s="88"/>
      <c r="WA31" s="88"/>
      <c r="WB31" s="88"/>
      <c r="WC31" s="88"/>
      <c r="WD31" s="88"/>
      <c r="WE31" s="88"/>
      <c r="WF31" s="88"/>
      <c r="WG31" s="88"/>
      <c r="WH31" s="88"/>
      <c r="WI31" s="88"/>
      <c r="WJ31" s="88"/>
      <c r="WK31" s="88"/>
      <c r="WL31" s="88"/>
      <c r="WM31" s="88"/>
      <c r="WN31" s="88"/>
      <c r="WO31" s="88"/>
      <c r="WP31" s="88"/>
      <c r="WQ31" s="88"/>
      <c r="WR31" s="88"/>
      <c r="WS31" s="88"/>
      <c r="WT31" s="88"/>
      <c r="WU31" s="88"/>
      <c r="WV31" s="88"/>
      <c r="WW31" s="88"/>
      <c r="WX31" s="88"/>
      <c r="WY31" s="88"/>
      <c r="WZ31" s="88"/>
      <c r="XA31" s="88"/>
      <c r="XB31" s="88"/>
      <c r="XC31" s="88"/>
      <c r="XD31" s="88"/>
      <c r="XE31" s="88"/>
      <c r="XF31" s="88"/>
      <c r="XG31" s="88"/>
      <c r="XH31" s="88"/>
      <c r="XI31" s="88"/>
      <c r="XJ31" s="88"/>
      <c r="XK31" s="88"/>
      <c r="XL31" s="88"/>
      <c r="XM31" s="88"/>
      <c r="XN31" s="88"/>
      <c r="XO31" s="88"/>
      <c r="XP31" s="88"/>
      <c r="XQ31" s="88"/>
      <c r="XR31" s="88"/>
      <c r="XS31" s="88"/>
      <c r="XT31" s="88"/>
      <c r="XU31" s="88"/>
      <c r="XV31" s="88"/>
      <c r="XW31" s="88"/>
      <c r="XX31" s="88"/>
      <c r="XY31" s="88"/>
      <c r="XZ31" s="88"/>
      <c r="YA31" s="88"/>
      <c r="YB31" s="88"/>
      <c r="YC31" s="88"/>
      <c r="YD31" s="88"/>
      <c r="YE31" s="88"/>
      <c r="YF31" s="88"/>
      <c r="YG31" s="88"/>
      <c r="YH31" s="88"/>
      <c r="YI31" s="88"/>
      <c r="YJ31" s="88"/>
      <c r="YK31" s="88"/>
      <c r="YL31" s="88"/>
      <c r="YM31" s="88"/>
      <c r="YN31" s="88"/>
      <c r="YO31" s="88"/>
      <c r="YP31" s="88"/>
      <c r="YQ31" s="88"/>
      <c r="YR31" s="88"/>
      <c r="YS31" s="88"/>
      <c r="YT31" s="88"/>
      <c r="YU31" s="88"/>
      <c r="YV31" s="88"/>
      <c r="YW31" s="88"/>
      <c r="YX31" s="88"/>
      <c r="YY31" s="88"/>
      <c r="YZ31" s="88"/>
      <c r="ZA31" s="88"/>
      <c r="ZB31" s="88"/>
      <c r="ZC31" s="88"/>
      <c r="ZD31" s="88"/>
      <c r="ZE31" s="88"/>
      <c r="ZF31" s="88"/>
      <c r="ZG31" s="88"/>
      <c r="ZH31" s="88"/>
      <c r="ZI31" s="5">
        <f>'データ一覧(モニタリング指標)'!ZI47-'データ一覧(モニタリング指標)'!ZI34</f>
        <v>706</v>
      </c>
      <c r="ZJ31" s="5">
        <f>'データ一覧(モニタリング指標)'!ZJ47-'データ一覧(モニタリング指標)'!ZJ34</f>
        <v>784</v>
      </c>
      <c r="ZK31" s="5">
        <f>'データ一覧(モニタリング指標)'!ZK47-'データ一覧(モニタリング指標)'!ZK34</f>
        <v>878</v>
      </c>
      <c r="ZL31" s="5">
        <f>'データ一覧(モニタリング指標)'!ZL47-'データ一覧(モニタリング指標)'!ZL34</f>
        <v>988</v>
      </c>
      <c r="ZM31" s="5">
        <f>'データ一覧(モニタリング指標)'!ZM47-'データ一覧(モニタリング指標)'!ZM34</f>
        <v>1055</v>
      </c>
      <c r="ZN31" s="5">
        <f>'データ一覧(モニタリング指標)'!ZN47-'データ一覧(モニタリング指標)'!ZN34</f>
        <v>1053</v>
      </c>
      <c r="ZO31" s="5">
        <f>'データ一覧(モニタリング指標)'!ZO47-'データ一覧(モニタリング指標)'!ZO34</f>
        <v>1130</v>
      </c>
      <c r="ZP31" s="5">
        <f>'データ一覧(モニタリング指標)'!ZP47-'データ一覧(モニタリング指標)'!ZP34</f>
        <v>1293</v>
      </c>
      <c r="ZQ31" s="5">
        <f>'データ一覧(モニタリング指標)'!ZQ47-'データ一覧(モニタリング指標)'!ZQ34</f>
        <v>1462</v>
      </c>
      <c r="ZR31" s="5">
        <f>'データ一覧(モニタリング指標)'!ZR47-'データ一覧(モニタリング指標)'!ZR34</f>
        <v>1603</v>
      </c>
      <c r="ZS31" s="5">
        <f>'データ一覧(モニタリング指標)'!ZS47-'データ一覧(モニタリング指標)'!ZS34</f>
        <v>1730</v>
      </c>
      <c r="ZT31" s="5">
        <f>'データ一覧(モニタリング指標)'!ZT47-'データ一覧(モニタリング指標)'!ZT34</f>
        <v>1854</v>
      </c>
      <c r="ZU31" s="5">
        <f>'データ一覧(モニタリング指標)'!ZU47-'データ一覧(モニタリング指標)'!ZU34</f>
        <v>1820</v>
      </c>
      <c r="ZV31" s="5">
        <f>'データ一覧(モニタリング指標)'!ZV47-'データ一覧(モニタリング指標)'!ZV34</f>
        <v>1945</v>
      </c>
      <c r="ZW31" s="5">
        <f>'データ一覧(モニタリング指標)'!ZW47-'データ一覧(モニタリング指標)'!ZW34</f>
        <v>2057</v>
      </c>
      <c r="ZX31" s="5">
        <f>'データ一覧(モニタリング指標)'!ZX47-'データ一覧(モニタリング指標)'!ZX34</f>
        <v>2173</v>
      </c>
      <c r="ZY31" s="5">
        <f>'データ一覧(モニタリング指標)'!ZY47-'データ一覧(モニタリング指標)'!ZY34</f>
        <v>2218</v>
      </c>
      <c r="ZZ31" s="5">
        <f>'データ一覧(モニタリング指標)'!ZZ47-'データ一覧(モニタリング指標)'!ZZ34</f>
        <v>2434</v>
      </c>
      <c r="AAA31" s="5">
        <f>'データ一覧(モニタリング指標)'!AAA47-'データ一覧(モニタリング指標)'!AAA34</f>
        <v>2668</v>
      </c>
      <c r="AAB31" s="5">
        <f>'データ一覧(モニタリング指標)'!AAB47-'データ一覧(モニタリング指標)'!AAB34</f>
        <v>2466</v>
      </c>
      <c r="AAC31" s="5">
        <f>'データ一覧(モニタリング指標)'!AAC47-'データ一覧(モニタリング指標)'!AAC34</f>
        <v>2511</v>
      </c>
      <c r="AAD31" s="5">
        <f>'データ一覧(モニタリング指標)'!AAD47-'データ一覧(モニタリング指標)'!AAD34</f>
        <v>2597</v>
      </c>
      <c r="AAE31" s="5">
        <f>'データ一覧(モニタリング指標)'!AAE47-'データ一覧(モニタリング指標)'!AAE34</f>
        <v>2650</v>
      </c>
      <c r="AAF31" s="5">
        <f>'データ一覧(モニタリング指標)'!AAF47-'データ一覧(モニタリング指標)'!AAF34</f>
        <v>2767</v>
      </c>
      <c r="AAG31" s="5">
        <f>'データ一覧(モニタリング指標)'!AAG47-'データ一覧(モニタリング指標)'!AAG34</f>
        <v>3013</v>
      </c>
      <c r="AAH31" s="5">
        <f>'データ一覧(モニタリング指標)'!AAH47-'データ一覧(モニタリング指標)'!AAH34</f>
        <v>3274</v>
      </c>
      <c r="AAI31" s="5">
        <f>'データ一覧(モニタリング指標)'!AAI47-'データ一覧(モニタリング指標)'!AAI34</f>
        <v>2896</v>
      </c>
      <c r="AAJ31" s="5">
        <f>'データ一覧(モニタリング指標)'!AAJ47-'データ一覧(モニタリング指標)'!AAJ34</f>
        <v>2907</v>
      </c>
      <c r="AAK31" s="5">
        <f>'データ一覧(モニタリング指標)'!AAK47-'データ一覧(モニタリング指標)'!AAK34</f>
        <v>2920</v>
      </c>
      <c r="AAL31" s="5">
        <f>'データ一覧(モニタリング指標)'!AAL47-'データ一覧(モニタリング指標)'!AAL34</f>
        <v>2941</v>
      </c>
      <c r="AAM31" s="5">
        <f>'データ一覧(モニタリング指標)'!AAM47-'データ一覧(モニタリング指標)'!AAM34</f>
        <v>3322</v>
      </c>
      <c r="AAN31" s="5">
        <f>'データ一覧(モニタリング指標)'!AAN47-'データ一覧(モニタリング指標)'!AAN34</f>
        <v>3703</v>
      </c>
      <c r="AAO31" s="5">
        <f>'データ一覧(モニタリング指標)'!AAO47-'データ一覧(モニタリング指標)'!AAO34</f>
        <v>3766</v>
      </c>
      <c r="AAP31" s="5">
        <f>'データ一覧(モニタリング指標)'!AAP47-'データ一覧(モニタリング指標)'!AAP34</f>
        <v>2991</v>
      </c>
      <c r="AAQ31" s="5">
        <f>'データ一覧(モニタリング指標)'!AAQ47-'データ一覧(モニタリング指標)'!AAQ34</f>
        <v>2905</v>
      </c>
      <c r="AAR31" s="5">
        <f>'データ一覧(モニタリング指標)'!AAR47-'データ一覧(モニタリング指標)'!AAR34</f>
        <v>2895</v>
      </c>
      <c r="AAS31" s="5">
        <f>'データ一覧(モニタリング指標)'!AAS47-'データ一覧(モニタリング指標)'!AAS34</f>
        <v>2908</v>
      </c>
      <c r="AAT31" s="5">
        <f>'データ一覧(モニタリング指標)'!AAT47-'データ一覧(モニタリング指標)'!AAT34</f>
        <v>2867</v>
      </c>
      <c r="AAU31" s="5">
        <f>'データ一覧(モニタリング指標)'!AAU47-'データ一覧(モニタリング指標)'!AAU34</f>
        <v>2962</v>
      </c>
      <c r="AAV31" s="5">
        <f>'データ一覧(モニタリング指標)'!AAV47-'データ一覧(モニタリング指標)'!AAV34</f>
        <v>3025</v>
      </c>
      <c r="AAW31" s="5">
        <f>'データ一覧(モニタリング指標)'!AAW47-'データ一覧(モニタリング指標)'!AAW34</f>
        <v>2831</v>
      </c>
      <c r="AAX31" s="5">
        <f>'データ一覧(モニタリング指標)'!AAX47-'データ一覧(モニタリング指標)'!AAX34</f>
        <v>2791</v>
      </c>
      <c r="AAY31" s="5">
        <f>'データ一覧(モニタリング指標)'!AAY47-'データ一覧(モニタリング指標)'!AAY34</f>
        <v>2889</v>
      </c>
      <c r="AAZ31" s="5">
        <f>'データ一覧(モニタリング指標)'!AAZ47-'データ一覧(モニタリング指標)'!AAZ34</f>
        <v>2748</v>
      </c>
      <c r="ABA31" s="5">
        <f>'データ一覧(モニタリング指標)'!ABA47-'データ一覧(モニタリング指標)'!ABA34</f>
        <v>2733</v>
      </c>
      <c r="ABB31" s="5">
        <f>'データ一覧(モニタリング指標)'!ABB47-'データ一覧(モニタリング指標)'!ABB34</f>
        <v>2854</v>
      </c>
      <c r="ABC31" s="5">
        <f>'データ一覧(モニタリング指標)'!ABC47-'データ一覧(モニタリング指標)'!ABC34</f>
        <v>2939</v>
      </c>
      <c r="ABD31" s="5">
        <f>'データ一覧(モニタリング指標)'!ABD47-'データ一覧(モニタリング指標)'!ABD34</f>
        <v>2640</v>
      </c>
      <c r="ABE31" s="5">
        <f>'データ一覧(モニタリング指標)'!ABE47-'データ一覧(モニタリング指標)'!ABE34</f>
        <v>2634</v>
      </c>
      <c r="ABF31" s="5">
        <f>'データ一覧(モニタリング指標)'!ABF47-'データ一覧(モニタリング指標)'!ABF34</f>
        <v>2599</v>
      </c>
      <c r="ABG31" s="5">
        <f>'データ一覧(モニタリング指標)'!ABG47-'データ一覧(モニタリング指標)'!ABG34</f>
        <v>2604</v>
      </c>
      <c r="ABH31" s="5">
        <f>'データ一覧(モニタリング指標)'!ABH47-'データ一覧(モニタリング指標)'!ABH34</f>
        <v>2606</v>
      </c>
      <c r="ABI31" s="5">
        <f>'データ一覧(モニタリング指標)'!ABI47-'データ一覧(モニタリング指標)'!ABI34</f>
        <v>2700</v>
      </c>
      <c r="ABJ31" s="5">
        <f>'データ一覧(モニタリング指標)'!ABJ47-'データ一覧(モニタリング指標)'!ABJ34</f>
        <v>2762</v>
      </c>
      <c r="ABK31" s="5">
        <f>'データ一覧(モニタリング指標)'!ABK47-'データ一覧(モニタリング指標)'!ABK34</f>
        <v>2538</v>
      </c>
      <c r="ABL31" s="5">
        <f>'データ一覧(モニタリング指標)'!ABL47-'データ一覧(モニタリング指標)'!ABL34</f>
        <v>2419</v>
      </c>
      <c r="ABM31" s="5">
        <f>'データ一覧(モニタリング指標)'!ABM47-'データ一覧(モニタリング指標)'!ABM34</f>
        <v>2294</v>
      </c>
      <c r="ABN31" s="5">
        <f>'データ一覧(モニタリング指標)'!ABN47-'データ一覧(モニタリング指標)'!ABN34</f>
        <v>2228</v>
      </c>
      <c r="ABO31" s="5">
        <f>'データ一覧(モニタリング指標)'!ABO47-'データ一覧(モニタリング指標)'!ABO34</f>
        <v>2189</v>
      </c>
      <c r="ABP31" s="5">
        <f>'データ一覧(モニタリング指標)'!ABP47-'データ一覧(モニタリング指標)'!ABP34</f>
        <v>2265</v>
      </c>
      <c r="ABQ31" s="5">
        <f>'データ一覧(モニタリング指標)'!ABQ47-'データ一覧(モニタリング指標)'!ABQ34</f>
        <v>2306</v>
      </c>
      <c r="ABR31" s="5">
        <f>'データ一覧(モニタリング指標)'!ABR47-'データ一覧(モニタリング指標)'!ABR34</f>
        <v>2145</v>
      </c>
      <c r="ABS31" s="5">
        <f>'データ一覧(モニタリング指標)'!ABS47-'データ一覧(モニタリング指標)'!ABS34</f>
        <v>2042</v>
      </c>
      <c r="ABT31" s="5">
        <f>'データ一覧(モニタリング指標)'!ABT47-'データ一覧(モニタリング指標)'!ABT34</f>
        <v>1994</v>
      </c>
      <c r="ABU31" s="5">
        <f>'データ一覧(モニタリング指標)'!ABU47-'データ一覧(モニタリング指標)'!ABU34</f>
        <v>1891</v>
      </c>
      <c r="ABV31" s="5">
        <f>'データ一覧(モニタリング指標)'!ABV47-'データ一覧(モニタリング指標)'!ABV34</f>
        <v>1804</v>
      </c>
      <c r="ABW31" s="5">
        <f>'データ一覧(モニタリング指標)'!ABW47-'データ一覧(モニタリング指標)'!ABW34</f>
        <v>1847</v>
      </c>
      <c r="ABX31" s="5">
        <f>'データ一覧(モニタリング指標)'!ABX47-'データ一覧(モニタリング指標)'!ABX34</f>
        <v>1882</v>
      </c>
      <c r="ABY31" s="5">
        <f>'データ一覧(モニタリング指標)'!ABY47-'データ一覧(モニタリング指標)'!ABY34</f>
        <v>1925</v>
      </c>
      <c r="ABZ31" s="5">
        <f>'データ一覧(モニタリング指標)'!ABZ47-'データ一覧(モニタリング指標)'!ABZ34</f>
        <v>1578</v>
      </c>
      <c r="ACA31" s="5">
        <f>'データ一覧(モニタリング指標)'!ACA47-'データ一覧(モニタリング指標)'!ACA34</f>
        <v>1439</v>
      </c>
      <c r="ACB31" s="5">
        <f>'データ一覧(モニタリング指標)'!ACB47-'データ一覧(モニタリング指標)'!ACB34</f>
        <v>1307</v>
      </c>
      <c r="ACC31" s="5">
        <f>'データ一覧(モニタリング指標)'!ACC47-'データ一覧(モニタリング指標)'!ACC34</f>
        <v>1223</v>
      </c>
      <c r="ACD31" s="5">
        <f>'データ一覧(モニタリング指標)'!ACD47-'データ一覧(モニタリング指標)'!ACD34</f>
        <v>1259</v>
      </c>
      <c r="ACE31" s="5">
        <f>'データ一覧(モニタリング指標)'!ACE47-'データ一覧(モニタリング指標)'!ACE34</f>
        <v>1294</v>
      </c>
      <c r="ACF31" s="5">
        <f>'データ一覧(モニタリング指標)'!ACF47-'データ一覧(モニタリング指標)'!ACF34</f>
        <v>1127</v>
      </c>
      <c r="ACG31" s="5">
        <f>'データ一覧(モニタリング指標)'!ACG47-'データ一覧(モニタリング指標)'!ACG34</f>
        <v>1024</v>
      </c>
      <c r="ACH31" s="5">
        <f>'データ一覧(モニタリング指標)'!ACH47-'データ一覧(モニタリング指標)'!ACH34</f>
        <v>987</v>
      </c>
      <c r="ACI31" s="5">
        <f>'データ一覧(モニタリング指標)'!ACI47-'データ一覧(モニタリング指標)'!ACI34</f>
        <v>988</v>
      </c>
      <c r="ACJ31" s="5">
        <f>'データ一覧(モニタリング指標)'!ACJ47-'データ一覧(モニタリング指標)'!ACJ34</f>
        <v>939</v>
      </c>
      <c r="ACK31" s="5">
        <f>'データ一覧(モニタリング指標)'!ACK47-'データ一覧(モニタリング指標)'!ACK34</f>
        <v>981</v>
      </c>
      <c r="ACL31" s="5">
        <f>'データ一覧(モニタリング指標)'!ACL47-'データ一覧(モニタリング指標)'!ACL34</f>
        <v>1011</v>
      </c>
      <c r="ACM31" s="5">
        <f>'データ一覧(モニタリング指標)'!ACM47-'データ一覧(モニタリング指標)'!ACM34</f>
        <v>928</v>
      </c>
      <c r="ACN31" s="5">
        <f>'データ一覧(モニタリング指標)'!ACN47-'データ一覧(モニタリング指標)'!ACN34</f>
        <v>900</v>
      </c>
      <c r="ACO31" s="5">
        <f>'データ一覧(モニタリング指標)'!ACO47-'データ一覧(モニタリング指標)'!ACO34</f>
        <v>912</v>
      </c>
      <c r="ACP31" s="5">
        <f>'データ一覧(モニタリング指標)'!ACP47-'データ一覧(モニタリング指標)'!ACP34</f>
        <v>905</v>
      </c>
      <c r="ACQ31" s="5">
        <f>'データ一覧(モニタリング指標)'!ACQ47-'データ一覧(モニタリング指標)'!ACQ34</f>
        <v>936</v>
      </c>
      <c r="ACR31" s="5">
        <f>'データ一覧(モニタリング指標)'!ACR47-'データ一覧(モニタリング指標)'!ACR34</f>
        <v>975</v>
      </c>
      <c r="ACS31" s="5">
        <f>'データ一覧(モニタリング指標)'!ACS47-'データ一覧(モニタリング指標)'!ACS34</f>
        <v>1003</v>
      </c>
      <c r="ACT31" s="5">
        <f>'データ一覧(モニタリング指標)'!ACT47-'データ一覧(モニタリング指標)'!ACT34</f>
        <v>1009</v>
      </c>
      <c r="ACU31" s="5">
        <f>'データ一覧(モニタリング指標)'!ACU47-'データ一覧(モニタリング指標)'!ACU34</f>
        <v>1030</v>
      </c>
      <c r="ACV31" s="5">
        <f>'データ一覧(モニタリング指標)'!ACV47-'データ一覧(モニタリング指標)'!ACV34</f>
        <v>1061</v>
      </c>
      <c r="ACW31" s="5">
        <f>'データ一覧(モニタリング指標)'!ACW47-'データ一覧(モニタリング指標)'!ACW34</f>
        <v>1061</v>
      </c>
      <c r="ACX31" s="5">
        <f>'データ一覧(モニタリング指標)'!ACX47-'データ一覧(モニタリング指標)'!ACX34</f>
        <v>1059</v>
      </c>
      <c r="ACY31" s="5">
        <f>'データ一覧(モニタリング指標)'!ACY47-'データ一覧(モニタリング指標)'!ACY34</f>
        <v>1107</v>
      </c>
      <c r="ACZ31" s="5">
        <f>'データ一覧(モニタリング指標)'!ACZ47-'データ一覧(モニタリング指標)'!ACZ34</f>
        <v>1126</v>
      </c>
      <c r="ADA31" s="5">
        <f>'データ一覧(モニタリング指標)'!ADA47-'データ一覧(モニタリング指標)'!ADA34</f>
        <v>1023</v>
      </c>
      <c r="ADB31" s="5">
        <f>'データ一覧(モニタリング指標)'!ADB47-'データ一覧(モニタリング指標)'!ADB34</f>
        <v>958</v>
      </c>
      <c r="ADC31" s="5">
        <f>'データ一覧(モニタリング指標)'!ADC47-'データ一覧(モニタリング指標)'!ADC34</f>
        <v>934</v>
      </c>
      <c r="ADD31" s="5">
        <f>'データ一覧(モニタリング指標)'!ADD47-'データ一覧(モニタリング指標)'!ADD34</f>
        <v>895</v>
      </c>
      <c r="ADE31" s="5">
        <f>'データ一覧(モニタリング指標)'!ADE47-'データ一覧(モニタリング指標)'!ADE34</f>
        <v>873</v>
      </c>
      <c r="ADF31" s="5">
        <f>'データ一覧(モニタリング指標)'!ADF47-'データ一覧(モニタリング指標)'!ADF34</f>
        <v>907</v>
      </c>
      <c r="ADG31" s="5">
        <f>'データ一覧(モニタリング指標)'!ADG47-'データ一覧(モニタリング指標)'!ADG34</f>
        <v>925</v>
      </c>
      <c r="ADH31" s="5">
        <f>'データ一覧(モニタリング指標)'!ADH47-'データ一覧(モニタリング指標)'!ADH34</f>
        <v>809</v>
      </c>
      <c r="ADI31" s="5">
        <f>'データ一覧(モニタリング指標)'!ADI47-'データ一覧(モニタリング指標)'!ADI34</f>
        <v>761</v>
      </c>
      <c r="ADJ31" s="5">
        <f>'データ一覧(モニタリング指標)'!ADJ47-'データ一覧(モニタリング指標)'!ADJ34</f>
        <v>745</v>
      </c>
      <c r="ADK31" s="5">
        <f>'データ一覧(モニタリング指標)'!ADK47-'データ一覧(モニタリング指標)'!ADK34</f>
        <v>732</v>
      </c>
      <c r="ADL31" s="5">
        <f>'データ一覧(モニタリング指標)'!ADL47-'データ一覧(モニタリング指標)'!ADL34</f>
        <v>749</v>
      </c>
      <c r="ADM31" s="5">
        <f>'データ一覧(モニタリング指標)'!ADM47-'データ一覧(モニタリング指標)'!ADM34</f>
        <v>777</v>
      </c>
      <c r="ADN31" s="5">
        <f>'データ一覧(モニタリング指標)'!ADN47-'データ一覧(モニタリング指標)'!ADN34</f>
        <v>797</v>
      </c>
      <c r="ADO31" s="5">
        <f>'データ一覧(モニタリング指標)'!ADO47-'データ一覧(モニタリング指標)'!ADO34</f>
        <v>682</v>
      </c>
      <c r="ADP31" s="5">
        <f>'データ一覧(モニタリング指標)'!ADP47-'データ一覧(モニタリング指標)'!ADP34</f>
        <v>700</v>
      </c>
      <c r="ADQ31" s="5">
        <f>'データ一覧(モニタリング指標)'!ADQ47-'データ一覧(モニタリング指標)'!ADQ34</f>
        <v>720</v>
      </c>
      <c r="ADR31" s="5">
        <f>'データ一覧(モニタリング指標)'!ADR47-'データ一覧(モニタリング指標)'!ADR34</f>
        <v>738</v>
      </c>
      <c r="ADS31" s="5">
        <f>'データ一覧(モニタリング指標)'!ADS47-'データ一覧(モニタリング指標)'!ADS34</f>
        <v>628</v>
      </c>
      <c r="ADT31" s="5">
        <f>'データ一覧(モニタリング指標)'!ADT47-'データ一覧(モニタリング指標)'!ADT34</f>
        <v>669</v>
      </c>
      <c r="ADU31" s="5">
        <f>'データ一覧(モニタリング指標)'!ADU47-'データ一覧(モニタリング指標)'!ADU34</f>
        <v>692</v>
      </c>
      <c r="ADV31" s="5">
        <f>'データ一覧(モニタリング指標)'!ADV47-'データ一覧(モニタリング指標)'!ADV34</f>
        <v>641</v>
      </c>
      <c r="ADW31" s="5">
        <f>'データ一覧(モニタリング指標)'!ADW47-'データ一覧(モニタリング指標)'!ADW34</f>
        <v>622</v>
      </c>
      <c r="ADX31" s="5">
        <f>'データ一覧(モニタリング指標)'!ADX47-'データ一覧(モニタリング指標)'!ADX34</f>
        <v>643</v>
      </c>
      <c r="ADY31" s="5">
        <f>'データ一覧(モニタリング指標)'!ADY47-'データ一覧(モニタリング指標)'!ADY34</f>
        <v>665</v>
      </c>
      <c r="ADZ31" s="5">
        <f>'データ一覧(モニタリング指標)'!ADZ47-'データ一覧(モニタリング指標)'!ADZ34</f>
        <v>687</v>
      </c>
      <c r="AEA31" s="5">
        <f>'データ一覧(モニタリング指標)'!AEA47-'データ一覧(モニタリング指標)'!AEA34</f>
        <v>719</v>
      </c>
      <c r="AEB31" s="5">
        <f>'データ一覧(モニタリング指標)'!AEB47-'データ一覧(モニタリング指標)'!AEB34</f>
        <v>736</v>
      </c>
      <c r="AEC31" s="5">
        <f>'データ一覧(モニタリング指標)'!AEC47-'データ一覧(モニタリング指標)'!AEC34</f>
        <v>745</v>
      </c>
      <c r="AED31" s="5">
        <f>'データ一覧(モニタリング指標)'!AED47-'データ一覧(モニタリング指標)'!AED34</f>
        <v>740</v>
      </c>
      <c r="AEE31" s="5">
        <f>'データ一覧(モニタリング指標)'!AEE47-'データ一覧(モニタリング指標)'!AEE34</f>
        <v>757</v>
      </c>
      <c r="AEF31" s="5">
        <f>'データ一覧(モニタリング指標)'!AEF47-'データ一覧(モニタリング指標)'!AEF34</f>
        <v>758</v>
      </c>
      <c r="AEG31" s="5">
        <f>'データ一覧(モニタリング指標)'!AEG47-'データ一覧(モニタリング指標)'!AEG34</f>
        <v>778</v>
      </c>
      <c r="AEH31" s="5">
        <f>'データ一覧(モニタリング指標)'!AEH47-'データ一覧(モニタリング指標)'!AEH34</f>
        <v>822</v>
      </c>
      <c r="AEI31" s="5">
        <f>'データ一覧(モニタリング指標)'!AEI47-'データ一覧(モニタリング指標)'!AEI34</f>
        <v>832</v>
      </c>
      <c r="AEJ31" s="5">
        <f>'データ一覧(モニタリング指標)'!AEJ47-'データ一覧(モニタリング指標)'!AEJ34</f>
        <v>791</v>
      </c>
      <c r="AEK31" s="5">
        <f>'データ一覧(モニタリング指標)'!AEK47-'データ一覧(モニタリング指標)'!AEK34</f>
        <v>756</v>
      </c>
      <c r="AEL31" s="5">
        <f>'データ一覧(モニタリング指標)'!AEL47-'データ一覧(モニタリング指標)'!AEL34</f>
        <v>774</v>
      </c>
      <c r="AEM31" s="5">
        <f>'データ一覧(モニタリング指標)'!AEM47-'データ一覧(モニタリング指標)'!AEM34</f>
        <v>773</v>
      </c>
      <c r="AEN31" s="5">
        <f>'データ一覧(モニタリング指標)'!AEN47-'データ一覧(モニタリング指標)'!AEN34</f>
        <v>744</v>
      </c>
      <c r="AEO31" s="5">
        <f>'データ一覧(モニタリング指標)'!AEO47-'データ一覧(モニタリング指標)'!AEO34</f>
        <v>766</v>
      </c>
      <c r="AEP31" s="5">
        <f>'データ一覧(モニタリング指標)'!AEP47-'データ一覧(モニタリング指標)'!AEP34</f>
        <v>784</v>
      </c>
      <c r="AEQ31" s="5">
        <f>'データ一覧(モニタリング指標)'!AEQ47-'データ一覧(モニタリング指標)'!AEQ34</f>
        <v>668</v>
      </c>
      <c r="AER31" s="5">
        <f>'データ一覧(モニタリング指標)'!AER47-'データ一覧(モニタリング指標)'!AER34</f>
        <v>618</v>
      </c>
      <c r="AES31" s="5">
        <f>'データ一覧(モニタリング指標)'!AES47-'データ一覧(モニタリング指標)'!AES34</f>
        <v>581</v>
      </c>
      <c r="AET31" s="5">
        <f>'データ一覧(モニタリング指標)'!AET47-'データ一覧(モニタリング指標)'!AET34</f>
        <v>587</v>
      </c>
      <c r="AEU31" s="5">
        <f>'データ一覧(モニタリング指標)'!AEU47-'データ一覧(モニタリング指標)'!AEU34</f>
        <v>567</v>
      </c>
      <c r="AEV31" s="5">
        <f>'データ一覧(モニタリング指標)'!AEV47-'データ一覧(モニタリング指標)'!AEV34</f>
        <v>592</v>
      </c>
      <c r="AEW31" s="5">
        <f>'データ一覧(モニタリング指標)'!AEW47-'データ一覧(モニタリング指標)'!AEW34</f>
        <v>609</v>
      </c>
      <c r="AEX31" s="5">
        <f>'データ一覧(モニタリング指標)'!AEX47-'データ一覧(モニタリング指標)'!AEX34</f>
        <v>533</v>
      </c>
      <c r="AEY31" s="5">
        <f>'データ一覧(モニタリング指標)'!AEY47-'データ一覧(モニタリング指標)'!AEY34</f>
        <v>522</v>
      </c>
      <c r="AEZ31" s="5">
        <f>'データ一覧(モニタリング指標)'!AEZ47-'データ一覧(モニタリング指標)'!AEZ34</f>
        <v>525</v>
      </c>
      <c r="AFA31" s="5">
        <f>'データ一覧(モニタリング指標)'!AFA47-'データ一覧(モニタリング指標)'!AFA34</f>
        <v>525</v>
      </c>
      <c r="AFB31" s="5">
        <f>'データ一覧(モニタリング指標)'!AFB47-'データ一覧(モニタリング指標)'!AFB34</f>
        <v>527</v>
      </c>
      <c r="AFC31" s="5">
        <f>'データ一覧(モニタリング指標)'!AFC47-'データ一覧(モニタリング指標)'!AFC34</f>
        <v>556</v>
      </c>
      <c r="AFD31" s="5">
        <f>'データ一覧(モニタリング指標)'!AFD47-'データ一覧(モニタリング指標)'!AFD34</f>
        <v>577</v>
      </c>
      <c r="AFE31" s="5">
        <f>'データ一覧(モニタリング指標)'!AFE47-'データ一覧(モニタリング指標)'!AFE34</f>
        <v>572</v>
      </c>
      <c r="AFF31" s="5">
        <f>'データ一覧(モニタリング指標)'!AFF47-'データ一覧(モニタリング指標)'!AFF34</f>
        <v>527</v>
      </c>
      <c r="AFG31" s="5">
        <f>'データ一覧(モニタリング指標)'!AFG47-'データ一覧(モニタリング指標)'!AFG34</f>
        <v>518</v>
      </c>
      <c r="AFH31" s="5">
        <f>'データ一覧(モニタリング指標)'!AFH47-'データ一覧(モニタリング指標)'!AFH34</f>
        <v>524</v>
      </c>
      <c r="AFI31" s="5">
        <f>'データ一覧(モニタリング指標)'!AFI47-'データ一覧(モニタリング指標)'!AFI34</f>
        <v>539</v>
      </c>
      <c r="AFJ31" s="5">
        <f>'データ一覧(モニタリング指標)'!AFJ47-'データ一覧(モニタリング指標)'!AFJ34</f>
        <v>557</v>
      </c>
      <c r="AFK31" s="5">
        <f>'データ一覧(モニタリング指標)'!AFK47-'データ一覧(モニタリング指標)'!AFK34</f>
        <v>568</v>
      </c>
      <c r="AFL31" s="5">
        <f>'データ一覧(モニタリング指標)'!AFL47-'データ一覧(モニタリング指標)'!AFL34</f>
        <v>506</v>
      </c>
      <c r="AFM31" s="5">
        <f>'データ一覧(モニタリング指標)'!AFM47-'データ一覧(モニタリング指標)'!AFM34</f>
        <v>484</v>
      </c>
      <c r="AFN31" s="5">
        <f>'データ一覧(モニタリング指標)'!AFN47-'データ一覧(モニタリング指標)'!AFN34</f>
        <v>445</v>
      </c>
      <c r="AFO31" s="5">
        <f>'データ一覧(モニタリング指標)'!AFO47-'データ一覧(モニタリング指標)'!AFO34</f>
        <v>446</v>
      </c>
      <c r="AFP31" s="5">
        <f>'データ一覧(モニタリング指標)'!AFP47-'データ一覧(モニタリング指標)'!AFP34</f>
        <v>449</v>
      </c>
      <c r="AFQ31" s="5">
        <f>'データ一覧(モニタリング指標)'!AFQ47-'データ一覧(モニタリング指標)'!AFQ34</f>
        <v>472</v>
      </c>
      <c r="AFR31" s="5">
        <f>'データ一覧(モニタリング指標)'!AFR47-'データ一覧(モニタリング指標)'!AFR34</f>
        <v>485</v>
      </c>
      <c r="AFS31" s="5">
        <f>'データ一覧(モニタリング指標)'!AFS47-'データ一覧(モニタリング指標)'!AFS34</f>
        <v>486</v>
      </c>
      <c r="AFT31" s="5">
        <f>'データ一覧(モニタリング指標)'!AFT47-'データ一覧(モニタリング指標)'!AFT34</f>
        <v>501</v>
      </c>
      <c r="AFU31" s="5">
        <f>'データ一覧(モニタリング指標)'!AFU47-'データ一覧(モニタリング指標)'!AFU34</f>
        <v>498</v>
      </c>
      <c r="AFV31" s="5">
        <f>'データ一覧(モニタリング指標)'!AFV47-'データ一覧(モニタリング指標)'!AFV34</f>
        <v>532</v>
      </c>
      <c r="AFW31" s="5">
        <f>'データ一覧(モニタリング指標)'!AFW47-'データ一覧(モニタリング指標)'!AFW34</f>
        <v>551</v>
      </c>
      <c r="AFX31" s="5">
        <f>'データ一覧(モニタリング指標)'!AFX47-'データ一覧(モニタリング指標)'!AFX34</f>
        <v>582</v>
      </c>
      <c r="AFY31" s="5">
        <f>'データ一覧(モニタリング指標)'!AFY47-'データ一覧(モニタリング指標)'!AFY34</f>
        <v>605</v>
      </c>
      <c r="AFZ31" s="5">
        <f>'データ一覧(モニタリング指標)'!AFZ47-'データ一覧(モニタリング指標)'!AFZ34</f>
        <v>640</v>
      </c>
      <c r="AGA31" s="5">
        <f>'データ一覧(モニタリング指標)'!AGA47-'データ一覧(モニタリング指標)'!AGA34</f>
        <v>658</v>
      </c>
      <c r="AGB31" s="5">
        <f>'データ一覧(モニタリング指標)'!AGB47-'データ一覧(モニタリング指標)'!AGB34</f>
        <v>698</v>
      </c>
      <c r="AGC31" s="5">
        <f>'データ一覧(モニタリング指標)'!AGC47-'データ一覧(モニタリング指標)'!AGC34</f>
        <v>796</v>
      </c>
      <c r="AGD31" s="5">
        <f>'データ一覧(モニタリング指標)'!AGD47-'データ一覧(モニタリング指標)'!AGD34</f>
        <v>828</v>
      </c>
      <c r="AGE31" s="5">
        <f>'データ一覧(モニタリング指標)'!AGE47-'データ一覧(モニタリング指標)'!AGE34</f>
        <v>883</v>
      </c>
      <c r="AGF31" s="5">
        <f>'データ一覧(モニタリング指標)'!AGF47-'データ一覧(モニタリング指標)'!AGF34</f>
        <v>928</v>
      </c>
      <c r="AGG31" s="5">
        <f>'データ一覧(モニタリング指標)'!AGG47-'データ一覧(モニタリング指標)'!AGG34</f>
        <v>1047</v>
      </c>
      <c r="AGH31" s="5">
        <f>'データ一覧(モニタリング指標)'!AGH47-'データ一覧(モニタリング指標)'!AGH34</f>
        <v>1146</v>
      </c>
      <c r="AGI31" s="5">
        <f>'データ一覧(モニタリング指標)'!AGI47-'データ一覧(モニタリング指標)'!AGI34</f>
        <v>1234</v>
      </c>
      <c r="AGJ31" s="5">
        <f>'データ一覧(モニタリング指標)'!AGJ47-'データ一覧(モニタリング指標)'!AGJ34</f>
        <v>1331</v>
      </c>
      <c r="AGK31" s="5">
        <f>'データ一覧(モニタリング指標)'!AGK47-'データ一覧(モニタリング指標)'!AGK34</f>
        <v>1514</v>
      </c>
      <c r="AGL31" s="5">
        <f>'データ一覧(モニタリング指標)'!AGL47-'データ一覧(モニタリング指標)'!AGL34</f>
        <v>1567</v>
      </c>
      <c r="AGM31" s="5">
        <f>'データ一覧(モニタリング指標)'!AGM47-'データ一覧(モニタリング指標)'!AGM34</f>
        <v>1627</v>
      </c>
      <c r="AGN31" s="5">
        <f>'データ一覧(モニタリング指標)'!AGN47-'データ一覧(モニタリング指標)'!AGN34</f>
        <v>1666</v>
      </c>
      <c r="AGO31" s="5">
        <f>'データ一覧(モニタリング指標)'!AGO47-'データ一覧(モニタリング指標)'!AGO34</f>
        <v>1787</v>
      </c>
      <c r="AGP31" s="5">
        <f>'データ一覧(モニタリング指標)'!AGP47-'データ一覧(モニタリング指標)'!AGP34</f>
        <v>1874</v>
      </c>
      <c r="AGQ31" s="5">
        <f>'データ一覧(モニタリング指標)'!AGQ47-'データ一覧(モニタリング指標)'!AGQ34</f>
        <v>1976</v>
      </c>
      <c r="AGR31" s="5">
        <f>'データ一覧(モニタリング指標)'!AGR47-'データ一覧(モニタリング指標)'!AGR34</f>
        <v>2005</v>
      </c>
      <c r="AGS31" s="5">
        <f>'データ一覧(モニタリング指標)'!AGS47-'データ一覧(モニタリング指標)'!AGS34</f>
        <v>2107</v>
      </c>
      <c r="AGT31" s="5">
        <f>'データ一覧(モニタリング指標)'!AGT47-'データ一覧(モニタリング指標)'!AGT34</f>
        <v>2180</v>
      </c>
      <c r="AGU31" s="5">
        <f>'データ一覧(モニタリング指標)'!AGU47-'データ一覧(モニタリング指標)'!AGU34</f>
        <v>2267</v>
      </c>
      <c r="AGV31" s="5">
        <f>'データ一覧(モニタリング指標)'!AGV47-'データ一覧(モニタリング指標)'!AGV34</f>
        <v>2360</v>
      </c>
      <c r="AGW31" s="5">
        <f>'データ一覧(モニタリング指標)'!AGW47-'データ一覧(モニタリング指標)'!AGW34</f>
        <v>2431</v>
      </c>
      <c r="AGX31" s="5">
        <f>'データ一覧(モニタリング指標)'!AGX47-'データ一覧(モニタリング指標)'!AGX34</f>
        <v>2505</v>
      </c>
      <c r="AGY31" s="5">
        <f>'データ一覧(モニタリング指標)'!AGY47-'データ一覧(モニタリング指標)'!AGY34</f>
        <v>2560</v>
      </c>
      <c r="AGZ31" s="5">
        <f>'データ一覧(モニタリング指標)'!AGZ47-'データ一覧(モニタリング指標)'!AGZ34</f>
        <v>2669</v>
      </c>
      <c r="AHA31" s="5">
        <f>'データ一覧(モニタリング指標)'!AHA47-'データ一覧(モニタリング指標)'!AHA34</f>
        <v>2749</v>
      </c>
      <c r="AHB31" s="5">
        <f>'データ一覧(モニタリング指標)'!AHB47-'データ一覧(モニタリング指標)'!AHB34</f>
        <v>2685</v>
      </c>
      <c r="AHC31" s="5">
        <f>'データ一覧(モニタリング指標)'!AHC47-'データ一覧(モニタリング指標)'!AHC34</f>
        <v>2733</v>
      </c>
      <c r="AHD31" s="5">
        <f>'データ一覧(モニタリング指標)'!AHD47-'データ一覧(モニタリング指標)'!AHD34</f>
        <v>2768</v>
      </c>
      <c r="AHE31" s="5">
        <f>'データ一覧(モニタリング指標)'!AHE47-'データ一覧(モニタリング指標)'!AHE34</f>
        <v>2846</v>
      </c>
      <c r="AHF31" s="5">
        <f>'データ一覧(モニタリング指標)'!AHF47-'データ一覧(モニタリング指標)'!AHF34</f>
        <v>2967</v>
      </c>
      <c r="AHG31" s="5">
        <f>'データ一覧(モニタリング指標)'!AHG47-'データ一覧(モニタリング指標)'!AHG34</f>
        <v>3073</v>
      </c>
      <c r="AHH31" s="5">
        <f>'データ一覧(モニタリング指標)'!AHH47-'データ一覧(モニタリング指標)'!AHH34</f>
        <v>3154</v>
      </c>
      <c r="AHI31" s="5">
        <f>'データ一覧(モニタリング指標)'!AHI47-'データ一覧(モニタリング指標)'!AHI34</f>
        <v>3060</v>
      </c>
      <c r="AHJ31" s="5">
        <f>'データ一覧(モニタリング指標)'!AHJ47-'データ一覧(モニタリング指標)'!AHJ34</f>
        <v>3041</v>
      </c>
      <c r="AHK31" s="5">
        <f>'データ一覧(モニタリング指標)'!AHK47-'データ一覧(モニタリング指標)'!AHK34</f>
        <v>3061</v>
      </c>
      <c r="AHL31" s="5">
        <f>'データ一覧(モニタリング指標)'!AHL47-'データ一覧(モニタリング指標)'!AHL34</f>
        <v>3143</v>
      </c>
      <c r="AHM31" s="5">
        <f>'データ一覧(モニタリング指標)'!AHM47-'データ一覧(モニタリング指標)'!AHM34</f>
        <v>3045</v>
      </c>
      <c r="AHN31" s="5">
        <f>'データ一覧(モニタリング指標)'!AHN47-'データ一覧(モニタリング指標)'!AHN34</f>
        <v>3137</v>
      </c>
      <c r="AHO31" s="5">
        <f>'データ一覧(モニタリング指標)'!AHO47-'データ一覧(モニタリング指標)'!AHO34</f>
        <v>3208</v>
      </c>
      <c r="AHP31" s="5">
        <f>'データ一覧(モニタリング指標)'!AHP47-'データ一覧(モニタリング指標)'!AHP34</f>
        <v>3027</v>
      </c>
      <c r="AHQ31" s="5">
        <f>'データ一覧(モニタリング指標)'!AHQ47-'データ一覧(モニタリング指標)'!AHQ34</f>
        <v>3034</v>
      </c>
      <c r="AHR31" s="5">
        <f>'データ一覧(モニタリング指標)'!AHR47-'データ一覧(モニタリング指標)'!AHR34</f>
        <v>3022</v>
      </c>
      <c r="AHS31" s="5">
        <f>'データ一覧(モニタリング指標)'!AHS47-'データ一覧(モニタリング指標)'!AHS34</f>
        <v>3015</v>
      </c>
      <c r="AHT31" s="5">
        <f>'データ一覧(モニタリング指標)'!AHT47-'データ一覧(モニタリング指標)'!AHT34</f>
        <v>3009</v>
      </c>
      <c r="AHU31" s="5">
        <f>'データ一覧(モニタリング指標)'!AHU47-'データ一覧(モニタリング指標)'!AHU34</f>
        <v>3131</v>
      </c>
      <c r="AHV31" s="5">
        <f>'データ一覧(モニタリング指標)'!AHV47-'データ一覧(モニタリング指標)'!AHV34</f>
        <v>3198</v>
      </c>
      <c r="AHW31" s="5">
        <f>'データ一覧(モニタリング指標)'!AHW47-'データ一覧(モニタリング指標)'!AHW34</f>
        <v>3045</v>
      </c>
      <c r="AHX31" s="5">
        <f>'データ一覧(モニタリング指標)'!AHX47-'データ一覧(モニタリング指標)'!AHX34</f>
        <v>2963</v>
      </c>
      <c r="AHY31" s="5">
        <f>'データ一覧(モニタリング指標)'!AHY47-'データ一覧(モニタリング指標)'!AHY34</f>
        <v>2904</v>
      </c>
      <c r="AHZ31" s="5">
        <f>'データ一覧(モニタリング指標)'!AHZ47-'データ一覧(モニタリング指標)'!AHZ34</f>
        <v>2833</v>
      </c>
      <c r="AIA31" s="5">
        <f>'データ一覧(モニタリング指標)'!AIA47-'データ一覧(モニタリング指標)'!AIA34</f>
        <v>2740</v>
      </c>
      <c r="AIB31" s="5">
        <f>'データ一覧(モニタリング指標)'!AIB47-'データ一覧(モニタリング指標)'!AIB34</f>
        <v>2837</v>
      </c>
      <c r="AIC31" s="5">
        <f>'データ一覧(モニタリング指標)'!AIC47-'データ一覧(モニタリング指標)'!AIC34</f>
        <v>2904</v>
      </c>
      <c r="AID31" s="5">
        <f>'データ一覧(モニタリング指標)'!AID47-'データ一覧(モニタリング指標)'!AID34</f>
        <v>2677</v>
      </c>
      <c r="AIE31" s="5">
        <f>'データ一覧(モニタリング指標)'!AIE47-'データ一覧(モニタリング指標)'!AIE34</f>
        <v>2624</v>
      </c>
      <c r="AIF31" s="5">
        <f>'データ一覧(モニタリング指標)'!AIF47-'データ一覧(モニタリング指標)'!AIF34</f>
        <v>2484</v>
      </c>
      <c r="AIG31" s="5">
        <f>'データ一覧(モニタリング指標)'!AIG47-'データ一覧(モニタリング指標)'!AIG34</f>
        <v>2431</v>
      </c>
      <c r="AIH31" s="5">
        <f>'データ一覧(モニタリング指標)'!AIH47-'データ一覧(モニタリング指標)'!AIH34</f>
        <v>2404</v>
      </c>
      <c r="AII31" s="5">
        <f>'データ一覧(モニタリング指標)'!AII47-'データ一覧(モニタリング指標)'!AII34</f>
        <v>2479</v>
      </c>
      <c r="AIJ31" s="5">
        <f>'データ一覧(モニタリング指標)'!AIJ47-'データ一覧(モニタリング指標)'!AIJ34</f>
        <v>2533</v>
      </c>
      <c r="AIK31" s="5">
        <f>'データ一覧(モニタリング指標)'!AIK47-'データ一覧(モニタリング指標)'!AIK34</f>
        <v>2308</v>
      </c>
      <c r="AIL31" s="5">
        <f>'データ一覧(モニタリング指標)'!AIL47-'データ一覧(モニタリング指標)'!AIL34</f>
        <v>2214</v>
      </c>
      <c r="AIM31" s="5">
        <f>'データ一覧(モニタリング指標)'!AIM47-'データ一覧(モニタリング指標)'!AIM34</f>
        <v>2092</v>
      </c>
      <c r="AIN31" s="5">
        <f>'データ一覧(モニタリング指標)'!AIN47-'データ一覧(モニタリング指標)'!AIN34</f>
        <v>2032</v>
      </c>
      <c r="AIO31" s="5">
        <f>'データ一覧(モニタリング指標)'!AIO47-'データ一覧(モニタリング指標)'!AIO34</f>
        <v>1935</v>
      </c>
      <c r="AIP31" s="5">
        <f>'データ一覧(モニタリング指標)'!AIP47-'データ一覧(モニタリング指標)'!AIP34</f>
        <v>1977</v>
      </c>
      <c r="AIQ31" s="5">
        <f>'データ一覧(モニタリング指標)'!AIQ47-'データ一覧(モニタリング指標)'!AIQ34</f>
        <v>2003</v>
      </c>
      <c r="AIR31" s="5">
        <f>'データ一覧(モニタリング指標)'!AIR47-'データ一覧(モニタリング指標)'!AIR34</f>
        <v>1795</v>
      </c>
      <c r="AIS31" s="5">
        <f>'データ一覧(モニタリング指標)'!AIS47-'データ一覧(モニタリング指標)'!AIS34</f>
        <v>1690</v>
      </c>
      <c r="AIT31" s="5">
        <f>'データ一覧(モニタリング指標)'!AIT47-'データ一覧(モニタリング指標)'!AIT34</f>
        <v>1622</v>
      </c>
      <c r="AIU31" s="5">
        <f>'データ一覧(モニタリング指標)'!AIU47-'データ一覧(モニタリング指標)'!AIU34</f>
        <v>1569</v>
      </c>
      <c r="AIV31" s="5">
        <f>'データ一覧(モニタリング指標)'!AIV47-'データ一覧(モニタリング指標)'!AIV34</f>
        <v>1528</v>
      </c>
      <c r="AIW31" s="5">
        <f>'データ一覧(モニタリング指標)'!AIW47-'データ一覧(モニタリング指標)'!AIW34</f>
        <v>1564</v>
      </c>
      <c r="AIX31" s="5">
        <f>'データ一覧(モニタリング指標)'!AIX47-'データ一覧(モニタリング指標)'!AIX34</f>
        <v>1591</v>
      </c>
      <c r="AIY31" s="5">
        <f>'データ一覧(モニタリング指標)'!AIY47-'データ一覧(モニタリング指標)'!AIY34</f>
        <v>1605</v>
      </c>
      <c r="AIZ31" s="5">
        <f>'データ一覧(モニタリング指標)'!AIZ47-'データ一覧(モニタリング指標)'!AIZ34</f>
        <v>1399</v>
      </c>
      <c r="AJA31" s="5">
        <f>'データ一覧(モニタリング指標)'!AJA47-'データ一覧(モニタリング指標)'!AJA34</f>
        <v>1278</v>
      </c>
      <c r="AJB31" s="5">
        <f>'データ一覧(モニタリング指標)'!AJB47-'データ一覧(モニタリング指標)'!AJB34</f>
        <v>1159</v>
      </c>
      <c r="AJC31" s="5">
        <f>'データ一覧(モニタリング指標)'!AJC47-'データ一覧(モニタリング指標)'!AJC34</f>
        <v>1188</v>
      </c>
      <c r="AJD31" s="5">
        <f>'データ一覧(モニタリング指標)'!AJD47-'データ一覧(モニタリング指標)'!AJD34</f>
        <v>1224</v>
      </c>
      <c r="AJE31" s="5">
        <f>'データ一覧(モニタリング指標)'!AJE47-'データ一覧(モニタリング指標)'!AJE34</f>
        <v>1240</v>
      </c>
      <c r="AJF31" s="5">
        <f>'データ一覧(モニタリング指標)'!AJF47-'データ一覧(モニタリング指標)'!AJF34</f>
        <v>1063</v>
      </c>
      <c r="AJG31" s="5">
        <f>'データ一覧(モニタリング指標)'!AJG47-'データ一覧(モニタリング指標)'!AJG34</f>
        <v>991</v>
      </c>
      <c r="AJH31" s="5">
        <f>'データ一覧(モニタリング指標)'!AJH47-'データ一覧(モニタリング指標)'!AJH34</f>
        <v>959</v>
      </c>
      <c r="AJI31" s="5">
        <f>'データ一覧(モニタリング指標)'!AJI47-'データ一覧(モニタリング指標)'!AJI34</f>
        <v>940</v>
      </c>
      <c r="AJJ31" s="5">
        <f>'データ一覧(モニタリング指標)'!AJJ47-'データ一覧(モニタリング指標)'!AJJ34</f>
        <v>922</v>
      </c>
      <c r="AJK31" s="5">
        <f>'データ一覧(モニタリング指標)'!AJK47-'データ一覧(モニタリング指標)'!AJK34</f>
        <v>941</v>
      </c>
      <c r="AJL31" s="5">
        <f>'データ一覧(モニタリング指標)'!AJL47-'データ一覧(モニタリング指標)'!AJL34</f>
        <v>953</v>
      </c>
      <c r="AJM31" s="5">
        <f>'データ一覧(モニタリング指標)'!AJM47-'データ一覧(モニタリング指標)'!AJM34</f>
        <v>894</v>
      </c>
      <c r="AJN31" s="5">
        <f>'データ一覧(モニタリング指標)'!AJN47-'データ一覧(モニタリング指標)'!AJN34</f>
        <v>865</v>
      </c>
      <c r="AJO31" s="5">
        <f>'データ一覧(モニタリング指標)'!AJO47-'データ一覧(モニタリング指標)'!AJO34</f>
        <v>841</v>
      </c>
      <c r="AJP31" s="5">
        <f>'データ一覧(モニタリング指標)'!AJP47-'データ一覧(モニタリング指標)'!AJP34</f>
        <v>804</v>
      </c>
      <c r="AJQ31" s="5">
        <f>'データ一覧(モニタリング指標)'!AJQ47-'データ一覧(モニタリング指標)'!AJQ34</f>
        <v>765</v>
      </c>
      <c r="AJR31" s="5">
        <f>'データ一覧(モニタリング指標)'!AJR47-'データ一覧(モニタリング指標)'!AJR34</f>
        <v>783</v>
      </c>
      <c r="AJS31" s="5">
        <f>'データ一覧(モニタリング指標)'!AJS47-'データ一覧(モニタリング指標)'!AJS34</f>
        <v>790</v>
      </c>
      <c r="AJT31" s="5">
        <f>'データ一覧(モニタリング指標)'!AJT47-'データ一覧(モニタリング指標)'!AJT34</f>
        <v>797</v>
      </c>
      <c r="AJU31" s="5">
        <f>'データ一覧(モニタリング指標)'!AJU47-'データ一覧(モニタリング指標)'!AJU34</f>
        <v>781</v>
      </c>
      <c r="AJV31" s="5">
        <f>'データ一覧(モニタリング指標)'!AJV47-'データ一覧(モニタリング指標)'!AJV34</f>
        <v>739</v>
      </c>
      <c r="AJW31" s="5">
        <f>'データ一覧(モニタリング指標)'!AJW47-'データ一覧(モニタリング指標)'!AJW34</f>
        <v>738</v>
      </c>
      <c r="AJX31" s="5">
        <f>'データ一覧(モニタリング指標)'!AJX47-'データ一覧(モニタリング指標)'!AJX34</f>
        <v>742</v>
      </c>
      <c r="AJY31" s="5">
        <f>'データ一覧(モニタリング指標)'!AJY47-'データ一覧(モニタリング指標)'!AJY34</f>
        <v>765</v>
      </c>
      <c r="AJZ31" s="5">
        <f>'データ一覧(モニタリング指標)'!AJZ47-'データ一覧(モニタリング指標)'!AJZ34</f>
        <v>778</v>
      </c>
      <c r="AKA31" s="5">
        <f>'データ一覧(モニタリング指標)'!AKA47-'データ一覧(モニタリング指標)'!AKA34</f>
        <v>726</v>
      </c>
      <c r="AKB31" s="5">
        <f>'データ一覧(モニタリング指標)'!AKB47-'データ一覧(モニタリング指標)'!AKB34</f>
        <v>723</v>
      </c>
      <c r="AKC31" s="5">
        <f>'データ一覧(モニタリング指標)'!AKC47-'データ一覧(モニタリング指標)'!AKC34</f>
        <v>717</v>
      </c>
      <c r="AKD31" s="5">
        <f>'データ一覧(モニタリング指標)'!AKD47-'データ一覧(モニタリング指標)'!AKD34</f>
        <v>668</v>
      </c>
      <c r="AKE31" s="5">
        <f>'データ一覧(モニタリング指標)'!AKE47-'データ一覧(モニタリング指標)'!AKE34</f>
        <v>683</v>
      </c>
      <c r="AKF31" s="5">
        <f>'データ一覧(モニタリング指標)'!AKF47-'データ一覧(モニタリング指標)'!AKF34</f>
        <v>703</v>
      </c>
      <c r="AKG31" s="5">
        <f>'データ一覧(モニタリング指標)'!AKG47-'データ一覧(モニタリング指標)'!AKG34</f>
        <v>721</v>
      </c>
      <c r="AKH31" s="5">
        <f>'データ一覧(モニタリング指標)'!AKH47-'データ一覧(モニタリング指標)'!AKH34</f>
        <v>724</v>
      </c>
      <c r="AKI31" s="5">
        <f>'データ一覧(モニタリング指標)'!AKI47-'データ一覧(モニタリング指標)'!AKI34</f>
        <v>729</v>
      </c>
      <c r="AKJ31" s="5">
        <f>'データ一覧(モニタリング指標)'!AKJ47-'データ一覧(モニタリング指標)'!AKJ34</f>
        <v>755</v>
      </c>
      <c r="AKK31" s="5">
        <f>'データ一覧(モニタリング指標)'!AKK47-'データ一覧(モニタリング指標)'!AKK34</f>
        <v>760</v>
      </c>
      <c r="AKL31" s="5">
        <f>'データ一覧(モニタリング指標)'!AKL47-'データ一覧(モニタリング指標)'!AKL34</f>
        <v>776</v>
      </c>
      <c r="AKM31" s="5">
        <f>'データ一覧(モニタリング指標)'!AKM47-'データ一覧(モニタリング指標)'!AKM34</f>
        <v>807</v>
      </c>
      <c r="AKN31" s="5">
        <f>'データ一覧(モニタリング指標)'!AKN47-'データ一覧(モニタリング指標)'!AKN34</f>
        <v>817</v>
      </c>
      <c r="AKO31" s="5">
        <f>'データ一覧(モニタリング指標)'!AKO47-'データ一覧(モニタリング指標)'!AKO34</f>
        <v>822</v>
      </c>
      <c r="AKP31" s="5">
        <f>'データ一覧(モニタリング指標)'!AKP47-'データ一覧(モニタリング指標)'!AKP34</f>
        <v>851</v>
      </c>
      <c r="AKQ31" s="5">
        <f>'データ一覧(モニタリング指標)'!AKQ47-'データ一覧(モニタリング指標)'!AKQ34</f>
        <v>847</v>
      </c>
      <c r="AKR31" s="5">
        <f>'データ一覧(モニタリング指標)'!AKR47-'データ一覧(モニタリング指標)'!AKR34</f>
        <v>891</v>
      </c>
      <c r="AKS31" s="5">
        <f>'データ一覧(モニタリング指標)'!AKS47-'データ一覧(モニタリング指標)'!AKS34</f>
        <v>909</v>
      </c>
      <c r="AKT31" s="5">
        <f>'データ一覧(モニタリング指標)'!AKT47-'データ一覧(モニタリング指標)'!AKT34</f>
        <v>945</v>
      </c>
      <c r="AKU31" s="5">
        <f>'データ一覧(モニタリング指標)'!AKU47-'データ一覧(モニタリング指標)'!AKU34</f>
        <v>958</v>
      </c>
      <c r="AKV31" s="5">
        <f>'データ一覧(モニタリング指標)'!AKV47-'データ一覧(モニタリング指標)'!AKV34</f>
        <v>925</v>
      </c>
      <c r="AKW31" s="5">
        <f>'データ一覧(モニタリング指標)'!AKW47-'データ一覧(モニタリング指標)'!AKW34</f>
        <v>953</v>
      </c>
      <c r="AKX31" s="5">
        <f>'データ一覧(モニタリング指標)'!AKX47-'データ一覧(モニタリング指標)'!AKX34</f>
        <v>958</v>
      </c>
      <c r="AKY31" s="5">
        <f>'データ一覧(モニタリング指標)'!AKY47-'データ一覧(モニタリング指標)'!AKY34</f>
        <v>986</v>
      </c>
      <c r="AKZ31" s="5">
        <f>'データ一覧(モニタリング指標)'!AKZ47-'データ一覧(モニタリング指標)'!AKZ34</f>
        <v>1017</v>
      </c>
      <c r="ALA31" s="5">
        <f>'データ一覧(モニタリング指標)'!ALA47-'データ一覧(モニタリング指標)'!ALA34</f>
        <v>1049</v>
      </c>
      <c r="ALB31" s="5">
        <f>'データ一覧(モニタリング指標)'!ALB47-'データ一覧(モニタリング指標)'!ALB34</f>
        <v>1082</v>
      </c>
      <c r="ALC31" s="5">
        <f>'データ一覧(モニタリング指標)'!ALC47-'データ一覧(モニタリング指標)'!ALC34</f>
        <v>1096</v>
      </c>
      <c r="ALD31" s="5">
        <f>'データ一覧(モニタリング指標)'!ALD47-'データ一覧(モニタリング指標)'!ALD34</f>
        <v>1101</v>
      </c>
      <c r="ALE31" s="5">
        <f>'データ一覧(モニタリング指標)'!ALE47-'データ一覧(モニタリング指標)'!ALE34</f>
        <v>1082</v>
      </c>
      <c r="ALF31" s="5">
        <f>'データ一覧(モニタリング指標)'!ALF47-'データ一覧(モニタリング指標)'!ALF34</f>
        <v>1067</v>
      </c>
      <c r="ALG31" s="5">
        <f>'データ一覧(モニタリング指標)'!ALG47-'データ一覧(モニタリング指標)'!ALG34</f>
        <v>1088</v>
      </c>
      <c r="ALH31" s="5">
        <f>'データ一覧(モニタリング指標)'!ALH47-'データ一覧(モニタリング指標)'!ALH34</f>
        <v>1121</v>
      </c>
      <c r="ALI31" s="5">
        <f>'データ一覧(モニタリング指標)'!ALI47-'データ一覧(モニタリング指標)'!ALI34</f>
        <v>1165</v>
      </c>
      <c r="ALJ31" s="5">
        <f>'データ一覧(モニタリング指標)'!ALJ47-'データ一覧(モニタリング指標)'!ALJ34</f>
        <v>1238</v>
      </c>
      <c r="ALK31" s="5">
        <f>'データ一覧(モニタリング指標)'!ALK47-'データ一覧(モニタリング指標)'!ALK34</f>
        <v>1257</v>
      </c>
      <c r="ALL31" s="5">
        <f>'データ一覧(モニタリング指標)'!ALL47-'データ一覧(モニタリング指標)'!ALL34</f>
        <v>1289</v>
      </c>
      <c r="ALM31" s="5">
        <f>'データ一覧(モニタリング指標)'!ALM47-'データ一覧(モニタリング指標)'!ALM34</f>
        <v>1288</v>
      </c>
      <c r="ALN31" s="5">
        <f>'データ一覧(モニタリング指標)'!ALN47-'データ一覧(モニタリング指標)'!ALN34</f>
        <v>1319</v>
      </c>
      <c r="ALO31" s="5">
        <f>'データ一覧(モニタリング指標)'!ALO47-'データ一覧(モニタリング指標)'!ALO34</f>
        <v>1367</v>
      </c>
      <c r="ALP31" s="5">
        <f>'データ一覧(モニタリング指標)'!ALP47-'データ一覧(モニタリング指標)'!ALP34</f>
        <v>1388</v>
      </c>
      <c r="ALQ31" s="5">
        <f>'データ一覧(モニタリング指標)'!ALQ47-'データ一覧(モニタリング指標)'!ALQ34</f>
        <v>1352</v>
      </c>
      <c r="ALR31" s="5">
        <f>'データ一覧(モニタリング指標)'!ALR47-'データ一覧(モニタリング指標)'!ALR34</f>
        <v>1357</v>
      </c>
      <c r="ALS31" s="5">
        <f>'データ一覧(モニタリング指標)'!ALS47-'データ一覧(モニタリング指標)'!ALS34</f>
        <v>1379</v>
      </c>
      <c r="ALT31" s="5">
        <f>'データ一覧(モニタリング指標)'!ALT47-'データ一覧(モニタリング指標)'!ALT34</f>
        <v>1421</v>
      </c>
      <c r="ALU31" s="5">
        <f>'データ一覧(モニタリング指標)'!ALU47-'データ一覧(モニタリング指標)'!ALU34</f>
        <v>1444</v>
      </c>
      <c r="ALV31" s="5">
        <f>'データ一覧(モニタリング指標)'!ALV47-'データ一覧(モニタリング指標)'!ALV34</f>
        <v>1481</v>
      </c>
      <c r="ALW31" s="5">
        <f>'データ一覧(モニタリング指標)'!ALW47-'データ一覧(モニタリング指標)'!ALW34</f>
        <v>1520</v>
      </c>
      <c r="ALX31" s="5">
        <f>'データ一覧(モニタリング指標)'!ALX47-'データ一覧(モニタリング指標)'!ALX34</f>
        <v>1557</v>
      </c>
      <c r="ALY31" s="5">
        <f>'データ一覧(モニタリング指標)'!ALY47-'データ一覧(モニタリング指標)'!ALY34</f>
        <v>1586</v>
      </c>
      <c r="ALZ31" s="5">
        <f>'データ一覧(モニタリング指標)'!ALZ47-'データ一覧(モニタリング指標)'!ALZ34</f>
        <v>1642</v>
      </c>
      <c r="AMA31" s="5">
        <f>'データ一覧(モニタリング指標)'!AMA47-'データ一覧(モニタリング指標)'!AMA34</f>
        <v>1708</v>
      </c>
      <c r="AMB31" s="5">
        <f>'データ一覧(モニタリング指標)'!AMB47-'データ一覧(モニタリング指標)'!AMB34</f>
        <v>1771</v>
      </c>
      <c r="AMC31" s="5">
        <f>'データ一覧(モニタリング指標)'!AMC47-'データ一覧(モニタリング指標)'!AMC34</f>
        <v>1853</v>
      </c>
      <c r="AMD31" s="5">
        <f>'データ一覧(モニタリング指標)'!AMD47-'データ一覧(モニタリング指標)'!AMD34</f>
        <v>1909</v>
      </c>
      <c r="AME31" s="5">
        <f>'データ一覧(モニタリング指標)'!AME47-'データ一覧(モニタリング指標)'!AME34</f>
        <v>1947</v>
      </c>
      <c r="AMF31" s="5">
        <f>'データ一覧(モニタリング指標)'!AMF47-'データ一覧(モニタリング指標)'!AMF34</f>
        <v>2005</v>
      </c>
      <c r="AMG31" s="5">
        <f>'データ一覧(モニタリング指標)'!AMG47-'データ一覧(モニタリング指標)'!AMG34</f>
        <v>2050</v>
      </c>
      <c r="AMH31" s="5">
        <f>'データ一覧(モニタリング指標)'!AMH47-'データ一覧(モニタリング指標)'!AMH34</f>
        <v>2137</v>
      </c>
      <c r="AMI31" s="5">
        <f>'データ一覧(モニタリング指標)'!AMI47-'データ一覧(モニタリング指標)'!AMI34</f>
        <v>2174</v>
      </c>
      <c r="AMJ31" s="5">
        <f>'データ一覧(モニタリング指標)'!AMJ47-'データ一覧(モニタリング指標)'!AMJ34</f>
        <v>2245</v>
      </c>
      <c r="AMK31" s="5">
        <f>'データ一覧(モニタリング指標)'!AMK47-'データ一覧(モニタリング指標)'!AMK34</f>
        <v>2310</v>
      </c>
      <c r="AML31" s="5">
        <f>'データ一覧(モニタリング指標)'!AML47-'データ一覧(モニタリング指標)'!AML34</f>
        <v>2279</v>
      </c>
      <c r="AMM31" s="5">
        <f>'データ一覧(モニタリング指標)'!AMM47-'データ一覧(モニタリング指標)'!AMM34</f>
        <v>2331</v>
      </c>
      <c r="AMN31" s="5">
        <f>'データ一覧(モニタリング指標)'!AMN47-'データ一覧(モニタリング指標)'!AMN34</f>
        <v>2324</v>
      </c>
      <c r="AMO31" s="5">
        <f>'データ一覧(モニタリング指標)'!AMO47-'データ一覧(モニタリング指標)'!AMO34</f>
        <v>2376</v>
      </c>
      <c r="AMP31" s="5">
        <f>'データ一覧(モニタリング指標)'!AMP47-'データ一覧(モニタリング指標)'!AMP34</f>
        <v>2473</v>
      </c>
      <c r="AMQ31" s="5">
        <f>'データ一覧(モニタリング指標)'!AMQ47-'データ一覧(モニタリング指標)'!AMQ34</f>
        <v>2559</v>
      </c>
      <c r="AMR31" s="5">
        <f>'データ一覧(モニタリング指標)'!AMR47-'データ一覧(モニタリング指標)'!AMR34</f>
        <v>2624</v>
      </c>
      <c r="AMS31" s="5">
        <f>'データ一覧(モニタリング指標)'!AMS47-'データ一覧(モニタリング指標)'!AMS34</f>
        <v>2540</v>
      </c>
      <c r="AMT31" s="5">
        <f>'データ一覧(モニタリング指標)'!AMT47-'データ一覧(モニタリング指標)'!AMT34</f>
        <v>2584</v>
      </c>
      <c r="AMU31" s="5">
        <f>'データ一覧(モニタリング指標)'!AMU47-'データ一覧(モニタリング指標)'!AMU34</f>
        <v>2592</v>
      </c>
      <c r="AMV31" s="5">
        <f>'データ一覧(モニタリング指標)'!AMV47-'データ一覧(モニタリング指標)'!AMV34</f>
        <v>2678</v>
      </c>
      <c r="AMW31" s="5">
        <f>'データ一覧(モニタリング指標)'!AMW47-'データ一覧(モニタリング指標)'!AMW34</f>
        <v>2744</v>
      </c>
      <c r="AMX31" s="5">
        <f>'データ一覧(モニタリング指標)'!AMX47-'データ一覧(モニタリング指標)'!AMX34</f>
        <v>2539</v>
      </c>
      <c r="AMY31" s="5">
        <f>'データ一覧(モニタリング指標)'!AMY47-'データ一覧(モニタリング指標)'!AMY34</f>
        <v>2598</v>
      </c>
      <c r="AMZ31" s="5">
        <f>'データ一覧(モニタリング指標)'!AMZ47-'データ一覧(モニタリング指標)'!AMZ34</f>
        <v>2652</v>
      </c>
      <c r="ANA31" s="5">
        <f>'データ一覧(モニタリング指標)'!ANA47-'データ一覧(モニタリング指標)'!ANA34</f>
        <v>2702</v>
      </c>
      <c r="ANB31" s="5">
        <f>'データ一覧(モニタリング指標)'!ANB47-'データ一覧(モニタリング指標)'!ANB34</f>
        <v>2610</v>
      </c>
      <c r="ANC31" s="5">
        <f>'データ一覧(モニタリング指標)'!ANC47-'データ一覧(モニタリング指標)'!ANC34</f>
        <v>2642</v>
      </c>
      <c r="AND31" s="5">
        <f>'データ一覧(モニタリング指標)'!AND47-'データ一覧(モニタリング指標)'!AND34</f>
        <v>2658</v>
      </c>
      <c r="ANE31" s="5">
        <f>'データ一覧(モニタリング指標)'!ANE47-'データ一覧(モニタリング指標)'!ANE34</f>
        <v>2744</v>
      </c>
      <c r="ANF31" s="5">
        <f>'データ一覧(モニタリング指標)'!ANF47-'データ一覧(モニタリング指標)'!ANF34</f>
        <v>2818</v>
      </c>
      <c r="ANG31" s="5">
        <f>'データ一覧(モニタリング指標)'!ANG47-'データ一覧(モニタリング指標)'!ANG34</f>
        <v>2879</v>
      </c>
      <c r="ANH31" s="5">
        <f>'データ一覧(モニタリング指標)'!ANH47-'データ一覧(モニタリング指標)'!ANH34</f>
        <v>2780</v>
      </c>
      <c r="ANI31" s="5">
        <f>'データ一覧(モニタリング指標)'!ANI47-'データ一覧(モニタリング指標)'!ANI34</f>
        <v>2752</v>
      </c>
      <c r="ANJ31" s="5">
        <f>'データ一覧(モニタリング指標)'!ANJ47-'データ一覧(モニタリング指標)'!ANJ34</f>
        <v>2693</v>
      </c>
      <c r="ANK31" s="5">
        <f>'データ一覧(モニタリング指標)'!ANK47-'データ一覧(モニタリング指標)'!ANK34</f>
        <v>2685</v>
      </c>
      <c r="ANL31" s="5">
        <f>'データ一覧(モニタリング指標)'!ANL47-'データ一覧(モニタリング指標)'!ANL34</f>
        <v>2768</v>
      </c>
      <c r="ANM31" s="5">
        <f>'データ一覧(モニタリング指標)'!ANM47-'データ一覧(モニタリング指標)'!ANM34</f>
        <v>2821</v>
      </c>
      <c r="ANN31" s="5">
        <f>'データ一覧(モニタリング指標)'!ANN47-'データ一覧(モニタリング指標)'!ANN34</f>
        <v>2726</v>
      </c>
      <c r="ANO31" s="5">
        <f>'データ一覧(モニタリング指標)'!ANO47-'データ一覧(モニタリング指標)'!ANO34</f>
        <v>2716</v>
      </c>
      <c r="ANP31" s="5">
        <f>'データ一覧(モニタリング指標)'!ANP47-'データ一覧(モニタリング指標)'!ANP34</f>
        <v>2605</v>
      </c>
      <c r="ANQ31" s="5">
        <f>'データ一覧(モニタリング指標)'!ANQ47-'データ一覧(モニタリング指標)'!ANQ34</f>
        <v>2546</v>
      </c>
      <c r="ANR31" s="5">
        <f>'データ一覧(モニタリング指標)'!ANR47-'データ一覧(モニタリング指標)'!ANR34</f>
        <v>2513</v>
      </c>
      <c r="ANS31" s="5">
        <f>'データ一覧(モニタリング指標)'!ANS47-'データ一覧(モニタリング指標)'!ANS34</f>
        <v>2562</v>
      </c>
      <c r="ANT31" s="5">
        <f>'データ一覧(モニタリング指標)'!ANT47-'データ一覧(モニタリング指標)'!ANT34</f>
        <v>2590</v>
      </c>
      <c r="ANU31" s="5">
        <f>'データ一覧(モニタリング指標)'!ANU47-'データ一覧(モニタリング指標)'!ANU34</f>
        <v>2323</v>
      </c>
      <c r="ANV31" s="5">
        <f>'データ一覧(モニタリング指標)'!ANV47-'データ一覧(モニタリング指標)'!ANV34</f>
        <v>2253</v>
      </c>
      <c r="ANW31" s="5">
        <f>'データ一覧(モニタリング指標)'!ANW47-'データ一覧(モニタリング指標)'!ANW34</f>
        <v>2148</v>
      </c>
      <c r="ANX31" s="5">
        <f>'データ一覧(モニタリング指標)'!ANX47-'データ一覧(モニタリング指標)'!ANX34</f>
        <v>2082</v>
      </c>
      <c r="ANY31" s="5">
        <f>'データ一覧(モニタリング指標)'!ANY47-'データ一覧(モニタリング指標)'!ANY34</f>
        <v>1984</v>
      </c>
      <c r="ANZ31" s="5">
        <f>'データ一覧(モニタリング指標)'!ANZ47-'データ一覧(モニタリング指標)'!ANZ34</f>
        <v>2008</v>
      </c>
      <c r="AOA31" s="5">
        <f>'データ一覧(モニタリング指標)'!AOA47-'データ一覧(モニタリング指標)'!AOA34</f>
        <v>2026</v>
      </c>
      <c r="AOB31" s="5">
        <f>'データ一覧(モニタリング指標)'!AOB47-'データ一覧(モニタリング指標)'!AOB34</f>
        <v>1817</v>
      </c>
      <c r="AOC31" s="5">
        <f>'データ一覧(モニタリング指標)'!AOC47-'データ一覧(モニタリング指標)'!AOC34</f>
        <v>1684</v>
      </c>
      <c r="AOD31" s="5">
        <f>'データ一覧(モニタリング指標)'!AOD47-'データ一覧(モニタリング指標)'!AOD34</f>
        <v>1591</v>
      </c>
      <c r="AOE31" s="5">
        <f>'データ一覧(モニタリング指標)'!AOE47-'データ一覧(モニタリング指標)'!AOE34</f>
        <v>1487</v>
      </c>
      <c r="AOF31" s="5">
        <f>'データ一覧(モニタリング指標)'!AOF47-'データ一覧(モニタリング指標)'!AOF34</f>
        <v>1406</v>
      </c>
      <c r="AOG31" s="5">
        <f>'データ一覧(モニタリング指標)'!AOG47-'データ一覧(モニタリング指標)'!AOG34</f>
        <v>1427</v>
      </c>
      <c r="AOH31" s="5">
        <f>'データ一覧(モニタリング指標)'!AOH47-'データ一覧(モニタリング指標)'!AOH34</f>
        <v>1446</v>
      </c>
      <c r="AOI31" s="5">
        <f>'データ一覧(モニタリング指標)'!AOI47-'データ一覧(モニタリング指標)'!AOI34</f>
        <v>1290</v>
      </c>
      <c r="AOJ31" s="5">
        <f>'データ一覧(モニタリング指標)'!AOJ47-'データ一覧(モニタリング指標)'!AOJ34</f>
        <v>1212</v>
      </c>
      <c r="AOK31" s="5">
        <f>'データ一覧(モニタリング指標)'!AOK47-'データ一覧(モニタリング指標)'!AOK34</f>
        <v>1150</v>
      </c>
      <c r="AOL31" s="5">
        <f>'データ一覧(モニタリング指標)'!AOL47-'データ一覧(モニタリング指標)'!AOL34</f>
        <v>1115</v>
      </c>
      <c r="AOM31" s="5">
        <f>'データ一覧(モニタリング指標)'!AOM47-'データ一覧(モニタリング指標)'!AOM34</f>
        <v>1078</v>
      </c>
      <c r="AON31" s="5">
        <f>'データ一覧(モニタリング指標)'!AON47-'データ一覧(モニタリング指標)'!AON34</f>
        <v>1093</v>
      </c>
      <c r="AOO31" s="5">
        <f>'データ一覧(モニタリング指標)'!AOO47-'データ一覧(モニタリング指標)'!AOO34</f>
        <v>1104</v>
      </c>
      <c r="AOP31" s="5">
        <f>'データ一覧(モニタリング指標)'!AOP47-'データ一覧(モニタリング指標)'!AOP34</f>
        <v>1055</v>
      </c>
      <c r="AOQ31" s="5">
        <f>'データ一覧(モニタリング指標)'!AOQ47-'データ一覧(モニタリング指標)'!AOQ34</f>
        <v>977</v>
      </c>
      <c r="AOR31" s="5">
        <f>'データ一覧(モニタリング指標)'!AOR47-'データ一覧(モニタリング指標)'!AOR34</f>
        <v>925</v>
      </c>
      <c r="AOS31" s="5">
        <f>'データ一覧(モニタリング指標)'!AOS47-'データ一覧(モニタリング指標)'!AOS34</f>
        <v>872</v>
      </c>
      <c r="AOT31" s="5">
        <f>'データ一覧(モニタリング指標)'!AOT47-'データ一覧(モニタリング指標)'!AOT34</f>
        <v>842</v>
      </c>
      <c r="AOU31" s="5">
        <f>'データ一覧(モニタリング指標)'!AOU47-'データ一覧(モニタリング指標)'!AOU34</f>
        <v>856</v>
      </c>
      <c r="AOV31" s="5">
        <f>'データ一覧(モニタリング指標)'!AOV47-'データ一覧(モニタリング指標)'!AOV34</f>
        <v>862</v>
      </c>
      <c r="AOW31" s="5">
        <f>'データ一覧(モニタリング指標)'!AOW47-'データ一覧(モニタリング指標)'!AOW34</f>
        <v>749</v>
      </c>
      <c r="AOX31" s="5">
        <f>'データ一覧(モニタリング指標)'!AOX47-'データ一覧(モニタリング指標)'!AOX34</f>
        <v>680</v>
      </c>
      <c r="AOY31" s="5">
        <f>'データ一覧(モニタリング指標)'!AOY47-'データ一覧(モニタリング指標)'!AOY34</f>
        <v>626</v>
      </c>
      <c r="AOZ31" s="5">
        <f>'データ一覧(モニタリング指標)'!AOZ47-'データ一覧(モニタリング指標)'!AOZ34</f>
        <v>635</v>
      </c>
      <c r="APA31" s="5">
        <f>'データ一覧(モニタリング指標)'!APA47-'データ一覧(モニタリング指標)'!APA34</f>
        <v>595</v>
      </c>
      <c r="APB31" s="5">
        <f>'データ一覧(モニタリング指標)'!APB47-'データ一覧(モニタリング指標)'!APB34</f>
        <v>603</v>
      </c>
      <c r="APC31" s="5">
        <f>'データ一覧(モニタリング指標)'!APC47-'データ一覧(モニタリング指標)'!APC34</f>
        <v>610</v>
      </c>
      <c r="APD31" s="5">
        <f>'データ一覧(モニタリング指標)'!APD47-'データ一覧(モニタリング指標)'!APD34</f>
        <v>561</v>
      </c>
      <c r="APE31" s="5">
        <f>'データ一覧(モニタリング指標)'!APE47-'データ一覧(モニタリング指標)'!APE34</f>
        <v>524</v>
      </c>
      <c r="APF31" s="5">
        <f>'データ一覧(モニタリング指標)'!APF47-'データ一覧(モニタリング指標)'!APF34</f>
        <v>522</v>
      </c>
      <c r="APG31" s="5">
        <f>'データ一覧(モニタリング指標)'!APG47-'データ一覧(モニタリング指標)'!APG34</f>
        <v>511</v>
      </c>
      <c r="APH31" s="5">
        <f>'データ一覧(モニタリング指標)'!APH47-'データ一覧(モニタリング指標)'!APH34</f>
        <v>496</v>
      </c>
      <c r="API31" s="5">
        <f>'データ一覧(モニタリング指標)'!API47-'データ一覧(モニタリング指標)'!API34</f>
        <v>506</v>
      </c>
      <c r="APJ31" s="5">
        <f>'データ一覧(モニタリング指標)'!APJ47-'データ一覧(モニタリング指標)'!APJ34</f>
        <v>507</v>
      </c>
      <c r="APK31" s="5">
        <f>'データ一覧(モニタリング指標)'!APK47-'データ一覧(モニタリング指標)'!APK34</f>
        <v>454</v>
      </c>
      <c r="APL31" s="5">
        <f>'データ一覧(モニタリング指標)'!APL47-'データ一覧(モニタリング指標)'!APL34</f>
        <v>440</v>
      </c>
      <c r="APM31" s="5">
        <f>'データ一覧(モニタリング指標)'!APM47-'データ一覧(モニタリング指標)'!APM34</f>
        <v>423</v>
      </c>
      <c r="APN31" s="5">
        <f>'データ一覧(モニタリング指標)'!APN47-'データ一覧(モニタリング指標)'!APN34</f>
        <v>400</v>
      </c>
      <c r="APO31" s="5">
        <f>'データ一覧(モニタリング指標)'!APO47-'データ一覧(モニタリング指標)'!APO34</f>
        <v>391</v>
      </c>
      <c r="APP31" s="5">
        <f>'データ一覧(モニタリング指標)'!APP47-'データ一覧(モニタリング指標)'!APP34</f>
        <v>391</v>
      </c>
      <c r="APQ31" s="5">
        <f>'データ一覧(モニタリング指標)'!APQ47-'データ一覧(モニタリング指標)'!APQ34</f>
        <v>399</v>
      </c>
      <c r="APR31" s="5">
        <f>'データ一覧(モニタリング指標)'!APR47-'データ一覧(モニタリング指標)'!APR34</f>
        <v>355</v>
      </c>
      <c r="APS31" s="5">
        <f>'データ一覧(モニタリング指標)'!APS47-'データ一覧(モニタリング指標)'!APS34</f>
        <v>345</v>
      </c>
      <c r="APT31" s="5">
        <f>'データ一覧(モニタリング指標)'!APT47-'データ一覧(モニタリング指標)'!APT34</f>
        <v>341</v>
      </c>
      <c r="APU31" s="5">
        <f>'データ一覧(モニタリング指標)'!APU47-'データ一覧(モニタリング指標)'!APU34</f>
        <v>346</v>
      </c>
      <c r="APV31" s="5">
        <f>'データ一覧(モニタリング指標)'!APV47-'データ一覧(モニタリング指標)'!APV34</f>
        <v>337</v>
      </c>
      <c r="APW31" s="5">
        <f>'データ一覧(モニタリング指標)'!APW47-'データ一覧(モニタリング指標)'!APW34</f>
        <v>345</v>
      </c>
      <c r="APX31" s="5">
        <f>'データ一覧(モニタリング指標)'!APX47-'データ一覧(モニタリング指標)'!APX34</f>
        <v>348</v>
      </c>
      <c r="APY31" s="5">
        <f>'データ一覧(モニタリング指標)'!APY47-'データ一覧(モニタリング指標)'!APY34</f>
        <v>327</v>
      </c>
      <c r="APZ31" s="5">
        <f>'データ一覧(モニタリング指標)'!APZ47-'データ一覧(モニタリング指標)'!APZ34</f>
        <v>334</v>
      </c>
      <c r="AQA31" s="5">
        <f>'データ一覧(モニタリング指標)'!AQA47-'データ一覧(モニタリング指標)'!AQA34</f>
        <v>311</v>
      </c>
      <c r="AQB31" s="5">
        <f>'データ一覧(モニタリング指標)'!AQB47-'データ一覧(モニタリング指標)'!AQB34</f>
        <v>305</v>
      </c>
      <c r="AQC31" s="5">
        <f>'データ一覧(モニタリング指標)'!AQC47-'データ一覧(モニタリング指標)'!AQC34</f>
        <v>291</v>
      </c>
      <c r="AQD31" s="5">
        <f>'データ一覧(モニタリング指標)'!AQD47-'データ一覧(モニタリング指標)'!AQD34</f>
        <v>295</v>
      </c>
      <c r="AQE31" s="5">
        <f>'データ一覧(モニタリング指標)'!AQE47-'データ一覧(モニタリング指標)'!AQE34</f>
        <v>299</v>
      </c>
      <c r="AQF31" s="5">
        <f>'データ一覧(モニタリング指標)'!AQF47-'データ一覧(モニタリング指標)'!AQF34</f>
        <v>301</v>
      </c>
      <c r="AQG31" s="5">
        <f>'データ一覧(モニタリング指標)'!AQG47-'データ一覧(モニタリング指標)'!AQG34</f>
        <v>293</v>
      </c>
      <c r="AQH31" s="5">
        <f>'データ一覧(モニタリング指標)'!AQH47-'データ一覧(モニタリング指標)'!AQH34</f>
        <v>275</v>
      </c>
      <c r="AQI31" s="5">
        <f>'データ一覧(モニタリング指標)'!AQI47-'データ一覧(モニタリング指標)'!AQI34</f>
        <v>259</v>
      </c>
      <c r="AQJ31" s="5">
        <f>'データ一覧(モニタリング指標)'!AQJ47-'データ一覧(モニタリング指標)'!AQJ34</f>
        <v>253</v>
      </c>
      <c r="AQK31" s="5">
        <f>'データ一覧(モニタリング指標)'!AQK47-'データ一覧(モニタリング指標)'!AQK34</f>
        <v>256</v>
      </c>
      <c r="AQL31" s="5">
        <f>'データ一覧(モニタリング指標)'!AQL47-'データ一覧(モニタリング指標)'!AQL34</f>
        <v>261</v>
      </c>
      <c r="AQM31" s="5">
        <f>'データ一覧(モニタリング指標)'!AQM47-'データ一覧(モニタリング指標)'!AQM34</f>
        <v>248</v>
      </c>
      <c r="AQN31" s="5">
        <f>'データ一覧(モニタリング指標)'!AQN47-'データ一覧(モニタリング指標)'!AQN34</f>
        <v>246</v>
      </c>
      <c r="AQO31" s="5">
        <f>'データ一覧(モニタリング指標)'!AQO47-'データ一覧(モニタリング指標)'!AQO34</f>
        <v>232</v>
      </c>
      <c r="AQP31" s="5">
        <f>'データ一覧(モニタリング指標)'!AQP47-'データ一覧(モニタリング指標)'!AQP34</f>
        <v>241</v>
      </c>
      <c r="AQQ31" s="5">
        <f>'データ一覧(モニタリング指標)'!AQQ47-'データ一覧(モニタリング指標)'!AQQ34</f>
        <v>231</v>
      </c>
      <c r="AQR31" s="5">
        <f>'データ一覧(モニタリング指標)'!AQR47-'データ一覧(モニタリング指標)'!AQR34</f>
        <v>232</v>
      </c>
      <c r="AQS31" s="5">
        <f>'データ一覧(モニタリング指標)'!AQS47-'データ一覧(モニタリング指標)'!AQS34</f>
        <v>232</v>
      </c>
      <c r="AQT31" s="5">
        <f>'データ一覧(モニタリング指標)'!AQT47-'データ一覧(モニタリング指標)'!AQT34</f>
        <v>223</v>
      </c>
      <c r="AQU31" s="5">
        <f>'データ一覧(モニタリング指標)'!AQU47-'データ一覧(モニタリング指標)'!AQU34</f>
        <v>210</v>
      </c>
      <c r="AQV31" s="5">
        <f>'データ一覧(モニタリング指標)'!AQV47-'データ一覧(モニタリング指標)'!AQV34</f>
        <v>209</v>
      </c>
      <c r="AQW31" s="5">
        <f>'データ一覧(モニタリング指標)'!AQW47-'データ一覧(モニタリング指標)'!AQW34</f>
        <v>220</v>
      </c>
      <c r="AQX31" s="5">
        <f>'データ一覧(モニタリング指標)'!AQX47-'データ一覧(モニタリング指標)'!AQX34</f>
        <v>214</v>
      </c>
      <c r="AQY31" s="5">
        <f>'データ一覧(モニタリング指標)'!AQY47-'データ一覧(モニタリング指標)'!AQY34</f>
        <v>220</v>
      </c>
      <c r="AQZ31" s="5">
        <f>'データ一覧(モニタリング指標)'!AQZ47-'データ一覧(モニタリング指標)'!AQZ34</f>
        <v>221</v>
      </c>
      <c r="ARA31" s="5">
        <f>'データ一覧(モニタリング指標)'!ARA47-'データ一覧(モニタリング指標)'!ARA34</f>
        <v>231</v>
      </c>
      <c r="ARB31" s="5">
        <f>'データ一覧(モニタリング指標)'!ARB47-'データ一覧(モニタリング指標)'!ARB34</f>
        <v>228</v>
      </c>
      <c r="ARC31" s="5">
        <f>'データ一覧(モニタリング指標)'!ARC47-'データ一覧(モニタリング指標)'!ARC34</f>
        <v>250</v>
      </c>
      <c r="ARD31" s="5">
        <f>'データ一覧(モニタリング指標)'!ARD47-'データ一覧(モニタリング指標)'!ARD34</f>
        <v>251</v>
      </c>
      <c r="ARE31" s="5">
        <f>'データ一覧(モニタリング指標)'!ARE47-'データ一覧(モニタリング指標)'!ARE34</f>
        <v>277</v>
      </c>
      <c r="ARF31" s="5">
        <f>'データ一覧(モニタリング指標)'!ARF47-'データ一覧(モニタリング指標)'!ARF34</f>
        <v>280</v>
      </c>
      <c r="ARG31" s="5">
        <f>'データ一覧(モニタリング指標)'!ARG47-'データ一覧(モニタリング指標)'!ARG34</f>
        <v>281</v>
      </c>
      <c r="ARH31" s="5">
        <f>'データ一覧(モニタリング指標)'!ARH47-'データ一覧(モニタリング指標)'!ARH34</f>
        <v>293</v>
      </c>
      <c r="ARI31" s="5">
        <f>'データ一覧(モニタリング指標)'!ARI47-'データ一覧(モニタリング指標)'!ARI34</f>
        <v>306</v>
      </c>
      <c r="ARJ31" s="5">
        <f>'データ一覧(モニタリング指標)'!ARJ47-'データ一覧(モニタリング指標)'!ARJ34</f>
        <v>297</v>
      </c>
      <c r="ARK31" s="5">
        <f>'データ一覧(モニタリング指標)'!ARK47-'データ一覧(モニタリング指標)'!ARK34</f>
        <v>313</v>
      </c>
      <c r="ARL31" s="5">
        <f>'データ一覧(モニタリング指標)'!ARL47-'データ一覧(モニタリング指標)'!ARL34</f>
        <v>321</v>
      </c>
      <c r="ARM31" s="5">
        <f>'データ一覧(モニタリング指標)'!ARM47-'データ一覧(モニタリング指標)'!ARM34</f>
        <v>326</v>
      </c>
      <c r="ARN31" s="5">
        <f>'データ一覧(モニタリング指標)'!ARN47-'データ一覧(モニタリング指標)'!ARN34</f>
        <v>327</v>
      </c>
      <c r="ARO31" s="5">
        <f>'データ一覧(モニタリング指標)'!ARO47-'データ一覧(モニタリング指標)'!ARO34</f>
        <v>354</v>
      </c>
      <c r="ARP31" s="5">
        <f>'データ一覧(モニタリング指標)'!ARP47-'データ一覧(モニタリング指標)'!ARP34</f>
        <v>350</v>
      </c>
      <c r="ARQ31" s="5">
        <f>'データ一覧(モニタリング指標)'!ARQ47-'データ一覧(モニタリング指標)'!ARQ34</f>
        <v>354</v>
      </c>
      <c r="ARR31" s="5">
        <f>'データ一覧(モニタリング指標)'!ARR47-'データ一覧(モニタリング指標)'!ARR34</f>
        <v>354</v>
      </c>
      <c r="ARS31" s="5">
        <f>'データ一覧(モニタリング指標)'!ARS47-'データ一覧(モニタリング指標)'!ARS34</f>
        <v>358</v>
      </c>
      <c r="ART31" s="5">
        <f>'データ一覧(モニタリング指標)'!ART47-'データ一覧(モニタリング指標)'!ART34</f>
        <v>366</v>
      </c>
      <c r="ARU31" s="5">
        <f>'データ一覧(モニタリング指標)'!ARU47-'データ一覧(モニタリング指標)'!ARU34</f>
        <v>368</v>
      </c>
    </row>
    <row r="32" spans="1:1165" s="41" customFormat="1" ht="18" customHeight="1">
      <c r="A32" s="39" t="s">
        <v>52</v>
      </c>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c r="IW32" s="132"/>
      <c r="IX32" s="132"/>
      <c r="IY32" s="132"/>
      <c r="IZ32" s="132"/>
      <c r="JA32" s="132"/>
      <c r="JB32" s="132"/>
      <c r="JC32" s="132"/>
      <c r="JD32" s="132"/>
      <c r="JE32" s="132"/>
      <c r="JF32" s="132"/>
      <c r="JG32" s="132"/>
      <c r="JH32" s="132"/>
      <c r="JI32" s="132"/>
      <c r="JJ32" s="132"/>
      <c r="JK32" s="132"/>
      <c r="JL32" s="132"/>
      <c r="JM32" s="132"/>
      <c r="JN32" s="132"/>
      <c r="JO32" s="132"/>
      <c r="JP32" s="132"/>
      <c r="JQ32" s="132"/>
      <c r="JR32" s="132"/>
      <c r="JS32" s="132"/>
      <c r="JT32" s="132"/>
      <c r="JU32" s="132"/>
      <c r="JV32" s="132"/>
      <c r="JW32" s="132"/>
      <c r="JX32" s="132"/>
      <c r="JY32" s="132"/>
      <c r="JZ32" s="132"/>
      <c r="KA32" s="132"/>
      <c r="KB32" s="132"/>
      <c r="KC32" s="132"/>
      <c r="KD32" s="132"/>
      <c r="KE32" s="132"/>
      <c r="KF32" s="132"/>
      <c r="KG32" s="132"/>
      <c r="KH32" s="132"/>
      <c r="KI32" s="132"/>
      <c r="KJ32" s="132"/>
      <c r="KK32" s="132"/>
      <c r="KL32" s="132"/>
      <c r="KM32" s="132"/>
      <c r="KN32" s="132"/>
      <c r="KO32" s="132"/>
      <c r="KP32" s="132"/>
      <c r="KQ32" s="132"/>
      <c r="KR32" s="132"/>
      <c r="KS32" s="132"/>
      <c r="KT32" s="132"/>
      <c r="KU32" s="132"/>
      <c r="KV32" s="132"/>
      <c r="KW32" s="132"/>
      <c r="KX32" s="132"/>
      <c r="KY32" s="132"/>
      <c r="KZ32" s="132"/>
      <c r="LA32" s="132"/>
      <c r="LB32" s="132"/>
      <c r="LC32" s="132"/>
      <c r="LD32" s="132"/>
      <c r="LE32" s="132"/>
      <c r="LF32" s="132"/>
      <c r="LG32" s="132"/>
      <c r="LH32" s="132"/>
      <c r="LI32" s="132"/>
      <c r="LJ32" s="132"/>
      <c r="LK32" s="132"/>
      <c r="LL32" s="132"/>
      <c r="LM32" s="132"/>
      <c r="LN32" s="132"/>
      <c r="LO32" s="132"/>
      <c r="LP32" s="132"/>
      <c r="LQ32" s="132"/>
      <c r="LR32" s="132"/>
      <c r="LS32" s="132"/>
      <c r="LT32" s="132"/>
      <c r="LU32" s="132"/>
      <c r="LV32" s="132"/>
      <c r="LW32" s="132"/>
      <c r="LX32" s="132"/>
      <c r="LY32" s="132"/>
      <c r="LZ32" s="132"/>
      <c r="MA32" s="132"/>
      <c r="MB32" s="132"/>
      <c r="MC32" s="132"/>
      <c r="MD32" s="132"/>
      <c r="ME32" s="132"/>
      <c r="MF32" s="132"/>
      <c r="MG32" s="132"/>
      <c r="MH32" s="132"/>
      <c r="MI32" s="132"/>
      <c r="MJ32" s="132"/>
      <c r="MK32" s="132"/>
      <c r="ML32" s="132"/>
      <c r="MM32" s="132"/>
      <c r="MN32" s="132"/>
      <c r="MO32" s="132"/>
      <c r="MP32" s="132"/>
      <c r="MQ32" s="132"/>
      <c r="MR32" s="132"/>
      <c r="MS32" s="132"/>
      <c r="MT32" s="132"/>
      <c r="MU32" s="132"/>
      <c r="MV32" s="132"/>
      <c r="MW32" s="132"/>
      <c r="MX32" s="132"/>
      <c r="MY32" s="132"/>
      <c r="MZ32" s="132"/>
      <c r="NA32" s="132"/>
      <c r="NB32" s="132"/>
      <c r="NC32" s="132"/>
      <c r="ND32" s="132"/>
      <c r="NE32" s="132"/>
      <c r="NF32" s="132"/>
      <c r="NG32" s="132"/>
      <c r="NH32" s="132"/>
      <c r="NI32" s="132"/>
      <c r="NJ32" s="132"/>
      <c r="NK32" s="132"/>
      <c r="NL32" s="132"/>
      <c r="NM32" s="132"/>
      <c r="NN32" s="132"/>
      <c r="NO32" s="132"/>
      <c r="NP32" s="132"/>
      <c r="NQ32" s="132"/>
      <c r="NR32" s="132"/>
      <c r="NS32" s="132"/>
      <c r="NT32" s="132"/>
      <c r="NU32" s="132"/>
      <c r="NV32" s="132"/>
      <c r="NW32" s="132"/>
      <c r="NX32" s="132"/>
      <c r="NY32" s="132"/>
      <c r="NZ32" s="132"/>
      <c r="OA32" s="132"/>
      <c r="OB32" s="132"/>
      <c r="OC32" s="132"/>
      <c r="OD32" s="132"/>
      <c r="OE32" s="132"/>
      <c r="OF32" s="132"/>
      <c r="OG32" s="132"/>
      <c r="OH32" s="132"/>
      <c r="OI32" s="132"/>
      <c r="OJ32" s="132"/>
      <c r="OK32" s="132"/>
      <c r="OL32" s="132"/>
      <c r="OM32" s="132"/>
      <c r="ON32" s="132"/>
      <c r="OO32" s="132"/>
      <c r="OP32" s="132"/>
      <c r="OQ32" s="132"/>
      <c r="OR32" s="132"/>
      <c r="OS32" s="132"/>
      <c r="OT32" s="132"/>
      <c r="OU32" s="132"/>
      <c r="OV32" s="132"/>
      <c r="OW32" s="132"/>
      <c r="OX32" s="132"/>
      <c r="OY32" s="132"/>
      <c r="OZ32" s="132"/>
      <c r="PA32" s="132"/>
      <c r="PB32" s="132"/>
      <c r="PC32" s="132"/>
      <c r="PD32" s="132"/>
      <c r="PE32" s="132"/>
      <c r="PF32" s="132"/>
      <c r="PG32" s="132"/>
      <c r="PH32" s="132"/>
      <c r="PI32" s="132"/>
      <c r="PJ32" s="132"/>
      <c r="PK32" s="132"/>
      <c r="PL32" s="132"/>
      <c r="PM32" s="132"/>
      <c r="PN32" s="132"/>
      <c r="PO32" s="132"/>
      <c r="PP32" s="132"/>
      <c r="PQ32" s="132"/>
      <c r="PR32" s="132"/>
      <c r="PS32" s="132"/>
      <c r="PT32" s="132"/>
      <c r="PU32" s="132"/>
      <c r="PV32" s="132"/>
      <c r="PW32" s="132"/>
      <c r="PX32" s="132"/>
      <c r="PY32" s="132"/>
      <c r="PZ32" s="132"/>
      <c r="QA32" s="132"/>
      <c r="QB32" s="132"/>
      <c r="QC32" s="132"/>
      <c r="QD32" s="132"/>
      <c r="QE32" s="132"/>
      <c r="QF32" s="132"/>
      <c r="QG32" s="132"/>
      <c r="QH32" s="132"/>
      <c r="QI32" s="132"/>
      <c r="QJ32" s="132"/>
      <c r="QK32" s="132"/>
      <c r="QL32" s="132"/>
      <c r="QM32" s="132"/>
      <c r="QN32" s="132"/>
      <c r="QO32" s="132"/>
      <c r="QP32" s="132"/>
      <c r="QQ32" s="132"/>
      <c r="QR32" s="132"/>
      <c r="QS32" s="132"/>
      <c r="QT32" s="132"/>
      <c r="QU32" s="132"/>
      <c r="QV32" s="132"/>
      <c r="QW32" s="132"/>
      <c r="QX32" s="132"/>
      <c r="QY32" s="132"/>
      <c r="QZ32" s="132"/>
      <c r="RA32" s="132"/>
      <c r="RB32" s="132"/>
      <c r="RC32" s="132"/>
      <c r="RD32" s="132"/>
      <c r="RE32" s="132"/>
      <c r="RF32" s="132"/>
      <c r="RG32" s="132"/>
      <c r="RH32" s="132"/>
      <c r="RI32" s="132"/>
      <c r="RJ32" s="132"/>
      <c r="RK32" s="132"/>
      <c r="RL32" s="132"/>
      <c r="RM32" s="132"/>
      <c r="RN32" s="132"/>
      <c r="RO32" s="132"/>
      <c r="RP32" s="132"/>
      <c r="RQ32" s="132"/>
      <c r="RR32" s="132"/>
      <c r="RS32" s="132"/>
      <c r="RT32" s="132"/>
      <c r="RU32" s="132"/>
      <c r="RV32" s="132"/>
      <c r="RW32" s="132"/>
      <c r="RX32" s="132"/>
      <c r="RY32" s="132"/>
      <c r="RZ32" s="132"/>
      <c r="SA32" s="132"/>
      <c r="SB32" s="132"/>
      <c r="SC32" s="132"/>
      <c r="SD32" s="132"/>
      <c r="SE32" s="132"/>
      <c r="SF32" s="132"/>
      <c r="SG32" s="132"/>
      <c r="SH32" s="132"/>
      <c r="SI32" s="132"/>
      <c r="SJ32" s="132"/>
      <c r="SK32" s="132"/>
      <c r="SL32" s="132"/>
      <c r="SM32" s="132"/>
      <c r="SN32" s="132"/>
      <c r="SO32" s="132"/>
      <c r="SP32" s="132"/>
      <c r="SQ32" s="132"/>
      <c r="SR32" s="132"/>
      <c r="SS32" s="132"/>
      <c r="ST32" s="132"/>
      <c r="SU32" s="132"/>
      <c r="SV32" s="132"/>
      <c r="SW32" s="132"/>
      <c r="SX32" s="132"/>
      <c r="SY32" s="132"/>
      <c r="SZ32" s="132"/>
      <c r="TA32" s="132"/>
      <c r="TB32" s="132"/>
      <c r="TC32" s="132"/>
      <c r="TD32" s="132"/>
      <c r="TE32" s="132"/>
      <c r="TF32" s="132"/>
      <c r="TG32" s="132"/>
      <c r="TH32" s="132"/>
      <c r="TI32" s="132"/>
      <c r="TJ32" s="132"/>
      <c r="TK32" s="132"/>
      <c r="TL32" s="132"/>
      <c r="TM32" s="132"/>
      <c r="TN32" s="132"/>
      <c r="TO32" s="132"/>
      <c r="TP32" s="132"/>
      <c r="TQ32" s="132"/>
      <c r="TR32" s="132"/>
      <c r="TS32" s="132"/>
      <c r="TT32" s="132"/>
      <c r="TU32" s="132"/>
      <c r="TV32" s="132"/>
      <c r="TW32" s="132"/>
      <c r="TX32" s="132"/>
      <c r="TY32" s="132"/>
      <c r="TZ32" s="132"/>
      <c r="UA32" s="132"/>
      <c r="UB32" s="132"/>
      <c r="UC32" s="132"/>
      <c r="UD32" s="132"/>
      <c r="UE32" s="132"/>
      <c r="UF32" s="132"/>
      <c r="UG32" s="132"/>
      <c r="UH32" s="132"/>
      <c r="UI32" s="132"/>
      <c r="UJ32" s="132"/>
      <c r="UK32" s="132"/>
      <c r="UL32" s="132"/>
      <c r="UM32" s="132"/>
      <c r="UN32" s="132"/>
      <c r="UO32" s="132"/>
      <c r="UP32" s="132"/>
      <c r="UQ32" s="132"/>
      <c r="UR32" s="132"/>
      <c r="US32" s="132"/>
      <c r="UT32" s="132"/>
      <c r="UU32" s="132"/>
      <c r="UV32" s="132"/>
      <c r="UW32" s="132"/>
      <c r="UX32" s="132"/>
      <c r="UY32" s="132"/>
      <c r="UZ32" s="132"/>
      <c r="VA32" s="132"/>
      <c r="VB32" s="132"/>
      <c r="VC32" s="132"/>
      <c r="VD32" s="132"/>
      <c r="VE32" s="132"/>
      <c r="VF32" s="132"/>
      <c r="VG32" s="132"/>
      <c r="VH32" s="132"/>
      <c r="VI32" s="132"/>
      <c r="VJ32" s="132"/>
      <c r="VK32" s="132"/>
      <c r="VL32" s="132"/>
      <c r="VM32" s="132"/>
      <c r="VN32" s="132"/>
      <c r="VO32" s="132"/>
      <c r="VP32" s="132"/>
      <c r="VQ32" s="132"/>
      <c r="VR32" s="132"/>
      <c r="VS32" s="132"/>
      <c r="VT32" s="132"/>
      <c r="VU32" s="132"/>
      <c r="VV32" s="132"/>
      <c r="VW32" s="132"/>
      <c r="VX32" s="132"/>
      <c r="VY32" s="132"/>
      <c r="VZ32" s="132"/>
      <c r="WA32" s="132"/>
      <c r="WB32" s="132"/>
      <c r="WC32" s="132"/>
      <c r="WD32" s="132"/>
      <c r="WE32" s="132"/>
      <c r="WF32" s="132"/>
      <c r="WG32" s="132"/>
      <c r="WH32" s="132"/>
      <c r="WI32" s="132"/>
      <c r="WJ32" s="132"/>
      <c r="WK32" s="132"/>
      <c r="WL32" s="132"/>
      <c r="WM32" s="132"/>
      <c r="WN32" s="132"/>
      <c r="WO32" s="132"/>
      <c r="WP32" s="132"/>
      <c r="WQ32" s="132"/>
      <c r="WR32" s="132"/>
      <c r="WS32" s="132"/>
      <c r="WT32" s="132"/>
      <c r="WU32" s="132"/>
      <c r="WV32" s="132"/>
      <c r="WW32" s="132"/>
      <c r="WX32" s="132"/>
      <c r="WY32" s="132"/>
      <c r="WZ32" s="132"/>
      <c r="XA32" s="132"/>
      <c r="XB32" s="132"/>
      <c r="XC32" s="132"/>
      <c r="XD32" s="132"/>
      <c r="XE32" s="132"/>
      <c r="XF32" s="132"/>
      <c r="XG32" s="132"/>
      <c r="XH32" s="132"/>
      <c r="XI32" s="132"/>
      <c r="XJ32" s="132"/>
      <c r="XK32" s="132"/>
      <c r="XL32" s="132"/>
      <c r="XM32" s="132"/>
      <c r="XN32" s="132"/>
      <c r="XO32" s="132"/>
      <c r="XP32" s="132"/>
      <c r="XQ32" s="132"/>
      <c r="XR32" s="132"/>
      <c r="XS32" s="132"/>
      <c r="XT32" s="132"/>
      <c r="XU32" s="132"/>
      <c r="XV32" s="132"/>
      <c r="XW32" s="132"/>
      <c r="XX32" s="132"/>
      <c r="XY32" s="132"/>
      <c r="XZ32" s="132"/>
      <c r="YA32" s="132"/>
      <c r="YB32" s="132"/>
      <c r="YC32" s="132"/>
      <c r="YD32" s="132"/>
      <c r="YE32" s="132"/>
      <c r="YF32" s="132"/>
      <c r="YG32" s="132"/>
      <c r="YH32" s="132"/>
      <c r="YI32" s="132"/>
      <c r="YJ32" s="132"/>
      <c r="YK32" s="132"/>
      <c r="YL32" s="132"/>
      <c r="YM32" s="132"/>
      <c r="YN32" s="132"/>
      <c r="YO32" s="132"/>
      <c r="YP32" s="132"/>
      <c r="YQ32" s="132"/>
      <c r="YR32" s="132"/>
      <c r="YS32" s="132"/>
      <c r="YT32" s="132"/>
      <c r="YU32" s="132"/>
      <c r="YV32" s="132"/>
      <c r="YW32" s="132"/>
      <c r="YX32" s="132"/>
      <c r="YY32" s="132"/>
      <c r="YZ32" s="132"/>
      <c r="ZA32" s="132"/>
      <c r="ZB32" s="132"/>
      <c r="ZC32" s="132"/>
      <c r="ZD32" s="132"/>
      <c r="ZE32" s="132"/>
      <c r="ZF32" s="132"/>
      <c r="ZG32" s="132"/>
      <c r="ZH32" s="132"/>
      <c r="ZI32" s="5">
        <f>'データ一覧(モニタリング指標)'!ZI51+'データ一覧(モニタリング指標)'!ZI46</f>
        <v>2302</v>
      </c>
      <c r="ZJ32" s="5">
        <f>'データ一覧(モニタリング指標)'!ZJ51+'データ一覧(モニタリング指標)'!ZJ46</f>
        <v>2362</v>
      </c>
      <c r="ZK32" s="5">
        <f>'データ一覧(モニタリング指標)'!ZK51+'データ一覧(モニタリング指標)'!ZK46</f>
        <v>2356</v>
      </c>
      <c r="ZL32" s="5">
        <f>'データ一覧(モニタリング指標)'!ZL51+'データ一覧(モニタリング指標)'!ZL46</f>
        <v>2356</v>
      </c>
      <c r="ZM32" s="5">
        <f>'データ一覧(モニタリング指標)'!ZM51+'データ一覧(モニタリング指標)'!ZM46</f>
        <v>2457</v>
      </c>
      <c r="ZN32" s="5">
        <f>'データ一覧(モニタリング指標)'!ZN51+'データ一覧(モニタリング指標)'!ZN46</f>
        <v>2510</v>
      </c>
      <c r="ZO32" s="5">
        <f>'データ一覧(モニタリング指標)'!ZO51+'データ一覧(モニタリング指標)'!ZO46</f>
        <v>2521</v>
      </c>
      <c r="ZP32" s="5">
        <f>'データ一覧(モニタリング指標)'!ZP51+'データ一覧(モニタリング指標)'!ZP46</f>
        <v>2581</v>
      </c>
      <c r="ZQ32" s="5">
        <f>'データ一覧(モニタリング指標)'!ZQ51+'データ一覧(モニタリング指標)'!ZQ46</f>
        <v>2610</v>
      </c>
      <c r="ZR32" s="5">
        <f>'データ一覧(モニタリング指標)'!ZR51+'データ一覧(モニタリング指標)'!ZR46</f>
        <v>2617</v>
      </c>
      <c r="ZS32" s="5">
        <f>'データ一覧(モニタリング指標)'!ZS51+'データ一覧(モニタリング指標)'!ZS46</f>
        <v>2617</v>
      </c>
      <c r="ZT32" s="5">
        <f>'データ一覧(モニタリング指標)'!ZT51+'データ一覧(モニタリング指標)'!ZT46</f>
        <v>2737</v>
      </c>
      <c r="ZU32" s="5">
        <f>'データ一覧(モニタリング指標)'!ZU51+'データ一覧(モニタリング指標)'!ZU46</f>
        <v>2741</v>
      </c>
      <c r="ZV32" s="5">
        <f>'データ一覧(モニタリング指標)'!ZV51+'データ一覧(モニタリング指標)'!ZV46</f>
        <v>2801</v>
      </c>
      <c r="ZW32" s="5">
        <f>'データ一覧(モニタリング指標)'!ZW51+'データ一覧(モニタリング指標)'!ZW46</f>
        <v>2824</v>
      </c>
      <c r="ZX32" s="5">
        <f>'データ一覧(モニタリング指標)'!ZX51+'データ一覧(モニタリング指標)'!ZX46</f>
        <v>2837</v>
      </c>
      <c r="ZY32" s="5">
        <f>'データ一覧(モニタリング指標)'!ZY51+'データ一覧(モニタリング指標)'!ZY46</f>
        <v>2855</v>
      </c>
      <c r="ZZ32" s="5">
        <f>'データ一覧(モニタリング指標)'!ZZ51+'データ一覧(モニタリング指標)'!ZZ46</f>
        <v>2855</v>
      </c>
      <c r="AAA32" s="5">
        <f>'データ一覧(モニタリング指標)'!AAA51+'データ一覧(モニタリング指標)'!AAA46</f>
        <v>2894</v>
      </c>
      <c r="AAB32" s="5">
        <f>'データ一覧(モニタリング指標)'!AAB51+'データ一覧(モニタリング指標)'!AAB46</f>
        <v>2991</v>
      </c>
      <c r="AAC32" s="5">
        <f>'データ一覧(モニタリング指標)'!AAC51+'データ一覧(モニタリング指標)'!AAC46</f>
        <v>3008</v>
      </c>
      <c r="AAD32" s="5">
        <f>'データ一覧(モニタリング指標)'!AAD51+'データ一覧(モニタリング指標)'!AAD46</f>
        <v>3024</v>
      </c>
      <c r="AAE32" s="5">
        <f>'データ一覧(モニタリング指標)'!AAE51+'データ一覧(モニタリング指標)'!AAE46</f>
        <v>3025</v>
      </c>
      <c r="AAF32" s="5">
        <f>'データ一覧(モニタリング指標)'!AAF51+'データ一覧(モニタリング指標)'!AAF46</f>
        <v>3028</v>
      </c>
      <c r="AAG32" s="5">
        <f>'データ一覧(モニタリング指標)'!AAG51+'データ一覧(モニタリング指標)'!AAG46</f>
        <v>3028</v>
      </c>
      <c r="AAH32" s="5">
        <f>'データ一覧(モニタリング指標)'!AAH51+'データ一覧(モニタリング指標)'!AAH46</f>
        <v>3087</v>
      </c>
      <c r="AAI32" s="5">
        <f>'データ一覧(モニタリング指標)'!AAI51+'データ一覧(モニタリング指標)'!AAI46</f>
        <v>3089</v>
      </c>
      <c r="AAJ32" s="5">
        <f>'データ一覧(モニタリング指標)'!AAJ51+'データ一覧(モニタリング指標)'!AAJ46</f>
        <v>3100</v>
      </c>
      <c r="AAK32" s="5">
        <f>'データ一覧(モニタリング指標)'!AAK51+'データ一覧(モニタリング指標)'!AAK46</f>
        <v>3132</v>
      </c>
      <c r="AAL32" s="5">
        <f>'データ一覧(モニタリング指標)'!AAL51+'データ一覧(モニタリング指標)'!AAL46</f>
        <v>3191</v>
      </c>
      <c r="AAM32" s="5">
        <f>'データ一覧(モニタリング指標)'!AAM51+'データ一覧(モニタリング指標)'!AAM46</f>
        <v>3191</v>
      </c>
      <c r="AAN32" s="5">
        <f>'データ一覧(モニタリング指標)'!AAN51+'データ一覧(モニタリング指標)'!AAN46</f>
        <v>3191</v>
      </c>
      <c r="AAO32" s="5">
        <f>'データ一覧(モニタリング指標)'!AAO51+'データ一覧(モニタリング指標)'!AAO46</f>
        <v>3209</v>
      </c>
      <c r="AAP32" s="5">
        <f>'データ一覧(モニタリング指標)'!AAP51+'データ一覧(モニタリング指標)'!AAP46</f>
        <v>3228</v>
      </c>
      <c r="AAQ32" s="5">
        <f>'データ一覧(モニタリング指標)'!AAQ51+'データ一覧(モニタリング指標)'!AAQ46</f>
        <v>3464</v>
      </c>
      <c r="AAR32" s="5">
        <f>'データ一覧(モニタリング指標)'!AAR51+'データ一覧(モニタリング指標)'!AAR46</f>
        <v>3449</v>
      </c>
      <c r="AAS32" s="5">
        <f>'データ一覧(モニタリング指標)'!AAS51+'データ一覧(モニタリング指標)'!AAS46</f>
        <v>3442</v>
      </c>
      <c r="AAT32" s="5">
        <f>'データ一覧(モニタリング指標)'!AAT51+'データ一覧(モニタリング指標)'!AAT46</f>
        <v>3409</v>
      </c>
      <c r="AAU32" s="5">
        <f>'データ一覧(モニタリング指標)'!AAU51+'データ一覧(モニタリング指標)'!AAU46</f>
        <v>3409</v>
      </c>
      <c r="AAV32" s="5">
        <f>'データ一覧(モニタリング指標)'!AAV51+'データ一覧(モニタリング指標)'!AAV46</f>
        <v>3425</v>
      </c>
      <c r="AAW32" s="5">
        <f>'データ一覧(モニタリング指標)'!AAW51+'データ一覧(モニタリング指標)'!AAW46</f>
        <v>3425</v>
      </c>
      <c r="AAX32" s="5">
        <f>'データ一覧(モニタリング指標)'!AAX51+'データ一覧(モニタリング指標)'!AAX46</f>
        <v>3435</v>
      </c>
      <c r="AAY32" s="5">
        <f>'データ一覧(モニタリング指標)'!AAY51+'データ一覧(モニタリング指標)'!AAY46</f>
        <v>3435</v>
      </c>
      <c r="AAZ32" s="5">
        <f>'データ一覧(モニタリング指標)'!AAZ51+'データ一覧(モニタリング指標)'!AAZ46</f>
        <v>3432</v>
      </c>
      <c r="ABA32" s="5">
        <f>'データ一覧(モニタリング指標)'!ABA51+'データ一覧(モニタリング指標)'!ABA46</f>
        <v>3438</v>
      </c>
      <c r="ABB32" s="5">
        <f>'データ一覧(モニタリング指標)'!ABB51+'データ一覧(モニタリング指標)'!ABB46</f>
        <v>3438</v>
      </c>
      <c r="ABC32" s="5">
        <f>'データ一覧(モニタリング指標)'!ABC51+'データ一覧(モニタリング指標)'!ABC46</f>
        <v>3445</v>
      </c>
      <c r="ABD32" s="5">
        <f>'データ一覧(モニタリング指標)'!ABD51+'データ一覧(モニタリング指標)'!ABD46</f>
        <v>3404</v>
      </c>
      <c r="ABE32" s="5">
        <f>'データ一覧(モニタリング指標)'!ABE51+'データ一覧(モニタリング指標)'!ABE46</f>
        <v>3436</v>
      </c>
      <c r="ABF32" s="5">
        <f>'データ一覧(モニタリング指標)'!ABF51+'データ一覧(モニタリング指標)'!ABF46</f>
        <v>3419</v>
      </c>
      <c r="ABG32" s="5">
        <f>'データ一覧(モニタリング指標)'!ABG51+'データ一覧(モニタリング指標)'!ABG46</f>
        <v>3414</v>
      </c>
      <c r="ABH32" s="5">
        <f>'データ一覧(モニタリング指標)'!ABH51+'データ一覧(モニタリング指標)'!ABH46</f>
        <v>3408</v>
      </c>
      <c r="ABI32" s="5">
        <f>'データ一覧(モニタリング指標)'!ABI51+'データ一覧(モニタリング指標)'!ABI46</f>
        <v>3420</v>
      </c>
      <c r="ABJ32" s="5">
        <f>'データ一覧(モニタリング指標)'!ABJ51+'データ一覧(モニタリング指標)'!ABJ46</f>
        <v>3423</v>
      </c>
      <c r="ABK32" s="5">
        <f>'データ一覧(モニタリング指標)'!ABK51+'データ一覧(モニタリング指標)'!ABK46</f>
        <v>3425</v>
      </c>
      <c r="ABL32" s="5">
        <f>'データ一覧(モニタリング指標)'!ABL51+'データ一覧(モニタリング指標)'!ABL46</f>
        <v>3477</v>
      </c>
      <c r="ABM32" s="5">
        <f>'データ一覧(モニタリング指標)'!ABM51+'データ一覧(モニタリング指標)'!ABM46</f>
        <v>3427</v>
      </c>
      <c r="ABN32" s="5">
        <f>'データ一覧(モニタリング指標)'!ABN51+'データ一覧(モニタリング指標)'!ABN46</f>
        <v>3440</v>
      </c>
      <c r="ABO32" s="5">
        <f>'データ一覧(モニタリング指標)'!ABO51+'データ一覧(モニタリング指標)'!ABO46</f>
        <v>3438</v>
      </c>
      <c r="ABP32" s="5">
        <f>'データ一覧(モニタリング指標)'!ABP51+'データ一覧(モニタリング指標)'!ABP46</f>
        <v>3438</v>
      </c>
      <c r="ABQ32" s="5">
        <f>'データ一覧(モニタリング指標)'!ABQ51+'データ一覧(モニタリング指標)'!ABQ46</f>
        <v>3446</v>
      </c>
      <c r="ABR32" s="5">
        <f>'データ一覧(モニタリング指標)'!ABR51+'データ一覧(モニタリング指標)'!ABR46</f>
        <v>3469</v>
      </c>
      <c r="ABS32" s="5">
        <f>'データ一覧(モニタリング指標)'!ABS51+'データ一覧(モニタリング指標)'!ABS46</f>
        <v>3450</v>
      </c>
      <c r="ABT32" s="5">
        <f>'データ一覧(モニタリング指標)'!ABT51+'データ一覧(モニタリング指標)'!ABT46</f>
        <v>3436</v>
      </c>
      <c r="ABU32" s="5">
        <f>'データ一覧(モニタリング指標)'!ABU51+'データ一覧(モニタリング指標)'!ABU46</f>
        <v>3422</v>
      </c>
      <c r="ABV32" s="5">
        <f>'データ一覧(モニタリング指標)'!ABV51+'データ一覧(モニタリング指標)'!ABV46</f>
        <v>3407</v>
      </c>
      <c r="ABW32" s="5">
        <f>'データ一覧(モニタリング指標)'!ABW51+'データ一覧(モニタリング指標)'!ABW46</f>
        <v>3407</v>
      </c>
      <c r="ABX32" s="5">
        <f>'データ一覧(モニタリング指標)'!ABX51+'データ一覧(モニタリング指標)'!ABX46</f>
        <v>3409</v>
      </c>
      <c r="ABY32" s="5">
        <f>'データ一覧(モニタリング指標)'!ABY51+'データ一覧(モニタリング指標)'!ABY46</f>
        <v>3377</v>
      </c>
      <c r="ABZ32" s="5">
        <f>'データ一覧(モニタリング指標)'!ABZ51+'データ一覧(モニタリング指標)'!ABZ46</f>
        <v>3325</v>
      </c>
      <c r="ACA32" s="5">
        <f>'データ一覧(モニタリング指標)'!ACA51+'データ一覧(モニタリング指標)'!ACA46</f>
        <v>3310</v>
      </c>
      <c r="ACB32" s="5">
        <f>'データ一覧(モニタリング指標)'!ACB51+'データ一覧(モニタリング指標)'!ACB46</f>
        <v>3283</v>
      </c>
      <c r="ACC32" s="5">
        <f>'データ一覧(モニタリング指標)'!ACC51+'データ一覧(モニタリング指標)'!ACC46</f>
        <v>3267</v>
      </c>
      <c r="ACD32" s="5">
        <f>'データ一覧(モニタリング指標)'!ACD51+'データ一覧(モニタリング指標)'!ACD46</f>
        <v>3267</v>
      </c>
      <c r="ACE32" s="5">
        <f>'データ一覧(モニタリング指標)'!ACE51+'データ一覧(モニタリング指標)'!ACE46</f>
        <v>3271</v>
      </c>
      <c r="ACF32" s="5">
        <f>'データ一覧(モニタリング指標)'!ACF51+'データ一覧(モニタリング指標)'!ACF46</f>
        <v>3242</v>
      </c>
      <c r="ACG32" s="5">
        <f>'データ一覧(モニタリング指標)'!ACG51+'データ一覧(モニタリング指標)'!ACG46</f>
        <v>3238</v>
      </c>
      <c r="ACH32" s="5">
        <f>'データ一覧(モニタリング指標)'!ACH51+'データ一覧(モニタリング指標)'!ACH46</f>
        <v>3240</v>
      </c>
      <c r="ACI32" s="5">
        <f>'データ一覧(モニタリング指標)'!ACI51+'データ一覧(モニタリング指標)'!ACI46</f>
        <v>3241</v>
      </c>
      <c r="ACJ32" s="5">
        <f>'データ一覧(モニタリング指標)'!ACJ51+'データ一覧(モニタリング指標)'!ACJ46</f>
        <v>3241</v>
      </c>
      <c r="ACK32" s="5">
        <f>'データ一覧(モニタリング指標)'!ACK51+'データ一覧(モニタリング指標)'!ACK46</f>
        <v>3241</v>
      </c>
      <c r="ACL32" s="5">
        <f>'データ一覧(モニタリング指標)'!ACL51+'データ一覧(モニタリング指標)'!ACL46</f>
        <v>3251</v>
      </c>
      <c r="ACM32" s="5">
        <f>'データ一覧(モニタリング指標)'!ACM51+'データ一覧(モニタリング指標)'!ACM46</f>
        <v>3231</v>
      </c>
      <c r="ACN32" s="5">
        <f>'データ一覧(モニタリング指標)'!ACN51+'データ一覧(モニタリング指標)'!ACN46</f>
        <v>3231</v>
      </c>
      <c r="ACO32" s="5">
        <f>'データ一覧(モニタリング指標)'!ACO51+'データ一覧(モニタリング指標)'!ACO46</f>
        <v>3219</v>
      </c>
      <c r="ACP32" s="5">
        <f>'データ一覧(モニタリング指標)'!ACP51+'データ一覧(モニタリング指標)'!ACP46</f>
        <v>3216</v>
      </c>
      <c r="ACQ32" s="5">
        <f>'データ一覧(モニタリング指標)'!ACQ51+'データ一覧(モニタリング指標)'!ACQ46</f>
        <v>3216</v>
      </c>
      <c r="ACR32" s="5">
        <f>'データ一覧(モニタリング指標)'!ACR51+'データ一覧(モニタリング指標)'!ACR46</f>
        <v>3216</v>
      </c>
      <c r="ACS32" s="5">
        <f>'データ一覧(モニタリング指標)'!ACS51+'データ一覧(モニタリング指標)'!ACS46</f>
        <v>3228</v>
      </c>
      <c r="ACT32" s="5">
        <f>'データ一覧(モニタリング指標)'!ACT51+'データ一覧(モニタリング指標)'!ACT46</f>
        <v>3234</v>
      </c>
      <c r="ACU32" s="5">
        <f>'データ一覧(モニタリング指標)'!ACU51+'データ一覧(モニタリング指標)'!ACU46</f>
        <v>3255</v>
      </c>
      <c r="ACV32" s="5">
        <f>'データ一覧(モニタリング指標)'!ACV51+'データ一覧(モニタリング指標)'!ACV46</f>
        <v>3254</v>
      </c>
      <c r="ACW32" s="5">
        <f>'データ一覧(モニタリング指標)'!ACW51+'データ一覧(モニタリング指標)'!ACW46</f>
        <v>3253</v>
      </c>
      <c r="ACX32" s="5">
        <f>'データ一覧(モニタリング指標)'!ACX51+'データ一覧(モニタリング指標)'!ACX46</f>
        <v>3253</v>
      </c>
      <c r="ACY32" s="5">
        <f>'データ一覧(モニタリング指標)'!ACY51+'データ一覧(モニタリング指標)'!ACY46</f>
        <v>3253</v>
      </c>
      <c r="ACZ32" s="5">
        <f>'データ一覧(モニタリング指標)'!ACZ51+'データ一覧(モニタリング指標)'!ACZ46</f>
        <v>3259</v>
      </c>
      <c r="ADA32" s="5">
        <f>'データ一覧(モニタリング指標)'!ADA51+'データ一覧(モニタリング指標)'!ADA46</f>
        <v>3260</v>
      </c>
      <c r="ADB32" s="5">
        <f>'データ一覧(モニタリング指標)'!ADB51+'データ一覧(モニタリング指標)'!ADB46</f>
        <v>3263</v>
      </c>
      <c r="ADC32" s="5">
        <f>'データ一覧(モニタリング指標)'!ADC51+'データ一覧(モニタリング指標)'!ADC46</f>
        <v>3267</v>
      </c>
      <c r="ADD32" s="5">
        <f>'データ一覧(モニタリング指標)'!ADD51+'データ一覧(モニタリング指標)'!ADD46</f>
        <v>3258</v>
      </c>
      <c r="ADE32" s="5">
        <f>'データ一覧(モニタリング指標)'!ADE51+'データ一覧(モニタリング指標)'!ADE46</f>
        <v>3254</v>
      </c>
      <c r="ADF32" s="5">
        <f>'データ一覧(モニタリング指標)'!ADF51+'データ一覧(モニタリング指標)'!ADF46</f>
        <v>3254</v>
      </c>
      <c r="ADG32" s="5">
        <f>'データ一覧(モニタリング指標)'!ADG51+'データ一覧(モニタリング指標)'!ADG46</f>
        <v>3254</v>
      </c>
      <c r="ADH32" s="5">
        <f>'データ一覧(モニタリング指標)'!ADH51+'データ一覧(モニタリング指標)'!ADH46</f>
        <v>3242</v>
      </c>
      <c r="ADI32" s="5">
        <f>'データ一覧(モニタリング指標)'!ADI51+'データ一覧(モニタリング指標)'!ADI46</f>
        <v>3256</v>
      </c>
      <c r="ADJ32" s="5">
        <f>'データ一覧(モニタリング指標)'!ADJ51+'データ一覧(モニタリング指標)'!ADJ46</f>
        <v>3258</v>
      </c>
      <c r="ADK32" s="5">
        <f>'データ一覧(モニタリング指標)'!ADK51+'データ一覧(モニタリング指標)'!ADK46</f>
        <v>3277</v>
      </c>
      <c r="ADL32" s="5">
        <f>'データ一覧(モニタリング指標)'!ADL51+'データ一覧(モニタリング指標)'!ADL46</f>
        <v>3278</v>
      </c>
      <c r="ADM32" s="5">
        <f>'データ一覧(モニタリング指標)'!ADM51+'データ一覧(モニタリング指標)'!ADM46</f>
        <v>3278</v>
      </c>
      <c r="ADN32" s="5">
        <f>'データ一覧(モニタリング指標)'!ADN51+'データ一覧(モニタリング指標)'!ADN46</f>
        <v>3278</v>
      </c>
      <c r="ADO32" s="5">
        <f>'データ一覧(モニタリング指標)'!ADO51+'データ一覧(モニタリング指標)'!ADO46</f>
        <v>3277</v>
      </c>
      <c r="ADP32" s="5">
        <f>'データ一覧(モニタリング指標)'!ADP51+'データ一覧(モニタリング指標)'!ADP46</f>
        <v>3277</v>
      </c>
      <c r="ADQ32" s="5">
        <f>'データ一覧(モニタリング指標)'!ADQ51+'データ一覧(モニタリング指標)'!ADQ46</f>
        <v>3277</v>
      </c>
      <c r="ADR32" s="5">
        <f>'データ一覧(モニタリング指標)'!ADR51+'データ一覧(モニタリング指標)'!ADR46</f>
        <v>3277</v>
      </c>
      <c r="ADS32" s="5">
        <f>'データ一覧(モニタリング指標)'!ADS51+'データ一覧(モニタリング指標)'!ADS46</f>
        <v>3284</v>
      </c>
      <c r="ADT32" s="5">
        <f>'データ一覧(モニタリング指標)'!ADT51+'データ一覧(モニタリング指標)'!ADT46</f>
        <v>3284</v>
      </c>
      <c r="ADU32" s="5">
        <f>'データ一覧(モニタリング指標)'!ADU51+'データ一覧(モニタリング指標)'!ADU46</f>
        <v>3291</v>
      </c>
      <c r="ADV32" s="5">
        <f>'データ一覧(モニタリング指標)'!ADV51+'データ一覧(モニタリング指標)'!ADV46</f>
        <v>3281</v>
      </c>
      <c r="ADW32" s="5">
        <f>'データ一覧(モニタリング指標)'!ADW51+'データ一覧(モニタリング指標)'!ADW46</f>
        <v>3274</v>
      </c>
      <c r="ADX32" s="5">
        <f>'データ一覧(モニタリング指標)'!ADX51+'データ一覧(モニタリング指標)'!ADX46</f>
        <v>3276</v>
      </c>
      <c r="ADY32" s="5">
        <f>'データ一覧(モニタリング指標)'!ADY51+'データ一覧(モニタリング指標)'!ADY46</f>
        <v>3277</v>
      </c>
      <c r="ADZ32" s="5">
        <f>'データ一覧(モニタリング指標)'!ADZ51+'データ一覧(モニタリング指標)'!ADZ46</f>
        <v>3286</v>
      </c>
      <c r="AEA32" s="5">
        <f>'データ一覧(モニタリング指標)'!AEA51+'データ一覧(モニタリング指標)'!AEA46</f>
        <v>3286</v>
      </c>
      <c r="AEB32" s="5">
        <f>'データ一覧(モニタリング指標)'!AEB51+'データ一覧(モニタリング指標)'!AEB46</f>
        <v>3253</v>
      </c>
      <c r="AEC32" s="5">
        <f>'データ一覧(モニタリング指標)'!AEC51+'データ一覧(モニタリング指標)'!AEC46</f>
        <v>3053</v>
      </c>
      <c r="AED32" s="5">
        <f>'データ一覧(モニタリング指標)'!AED51+'データ一覧(モニタリング指標)'!AED46</f>
        <v>2950</v>
      </c>
      <c r="AEE32" s="5">
        <f>'データ一覧(モニタリング指標)'!AEE51+'データ一覧(モニタリング指標)'!AEE46</f>
        <v>2887</v>
      </c>
      <c r="AEF32" s="5">
        <f>'データ一覧(モニタリング指標)'!AEF51+'データ一覧(モニタリング指標)'!AEF46</f>
        <v>2812</v>
      </c>
      <c r="AEG32" s="5">
        <f>'データ一覧(モニタリング指標)'!AEG51+'データ一覧(モニタリング指標)'!AEG46</f>
        <v>2780</v>
      </c>
      <c r="AEH32" s="5">
        <f>'データ一覧(モニタリング指標)'!AEH51+'データ一覧(モニタリング指標)'!AEH46</f>
        <v>2780</v>
      </c>
      <c r="AEI32" s="5">
        <f>'データ一覧(モニタリング指標)'!AEI51+'データ一覧(モニタリング指標)'!AEI46</f>
        <v>2737</v>
      </c>
      <c r="AEJ32" s="5">
        <f>'データ一覧(モニタリング指標)'!AEJ51+'データ一覧(モニタリング指標)'!AEJ46</f>
        <v>2717</v>
      </c>
      <c r="AEK32" s="5">
        <f>'データ一覧(モニタリング指標)'!AEK51+'データ一覧(モニタリング指標)'!AEK46</f>
        <v>2667</v>
      </c>
      <c r="AEL32" s="5">
        <f>'データ一覧(モニタリング指標)'!AEL51+'データ一覧(モニタリング指標)'!AEL46</f>
        <v>2620</v>
      </c>
      <c r="AEM32" s="5">
        <f>'データ一覧(モニタリング指標)'!AEM51+'データ一覧(モニタリング指標)'!AEM46</f>
        <v>2612</v>
      </c>
      <c r="AEN32" s="5">
        <f>'データ一覧(モニタリング指標)'!AEN51+'データ一覧(モニタリング指標)'!AEN46</f>
        <v>2610</v>
      </c>
      <c r="AEO32" s="5">
        <f>'データ一覧(モニタリング指標)'!AEO51+'データ一覧(モニタリング指標)'!AEO46</f>
        <v>2610</v>
      </c>
      <c r="AEP32" s="5">
        <f>'データ一覧(モニタリング指標)'!AEP51+'データ一覧(モニタリング指標)'!AEP46</f>
        <v>2566</v>
      </c>
      <c r="AEQ32" s="5">
        <f>'データ一覧(モニタリング指標)'!AEQ51+'データ一覧(モニタリング指標)'!AEQ46</f>
        <v>2563</v>
      </c>
      <c r="AER32" s="5">
        <f>'データ一覧(モニタリング指標)'!AER51+'データ一覧(モニタリング指標)'!AER46</f>
        <v>2505</v>
      </c>
      <c r="AES32" s="5">
        <f>'データ一覧(モニタリング指標)'!AES51+'データ一覧(モニタリング指標)'!AES46</f>
        <v>2505</v>
      </c>
      <c r="AET32" s="5">
        <f>'データ一覧(モニタリング指標)'!AET51+'データ一覧(モニタリング指標)'!AET46</f>
        <v>2508</v>
      </c>
      <c r="AEU32" s="5">
        <f>'データ一覧(モニタリング指標)'!AEU51+'データ一覧(モニタリング指標)'!AEU46</f>
        <v>2508</v>
      </c>
      <c r="AEV32" s="5">
        <f>'データ一覧(モニタリング指標)'!AEV51+'データ一覧(モニタリング指標)'!AEV46</f>
        <v>2508</v>
      </c>
      <c r="AEW32" s="5">
        <f>'データ一覧(モニタリング指標)'!AEW51+'データ一覧(モニタリング指標)'!AEW46</f>
        <v>2491</v>
      </c>
      <c r="AEX32" s="5">
        <f>'データ一覧(モニタリング指標)'!AEX51+'データ一覧(モニタリング指標)'!AEX46</f>
        <v>2482</v>
      </c>
      <c r="AEY32" s="5">
        <f>'データ一覧(モニタリング指標)'!AEY51+'データ一覧(モニタリング指標)'!AEY46</f>
        <v>2476</v>
      </c>
      <c r="AEZ32" s="5">
        <f>'データ一覧(モニタリング指標)'!AEZ51+'データ一覧(モニタリング指標)'!AEZ46</f>
        <v>2480</v>
      </c>
      <c r="AFA32" s="5">
        <f>'データ一覧(モニタリング指標)'!AFA51+'データ一覧(モニタリング指標)'!AFA46</f>
        <v>2480</v>
      </c>
      <c r="AFB32" s="5">
        <f>'データ一覧(モニタリング指標)'!AFB51+'データ一覧(モニタリング指標)'!AFB46</f>
        <v>2481</v>
      </c>
      <c r="AFC32" s="5">
        <f>'データ一覧(モニタリング指標)'!AFC51+'データ一覧(モニタリング指標)'!AFC46</f>
        <v>2481</v>
      </c>
      <c r="AFD32" s="5">
        <f>'データ一覧(モニタリング指標)'!AFD51+'データ一覧(モニタリング指標)'!AFD46</f>
        <v>2481</v>
      </c>
      <c r="AFE32" s="5">
        <f>'データ一覧(モニタリング指標)'!AFE51+'データ一覧(モニタリング指標)'!AFE46</f>
        <v>2489</v>
      </c>
      <c r="AFF32" s="5">
        <f>'データ一覧(モニタリング指標)'!AFF51+'データ一覧(モニタリング指標)'!AFF46</f>
        <v>2485</v>
      </c>
      <c r="AFG32" s="5">
        <f>'データ一覧(モニタリング指標)'!AFG51+'データ一覧(モニタリング指標)'!AFG46</f>
        <v>2487</v>
      </c>
      <c r="AFH32" s="5">
        <f>'データ一覧(モニタリング指標)'!AFH51+'データ一覧(モニタリング指標)'!AFH46</f>
        <v>2485</v>
      </c>
      <c r="AFI32" s="5">
        <f>'データ一覧(モニタリング指標)'!AFI51+'データ一覧(モニタリング指標)'!AFI46</f>
        <v>2484</v>
      </c>
      <c r="AFJ32" s="5">
        <f>'データ一覧(モニタリング指標)'!AFJ51+'データ一覧(モニタリング指標)'!AFJ46</f>
        <v>2484</v>
      </c>
      <c r="AFK32" s="5">
        <f>'データ一覧(モニタリング指標)'!AFK51+'データ一覧(モニタリング指標)'!AFK46</f>
        <v>2460</v>
      </c>
      <c r="AFL32" s="5">
        <f>'データ一覧(モニタリング指標)'!AFL51+'データ一覧(モニタリング指標)'!AFL46</f>
        <v>2415</v>
      </c>
      <c r="AFM32" s="5">
        <f>'データ一覧(モニタリング指標)'!AFM51+'データ一覧(モニタリング指標)'!AFM46</f>
        <v>2369</v>
      </c>
      <c r="AFN32" s="5">
        <f>'データ一覧(モニタリング指標)'!AFN51+'データ一覧(モニタリング指標)'!AFN46</f>
        <v>2362</v>
      </c>
      <c r="AFO32" s="5">
        <f>'データ一覧(モニタリング指標)'!AFO51+'データ一覧(モニタリング指標)'!AFO46</f>
        <v>2339</v>
      </c>
      <c r="AFP32" s="5">
        <f>'データ一覧(モニタリング指標)'!AFP51+'データ一覧(モニタリング指標)'!AFP46</f>
        <v>2338</v>
      </c>
      <c r="AFQ32" s="5">
        <f>'データ一覧(モニタリング指標)'!AFQ51+'データ一覧(モニタリング指標)'!AFQ46</f>
        <v>2338</v>
      </c>
      <c r="AFR32" s="5">
        <f>'データ一覧(モニタリング指標)'!AFR51+'データ一覧(モニタリング指標)'!AFR46</f>
        <v>2321</v>
      </c>
      <c r="AFS32" s="5">
        <f>'データ一覧(モニタリング指標)'!AFS51+'データ一覧(モニタリング指標)'!AFS46</f>
        <v>2302</v>
      </c>
      <c r="AFT32" s="5">
        <f>'データ一覧(モニタリング指標)'!AFT51+'データ一覧(モニタリング指標)'!AFT46</f>
        <v>2299</v>
      </c>
      <c r="AFU32" s="5">
        <f>'データ一覧(モニタリング指標)'!AFU51+'データ一覧(モニタリング指標)'!AFU46</f>
        <v>2296</v>
      </c>
      <c r="AFV32" s="5">
        <f>'データ一覧(モニタリング指標)'!AFV51+'データ一覧(モニタリング指標)'!AFV46</f>
        <v>2168</v>
      </c>
      <c r="AFW32" s="5">
        <f>'データ一覧(モニタリング指標)'!AFW51+'データ一覧(モニタリング指標)'!AFW46</f>
        <v>2169</v>
      </c>
      <c r="AFX32" s="5">
        <f>'データ一覧(モニタリング指標)'!AFX51+'データ一覧(モニタリング指標)'!AFX46</f>
        <v>2169</v>
      </c>
      <c r="AFY32" s="5">
        <f>'データ一覧(モニタリング指標)'!AFY51+'データ一覧(モニタリング指標)'!AFY46</f>
        <v>2139</v>
      </c>
      <c r="AFZ32" s="5">
        <f>'データ一覧(モニタリング指標)'!AFZ51+'データ一覧(モニタリング指標)'!AFZ46</f>
        <v>2145</v>
      </c>
      <c r="AGA32" s="5">
        <f>'データ一覧(モニタリング指標)'!AGA51+'データ一覧(モニタリング指標)'!AGA46</f>
        <v>2156</v>
      </c>
      <c r="AGB32" s="5">
        <f>'データ一覧(モニタリング指標)'!AGB51+'データ一覧(モニタリング指標)'!AGB46</f>
        <v>2151</v>
      </c>
      <c r="AGC32" s="5">
        <f>'データ一覧(モニタリング指標)'!AGC51+'データ一覧(モニタリング指標)'!AGC46</f>
        <v>2176</v>
      </c>
      <c r="AGD32" s="5">
        <f>'データ一覧(モニタリング指標)'!AGD51+'データ一覧(モニタリング指標)'!AGD46</f>
        <v>2173</v>
      </c>
      <c r="AGE32" s="5">
        <f>'データ一覧(モニタリング指標)'!AGE51+'データ一覧(モニタリング指標)'!AGE46</f>
        <v>2173</v>
      </c>
      <c r="AGF32" s="5">
        <f>'データ一覧(モニタリング指標)'!AGF51+'データ一覧(モニタリング指標)'!AGF46</f>
        <v>2333</v>
      </c>
      <c r="AGG32" s="5">
        <f>'データ一覧(モニタリング指標)'!AGG51+'データ一覧(モニタリング指標)'!AGG46</f>
        <v>2491</v>
      </c>
      <c r="AGH32" s="5">
        <f>'データ一覧(モニタリング指標)'!AGH51+'データ一覧(モニタリング指標)'!AGH46</f>
        <v>2535</v>
      </c>
      <c r="AGI32" s="5">
        <f>'データ一覧(モニタリング指標)'!AGI51+'データ一覧(モニタリング指標)'!AGI46</f>
        <v>2625</v>
      </c>
      <c r="AGJ32" s="5">
        <f>'データ一覧(モニタリング指標)'!AGJ51+'データ一覧(モニタリング指標)'!AGJ46</f>
        <v>2722</v>
      </c>
      <c r="AGK32" s="5">
        <f>'データ一覧(モニタリング指標)'!AGK51+'データ一覧(モニタリング指標)'!AGK46</f>
        <v>2799</v>
      </c>
      <c r="AGL32" s="5">
        <f>'データ一覧(モニタリング指標)'!AGL51+'データ一覧(モニタリング指標)'!AGL46</f>
        <v>2799</v>
      </c>
      <c r="AGM32" s="5">
        <f>'データ一覧(モニタリング指標)'!AGM51+'データ一覧(モニタリング指標)'!AGM46</f>
        <v>2799</v>
      </c>
      <c r="AGN32" s="5">
        <f>'データ一覧(モニタリング指標)'!AGN51+'データ一覧(モニタリング指標)'!AGN46</f>
        <v>2896</v>
      </c>
      <c r="AGO32" s="5">
        <f>'データ一覧(モニタリング指標)'!AGO51+'データ一覧(モニタリング指標)'!AGO46</f>
        <v>3091</v>
      </c>
      <c r="AGP32" s="5">
        <f>'データ一覧(モニタリング指標)'!AGP51+'データ一覧(モニタリング指標)'!AGP46</f>
        <v>3165</v>
      </c>
      <c r="AGQ32" s="5">
        <f>'データ一覧(モニタリング指標)'!AGQ51+'データ一覧(モニタリング指標)'!AGQ46</f>
        <v>3196</v>
      </c>
      <c r="AGR32" s="5">
        <f>'データ一覧(モニタリング指標)'!AGR51+'データ一覧(モニタリング指標)'!AGR46</f>
        <v>3194</v>
      </c>
      <c r="AGS32" s="5">
        <f>'データ一覧(モニタリング指標)'!AGS51+'データ一覧(モニタリング指標)'!AGS46</f>
        <v>3194</v>
      </c>
      <c r="AGT32" s="5">
        <f>'データ一覧(モニタリング指標)'!AGT51+'データ一覧(モニタリング指標)'!AGT46</f>
        <v>3273</v>
      </c>
      <c r="AGU32" s="5">
        <f>'データ一覧(モニタリング指標)'!AGU51+'データ一覧(モニタリング指標)'!AGU46</f>
        <v>3374</v>
      </c>
      <c r="AGV32" s="5">
        <f>'データ一覧(モニタリング指標)'!AGV51+'データ一覧(モニタリング指標)'!AGV46</f>
        <v>3376</v>
      </c>
      <c r="AGW32" s="5">
        <f>'データ一覧(モニタリング指標)'!AGW51+'データ一覧(モニタリング指標)'!AGW46</f>
        <v>3403</v>
      </c>
      <c r="AGX32" s="5">
        <f>'データ一覧(モニタリング指標)'!AGX51+'データ一覧(モニタリング指標)'!AGX46</f>
        <v>3410</v>
      </c>
      <c r="AGY32" s="5">
        <f>'データ一覧(モニタリング指標)'!AGY51+'データ一覧(モニタリング指標)'!AGY46</f>
        <v>3412</v>
      </c>
      <c r="AGZ32" s="5">
        <f>'データ一覧(モニタリング指標)'!AGZ51+'データ一覧(モニタリング指標)'!AGZ46</f>
        <v>3412</v>
      </c>
      <c r="AHA32" s="5">
        <f>'データ一覧(モニタリング指標)'!AHA51+'データ一覧(モニタリング指標)'!AHA46</f>
        <v>3510</v>
      </c>
      <c r="AHB32" s="5">
        <f>'データ一覧(モニタリング指標)'!AHB51+'データ一覧(モニタリング指標)'!AHB46</f>
        <v>3537</v>
      </c>
      <c r="AHC32" s="5">
        <f>'データ一覧(モニタリング指標)'!AHC51+'データ一覧(モニタリング指標)'!AHC46</f>
        <v>3621</v>
      </c>
      <c r="AHD32" s="5">
        <f>'データ一覧(モニタリング指標)'!AHD51+'データ一覧(モニタリング指標)'!AHD46</f>
        <v>4021</v>
      </c>
      <c r="AHE32" s="5">
        <f>'データ一覧(モニタリング指標)'!AHE51+'データ一覧(モニタリング指標)'!AHE46</f>
        <v>4024</v>
      </c>
      <c r="AHF32" s="5">
        <f>'データ一覧(モニタリング指標)'!AHF51+'データ一覧(モニタリング指標)'!AHF46</f>
        <v>4055</v>
      </c>
      <c r="AHG32" s="5">
        <f>'データ一覧(モニタリング指標)'!AHG51+'データ一覧(モニタリング指標)'!AHG46</f>
        <v>4055</v>
      </c>
      <c r="AHH32" s="5">
        <f>'データ一覧(モニタリング指標)'!AHH51+'データ一覧(モニタリング指標)'!AHH46</f>
        <v>4067</v>
      </c>
      <c r="AHI32" s="5">
        <f>'データ一覧(モニタリング指標)'!AHI51+'データ一覧(モニタリング指標)'!AHI46</f>
        <v>4056</v>
      </c>
      <c r="AHJ32" s="5">
        <f>'データ一覧(モニタリング指標)'!AHJ51+'データ一覧(モニタリング指標)'!AHJ46</f>
        <v>4058</v>
      </c>
      <c r="AHK32" s="5">
        <f>'データ一覧(モニタリング指標)'!AHK51+'データ一覧(モニタリング指標)'!AHK46</f>
        <v>4072</v>
      </c>
      <c r="AHL32" s="5">
        <f>'データ一覧(モニタリング指標)'!AHL51+'データ一覧(モニタリング指標)'!AHL46</f>
        <v>4078</v>
      </c>
      <c r="AHM32" s="5">
        <f>'データ一覧(モニタリング指標)'!AHM51+'データ一覧(モニタリング指標)'!AHM46</f>
        <v>4079</v>
      </c>
      <c r="AHN32" s="5">
        <f>'データ一覧(モニタリング指標)'!AHN51+'データ一覧(モニタリング指標)'!AHN46</f>
        <v>4079</v>
      </c>
      <c r="AHO32" s="5">
        <f>'データ一覧(モニタリング指標)'!AHO51+'データ一覧(モニタリング指標)'!AHO46</f>
        <v>4093</v>
      </c>
      <c r="AHP32" s="5">
        <f>'データ一覧(モニタリング指標)'!AHP51+'データ一覧(モニタリング指標)'!AHP46</f>
        <v>4099</v>
      </c>
      <c r="AHQ32" s="5">
        <f>'データ一覧(モニタリング指標)'!AHQ51+'データ一覧(モニタリング指標)'!AHQ46</f>
        <v>4106</v>
      </c>
      <c r="AHR32" s="5">
        <f>'データ一覧(モニタリング指標)'!AHR51+'データ一覧(モニタリング指標)'!AHR46</f>
        <v>4101</v>
      </c>
      <c r="AHS32" s="5">
        <f>'データ一覧(モニタリング指標)'!AHS51+'データ一覧(モニタリング指標)'!AHS46</f>
        <v>4134</v>
      </c>
      <c r="AHT32" s="5">
        <f>'データ一覧(モニタリング指標)'!AHT51+'データ一覧(モニタリング指標)'!AHT46</f>
        <v>4118</v>
      </c>
      <c r="AHU32" s="5">
        <f>'データ一覧(モニタリング指標)'!AHU51+'データ一覧(モニタリング指標)'!AHU46</f>
        <v>4118</v>
      </c>
      <c r="AHV32" s="5">
        <f>'データ一覧(モニタリング指標)'!AHV51+'データ一覧(モニタリング指標)'!AHV46</f>
        <v>4124</v>
      </c>
      <c r="AHW32" s="5">
        <f>'データ一覧(モニタリング指標)'!AHW51+'データ一覧(モニタリング指標)'!AHW46</f>
        <v>4102</v>
      </c>
      <c r="AHX32" s="5">
        <f>'データ一覧(モニタリング指標)'!AHX51+'データ一覧(モニタリング指標)'!AHX46</f>
        <v>4061</v>
      </c>
      <c r="AHY32" s="5">
        <f>'データ一覧(モニタリング指標)'!AHY51+'データ一覧(モニタリング指標)'!AHY46</f>
        <v>4067</v>
      </c>
      <c r="AHZ32" s="5">
        <f>'データ一覧(モニタリング指標)'!AHZ51+'データ一覧(モニタリング指標)'!AHZ46</f>
        <v>4086</v>
      </c>
      <c r="AIA32" s="5">
        <f>'データ一覧(モニタリング指標)'!AIA51+'データ一覧(モニタリング指標)'!AIA46</f>
        <v>4090</v>
      </c>
      <c r="AIB32" s="5">
        <f>'データ一覧(モニタリング指標)'!AIB51+'データ一覧(モニタリング指標)'!AIB46</f>
        <v>4090</v>
      </c>
      <c r="AIC32" s="5">
        <f>'データ一覧(モニタリング指標)'!AIC51+'データ一覧(モニタリング指標)'!AIC46</f>
        <v>4122</v>
      </c>
      <c r="AID32" s="5">
        <f>'データ一覧(モニタリング指標)'!AID51+'データ一覧(モニタリング指標)'!AID46</f>
        <v>4118</v>
      </c>
      <c r="AIE32" s="5">
        <f>'データ一覧(モニタリング指標)'!AIE51+'データ一覧(モニタリング指標)'!AIE46</f>
        <v>4120</v>
      </c>
      <c r="AIF32" s="5">
        <f>'データ一覧(モニタリング指標)'!AIF51+'データ一覧(モニタリング指標)'!AIF46</f>
        <v>4094</v>
      </c>
      <c r="AIG32" s="5">
        <f>'データ一覧(モニタリング指標)'!AIG51+'データ一覧(モニタリング指標)'!AIG46</f>
        <v>4088</v>
      </c>
      <c r="AIH32" s="5">
        <f>'データ一覧(モニタリング指標)'!AIH51+'データ一覧(モニタリング指標)'!AIH46</f>
        <v>4087</v>
      </c>
      <c r="AII32" s="5">
        <f>'データ一覧(モニタリング指標)'!AII51+'データ一覧(モニタリング指標)'!AII46</f>
        <v>4087</v>
      </c>
      <c r="AIJ32" s="5">
        <f>'データ一覧(モニタリング指標)'!AIJ51+'データ一覧(モニタリング指標)'!AIJ46</f>
        <v>4091</v>
      </c>
      <c r="AIK32" s="5">
        <f>'データ一覧(モニタリング指標)'!AIK51+'データ一覧(モニタリング指標)'!AIK46</f>
        <v>4077</v>
      </c>
      <c r="AIL32" s="5">
        <f>'データ一覧(モニタリング指標)'!AIL51+'データ一覧(モニタリング指標)'!AIL46</f>
        <v>4076</v>
      </c>
      <c r="AIM32" s="5">
        <f>'データ一覧(モニタリング指標)'!AIM51+'データ一覧(モニタリング指標)'!AIM46</f>
        <v>3865</v>
      </c>
      <c r="AIN32" s="5">
        <f>'データ一覧(モニタリング指標)'!AIN51+'データ一覧(モニタリング指標)'!AIN46</f>
        <v>3826</v>
      </c>
      <c r="AIO32" s="5">
        <f>'データ一覧(モニタリング指標)'!AIO51+'データ一覧(モニタリング指標)'!AIO46</f>
        <v>3811</v>
      </c>
      <c r="AIP32" s="5">
        <f>'データ一覧(モニタリング指標)'!AIP51+'データ一覧(モニタリング指標)'!AIP46</f>
        <v>3811</v>
      </c>
      <c r="AIQ32" s="5">
        <f>'データ一覧(モニタリング指標)'!AIQ51+'データ一覧(モニタリング指標)'!AIQ46</f>
        <v>3780</v>
      </c>
      <c r="AIR32" s="5">
        <f>'データ一覧(モニタリング指標)'!AIR51+'データ一覧(モニタリング指標)'!AIR46</f>
        <v>3755</v>
      </c>
      <c r="AIS32" s="5">
        <f>'データ一覧(モニタリング指標)'!AIS51+'データ一覧(モニタリング指標)'!AIS46</f>
        <v>3694</v>
      </c>
      <c r="AIT32" s="5">
        <f>'データ一覧(モニタリング指標)'!AIT51+'データ一覧(モニタリング指標)'!AIT46</f>
        <v>3671</v>
      </c>
      <c r="AIU32" s="5">
        <f>'データ一覧(モニタリング指標)'!AIU51+'データ一覧(モニタリング指標)'!AIU46</f>
        <v>3535</v>
      </c>
      <c r="AIV32" s="5">
        <f>'データ一覧(モニタリング指標)'!AIV51+'データ一覧(モニタリング指標)'!AIV46</f>
        <v>3510</v>
      </c>
      <c r="AIW32" s="5">
        <f>'データ一覧(モニタリング指標)'!AIW51+'データ一覧(モニタリング指標)'!AIW46</f>
        <v>3510</v>
      </c>
      <c r="AIX32" s="5">
        <f>'データ一覧(モニタリング指標)'!AIX51+'データ一覧(モニタリング指標)'!AIX46</f>
        <v>3510</v>
      </c>
      <c r="AIY32" s="5">
        <f>'データ一覧(モニタリング指標)'!AIY51+'データ一覧(モニタリング指標)'!AIY46</f>
        <v>3448</v>
      </c>
      <c r="AIZ32" s="5">
        <f>'データ一覧(モニタリング指標)'!AIZ51+'データ一覧(モニタリング指標)'!AIZ46</f>
        <v>3368</v>
      </c>
      <c r="AJA32" s="5">
        <f>'データ一覧(モニタリング指標)'!AJA51+'データ一覧(モニタリング指標)'!AJA46</f>
        <v>3305</v>
      </c>
      <c r="AJB32" s="5">
        <f>'データ一覧(モニタリング指標)'!AJB51+'データ一覧(モニタリング指標)'!AJB46</f>
        <v>3305</v>
      </c>
      <c r="AJC32" s="5">
        <f>'データ一覧(モニタリング指標)'!AJC51+'データ一覧(モニタリング指標)'!AJC46</f>
        <v>3299</v>
      </c>
      <c r="AJD32" s="5">
        <f>'データ一覧(モニタリング指標)'!AJD51+'データ一覧(モニタリング指標)'!AJD46</f>
        <v>3299</v>
      </c>
      <c r="AJE32" s="5">
        <f>'データ一覧(モニタリング指標)'!AJE51+'データ一覧(モニタリング指標)'!AJE46</f>
        <v>3279</v>
      </c>
      <c r="AJF32" s="5">
        <f>'データ一覧(モニタリング指標)'!AJF51+'データ一覧(モニタリング指標)'!AJF46</f>
        <v>3294</v>
      </c>
      <c r="AJG32" s="5">
        <f>'データ一覧(モニタリング指標)'!AJG51+'データ一覧(モニタリング指標)'!AJG46</f>
        <v>3253</v>
      </c>
      <c r="AJH32" s="5">
        <f>'データ一覧(モニタリング指標)'!AJH51+'データ一覧(モニタリング指標)'!AJH46</f>
        <v>3247</v>
      </c>
      <c r="AJI32" s="5">
        <f>'データ一覧(モニタリング指標)'!AJI51+'データ一覧(モニタリング指標)'!AJI46</f>
        <v>3246</v>
      </c>
      <c r="AJJ32" s="5">
        <f>'データ一覧(モニタリング指標)'!AJJ51+'データ一覧(モニタリング指標)'!AJJ46</f>
        <v>2993</v>
      </c>
      <c r="AJK32" s="5">
        <f>'データ一覧(モニタリング指標)'!AJK51+'データ一覧(モニタリング指標)'!AJK46</f>
        <v>2993</v>
      </c>
      <c r="AJL32" s="5">
        <f>'データ一覧(モニタリング指標)'!AJL51+'データ一覧(モニタリング指標)'!AJL46</f>
        <v>2903</v>
      </c>
      <c r="AJM32" s="5">
        <f>'データ一覧(モニタリング指標)'!AJM51+'データ一覧(モニタリング指標)'!AJM46</f>
        <v>2795</v>
      </c>
      <c r="AJN32" s="5">
        <f>'データ一覧(モニタリング指標)'!AJN51+'データ一覧(モニタリング指標)'!AJN46</f>
        <v>2726</v>
      </c>
      <c r="AJO32" s="5">
        <f>'データ一覧(モニタリング指標)'!AJO51+'データ一覧(モニタリング指標)'!AJO46</f>
        <v>2676</v>
      </c>
      <c r="AJP32" s="5">
        <f>'データ一覧(モニタリング指標)'!AJP51+'データ一覧(モニタリング指標)'!AJP46</f>
        <v>2616</v>
      </c>
      <c r="AJQ32" s="5">
        <f>'データ一覧(モニタリング指標)'!AJQ51+'データ一覧(モニタリング指標)'!AJQ46</f>
        <v>2590</v>
      </c>
      <c r="AJR32" s="5">
        <f>'データ一覧(モニタリング指標)'!AJR51+'データ一覧(モニタリング指標)'!AJR46</f>
        <v>2590</v>
      </c>
      <c r="AJS32" s="5">
        <f>'データ一覧(モニタリング指標)'!AJS51+'データ一覧(モニタリング指標)'!AJS46</f>
        <v>2590</v>
      </c>
      <c r="AJT32" s="5">
        <f>'データ一覧(モニタリング指標)'!AJT51+'データ一覧(モニタリング指標)'!AJT46</f>
        <v>2552</v>
      </c>
      <c r="AJU32" s="5">
        <f>'データ一覧(モニタリング指標)'!AJU51+'データ一覧(モニタリング指標)'!AJU46</f>
        <v>2489</v>
      </c>
      <c r="AJV32" s="5">
        <f>'データ一覧(モニタリング指標)'!AJV51+'データ一覧(モニタリング指標)'!AJV46</f>
        <v>2480</v>
      </c>
      <c r="AJW32" s="5">
        <f>'データ一覧(モニタリング指標)'!AJW51+'データ一覧(モニタリング指標)'!AJW46</f>
        <v>2483</v>
      </c>
      <c r="AJX32" s="5">
        <f>'データ一覧(モニタリング指標)'!AJX51+'データ一覧(モニタリング指標)'!AJX46</f>
        <v>2463</v>
      </c>
      <c r="AJY32" s="5">
        <f>'データ一覧(モニタリング指標)'!AJY51+'データ一覧(モニタリング指標)'!AJY46</f>
        <v>2460</v>
      </c>
      <c r="AJZ32" s="5">
        <f>'データ一覧(モニタリング指標)'!AJZ51+'データ一覧(モニタリング指標)'!AJZ46</f>
        <v>2424</v>
      </c>
      <c r="AKA32" s="5">
        <f>'データ一覧(モニタリング指標)'!AKA51+'データ一覧(モニタリング指標)'!AKA46</f>
        <v>2425</v>
      </c>
      <c r="AKB32" s="5">
        <f>'データ一覧(モニタリング指標)'!AKB51+'データ一覧(モニタリング指標)'!AKB46</f>
        <v>2404</v>
      </c>
      <c r="AKC32" s="5">
        <f>'データ一覧(モニタリング指標)'!AKC51+'データ一覧(モニタリング指標)'!AKC46</f>
        <v>2396</v>
      </c>
      <c r="AKD32" s="5">
        <f>'データ一覧(モニタリング指標)'!AKD51+'データ一覧(モニタリング指標)'!AKD46</f>
        <v>2290</v>
      </c>
      <c r="AKE32" s="5">
        <f>'データ一覧(モニタリング指標)'!AKE51+'データ一覧(モニタリング指標)'!AKE46</f>
        <v>2281</v>
      </c>
      <c r="AKF32" s="5">
        <f>'データ一覧(モニタリング指標)'!AKF51+'データ一覧(モニタリング指標)'!AKF46</f>
        <v>2281</v>
      </c>
      <c r="AKG32" s="5">
        <f>'データ一覧(モニタリング指標)'!AKG51+'データ一覧(モニタリング指標)'!AKG46</f>
        <v>2234</v>
      </c>
      <c r="AKH32" s="5">
        <f>'データ一覧(モニタリング指標)'!AKH51+'データ一覧(モニタリング指標)'!AKH46</f>
        <v>2162</v>
      </c>
      <c r="AKI32" s="5">
        <f>'データ一覧(モニタリング指標)'!AKI51+'データ一覧(モニタリング指標)'!AKI46</f>
        <v>2149</v>
      </c>
      <c r="AKJ32" s="5">
        <f>'データ一覧(モニタリング指標)'!AKJ51+'データ一覧(モニタリング指標)'!AKJ46</f>
        <v>2127</v>
      </c>
      <c r="AKK32" s="5">
        <f>'データ一覧(モニタリング指標)'!AKK51+'データ一覧(モニタリング指標)'!AKK46</f>
        <v>2095</v>
      </c>
      <c r="AKL32" s="5">
        <f>'データ一覧(モニタリング指標)'!AKL51+'データ一覧(モニタリング指標)'!AKL46</f>
        <v>2078</v>
      </c>
      <c r="AKM32" s="5">
        <f>'データ一覧(モニタリング指標)'!AKM51+'データ一覧(モニタリング指標)'!AKM46</f>
        <v>2098</v>
      </c>
      <c r="AKN32" s="5">
        <f>'データ一覧(モニタリング指標)'!AKN51+'データ一覧(モニタリング指標)'!AKN46</f>
        <v>2071</v>
      </c>
      <c r="AKO32" s="5">
        <f>'データ一覧(モニタリング指標)'!AKO51+'データ一覧(モニタリング指標)'!AKO46</f>
        <v>1968</v>
      </c>
      <c r="AKP32" s="5">
        <f>'データ一覧(モニタリング指標)'!AKP51+'データ一覧(モニタリング指標)'!AKP46</f>
        <v>1986</v>
      </c>
      <c r="AKQ32" s="5">
        <f>'データ一覧(モニタリング指標)'!AKQ51+'データ一覧(モニタリング指標)'!AKQ46</f>
        <v>1990</v>
      </c>
      <c r="AKR32" s="5">
        <f>'データ一覧(モニタリング指標)'!AKR51+'データ一覧(モニタリング指標)'!AKR46</f>
        <v>1986</v>
      </c>
      <c r="AKS32" s="5">
        <f>'データ一覧(モニタリング指標)'!AKS51+'データ一覧(モニタリング指標)'!AKS46</f>
        <v>2007</v>
      </c>
      <c r="AKT32" s="5">
        <f>'データ一覧(モニタリング指標)'!AKT51+'データ一覧(モニタリング指標)'!AKT46</f>
        <v>2007</v>
      </c>
      <c r="AKU32" s="5">
        <f>'データ一覧(モニタリング指標)'!AKU51+'データ一覧(モニタリング指標)'!AKU46</f>
        <v>2002</v>
      </c>
      <c r="AKV32" s="5">
        <f>'データ一覧(モニタリング指標)'!AKV51+'データ一覧(モニタリング指標)'!AKV46</f>
        <v>2001</v>
      </c>
      <c r="AKW32" s="5">
        <f>'データ一覧(モニタリング指標)'!AKW51+'データ一覧(モニタリング指標)'!AKW46</f>
        <v>2013</v>
      </c>
      <c r="AKX32" s="5">
        <f>'データ一覧(モニタリング指標)'!AKX51+'データ一覧(モニタリング指標)'!AKX46</f>
        <v>2023</v>
      </c>
      <c r="AKY32" s="5">
        <f>'データ一覧(モニタリング指標)'!AKY51+'データ一覧(モニタリング指標)'!AKY46</f>
        <v>2050</v>
      </c>
      <c r="AKZ32" s="5">
        <f>'データ一覧(モニタリング指標)'!AKZ51+'データ一覧(モニタリング指標)'!AKZ46</f>
        <v>2074</v>
      </c>
      <c r="ALA32" s="5">
        <f>'データ一覧(モニタリング指標)'!ALA51+'データ一覧(モニタリング指標)'!ALA46</f>
        <v>2074</v>
      </c>
      <c r="ALB32" s="5">
        <f>'データ一覧(モニタリング指標)'!ALB51+'データ一覧(モニタリング指標)'!ALB46</f>
        <v>2107</v>
      </c>
      <c r="ALC32" s="5">
        <f>'データ一覧(モニタリング指標)'!ALC51+'データ一覧(モニタリング指標)'!ALC46</f>
        <v>2178</v>
      </c>
      <c r="ALD32" s="5">
        <f>'データ一覧(モニタリング指標)'!ALD51+'データ一覧(モニタリング指標)'!ALD46</f>
        <v>2169</v>
      </c>
      <c r="ALE32" s="5">
        <f>'データ一覧(モニタリング指標)'!ALE51+'データ一覧(モニタリング指標)'!ALE46</f>
        <v>2176</v>
      </c>
      <c r="ALF32" s="5">
        <f>'データ一覧(モニタリング指標)'!ALF51+'データ一覧(モニタリング指標)'!ALF46</f>
        <v>2170</v>
      </c>
      <c r="ALG32" s="5">
        <f>'データ一覧(モニタリング指標)'!ALG51+'データ一覧(モニタリング指標)'!ALG46</f>
        <v>2182</v>
      </c>
      <c r="ALH32" s="5">
        <f>'データ一覧(モニタリング指標)'!ALH51+'データ一覧(モニタリング指標)'!ALH46</f>
        <v>2189</v>
      </c>
      <c r="ALI32" s="5">
        <f>'データ一覧(モニタリング指標)'!ALI51+'データ一覧(モニタリング指標)'!ALI46</f>
        <v>2193</v>
      </c>
      <c r="ALJ32" s="5">
        <f>'データ一覧(モニタリング指標)'!ALJ51+'データ一覧(モニタリング指標)'!ALJ46</f>
        <v>2237</v>
      </c>
      <c r="ALK32" s="5">
        <f>'データ一覧(モニタリング指標)'!ALK51+'データ一覧(モニタリング指標)'!ALK46</f>
        <v>2250</v>
      </c>
      <c r="ALL32" s="5">
        <f>'データ一覧(モニタリング指標)'!ALL51+'データ一覧(モニタリング指標)'!ALL46</f>
        <v>2278</v>
      </c>
      <c r="ALM32" s="5">
        <f>'データ一覧(モニタリング指標)'!ALM51+'データ一覧(モニタリング指標)'!ALM46</f>
        <v>2328</v>
      </c>
      <c r="ALN32" s="5">
        <f>'データ一覧(モニタリング指標)'!ALN51+'データ一覧(モニタリング指標)'!ALN46</f>
        <v>2350</v>
      </c>
      <c r="ALO32" s="5">
        <f>'データ一覧(モニタリング指標)'!ALO51+'データ一覧(モニタリング指標)'!ALO46</f>
        <v>2352</v>
      </c>
      <c r="ALP32" s="5">
        <f>'データ一覧(モニタリング指標)'!ALP51+'データ一覧(モニタリング指標)'!ALP46</f>
        <v>2394</v>
      </c>
      <c r="ALQ32" s="5">
        <f>'データ一覧(モニタリング指標)'!ALQ51+'データ一覧(モニタリング指標)'!ALQ46</f>
        <v>2402</v>
      </c>
      <c r="ALR32" s="5">
        <f>'データ一覧(モニタリング指標)'!ALR51+'データ一覧(モニタリング指標)'!ALR46</f>
        <v>2404</v>
      </c>
      <c r="ALS32" s="5">
        <f>'データ一覧(モニタリング指標)'!ALS51+'データ一覧(モニタリング指標)'!ALS46</f>
        <v>2446</v>
      </c>
      <c r="ALT32" s="5">
        <f>'データ一覧(モニタリング指標)'!ALT51+'データ一覧(モニタリング指標)'!ALT46</f>
        <v>2467</v>
      </c>
      <c r="ALU32" s="5">
        <f>'データ一覧(モニタリング指標)'!ALU51+'データ一覧(モニタリング指標)'!ALU46</f>
        <v>2464</v>
      </c>
      <c r="ALV32" s="5">
        <f>'データ一覧(モニタリング指標)'!ALV51+'データ一覧(モニタリング指標)'!ALV46</f>
        <v>2463</v>
      </c>
      <c r="ALW32" s="5">
        <f>'データ一覧(モニタリング指標)'!ALW51+'データ一覧(モニタリング指標)'!ALW46</f>
        <v>2584</v>
      </c>
      <c r="ALX32" s="5">
        <f>'データ一覧(モニタリング指標)'!ALX51+'データ一覧(モニタリング指標)'!ALX46</f>
        <v>2632</v>
      </c>
      <c r="ALY32" s="5">
        <f>'データ一覧(モニタリング指標)'!ALY51+'データ一覧(モニタリング指標)'!ALY46</f>
        <v>2699</v>
      </c>
      <c r="ALZ32" s="5">
        <f>'データ一覧(モニタリング指標)'!ALZ51+'データ一覧(モニタリング指標)'!ALZ46</f>
        <v>2701</v>
      </c>
      <c r="AMA32" s="5">
        <f>'データ一覧(モニタリング指標)'!AMA51+'データ一覧(モニタリング指標)'!AMA46</f>
        <v>2746</v>
      </c>
      <c r="AMB32" s="5">
        <f>'データ一覧(モニタリング指標)'!AMB51+'データ一覧(モニタリング指標)'!AMB46</f>
        <v>2759</v>
      </c>
      <c r="AMC32" s="5">
        <f>'データ一覧(モニタリング指標)'!AMC51+'データ一覧(モニタリング指標)'!AMC46</f>
        <v>2760</v>
      </c>
      <c r="AMD32" s="5">
        <f>'データ一覧(モニタリング指標)'!AMD51+'データ一覧(モニタリング指標)'!AMD46</f>
        <v>2819</v>
      </c>
      <c r="AME32" s="5">
        <f>'データ一覧(モニタリング指標)'!AME51+'データ一覧(モニタリング指標)'!AME46</f>
        <v>2853</v>
      </c>
      <c r="AMF32" s="5">
        <f>'データ一覧(モニタリング指標)'!AMF51+'データ一覧(モニタリング指標)'!AMF46</f>
        <v>3003</v>
      </c>
      <c r="AMG32" s="5">
        <f>'データ一覧(モニタリング指標)'!AMG51+'データ一覧(モニタリング指標)'!AMG46</f>
        <v>3034</v>
      </c>
      <c r="AMH32" s="5">
        <f>'データ一覧(モニタリング指標)'!AMH51+'データ一覧(モニタリング指標)'!AMH46</f>
        <v>3118</v>
      </c>
      <c r="AMI32" s="5">
        <f>'データ一覧(モニタリング指標)'!AMI51+'データ一覧(モニタリング指標)'!AMI46</f>
        <v>3153</v>
      </c>
      <c r="AMJ32" s="5">
        <f>'データ一覧(モニタリング指標)'!AMJ51+'データ一覧(モニタリング指標)'!AMJ46</f>
        <v>3153</v>
      </c>
      <c r="AMK32" s="5">
        <f>'データ一覧(モニタリング指標)'!AMK51+'データ一覧(モニタリング指標)'!AMK46</f>
        <v>3205</v>
      </c>
      <c r="AML32" s="5">
        <f>'データ一覧(モニタリング指標)'!AML51+'データ一覧(モニタリング指標)'!AML46</f>
        <v>3271</v>
      </c>
      <c r="AMM32" s="5">
        <f>'データ一覧(モニタリング指標)'!AMM51+'データ一覧(モニタリング指標)'!AMM46</f>
        <v>3285</v>
      </c>
      <c r="AMN32" s="5">
        <f>'データ一覧(モニタリング指標)'!AMN51+'データ一覧(モニタリング指標)'!AMN46</f>
        <v>3321</v>
      </c>
      <c r="AMO32" s="5">
        <f>'データ一覧(モニタリング指標)'!AMO51+'データ一覧(モニタリング指標)'!AMO46</f>
        <v>3410</v>
      </c>
      <c r="AMP32" s="5">
        <f>'データ一覧(モニタリング指標)'!AMP51+'データ一覧(モニタリング指標)'!AMP46</f>
        <v>3439</v>
      </c>
      <c r="AMQ32" s="5">
        <f>'データ一覧(モニタリング指標)'!AMQ51+'データ一覧(モニタリング指標)'!AMQ46</f>
        <v>3439</v>
      </c>
      <c r="AMR32" s="5">
        <f>'データ一覧(モニタリング指標)'!AMR51+'データ一覧(モニタリング指標)'!AMR46</f>
        <v>3603</v>
      </c>
      <c r="AMS32" s="5">
        <f>'データ一覧(モニタリング指標)'!AMS51+'データ一覧(モニタリング指標)'!AMS46</f>
        <v>3623</v>
      </c>
      <c r="AMT32" s="5">
        <f>'データ一覧(モニタリング指標)'!AMT51+'データ一覧(モニタリング指標)'!AMT46</f>
        <v>3682</v>
      </c>
      <c r="AMU32" s="5">
        <f>'データ一覧(モニタリング指標)'!AMU51+'データ一覧(モニタリング指標)'!AMU46</f>
        <v>3729</v>
      </c>
      <c r="AMV32" s="5">
        <f>'データ一覧(モニタリング指標)'!AMV51+'データ一覧(モニタリング指標)'!AMV46</f>
        <v>3730</v>
      </c>
      <c r="AMW32" s="5">
        <f>'データ一覧(モニタリング指標)'!AMW51+'データ一覧(モニタリング指標)'!AMW46</f>
        <v>3730</v>
      </c>
      <c r="AMX32" s="5">
        <f>'データ一覧(モニタリング指標)'!AMX51+'データ一覧(モニタリング指標)'!AMX46</f>
        <v>3740</v>
      </c>
      <c r="AMY32" s="5">
        <f>'データ一覧(モニタリング指標)'!AMY51+'データ一覧(モニタリング指標)'!AMY46</f>
        <v>3740</v>
      </c>
      <c r="AMZ32" s="5">
        <f>'データ一覧(モニタリング指標)'!AMZ51+'データ一覧(モニタリング指標)'!AMZ46</f>
        <v>3740</v>
      </c>
      <c r="ANA32" s="5">
        <f>'データ一覧(モニタリング指標)'!ANA51+'データ一覧(モニタリング指標)'!ANA46</f>
        <v>3764</v>
      </c>
      <c r="ANB32" s="5">
        <f>'データ一覧(モニタリング指標)'!ANB51+'データ一覧(モニタリング指標)'!ANB46</f>
        <v>3773</v>
      </c>
      <c r="ANC32" s="5">
        <f>'データ一覧(モニタリング指標)'!ANC51+'データ一覧(モニタリング指標)'!ANC46</f>
        <v>4062</v>
      </c>
      <c r="AND32" s="5">
        <f>'データ一覧(モニタリング指標)'!AND51+'データ一覧(モニタリング指標)'!AND46</f>
        <v>4072</v>
      </c>
      <c r="ANE32" s="5">
        <f>'データ一覧(モニタリング指標)'!ANE51+'データ一覧(モニタリング指標)'!ANE46</f>
        <v>4072</v>
      </c>
      <c r="ANF32" s="5">
        <f>'データ一覧(モニタリング指標)'!ANF51+'データ一覧(モニタリング指標)'!ANF46</f>
        <v>4076</v>
      </c>
      <c r="ANG32" s="5">
        <f>'データ一覧(モニタリング指標)'!ANG51+'データ一覧(モニタリング指標)'!ANG46</f>
        <v>4132</v>
      </c>
      <c r="ANH32" s="5">
        <f>'データ一覧(モニタリング指標)'!ANH51+'データ一覧(モニタリング指標)'!ANH46</f>
        <v>4184</v>
      </c>
      <c r="ANI32" s="5">
        <f>'データ一覧(モニタリング指標)'!ANI51+'データ一覧(モニタリング指標)'!ANI46</f>
        <v>4177</v>
      </c>
      <c r="ANJ32" s="5">
        <f>'データ一覧(モニタリング指標)'!ANJ51+'データ一覧(モニタリング指標)'!ANJ46</f>
        <v>4164</v>
      </c>
      <c r="ANK32" s="5">
        <f>'データ一覧(モニタリング指標)'!ANK51+'データ一覧(モニタリング指標)'!ANK46</f>
        <v>4165</v>
      </c>
      <c r="ANL32" s="5">
        <f>'データ一覧(モニタリング指標)'!ANL51+'データ一覧(モニタリング指標)'!ANL46</f>
        <v>4165</v>
      </c>
      <c r="ANM32" s="5">
        <f>'データ一覧(モニタリング指標)'!ANM51+'データ一覧(モニタリング指標)'!ANM46</f>
        <v>4176</v>
      </c>
      <c r="ANN32" s="5">
        <f>'データ一覧(モニタリング指標)'!ANN51+'データ一覧(モニタリング指標)'!ANN46</f>
        <v>4174</v>
      </c>
      <c r="ANO32" s="5">
        <f>'データ一覧(モニタリング指標)'!ANO51+'データ一覧(モニタリング指標)'!ANO46</f>
        <v>4188</v>
      </c>
      <c r="ANP32" s="5">
        <f>'データ一覧(モニタリング指標)'!ANP51+'データ一覧(モニタリング指標)'!ANP46</f>
        <v>4171</v>
      </c>
      <c r="ANQ32" s="5">
        <f>'データ一覧(モニタリング指標)'!ANQ51+'データ一覧(モニタリング指標)'!ANQ46</f>
        <v>4171</v>
      </c>
      <c r="ANR32" s="5">
        <f>'データ一覧(モニタリング指標)'!ANR51+'データ一覧(モニタリング指標)'!ANR46</f>
        <v>4172</v>
      </c>
      <c r="ANS32" s="5">
        <f>'データ一覧(モニタリング指標)'!ANS51+'データ一覧(モニタリング指標)'!ANS46</f>
        <v>4172</v>
      </c>
      <c r="ANT32" s="5">
        <f>'データ一覧(モニタリング指標)'!ANT51+'データ一覧(モニタリング指標)'!ANT46</f>
        <v>4206</v>
      </c>
      <c r="ANU32" s="5">
        <f>'データ一覧(モニタリング指標)'!ANU51+'データ一覧(モニタリング指標)'!ANU46</f>
        <v>4190</v>
      </c>
      <c r="ANV32" s="5">
        <f>'データ一覧(モニタリング指標)'!ANV51+'データ一覧(モニタリング指標)'!ANV46</f>
        <v>4189</v>
      </c>
      <c r="ANW32" s="5">
        <f>'データ一覧(モニタリング指標)'!ANW51+'データ一覧(モニタリング指標)'!ANW46</f>
        <v>4138</v>
      </c>
      <c r="ANX32" s="5">
        <f>'データ一覧(モニタリング指標)'!ANX51+'データ一覧(モニタリング指標)'!ANX46</f>
        <v>3946</v>
      </c>
      <c r="ANY32" s="5">
        <f>'データ一覧(モニタリング指標)'!ANY51+'データ一覧(モニタリング指標)'!ANY46</f>
        <v>3909</v>
      </c>
      <c r="ANZ32" s="5">
        <f>'データ一覧(モニタリング指標)'!ANZ51+'データ一覧(モニタリング指標)'!ANZ46</f>
        <v>3909</v>
      </c>
      <c r="AOA32" s="5">
        <f>'データ一覧(モニタリング指標)'!AOA51+'データ一覧(モニタリング指標)'!AOA46</f>
        <v>3869</v>
      </c>
      <c r="AOB32" s="5">
        <f>'データ一覧(モニタリング指標)'!AOB51+'データ一覧(モニタリング指標)'!AOB46</f>
        <v>3850</v>
      </c>
      <c r="AOC32" s="5">
        <f>'データ一覧(モニタリング指標)'!AOC51+'データ一覧(モニタリング指標)'!AOC46</f>
        <v>3757</v>
      </c>
      <c r="AOD32" s="5">
        <f>'データ一覧(モニタリング指標)'!AOD51+'データ一覧(モニタリング指標)'!AOD46</f>
        <v>3572</v>
      </c>
      <c r="AOE32" s="5">
        <f>'データ一覧(モニタリング指標)'!AOE51+'データ一覧(モニタリング指標)'!AOE46</f>
        <v>3477</v>
      </c>
      <c r="AOF32" s="5">
        <f>'データ一覧(モニタリング指標)'!AOF51+'データ一覧(モニタリング指標)'!AOF46</f>
        <v>3467</v>
      </c>
      <c r="AOG32" s="5">
        <f>'データ一覧(モニタリング指標)'!AOG51+'データ一覧(モニタリング指標)'!AOG46</f>
        <v>3467</v>
      </c>
      <c r="AOH32" s="5">
        <f>'データ一覧(モニタリング指標)'!AOH51+'データ一覧(モニタリング指標)'!AOH46</f>
        <v>3356</v>
      </c>
      <c r="AOI32" s="5">
        <f>'データ一覧(モニタリング指標)'!AOI51+'データ一覧(モニタリング指標)'!AOI46</f>
        <v>3244</v>
      </c>
      <c r="AOJ32" s="5">
        <f>'データ一覧(モニタリング指標)'!AOJ51+'データ一覧(モニタリング指標)'!AOJ46</f>
        <v>3108</v>
      </c>
      <c r="AOK32" s="5">
        <f>'データ一覧(モニタリング指標)'!AOK51+'データ一覧(モニタリング指標)'!AOK46</f>
        <v>3020</v>
      </c>
      <c r="AOL32" s="5">
        <f>'データ一覧(モニタリング指標)'!AOL51+'データ一覧(モニタリング指標)'!AOL46</f>
        <v>2951</v>
      </c>
      <c r="AOM32" s="5">
        <f>'データ一覧(モニタリング指標)'!AOM51+'データ一覧(モニタリング指標)'!AOM46</f>
        <v>2917</v>
      </c>
      <c r="AON32" s="5">
        <f>'データ一覧(モニタリング指標)'!AON51+'データ一覧(モニタリング指標)'!AON46</f>
        <v>2917</v>
      </c>
      <c r="AOO32" s="5">
        <f>'データ一覧(モニタリング指標)'!AOO51+'データ一覧(モニタリング指標)'!AOO46</f>
        <v>2860</v>
      </c>
      <c r="AOP32" s="5">
        <f>'データ一覧(モニタリング指標)'!AOP51+'データ一覧(モニタリング指標)'!AOP46</f>
        <v>2820</v>
      </c>
      <c r="AOQ32" s="5">
        <f>'データ一覧(モニタリング指標)'!AOQ51+'データ一覧(モニタリング指標)'!AOQ46</f>
        <v>2770</v>
      </c>
      <c r="AOR32" s="5">
        <f>'データ一覧(モニタリング指標)'!AOR51+'データ一覧(モニタリング指標)'!AOR46</f>
        <v>2696</v>
      </c>
      <c r="AOS32" s="5">
        <f>'データ一覧(モニタリング指標)'!AOS51+'データ一覧(モニタリング指標)'!AOS46</f>
        <v>2630</v>
      </c>
      <c r="AOT32" s="5">
        <f>'データ一覧(モニタリング指標)'!AOT51+'データ一覧(モニタリング指標)'!AOT46</f>
        <v>2609</v>
      </c>
      <c r="AOU32" s="5">
        <f>'データ一覧(モニタリング指標)'!AOU51+'データ一覧(モニタリング指標)'!AOU46</f>
        <v>2609</v>
      </c>
      <c r="AOV32" s="5">
        <f>'データ一覧(モニタリング指標)'!AOV51+'データ一覧(モニタリング指標)'!AOV46</f>
        <v>2433</v>
      </c>
      <c r="AOW32" s="5">
        <f>'データ一覧(モニタリング指標)'!AOW51+'データ一覧(モニタリング指標)'!AOW46</f>
        <v>2368</v>
      </c>
      <c r="AOX32" s="5">
        <f>'データ一覧(モニタリング指標)'!AOX51+'データ一覧(モニタリング指標)'!AOX46</f>
        <v>2282</v>
      </c>
      <c r="AOY32" s="5">
        <f>'データ一覧(モニタリング指標)'!AOY51+'データ一覧(モニタリング指標)'!AOY46</f>
        <v>2264</v>
      </c>
      <c r="AOZ32" s="5">
        <f>'データ一覧(モニタリング指標)'!AOZ51+'データ一覧(モニタリング指標)'!AOZ46</f>
        <v>2235</v>
      </c>
      <c r="APA32" s="5">
        <f>'データ一覧(モニタリング指標)'!APA51+'データ一覧(モニタリング指標)'!APA46</f>
        <v>2228</v>
      </c>
      <c r="APB32" s="5">
        <f>'データ一覧(モニタリング指標)'!APB51+'データ一覧(モニタリング指標)'!APB46</f>
        <v>2243</v>
      </c>
      <c r="APC32" s="5">
        <f>'データ一覧(モニタリング指標)'!APC51+'データ一覧(モニタリング指標)'!APC46</f>
        <v>2215</v>
      </c>
      <c r="APD32" s="5">
        <f>'データ一覧(モニタリング指標)'!APD51+'データ一覧(モニタリング指標)'!APD46</f>
        <v>2172</v>
      </c>
      <c r="APE32" s="5">
        <f>'データ一覧(モニタリング指標)'!APE51+'データ一覧(モニタリング指標)'!APE46</f>
        <v>2027</v>
      </c>
      <c r="APF32" s="5">
        <f>'データ一覧(モニタリング指標)'!APF51+'データ一覧(モニタリング指標)'!APF46</f>
        <v>1988</v>
      </c>
      <c r="APG32" s="5">
        <f>'データ一覧(モニタリング指標)'!APG51+'データ一覧(モニタリング指標)'!APG46</f>
        <v>1979</v>
      </c>
      <c r="APH32" s="5">
        <f>'データ一覧(モニタリング指標)'!APH51+'データ一覧(モニタリング指標)'!APH46</f>
        <v>1970</v>
      </c>
      <c r="API32" s="5">
        <f>'データ一覧(モニタリング指標)'!API51+'データ一覧(モニタリング指標)'!API46</f>
        <v>1949</v>
      </c>
      <c r="APJ32" s="5">
        <f>'データ一覧(モニタリング指標)'!APJ51+'データ一覧(モニタリング指標)'!APJ46</f>
        <v>1926</v>
      </c>
      <c r="APK32" s="5">
        <f>'データ一覧(モニタリング指標)'!APK51+'データ一覧(モニタリング指標)'!APK46</f>
        <v>1921</v>
      </c>
      <c r="APL32" s="5">
        <f>'データ一覧(モニタリング指標)'!APL51+'データ一覧(モニタリング指標)'!APL46</f>
        <v>1917</v>
      </c>
      <c r="APM32" s="5">
        <f>'データ一覧(モニタリング指標)'!APM51+'データ一覧(モニタリング指標)'!APM46</f>
        <v>1911</v>
      </c>
      <c r="APN32" s="5">
        <f>'データ一覧(モニタリング指標)'!APN51+'データ一覧(モニタリング指標)'!APN46</f>
        <v>1899</v>
      </c>
      <c r="APO32" s="5">
        <f>'データ一覧(モニタリング指標)'!APO51+'データ一覧(モニタリング指標)'!APO46</f>
        <v>1890</v>
      </c>
      <c r="APP32" s="5">
        <f>'データ一覧(モニタリング指標)'!APP51+'データ一覧(モニタリング指標)'!APP46</f>
        <v>1890</v>
      </c>
      <c r="APQ32" s="5">
        <f>'データ一覧(モニタリング指標)'!APQ51+'データ一覧(モニタリング指標)'!APQ46</f>
        <v>1886</v>
      </c>
      <c r="APR32" s="5">
        <f>'データ一覧(モニタリング指標)'!APR51+'データ一覧(モニタリング指標)'!APR46</f>
        <v>1866</v>
      </c>
      <c r="APS32" s="5">
        <f>'データ一覧(モニタリング指標)'!APS51+'データ一覧(モニタリング指標)'!APS46</f>
        <v>1866</v>
      </c>
      <c r="APT32" s="5">
        <f>'データ一覧(モニタリング指標)'!APT51+'データ一覧(モニタリング指標)'!APT46</f>
        <v>1866</v>
      </c>
      <c r="APU32" s="5">
        <f>'データ一覧(モニタリング指標)'!APU51+'データ一覧(モニタリング指標)'!APU46</f>
        <v>1859</v>
      </c>
      <c r="APV32" s="5">
        <f>'データ一覧(モニタリング指標)'!APV51+'データ一覧(モニタリング指標)'!APV46</f>
        <v>1860</v>
      </c>
      <c r="APW32" s="5">
        <f>'データ一覧(モニタリング指標)'!APW51+'データ一覧(モニタリング指標)'!APW46</f>
        <v>1860</v>
      </c>
      <c r="APX32" s="5">
        <f>'データ一覧(モニタリング指標)'!APX51+'データ一覧(モニタリング指標)'!APX46</f>
        <v>1855</v>
      </c>
      <c r="APY32" s="5">
        <f>'データ一覧(モニタリング指標)'!APY51+'データ一覧(モニタリング指標)'!APY46</f>
        <v>1858</v>
      </c>
      <c r="APZ32" s="5">
        <f>'データ一覧(モニタリング指標)'!APZ51+'データ一覧(モニタリング指標)'!APZ46</f>
        <v>1858</v>
      </c>
      <c r="AQA32" s="5">
        <f>'データ一覧(モニタリング指標)'!AQA51+'データ一覧(モニタリング指標)'!AQA46</f>
        <v>1826</v>
      </c>
      <c r="AQB32" s="5">
        <f>'データ一覧(モニタリング指標)'!AQB51+'データ一覧(モニタリング指標)'!AQB46</f>
        <v>1849</v>
      </c>
      <c r="AQC32" s="5">
        <f>'データ一覧(モニタリング指標)'!AQC51+'データ一覧(モニタリング指標)'!AQC46</f>
        <v>1855</v>
      </c>
      <c r="AQD32" s="5">
        <f>'データ一覧(モニタリング指標)'!AQD51+'データ一覧(モニタリング指標)'!AQD46</f>
        <v>1855</v>
      </c>
      <c r="AQE32" s="5">
        <f>'データ一覧(モニタリング指標)'!AQE51+'データ一覧(モニタリング指標)'!AQE46</f>
        <v>1850</v>
      </c>
      <c r="AQF32" s="5">
        <f>'データ一覧(モニタリング指標)'!AQF51+'データ一覧(モニタリング指標)'!AQF46</f>
        <v>1844</v>
      </c>
      <c r="AQG32" s="5">
        <f>'データ一覧(モニタリング指標)'!AQG51+'データ一覧(モニタリング指標)'!AQG46</f>
        <v>1841</v>
      </c>
      <c r="AQH32" s="5">
        <f>'データ一覧(モニタリング指標)'!AQH51+'データ一覧(モニタリング指標)'!AQH46</f>
        <v>1833</v>
      </c>
      <c r="AQI32" s="5">
        <f>'データ一覧(モニタリング指標)'!AQI51+'データ一覧(モニタリング指標)'!AQI46</f>
        <v>1828</v>
      </c>
      <c r="AQJ32" s="5">
        <f>'データ一覧(モニタリング指標)'!AQJ51+'データ一覧(モニタリング指標)'!AQJ46</f>
        <v>1777</v>
      </c>
      <c r="AQK32" s="5">
        <f>'データ一覧(モニタリング指標)'!AQK51+'データ一覧(モニタリング指標)'!AQK46</f>
        <v>1777</v>
      </c>
      <c r="AQL32" s="5">
        <f>'データ一覧(モニタリング指標)'!AQL51+'データ一覧(モニタリング指標)'!AQL46</f>
        <v>1777</v>
      </c>
      <c r="AQM32" s="5">
        <f>'データ一覧(モニタリング指標)'!AQM51+'データ一覧(モニタリング指標)'!AQM46</f>
        <v>1771</v>
      </c>
      <c r="AQN32" s="5">
        <f>'データ一覧(モニタリング指標)'!AQN51+'データ一覧(モニタリング指標)'!AQN46</f>
        <v>1769</v>
      </c>
      <c r="AQO32" s="5">
        <f>'データ一覧(モニタリング指標)'!AQO51+'データ一覧(モニタリング指標)'!AQO46</f>
        <v>1767</v>
      </c>
      <c r="AQP32" s="5">
        <f>'データ一覧(モニタリング指標)'!AQP51+'データ一覧(モニタリング指標)'!AQP46</f>
        <v>1768</v>
      </c>
      <c r="AQQ32" s="5">
        <f>'データ一覧(モニタリング指標)'!AQQ51+'データ一覧(モニタリング指標)'!AQQ46</f>
        <v>1764</v>
      </c>
      <c r="AQR32" s="5">
        <f>'データ一覧(モニタリング指標)'!AQR51+'データ一覧(モニタリング指標)'!AQR46</f>
        <v>1764</v>
      </c>
      <c r="AQS32" s="5">
        <f>'データ一覧(モニタリング指標)'!AQS51+'データ一覧(モニタリング指標)'!AQS46</f>
        <v>1764</v>
      </c>
      <c r="AQT32" s="5">
        <f>'データ一覧(モニタリング指標)'!AQT51+'データ一覧(モニタリング指標)'!AQT46</f>
        <v>1762</v>
      </c>
      <c r="AQU32" s="5">
        <f>'データ一覧(モニタリング指標)'!AQU51+'データ一覧(モニタリング指標)'!AQU46</f>
        <v>1763</v>
      </c>
      <c r="AQV32" s="5">
        <f>'データ一覧(モニタリング指標)'!AQV51+'データ一覧(モニタリング指標)'!AQV46</f>
        <v>1764</v>
      </c>
      <c r="AQW32" s="5">
        <f>'データ一覧(モニタリング指標)'!AQW51+'データ一覧(モニタリング指標)'!AQW46</f>
        <v>1767</v>
      </c>
      <c r="AQX32" s="5">
        <f>'データ一覧(モニタリング指標)'!AQX51+'データ一覧(モニタリング指標)'!AQX46</f>
        <v>1768</v>
      </c>
      <c r="AQY32" s="5">
        <f>'データ一覧(モニタリング指標)'!AQY51+'データ一覧(モニタリング指標)'!AQY46</f>
        <v>1768</v>
      </c>
      <c r="AQZ32" s="5">
        <f>'データ一覧(モニタリング指標)'!AQZ51+'データ一覧(モニタリング指標)'!AQZ46</f>
        <v>1768</v>
      </c>
      <c r="ARA32" s="5">
        <f>'データ一覧(モニタリング指標)'!ARA51+'データ一覧(モニタリング指標)'!ARA46</f>
        <v>1769</v>
      </c>
      <c r="ARB32" s="5">
        <f>'データ一覧(モニタリング指標)'!ARB51+'データ一覧(モニタリング指標)'!ARB46</f>
        <v>1774</v>
      </c>
      <c r="ARC32" s="5">
        <f>'データ一覧(モニタリング指標)'!ARC51+'データ一覧(モニタリング指標)'!ARC46</f>
        <v>1777</v>
      </c>
      <c r="ARD32" s="5">
        <f>'データ一覧(モニタリング指標)'!ARD51+'データ一覧(モニタリング指標)'!ARD46</f>
        <v>1777</v>
      </c>
      <c r="ARE32" s="5">
        <f>'データ一覧(モニタリング指標)'!ARE51+'データ一覧(モニタリング指標)'!ARE46</f>
        <v>1779</v>
      </c>
      <c r="ARF32" s="5">
        <f>'データ一覧(モニタリング指標)'!ARF51+'データ一覧(モニタリング指標)'!ARF46</f>
        <v>1779</v>
      </c>
      <c r="ARG32" s="5">
        <f>'データ一覧(モニタリング指標)'!ARG51+'データ一覧(モニタリング指標)'!ARG46</f>
        <v>1779</v>
      </c>
      <c r="ARH32" s="5">
        <f>'データ一覧(モニタリング指標)'!ARH51+'データ一覧(モニタリング指標)'!ARH46</f>
        <v>1777</v>
      </c>
      <c r="ARI32" s="5">
        <f>'データ一覧(モニタリング指標)'!ARI51+'データ一覧(モニタリング指標)'!ARI46</f>
        <v>1782</v>
      </c>
      <c r="ARJ32" s="5">
        <f>'データ一覧(モニタリング指標)'!ARJ51+'データ一覧(モニタリング指標)'!ARJ46</f>
        <v>1778</v>
      </c>
      <c r="ARK32" s="5">
        <f>'データ一覧(モニタリング指標)'!ARK51+'データ一覧(モニタリング指標)'!ARK46</f>
        <v>1782</v>
      </c>
      <c r="ARL32" s="5">
        <f>'データ一覧(モニタリング指標)'!ARL51+'データ一覧(モニタリング指標)'!ARL46</f>
        <v>1783</v>
      </c>
      <c r="ARM32" s="5">
        <f>'データ一覧(モニタリング指標)'!ARM51+'データ一覧(モニタリング指標)'!ARM46</f>
        <v>1783</v>
      </c>
      <c r="ARN32" s="5">
        <f>'データ一覧(モニタリング指標)'!ARN51+'データ一覧(モニタリング指標)'!ARN46</f>
        <v>1781</v>
      </c>
      <c r="ARO32" s="5">
        <f>'データ一覧(モニタリング指標)'!ARO51+'データ一覧(モニタリング指標)'!ARO46</f>
        <v>1779</v>
      </c>
      <c r="ARP32" s="5">
        <f>'データ一覧(モニタリング指標)'!ARP51+'データ一覧(モニタリング指標)'!ARP46</f>
        <v>1768</v>
      </c>
      <c r="ARQ32" s="5">
        <f>'データ一覧(モニタリング指標)'!ARQ51+'データ一覧(モニタリング指標)'!ARQ46</f>
        <v>1768</v>
      </c>
      <c r="ARR32" s="5">
        <f>'データ一覧(モニタリング指標)'!ARR51+'データ一覧(モニタリング指標)'!ARR46</f>
        <v>1768</v>
      </c>
      <c r="ARS32" s="5">
        <f>'データ一覧(モニタリング指標)'!ARS51+'データ一覧(モニタリング指標)'!ARS46</f>
        <v>1751</v>
      </c>
      <c r="ART32" s="5">
        <f>'データ一覧(モニタリング指標)'!ART51+'データ一覧(モニタリング指標)'!ART46</f>
        <v>1751</v>
      </c>
      <c r="ARU32" s="5">
        <f>'データ一覧(モニタリング指標)'!ARU51+'データ一覧(モニタリング指標)'!ARU46</f>
        <v>1751</v>
      </c>
    </row>
    <row r="33" spans="1:1165" ht="48.75">
      <c r="A33" s="129" t="s">
        <v>62</v>
      </c>
      <c r="ABF33" s="31"/>
    </row>
    <row r="34" spans="1:1165">
      <c r="ABF34" s="31"/>
    </row>
    <row r="35" spans="1:1165">
      <c r="A35" s="7" t="s">
        <v>54</v>
      </c>
      <c r="ABF35" s="31"/>
    </row>
    <row r="36" spans="1:1165">
      <c r="A36" s="9"/>
      <c r="B36" s="1">
        <v>43891</v>
      </c>
      <c r="C36" s="1">
        <v>43892</v>
      </c>
      <c r="D36" s="1">
        <v>43893</v>
      </c>
      <c r="E36" s="1">
        <v>43894</v>
      </c>
      <c r="F36" s="1">
        <v>43895</v>
      </c>
      <c r="G36" s="1">
        <v>43896</v>
      </c>
      <c r="H36" s="1">
        <v>43897</v>
      </c>
      <c r="I36" s="1">
        <v>43898</v>
      </c>
      <c r="J36" s="1">
        <v>43899</v>
      </c>
      <c r="K36" s="1">
        <v>43900</v>
      </c>
      <c r="L36" s="1">
        <v>43901</v>
      </c>
      <c r="M36" s="1">
        <v>43902</v>
      </c>
      <c r="N36" s="1">
        <v>43903</v>
      </c>
      <c r="O36" s="1">
        <v>43904</v>
      </c>
      <c r="P36" s="1">
        <v>43905</v>
      </c>
      <c r="Q36" s="1">
        <v>43906</v>
      </c>
      <c r="R36" s="1">
        <v>43907</v>
      </c>
      <c r="S36" s="1">
        <v>43908</v>
      </c>
      <c r="T36" s="1">
        <v>43909</v>
      </c>
      <c r="U36" s="1">
        <v>43910</v>
      </c>
      <c r="V36" s="1">
        <v>43911</v>
      </c>
      <c r="W36" s="1">
        <v>43912</v>
      </c>
      <c r="X36" s="1">
        <v>43913</v>
      </c>
      <c r="Y36" s="1">
        <v>43914</v>
      </c>
      <c r="Z36" s="1">
        <v>43915</v>
      </c>
      <c r="AA36" s="1">
        <v>43916</v>
      </c>
      <c r="AB36" s="1">
        <v>43917</v>
      </c>
      <c r="AC36" s="1">
        <v>43918</v>
      </c>
      <c r="AD36" s="1">
        <v>43919</v>
      </c>
      <c r="AE36" s="1">
        <v>43920</v>
      </c>
      <c r="AF36" s="1">
        <v>43921</v>
      </c>
      <c r="AG36" s="1">
        <v>43922</v>
      </c>
      <c r="AH36" s="1">
        <v>43923</v>
      </c>
      <c r="AI36" s="1">
        <v>43924</v>
      </c>
      <c r="AJ36" s="1">
        <v>43925</v>
      </c>
      <c r="AK36" s="1">
        <v>43926</v>
      </c>
      <c r="AL36" s="1">
        <v>43927</v>
      </c>
      <c r="AM36" s="1">
        <v>43928</v>
      </c>
      <c r="AN36" s="1">
        <v>43929</v>
      </c>
      <c r="AO36" s="1">
        <v>43930</v>
      </c>
      <c r="AP36" s="1">
        <v>43931</v>
      </c>
      <c r="AQ36" s="1">
        <v>43932</v>
      </c>
      <c r="AR36" s="1">
        <v>43933</v>
      </c>
      <c r="AS36" s="1">
        <v>43934</v>
      </c>
      <c r="AT36" s="1">
        <v>43935</v>
      </c>
      <c r="AU36" s="1">
        <v>43936</v>
      </c>
      <c r="AV36" s="1">
        <v>43937</v>
      </c>
      <c r="AW36" s="1">
        <v>43938</v>
      </c>
      <c r="AX36" s="1">
        <v>43939</v>
      </c>
      <c r="AY36" s="1">
        <v>43940</v>
      </c>
      <c r="AZ36" s="1">
        <v>43941</v>
      </c>
      <c r="BA36" s="1">
        <v>43942</v>
      </c>
      <c r="BB36" s="1">
        <v>43943</v>
      </c>
      <c r="BC36" s="1">
        <v>43944</v>
      </c>
      <c r="BD36" s="1">
        <v>43945</v>
      </c>
      <c r="BE36" s="1">
        <v>43946</v>
      </c>
      <c r="BF36" s="1">
        <v>43947</v>
      </c>
      <c r="BG36" s="1">
        <v>43948</v>
      </c>
      <c r="BH36" s="1">
        <v>43949</v>
      </c>
      <c r="BI36" s="1">
        <v>43950</v>
      </c>
      <c r="BJ36" s="1">
        <v>43951</v>
      </c>
      <c r="BK36" s="1">
        <v>43952</v>
      </c>
      <c r="BL36" s="1">
        <v>43953</v>
      </c>
      <c r="BM36" s="1">
        <v>43954</v>
      </c>
      <c r="BN36" s="1">
        <v>43955</v>
      </c>
      <c r="BO36" s="1">
        <v>43956</v>
      </c>
      <c r="BP36" s="1">
        <v>43957</v>
      </c>
      <c r="BQ36" s="1">
        <v>43958</v>
      </c>
      <c r="BR36" s="1">
        <v>43959</v>
      </c>
      <c r="BS36" s="1">
        <v>43960</v>
      </c>
      <c r="BT36" s="1">
        <v>43961</v>
      </c>
      <c r="BU36" s="1">
        <v>43962</v>
      </c>
      <c r="BV36" s="1">
        <v>43963</v>
      </c>
      <c r="BW36" s="1">
        <v>43964</v>
      </c>
      <c r="BX36" s="1">
        <v>43965</v>
      </c>
      <c r="BY36" s="1">
        <v>43966</v>
      </c>
      <c r="BZ36" s="1">
        <v>43967</v>
      </c>
      <c r="CA36" s="1">
        <v>43968</v>
      </c>
      <c r="CB36" s="1">
        <v>43969</v>
      </c>
      <c r="CC36" s="1">
        <v>43970</v>
      </c>
      <c r="CD36" s="1">
        <v>43971</v>
      </c>
      <c r="CE36" s="1">
        <v>43972</v>
      </c>
      <c r="CF36" s="1">
        <v>43973</v>
      </c>
      <c r="CG36" s="1">
        <v>43974</v>
      </c>
      <c r="CH36" s="1">
        <v>43975</v>
      </c>
      <c r="CI36" s="1">
        <v>43976</v>
      </c>
      <c r="CJ36" s="1">
        <v>43977</v>
      </c>
      <c r="CK36" s="1">
        <v>43978</v>
      </c>
      <c r="CL36" s="1">
        <v>43979</v>
      </c>
      <c r="CM36" s="1">
        <v>43980</v>
      </c>
      <c r="CN36" s="1">
        <v>43981</v>
      </c>
      <c r="CO36" s="1">
        <v>43982</v>
      </c>
      <c r="CP36" s="1">
        <v>43983</v>
      </c>
      <c r="CQ36" s="1">
        <v>43984</v>
      </c>
      <c r="CR36" s="1">
        <v>43985</v>
      </c>
      <c r="CS36" s="1">
        <v>43986</v>
      </c>
      <c r="CT36" s="1">
        <v>43987</v>
      </c>
      <c r="CU36" s="1">
        <v>43988</v>
      </c>
      <c r="CV36" s="1">
        <v>43989</v>
      </c>
      <c r="CW36" s="1">
        <v>43990</v>
      </c>
      <c r="CX36" s="1">
        <v>43991</v>
      </c>
      <c r="CY36" s="1">
        <v>43992</v>
      </c>
      <c r="CZ36" s="1">
        <v>43993</v>
      </c>
      <c r="DA36" s="1">
        <v>43994</v>
      </c>
      <c r="DB36" s="1">
        <v>43995</v>
      </c>
      <c r="DC36" s="1">
        <v>43996</v>
      </c>
      <c r="DD36" s="1">
        <v>43997</v>
      </c>
      <c r="DE36" s="1">
        <v>43998</v>
      </c>
      <c r="DF36" s="1">
        <v>43999</v>
      </c>
      <c r="DG36" s="1">
        <v>44000</v>
      </c>
      <c r="DH36" s="1">
        <v>44001</v>
      </c>
      <c r="DI36" s="1">
        <v>44002</v>
      </c>
      <c r="DJ36" s="1">
        <v>44003</v>
      </c>
      <c r="DK36" s="1">
        <v>44004</v>
      </c>
      <c r="DL36" s="1">
        <v>44005</v>
      </c>
      <c r="DM36" s="1">
        <v>44006</v>
      </c>
      <c r="DN36" s="1">
        <v>44007</v>
      </c>
      <c r="DO36" s="1">
        <v>44008</v>
      </c>
      <c r="DP36" s="1">
        <v>44009</v>
      </c>
      <c r="DQ36" s="1">
        <v>44010</v>
      </c>
      <c r="DR36" s="1">
        <v>44011</v>
      </c>
      <c r="DS36" s="1">
        <v>44012</v>
      </c>
      <c r="DT36" s="1">
        <v>44013</v>
      </c>
      <c r="DU36" s="1">
        <v>44014</v>
      </c>
      <c r="DV36" s="1">
        <v>44015</v>
      </c>
      <c r="DW36" s="1">
        <v>44016</v>
      </c>
      <c r="DX36" s="1">
        <v>44017</v>
      </c>
      <c r="DY36" s="1">
        <v>44018</v>
      </c>
      <c r="DZ36" s="1">
        <v>44019</v>
      </c>
      <c r="EA36" s="1">
        <v>44020</v>
      </c>
      <c r="EB36" s="1">
        <v>44021</v>
      </c>
      <c r="EC36" s="1">
        <v>44022</v>
      </c>
      <c r="ED36" s="1">
        <v>44023</v>
      </c>
      <c r="EE36" s="1">
        <v>44024</v>
      </c>
      <c r="EF36" s="1">
        <v>44025</v>
      </c>
      <c r="EG36" s="1">
        <v>44026</v>
      </c>
      <c r="EH36" s="1">
        <v>44027</v>
      </c>
      <c r="EI36" s="1">
        <v>44028</v>
      </c>
      <c r="EJ36" s="1">
        <v>44029</v>
      </c>
      <c r="EK36" s="1">
        <v>44030</v>
      </c>
      <c r="EL36" s="1">
        <v>44031</v>
      </c>
      <c r="EM36" s="1">
        <v>44032</v>
      </c>
      <c r="EN36" s="1">
        <v>44033</v>
      </c>
      <c r="EO36" s="1">
        <v>44034</v>
      </c>
      <c r="EP36" s="1">
        <v>44035</v>
      </c>
      <c r="EQ36" s="1">
        <v>44036</v>
      </c>
      <c r="ER36" s="1">
        <v>44037</v>
      </c>
      <c r="ES36" s="1">
        <v>44038</v>
      </c>
      <c r="ET36" s="1">
        <v>44039</v>
      </c>
      <c r="EU36" s="1">
        <v>44040</v>
      </c>
      <c r="EV36" s="1">
        <v>44041</v>
      </c>
      <c r="EW36" s="1">
        <v>44042</v>
      </c>
      <c r="EX36" s="1">
        <v>44043</v>
      </c>
      <c r="EY36" s="1">
        <v>44044</v>
      </c>
      <c r="EZ36" s="1">
        <v>44045</v>
      </c>
      <c r="FA36" s="1">
        <v>44046</v>
      </c>
      <c r="FB36" s="1">
        <v>44047</v>
      </c>
      <c r="FC36" s="1">
        <v>44048</v>
      </c>
      <c r="FD36" s="1">
        <v>44049</v>
      </c>
      <c r="FE36" s="1">
        <v>44050</v>
      </c>
      <c r="FF36" s="1">
        <v>44051</v>
      </c>
      <c r="FG36" s="1">
        <v>44052</v>
      </c>
      <c r="FH36" s="1">
        <v>44053</v>
      </c>
      <c r="FI36" s="1">
        <v>44054</v>
      </c>
      <c r="FJ36" s="1">
        <v>44055</v>
      </c>
      <c r="FK36" s="1">
        <v>44056</v>
      </c>
      <c r="FL36" s="1">
        <v>44057</v>
      </c>
      <c r="FM36" s="1">
        <v>44058</v>
      </c>
      <c r="FN36" s="1">
        <v>44059</v>
      </c>
      <c r="FO36" s="1">
        <v>44060</v>
      </c>
      <c r="FP36" s="1">
        <v>44061</v>
      </c>
      <c r="FQ36" s="1">
        <v>44062</v>
      </c>
      <c r="FR36" s="1">
        <v>44063</v>
      </c>
      <c r="FS36" s="1">
        <v>44064</v>
      </c>
      <c r="FT36" s="1">
        <v>44065</v>
      </c>
      <c r="FU36" s="1">
        <v>44066</v>
      </c>
      <c r="FV36" s="1">
        <v>44067</v>
      </c>
      <c r="FW36" s="1">
        <v>44068</v>
      </c>
      <c r="FX36" s="1">
        <v>44069</v>
      </c>
      <c r="FY36" s="1">
        <v>44070</v>
      </c>
      <c r="FZ36" s="1">
        <v>44071</v>
      </c>
      <c r="GA36" s="1">
        <v>44072</v>
      </c>
      <c r="GB36" s="1">
        <v>44073</v>
      </c>
      <c r="GC36" s="1">
        <v>44074</v>
      </c>
      <c r="GD36" s="1">
        <v>44075</v>
      </c>
      <c r="GE36" s="1">
        <v>44076</v>
      </c>
      <c r="GF36" s="1">
        <v>44077</v>
      </c>
      <c r="GG36" s="1">
        <v>44078</v>
      </c>
      <c r="GH36" s="1">
        <v>44079</v>
      </c>
      <c r="GI36" s="1">
        <v>44080</v>
      </c>
      <c r="GJ36" s="1">
        <v>44081</v>
      </c>
      <c r="GK36" s="1">
        <v>44082</v>
      </c>
      <c r="GL36" s="1">
        <v>44083</v>
      </c>
      <c r="GM36" s="1">
        <v>44084</v>
      </c>
      <c r="GN36" s="1">
        <v>44085</v>
      </c>
      <c r="GO36" s="1">
        <v>44086</v>
      </c>
      <c r="GP36" s="1">
        <v>44087</v>
      </c>
      <c r="GQ36" s="1">
        <v>44088</v>
      </c>
      <c r="GR36" s="1">
        <v>44089</v>
      </c>
      <c r="GS36" s="1">
        <v>44090</v>
      </c>
      <c r="GT36" s="1">
        <v>44091</v>
      </c>
      <c r="GU36" s="1">
        <v>44092</v>
      </c>
      <c r="GV36" s="1">
        <v>44093</v>
      </c>
      <c r="GW36" s="1">
        <v>44094</v>
      </c>
      <c r="GX36" s="1">
        <v>44095</v>
      </c>
      <c r="GY36" s="1">
        <v>44096</v>
      </c>
      <c r="GZ36" s="1">
        <v>44097</v>
      </c>
      <c r="HA36" s="1">
        <v>44098</v>
      </c>
      <c r="HB36" s="1">
        <v>44099</v>
      </c>
      <c r="HC36" s="1">
        <v>44100</v>
      </c>
      <c r="HD36" s="1">
        <v>44101</v>
      </c>
      <c r="HE36" s="1">
        <v>44102</v>
      </c>
      <c r="HF36" s="1">
        <v>44103</v>
      </c>
      <c r="HG36" s="1">
        <v>44104</v>
      </c>
      <c r="HH36" s="1">
        <v>44105</v>
      </c>
      <c r="HI36" s="1">
        <v>44106</v>
      </c>
      <c r="HJ36" s="1">
        <v>44107</v>
      </c>
      <c r="HK36" s="1">
        <v>44108</v>
      </c>
      <c r="HL36" s="1">
        <v>44109</v>
      </c>
      <c r="HM36" s="1">
        <v>44110</v>
      </c>
      <c r="HN36" s="1">
        <v>44111</v>
      </c>
      <c r="HO36" s="1">
        <v>44112</v>
      </c>
      <c r="HP36" s="1">
        <v>44113</v>
      </c>
      <c r="HQ36" s="1">
        <v>44114</v>
      </c>
      <c r="HR36" s="1">
        <v>44115</v>
      </c>
      <c r="HS36" s="1">
        <v>44116</v>
      </c>
      <c r="HT36" s="1">
        <v>44117</v>
      </c>
      <c r="HU36" s="1">
        <v>44118</v>
      </c>
      <c r="HV36" s="1">
        <v>44119</v>
      </c>
      <c r="HW36" s="1">
        <v>44120</v>
      </c>
      <c r="HX36" s="1">
        <v>44121</v>
      </c>
      <c r="HY36" s="1">
        <v>44122</v>
      </c>
      <c r="HZ36" s="1">
        <v>44123</v>
      </c>
      <c r="IA36" s="1">
        <v>44124</v>
      </c>
      <c r="IB36" s="1">
        <v>44125</v>
      </c>
      <c r="IC36" s="1">
        <v>44126</v>
      </c>
      <c r="ID36" s="1">
        <v>44127</v>
      </c>
      <c r="IE36" s="1">
        <v>44128</v>
      </c>
      <c r="IF36" s="1">
        <v>44129</v>
      </c>
      <c r="IG36" s="1">
        <v>44130</v>
      </c>
      <c r="IH36" s="1">
        <v>44131</v>
      </c>
      <c r="II36" s="1">
        <v>44132</v>
      </c>
      <c r="IJ36" s="1">
        <v>44133</v>
      </c>
      <c r="IK36" s="1">
        <v>44134</v>
      </c>
      <c r="IL36" s="1">
        <v>44135</v>
      </c>
      <c r="IM36" s="1">
        <v>44136</v>
      </c>
      <c r="IN36" s="1">
        <v>44137</v>
      </c>
      <c r="IO36" s="1">
        <v>44138</v>
      </c>
      <c r="IP36" s="1">
        <v>44139</v>
      </c>
      <c r="IQ36" s="1">
        <v>44140</v>
      </c>
      <c r="IR36" s="1">
        <v>44141</v>
      </c>
      <c r="IS36" s="1">
        <v>44142</v>
      </c>
      <c r="IT36" s="1">
        <v>44143</v>
      </c>
      <c r="IU36" s="1">
        <v>44144</v>
      </c>
      <c r="IV36" s="1">
        <v>44145</v>
      </c>
      <c r="IW36" s="1">
        <v>44146</v>
      </c>
      <c r="IX36" s="1">
        <v>44147</v>
      </c>
      <c r="IY36" s="1">
        <v>44148</v>
      </c>
      <c r="IZ36" s="1">
        <v>44149</v>
      </c>
      <c r="JA36" s="1">
        <v>44150</v>
      </c>
      <c r="JB36" s="1">
        <v>44151</v>
      </c>
      <c r="JC36" s="1">
        <v>44152</v>
      </c>
      <c r="JD36" s="1">
        <v>44153</v>
      </c>
      <c r="JE36" s="1">
        <v>44154</v>
      </c>
      <c r="JF36" s="1">
        <v>44155</v>
      </c>
      <c r="JG36" s="1">
        <v>44156</v>
      </c>
      <c r="JH36" s="1">
        <v>44157</v>
      </c>
      <c r="JI36" s="1">
        <v>44158</v>
      </c>
      <c r="JJ36" s="1">
        <v>44159</v>
      </c>
      <c r="JK36" s="1">
        <v>44160</v>
      </c>
      <c r="JL36" s="1">
        <v>44161</v>
      </c>
      <c r="JM36" s="1">
        <v>44162</v>
      </c>
      <c r="JN36" s="1">
        <v>44163</v>
      </c>
      <c r="JO36" s="1">
        <v>44164</v>
      </c>
      <c r="JP36" s="1">
        <v>44165</v>
      </c>
      <c r="JQ36" s="1">
        <v>44166</v>
      </c>
      <c r="JR36" s="1">
        <v>44167</v>
      </c>
      <c r="JS36" s="1">
        <v>44168</v>
      </c>
      <c r="JT36" s="1">
        <v>44169</v>
      </c>
      <c r="JU36" s="1">
        <v>44170</v>
      </c>
      <c r="JV36" s="1">
        <v>44171</v>
      </c>
      <c r="JW36" s="1">
        <v>44172</v>
      </c>
      <c r="JX36" s="1">
        <v>44173</v>
      </c>
      <c r="JY36" s="1">
        <v>44174</v>
      </c>
      <c r="JZ36" s="1">
        <v>44175</v>
      </c>
      <c r="KA36" s="1">
        <v>44176</v>
      </c>
      <c r="KB36" s="1">
        <v>44177</v>
      </c>
      <c r="KC36" s="1">
        <v>44178</v>
      </c>
      <c r="KD36" s="1">
        <v>44179</v>
      </c>
      <c r="KE36" s="1">
        <v>44180</v>
      </c>
      <c r="KF36" s="1">
        <v>44181</v>
      </c>
      <c r="KG36" s="1">
        <v>44182</v>
      </c>
      <c r="KH36" s="1">
        <v>44183</v>
      </c>
      <c r="KI36" s="1">
        <v>44184</v>
      </c>
      <c r="KJ36" s="1">
        <v>44185</v>
      </c>
      <c r="KK36" s="1">
        <v>44186</v>
      </c>
      <c r="KL36" s="1">
        <v>44187</v>
      </c>
      <c r="KM36" s="1">
        <v>44188</v>
      </c>
      <c r="KN36" s="1">
        <v>44189</v>
      </c>
      <c r="KO36" s="1">
        <v>44190</v>
      </c>
      <c r="KP36" s="1">
        <v>44191</v>
      </c>
      <c r="KQ36" s="1">
        <v>44192</v>
      </c>
      <c r="KR36" s="1">
        <v>44193</v>
      </c>
      <c r="KS36" s="1">
        <v>44194</v>
      </c>
      <c r="KT36" s="1">
        <v>44195</v>
      </c>
      <c r="KU36" s="1">
        <v>44196</v>
      </c>
      <c r="KV36" s="1">
        <v>44197</v>
      </c>
      <c r="KW36" s="1">
        <v>44198</v>
      </c>
      <c r="KX36" s="1">
        <v>44199</v>
      </c>
      <c r="KY36" s="1">
        <v>44200</v>
      </c>
      <c r="KZ36" s="1">
        <v>44201</v>
      </c>
      <c r="LA36" s="1">
        <v>44202</v>
      </c>
      <c r="LB36" s="1">
        <v>44203</v>
      </c>
      <c r="LC36" s="1">
        <v>44204</v>
      </c>
      <c r="LD36" s="1">
        <v>44205</v>
      </c>
      <c r="LE36" s="1">
        <v>44206</v>
      </c>
      <c r="LF36" s="1">
        <v>44207</v>
      </c>
      <c r="LG36" s="1">
        <v>44208</v>
      </c>
      <c r="LH36" s="1">
        <v>44209</v>
      </c>
      <c r="LI36" s="1">
        <v>44210</v>
      </c>
      <c r="LJ36" s="1">
        <v>44211</v>
      </c>
      <c r="LK36" s="1">
        <v>44212</v>
      </c>
      <c r="LL36" s="1">
        <v>44213</v>
      </c>
      <c r="LM36" s="1">
        <v>44214</v>
      </c>
      <c r="LN36" s="1">
        <v>44215</v>
      </c>
      <c r="LO36" s="1">
        <v>44216</v>
      </c>
      <c r="LP36" s="1">
        <v>44217</v>
      </c>
      <c r="LQ36" s="1">
        <v>44218</v>
      </c>
      <c r="LR36" s="1">
        <v>44219</v>
      </c>
      <c r="LS36" s="1">
        <v>44220</v>
      </c>
      <c r="LT36" s="1">
        <v>44221</v>
      </c>
      <c r="LU36" s="1">
        <v>44222</v>
      </c>
      <c r="LV36" s="1">
        <v>44223</v>
      </c>
      <c r="LW36" s="1">
        <v>44224</v>
      </c>
      <c r="LX36" s="1">
        <v>44225</v>
      </c>
      <c r="LY36" s="1">
        <v>44226</v>
      </c>
      <c r="LZ36" s="1">
        <v>44227</v>
      </c>
      <c r="MA36" s="1">
        <v>44228</v>
      </c>
      <c r="MB36" s="1">
        <v>44229</v>
      </c>
      <c r="MC36" s="1">
        <v>44230</v>
      </c>
      <c r="MD36" s="1">
        <v>44231</v>
      </c>
      <c r="ME36" s="1">
        <v>44232</v>
      </c>
      <c r="MF36" s="1">
        <v>44233</v>
      </c>
      <c r="MG36" s="1">
        <v>44234</v>
      </c>
      <c r="MH36" s="1">
        <v>44235</v>
      </c>
      <c r="MI36" s="1">
        <v>44236</v>
      </c>
      <c r="MJ36" s="1">
        <v>44237</v>
      </c>
      <c r="MK36" s="1">
        <v>44238</v>
      </c>
      <c r="ML36" s="1">
        <v>44239</v>
      </c>
      <c r="MM36" s="1">
        <v>44240</v>
      </c>
      <c r="MN36" s="1">
        <v>44241</v>
      </c>
      <c r="MO36" s="1">
        <v>44242</v>
      </c>
      <c r="MP36" s="1">
        <v>44243</v>
      </c>
      <c r="MQ36" s="1">
        <v>44244</v>
      </c>
      <c r="MR36" s="1">
        <v>44245</v>
      </c>
      <c r="MS36" s="1">
        <v>44246</v>
      </c>
      <c r="MT36" s="1">
        <v>44247</v>
      </c>
      <c r="MU36" s="1">
        <v>44248</v>
      </c>
      <c r="MV36" s="1">
        <v>44249</v>
      </c>
      <c r="MW36" s="1">
        <v>44250</v>
      </c>
      <c r="MX36" s="1">
        <v>44251</v>
      </c>
      <c r="MY36" s="1">
        <v>44252</v>
      </c>
      <c r="MZ36" s="1">
        <v>44253</v>
      </c>
      <c r="NA36" s="1">
        <v>44254</v>
      </c>
      <c r="NB36" s="1">
        <v>44255</v>
      </c>
      <c r="NC36" s="1">
        <v>44256</v>
      </c>
      <c r="ND36" s="1">
        <v>44257</v>
      </c>
      <c r="NE36" s="1">
        <v>44258</v>
      </c>
      <c r="NF36" s="1">
        <v>44259</v>
      </c>
      <c r="NG36" s="1">
        <v>44260</v>
      </c>
      <c r="NH36" s="1">
        <v>44261</v>
      </c>
      <c r="NI36" s="1">
        <v>44262</v>
      </c>
      <c r="NJ36" s="1">
        <v>44263</v>
      </c>
      <c r="NK36" s="1">
        <v>44264</v>
      </c>
      <c r="NL36" s="1">
        <v>44265</v>
      </c>
      <c r="NM36" s="1">
        <v>44266</v>
      </c>
      <c r="NN36" s="1">
        <v>44267</v>
      </c>
      <c r="NO36" s="1">
        <v>44268</v>
      </c>
      <c r="NP36" s="1">
        <v>44269</v>
      </c>
      <c r="NQ36" s="1">
        <v>44270</v>
      </c>
      <c r="NR36" s="1">
        <v>44271</v>
      </c>
      <c r="NS36" s="1">
        <v>44272</v>
      </c>
      <c r="NT36" s="1">
        <v>44273</v>
      </c>
      <c r="NU36" s="1">
        <v>44274</v>
      </c>
      <c r="NV36" s="1">
        <v>44275</v>
      </c>
      <c r="NW36" s="1">
        <v>44276</v>
      </c>
      <c r="NX36" s="1">
        <v>44277</v>
      </c>
      <c r="NY36" s="1">
        <v>44278</v>
      </c>
      <c r="NZ36" s="1">
        <v>44279</v>
      </c>
      <c r="OA36" s="1">
        <v>44280</v>
      </c>
      <c r="OB36" s="1">
        <v>44281</v>
      </c>
      <c r="OC36" s="1">
        <v>44282</v>
      </c>
      <c r="OD36" s="1">
        <v>44283</v>
      </c>
      <c r="OE36" s="1">
        <v>44284</v>
      </c>
      <c r="OF36" s="1">
        <v>44285</v>
      </c>
      <c r="OG36" s="1">
        <v>44286</v>
      </c>
      <c r="OH36" s="1">
        <v>44287</v>
      </c>
      <c r="OI36" s="1">
        <v>44288</v>
      </c>
      <c r="OJ36" s="1">
        <v>44289</v>
      </c>
      <c r="OK36" s="1">
        <v>44290</v>
      </c>
      <c r="OL36" s="1">
        <v>44291</v>
      </c>
      <c r="OM36" s="1">
        <v>44292</v>
      </c>
      <c r="ON36" s="1">
        <v>44293</v>
      </c>
      <c r="OO36" s="1">
        <v>44294</v>
      </c>
      <c r="OP36" s="1">
        <v>44295</v>
      </c>
      <c r="OQ36" s="1">
        <v>44296</v>
      </c>
      <c r="OR36" s="1">
        <v>44297</v>
      </c>
      <c r="OS36" s="1">
        <v>44298</v>
      </c>
      <c r="OT36" s="1">
        <v>44299</v>
      </c>
      <c r="OU36" s="1">
        <v>44300</v>
      </c>
      <c r="OV36" s="1">
        <v>44301</v>
      </c>
      <c r="OW36" s="1">
        <v>44302</v>
      </c>
      <c r="OX36" s="1">
        <v>44303</v>
      </c>
      <c r="OY36" s="1">
        <v>44304</v>
      </c>
      <c r="OZ36" s="1">
        <v>44305</v>
      </c>
      <c r="PA36" s="1">
        <v>44306</v>
      </c>
      <c r="PB36" s="1">
        <v>44307</v>
      </c>
      <c r="PC36" s="1">
        <v>44308</v>
      </c>
      <c r="PD36" s="1">
        <v>44309</v>
      </c>
      <c r="PE36" s="1">
        <v>44310</v>
      </c>
      <c r="PF36" s="1">
        <v>44311</v>
      </c>
      <c r="PG36" s="1">
        <v>44312</v>
      </c>
      <c r="PH36" s="1">
        <v>44313</v>
      </c>
      <c r="PI36" s="1">
        <v>44314</v>
      </c>
      <c r="PJ36" s="1">
        <v>44315</v>
      </c>
      <c r="PK36" s="1">
        <v>44316</v>
      </c>
      <c r="PL36" s="1">
        <v>44317</v>
      </c>
      <c r="PM36" s="1">
        <v>44318</v>
      </c>
      <c r="PN36" s="1">
        <v>44319</v>
      </c>
      <c r="PO36" s="1">
        <v>44320</v>
      </c>
      <c r="PP36" s="1">
        <v>44321</v>
      </c>
      <c r="PQ36" s="1">
        <v>44322</v>
      </c>
      <c r="PR36" s="1">
        <v>44323</v>
      </c>
      <c r="PS36" s="1">
        <v>44324</v>
      </c>
      <c r="PT36" s="1">
        <v>44325</v>
      </c>
      <c r="PU36" s="1">
        <v>44326</v>
      </c>
      <c r="PV36" s="1">
        <v>44327</v>
      </c>
      <c r="PW36" s="1">
        <v>44328</v>
      </c>
      <c r="PX36" s="1">
        <v>44329</v>
      </c>
      <c r="PY36" s="1">
        <v>44330</v>
      </c>
      <c r="PZ36" s="1">
        <v>44331</v>
      </c>
      <c r="QA36" s="1">
        <v>44332</v>
      </c>
      <c r="QB36" s="1">
        <v>44333</v>
      </c>
      <c r="QC36" s="1">
        <v>44334</v>
      </c>
      <c r="QD36" s="1">
        <v>44335</v>
      </c>
      <c r="QE36" s="1">
        <v>44336</v>
      </c>
      <c r="QF36" s="1">
        <v>44337</v>
      </c>
      <c r="QG36" s="1">
        <v>44338</v>
      </c>
      <c r="QH36" s="1">
        <v>44339</v>
      </c>
      <c r="QI36" s="1">
        <v>44340</v>
      </c>
      <c r="QJ36" s="1">
        <v>44341</v>
      </c>
      <c r="QK36" s="1">
        <v>44342</v>
      </c>
      <c r="QL36" s="1">
        <v>44343</v>
      </c>
      <c r="QM36" s="1">
        <v>44344</v>
      </c>
      <c r="QN36" s="1">
        <v>44345</v>
      </c>
      <c r="QO36" s="1">
        <v>44346</v>
      </c>
      <c r="QP36" s="1">
        <v>44347</v>
      </c>
      <c r="QQ36" s="1">
        <v>44348</v>
      </c>
      <c r="QR36" s="1">
        <v>44349</v>
      </c>
      <c r="QS36" s="1">
        <v>44350</v>
      </c>
      <c r="QT36" s="1">
        <v>44351</v>
      </c>
      <c r="QU36" s="1">
        <v>44352</v>
      </c>
      <c r="QV36" s="1">
        <v>44353</v>
      </c>
      <c r="QW36" s="1">
        <v>44354</v>
      </c>
      <c r="QX36" s="1">
        <v>44355</v>
      </c>
      <c r="QY36" s="1">
        <v>44356</v>
      </c>
      <c r="QZ36" s="1">
        <v>44357</v>
      </c>
      <c r="RA36" s="1">
        <v>44358</v>
      </c>
      <c r="RB36" s="1">
        <v>44359</v>
      </c>
      <c r="RC36" s="1">
        <v>44360</v>
      </c>
      <c r="RD36" s="1">
        <v>44361</v>
      </c>
      <c r="RE36" s="1">
        <v>44362</v>
      </c>
      <c r="RF36" s="1">
        <v>44363</v>
      </c>
      <c r="RG36" s="1">
        <v>44364</v>
      </c>
      <c r="RH36" s="1">
        <v>44365</v>
      </c>
      <c r="RI36" s="1">
        <v>44366</v>
      </c>
      <c r="RJ36" s="1">
        <v>44367</v>
      </c>
      <c r="RK36" s="1">
        <v>44368</v>
      </c>
      <c r="RL36" s="1">
        <v>44369</v>
      </c>
      <c r="RM36" s="1">
        <v>44370</v>
      </c>
      <c r="RN36" s="1">
        <v>44371</v>
      </c>
      <c r="RO36" s="1">
        <v>44372</v>
      </c>
      <c r="RP36" s="1">
        <v>44373</v>
      </c>
      <c r="RQ36" s="1">
        <v>44374</v>
      </c>
      <c r="RR36" s="1">
        <v>44375</v>
      </c>
      <c r="RS36" s="1">
        <v>44376</v>
      </c>
      <c r="RT36" s="1">
        <v>44377</v>
      </c>
      <c r="RU36" s="1">
        <v>44378</v>
      </c>
      <c r="RV36" s="1">
        <v>44379</v>
      </c>
      <c r="RW36" s="1">
        <v>44380</v>
      </c>
      <c r="RX36" s="1">
        <v>44381</v>
      </c>
      <c r="RY36" s="1">
        <v>44382</v>
      </c>
      <c r="RZ36" s="1">
        <v>44383</v>
      </c>
      <c r="SA36" s="1">
        <v>44384</v>
      </c>
      <c r="SB36" s="1">
        <v>44385</v>
      </c>
      <c r="SC36" s="1">
        <v>44386</v>
      </c>
      <c r="SD36" s="1">
        <v>44387</v>
      </c>
      <c r="SE36" s="1">
        <v>44388</v>
      </c>
      <c r="SF36" s="1">
        <v>44389</v>
      </c>
      <c r="SG36" s="1">
        <v>44390</v>
      </c>
      <c r="SH36" s="1">
        <v>44391</v>
      </c>
      <c r="SI36" s="1">
        <v>44392</v>
      </c>
      <c r="SJ36" s="1">
        <v>44393</v>
      </c>
      <c r="SK36" s="1">
        <v>44394</v>
      </c>
      <c r="SL36" s="1">
        <v>44395</v>
      </c>
      <c r="SM36" s="1">
        <v>44396</v>
      </c>
      <c r="SN36" s="1">
        <v>44397</v>
      </c>
      <c r="SO36" s="1">
        <v>44398</v>
      </c>
      <c r="SP36" s="1">
        <v>44399</v>
      </c>
      <c r="SQ36" s="1">
        <v>44400</v>
      </c>
      <c r="SR36" s="1">
        <v>44401</v>
      </c>
      <c r="SS36" s="1">
        <v>44402</v>
      </c>
      <c r="ST36" s="1">
        <v>44403</v>
      </c>
      <c r="SU36" s="1">
        <v>44404</v>
      </c>
      <c r="SV36" s="1">
        <v>44405</v>
      </c>
      <c r="SW36" s="1">
        <v>44406</v>
      </c>
      <c r="SX36" s="1">
        <v>44407</v>
      </c>
      <c r="SY36" s="1">
        <v>44408</v>
      </c>
      <c r="SZ36" s="1">
        <v>44409</v>
      </c>
      <c r="TA36" s="1">
        <v>44410</v>
      </c>
      <c r="TB36" s="1">
        <v>44411</v>
      </c>
      <c r="TC36" s="1">
        <v>44412</v>
      </c>
      <c r="TD36" s="1">
        <v>44413</v>
      </c>
      <c r="TE36" s="1">
        <v>44414</v>
      </c>
      <c r="TF36" s="1">
        <v>44415</v>
      </c>
      <c r="TG36" s="1">
        <v>44416</v>
      </c>
      <c r="TH36" s="1">
        <v>44417</v>
      </c>
      <c r="TI36" s="1">
        <v>44418</v>
      </c>
      <c r="TJ36" s="1">
        <v>44419</v>
      </c>
      <c r="TK36" s="1">
        <v>44420</v>
      </c>
      <c r="TL36" s="1">
        <v>44421</v>
      </c>
      <c r="TM36" s="1">
        <v>44422</v>
      </c>
      <c r="TN36" s="1">
        <v>44423</v>
      </c>
      <c r="TO36" s="1">
        <v>44424</v>
      </c>
      <c r="TP36" s="1">
        <v>44425</v>
      </c>
      <c r="TQ36" s="1">
        <v>44426</v>
      </c>
      <c r="TR36" s="1">
        <v>44427</v>
      </c>
      <c r="TS36" s="1">
        <v>44428</v>
      </c>
      <c r="TT36" s="1">
        <v>44429</v>
      </c>
      <c r="TU36" s="1">
        <v>44430</v>
      </c>
      <c r="TV36" s="1">
        <v>44431</v>
      </c>
      <c r="TW36" s="1">
        <v>44432</v>
      </c>
      <c r="TX36" s="1">
        <v>44433</v>
      </c>
      <c r="TY36" s="1">
        <v>44434</v>
      </c>
      <c r="TZ36" s="1">
        <v>44435</v>
      </c>
      <c r="UA36" s="1">
        <v>44436</v>
      </c>
      <c r="UB36" s="1">
        <v>44437</v>
      </c>
      <c r="UC36" s="1">
        <v>44438</v>
      </c>
      <c r="UD36" s="1">
        <v>44439</v>
      </c>
      <c r="UE36" s="1">
        <v>44440</v>
      </c>
      <c r="UF36" s="1">
        <v>44441</v>
      </c>
      <c r="UG36" s="1">
        <v>44442</v>
      </c>
      <c r="UH36" s="1">
        <v>44443</v>
      </c>
      <c r="UI36" s="1">
        <v>44444</v>
      </c>
      <c r="UJ36" s="1">
        <v>44445</v>
      </c>
      <c r="UK36" s="1">
        <v>44446</v>
      </c>
      <c r="UL36" s="1">
        <v>44447</v>
      </c>
      <c r="UM36" s="1">
        <v>44448</v>
      </c>
      <c r="UN36" s="1">
        <v>44449</v>
      </c>
      <c r="UO36" s="1">
        <v>44450</v>
      </c>
      <c r="UP36" s="1">
        <v>44451</v>
      </c>
      <c r="UQ36" s="1">
        <v>44452</v>
      </c>
      <c r="UR36" s="1">
        <v>44453</v>
      </c>
      <c r="US36" s="1">
        <v>44454</v>
      </c>
      <c r="UT36" s="1">
        <v>44455</v>
      </c>
      <c r="UU36" s="1">
        <v>44456</v>
      </c>
      <c r="UV36" s="1">
        <v>44457</v>
      </c>
      <c r="UW36" s="1">
        <v>44458</v>
      </c>
      <c r="UX36" s="1">
        <v>44459</v>
      </c>
      <c r="UY36" s="1">
        <v>44460</v>
      </c>
      <c r="UZ36" s="1">
        <v>44461</v>
      </c>
      <c r="VA36" s="1">
        <v>44462</v>
      </c>
      <c r="VB36" s="1">
        <v>44463</v>
      </c>
      <c r="VC36" s="1">
        <v>44464</v>
      </c>
      <c r="VD36" s="1">
        <v>44465</v>
      </c>
      <c r="VE36" s="1">
        <v>44466</v>
      </c>
      <c r="VF36" s="1">
        <v>44467</v>
      </c>
      <c r="VG36" s="1">
        <v>44468</v>
      </c>
      <c r="VH36" s="1">
        <v>44469</v>
      </c>
      <c r="VI36" s="1">
        <v>44470</v>
      </c>
      <c r="VJ36" s="1">
        <v>44471</v>
      </c>
      <c r="VK36" s="1">
        <v>44472</v>
      </c>
      <c r="VL36" s="1">
        <v>44473</v>
      </c>
      <c r="VM36" s="1">
        <v>44474</v>
      </c>
      <c r="VN36" s="1">
        <v>44475</v>
      </c>
      <c r="VO36" s="1">
        <v>44476</v>
      </c>
      <c r="VP36" s="1">
        <v>44477</v>
      </c>
      <c r="VQ36" s="1">
        <v>44478</v>
      </c>
      <c r="VR36" s="1">
        <v>44479</v>
      </c>
      <c r="VS36" s="1">
        <v>44480</v>
      </c>
      <c r="VT36" s="1">
        <v>44481</v>
      </c>
      <c r="VU36" s="1">
        <v>44482</v>
      </c>
      <c r="VV36" s="1">
        <v>44483</v>
      </c>
      <c r="VW36" s="1">
        <v>44484</v>
      </c>
      <c r="VX36" s="1">
        <v>44485</v>
      </c>
      <c r="VY36" s="1">
        <v>44486</v>
      </c>
      <c r="VZ36" s="1">
        <v>44487</v>
      </c>
      <c r="WA36" s="1">
        <v>44488</v>
      </c>
      <c r="WB36" s="1">
        <v>44489</v>
      </c>
      <c r="WC36" s="1">
        <v>44490</v>
      </c>
      <c r="WD36" s="1">
        <v>44491</v>
      </c>
      <c r="WE36" s="1">
        <v>44492</v>
      </c>
      <c r="WF36" s="1">
        <v>44493</v>
      </c>
      <c r="WG36" s="1">
        <v>44494</v>
      </c>
      <c r="WH36" s="1">
        <v>44495</v>
      </c>
      <c r="WI36" s="1">
        <v>44496</v>
      </c>
      <c r="WJ36" s="1">
        <v>44497</v>
      </c>
      <c r="WK36" s="1">
        <v>44498</v>
      </c>
      <c r="WL36" s="1">
        <v>44499</v>
      </c>
      <c r="WM36" s="1">
        <v>44500</v>
      </c>
      <c r="WN36" s="1">
        <v>44501</v>
      </c>
      <c r="WO36" s="1">
        <v>44502</v>
      </c>
      <c r="WP36" s="1">
        <v>44503</v>
      </c>
      <c r="WQ36" s="1">
        <v>44504</v>
      </c>
      <c r="WR36" s="1">
        <v>44505</v>
      </c>
      <c r="WS36" s="1">
        <v>44506</v>
      </c>
      <c r="WT36" s="1">
        <v>44507</v>
      </c>
      <c r="WU36" s="1">
        <v>44508</v>
      </c>
      <c r="WV36" s="1">
        <v>44509</v>
      </c>
      <c r="WW36" s="1">
        <v>44510</v>
      </c>
      <c r="WX36" s="1">
        <v>44511</v>
      </c>
      <c r="WY36" s="1">
        <v>44512</v>
      </c>
      <c r="WZ36" s="1">
        <v>44513</v>
      </c>
      <c r="XA36" s="1">
        <v>44514</v>
      </c>
      <c r="XB36" s="1">
        <v>44515</v>
      </c>
      <c r="XC36" s="1">
        <v>44516</v>
      </c>
      <c r="XD36" s="1">
        <v>44517</v>
      </c>
      <c r="XE36" s="1">
        <v>44518</v>
      </c>
      <c r="XF36" s="1">
        <v>44519</v>
      </c>
      <c r="XG36" s="1">
        <v>44520</v>
      </c>
      <c r="XH36" s="1">
        <v>44521</v>
      </c>
      <c r="XI36" s="1">
        <v>44522</v>
      </c>
      <c r="XJ36" s="1">
        <v>44523</v>
      </c>
      <c r="XK36" s="1">
        <v>44524</v>
      </c>
      <c r="XL36" s="1">
        <v>44525</v>
      </c>
      <c r="XM36" s="1">
        <v>44526</v>
      </c>
      <c r="XN36" s="1">
        <v>44527</v>
      </c>
      <c r="XO36" s="1">
        <v>44528</v>
      </c>
      <c r="XP36" s="1">
        <v>44529</v>
      </c>
      <c r="XQ36" s="1">
        <v>44530</v>
      </c>
      <c r="XR36" s="1">
        <v>44531</v>
      </c>
      <c r="XS36" s="1">
        <v>44532</v>
      </c>
      <c r="XT36" s="1">
        <v>44533</v>
      </c>
      <c r="XU36" s="1">
        <v>44534</v>
      </c>
      <c r="XV36" s="1">
        <v>44535</v>
      </c>
      <c r="XW36" s="1">
        <v>44536</v>
      </c>
      <c r="XX36" s="1">
        <v>44537</v>
      </c>
      <c r="XY36" s="1">
        <v>44538</v>
      </c>
      <c r="XZ36" s="1">
        <v>44539</v>
      </c>
      <c r="YA36" s="1">
        <v>44540</v>
      </c>
      <c r="YB36" s="1">
        <v>44541</v>
      </c>
      <c r="YC36" s="1">
        <v>44542</v>
      </c>
      <c r="YD36" s="1">
        <v>44543</v>
      </c>
      <c r="YE36" s="1">
        <v>44544</v>
      </c>
      <c r="YF36" s="1">
        <v>44545</v>
      </c>
      <c r="YG36" s="1">
        <v>44546</v>
      </c>
      <c r="YH36" s="1">
        <v>44547</v>
      </c>
      <c r="YI36" s="1">
        <v>44548</v>
      </c>
      <c r="YJ36" s="1">
        <v>44549</v>
      </c>
      <c r="YK36" s="1">
        <v>44550</v>
      </c>
      <c r="YL36" s="1">
        <v>44551</v>
      </c>
      <c r="YM36" s="1">
        <v>44552</v>
      </c>
      <c r="YN36" s="1">
        <v>44553</v>
      </c>
      <c r="YO36" s="1">
        <v>44554</v>
      </c>
      <c r="YP36" s="1">
        <v>44555</v>
      </c>
      <c r="YQ36" s="1">
        <v>44556</v>
      </c>
      <c r="YR36" s="1">
        <v>44557</v>
      </c>
      <c r="YS36" s="1">
        <v>44558</v>
      </c>
      <c r="YT36" s="1">
        <v>44559</v>
      </c>
      <c r="YU36" s="1">
        <v>44560</v>
      </c>
      <c r="YV36" s="1">
        <v>44561</v>
      </c>
      <c r="YW36" s="1">
        <v>44562</v>
      </c>
      <c r="YX36" s="1">
        <v>44563</v>
      </c>
      <c r="YY36" s="1">
        <v>44564</v>
      </c>
      <c r="YZ36" s="1">
        <v>44565</v>
      </c>
      <c r="ZA36" s="1">
        <v>44566</v>
      </c>
      <c r="ZB36" s="1">
        <v>44567</v>
      </c>
      <c r="ZC36" s="1">
        <v>44568</v>
      </c>
      <c r="ZD36" s="1">
        <v>44569</v>
      </c>
      <c r="ZE36" s="1">
        <v>44570</v>
      </c>
      <c r="ZF36" s="1">
        <v>44571</v>
      </c>
      <c r="ZG36" s="1">
        <v>44572</v>
      </c>
      <c r="ZH36" s="1">
        <v>44573</v>
      </c>
      <c r="ZI36" s="1">
        <v>44574</v>
      </c>
      <c r="ZJ36" s="1">
        <v>44575</v>
      </c>
      <c r="ZK36" s="1">
        <v>44576</v>
      </c>
      <c r="ZL36" s="1">
        <v>44577</v>
      </c>
      <c r="ZM36" s="1">
        <v>44578</v>
      </c>
      <c r="ZN36" s="1">
        <v>44579</v>
      </c>
      <c r="ZO36" s="1">
        <v>44580</v>
      </c>
      <c r="ZP36" s="1">
        <v>44581</v>
      </c>
      <c r="ZQ36" s="1">
        <v>44582</v>
      </c>
      <c r="ZR36" s="1">
        <v>44583</v>
      </c>
      <c r="ZS36" s="1">
        <v>44584</v>
      </c>
      <c r="ZT36" s="1">
        <v>44585</v>
      </c>
      <c r="ZU36" s="1">
        <v>44586</v>
      </c>
      <c r="ZV36" s="1">
        <v>44587</v>
      </c>
      <c r="ZW36" s="1">
        <v>44588</v>
      </c>
      <c r="ZX36" s="1">
        <v>44589</v>
      </c>
      <c r="ZY36" s="1">
        <v>44590</v>
      </c>
      <c r="ZZ36" s="1">
        <v>44591</v>
      </c>
      <c r="AAA36" s="1">
        <v>44592</v>
      </c>
      <c r="AAB36" s="1">
        <v>44593</v>
      </c>
      <c r="AAC36" s="1">
        <v>44594</v>
      </c>
      <c r="AAD36" s="1">
        <v>44595</v>
      </c>
      <c r="AAE36" s="1">
        <v>44596</v>
      </c>
      <c r="AAF36" s="1">
        <v>44597</v>
      </c>
      <c r="AAG36" s="1">
        <v>44598</v>
      </c>
      <c r="AAH36" s="1">
        <v>44599</v>
      </c>
      <c r="AAI36" s="1">
        <v>44600</v>
      </c>
      <c r="AAJ36" s="1">
        <v>44601</v>
      </c>
      <c r="AAK36" s="1">
        <v>44602</v>
      </c>
      <c r="AAL36" s="1">
        <v>44603</v>
      </c>
      <c r="AAM36" s="1">
        <v>44604</v>
      </c>
      <c r="AAN36" s="1">
        <v>44605</v>
      </c>
      <c r="AAO36" s="1">
        <v>44606</v>
      </c>
      <c r="AAP36" s="1">
        <v>44607</v>
      </c>
      <c r="AAQ36" s="1">
        <v>44608</v>
      </c>
      <c r="AAR36" s="1">
        <v>44609</v>
      </c>
      <c r="AAS36" s="1">
        <v>44610</v>
      </c>
      <c r="AAT36" s="1">
        <v>44611</v>
      </c>
      <c r="AAU36" s="1">
        <v>44612</v>
      </c>
      <c r="AAV36" s="1">
        <v>44613</v>
      </c>
      <c r="AAW36" s="1">
        <v>44614</v>
      </c>
      <c r="AAX36" s="1">
        <v>44615</v>
      </c>
      <c r="AAY36" s="1">
        <v>44616</v>
      </c>
      <c r="AAZ36" s="1">
        <v>44617</v>
      </c>
      <c r="ABA36" s="1">
        <v>44618</v>
      </c>
      <c r="ABB36" s="1">
        <v>44619</v>
      </c>
      <c r="ABC36" s="1">
        <v>44620</v>
      </c>
      <c r="ABD36" s="1">
        <v>44621</v>
      </c>
      <c r="ABE36" s="1">
        <v>44622</v>
      </c>
      <c r="ABF36" s="1">
        <v>44623</v>
      </c>
      <c r="ABG36" s="1">
        <v>44624</v>
      </c>
      <c r="ABH36" s="1">
        <v>44625</v>
      </c>
      <c r="ABI36" s="1">
        <v>44626</v>
      </c>
      <c r="ABJ36" s="1">
        <v>44627</v>
      </c>
      <c r="ABK36" s="1">
        <v>44628</v>
      </c>
      <c r="ABL36" s="1">
        <v>44629</v>
      </c>
      <c r="ABM36" s="1">
        <v>44630</v>
      </c>
      <c r="ABN36" s="1">
        <v>44631</v>
      </c>
      <c r="ABO36" s="1">
        <v>44632</v>
      </c>
      <c r="ABP36" s="1">
        <v>44633</v>
      </c>
      <c r="ABQ36" s="1">
        <v>44634</v>
      </c>
      <c r="ABR36" s="1">
        <v>44635</v>
      </c>
      <c r="ABS36" s="1">
        <v>44636</v>
      </c>
      <c r="ABT36" s="1">
        <v>44637</v>
      </c>
      <c r="ABU36" s="1">
        <v>44638</v>
      </c>
      <c r="ABV36" s="1">
        <v>44639</v>
      </c>
      <c r="ABW36" s="1">
        <v>44640</v>
      </c>
      <c r="ABX36" s="1">
        <v>44641</v>
      </c>
      <c r="ABY36" s="1">
        <v>44642</v>
      </c>
      <c r="ABZ36" s="1">
        <v>44643</v>
      </c>
      <c r="ACA36" s="1">
        <v>44644</v>
      </c>
      <c r="ACB36" s="1">
        <v>44645</v>
      </c>
      <c r="ACC36" s="1">
        <v>44646</v>
      </c>
      <c r="ACD36" s="1">
        <v>44647</v>
      </c>
      <c r="ACE36" s="124">
        <v>44648</v>
      </c>
      <c r="ACF36" s="124">
        <v>44649</v>
      </c>
      <c r="ACG36" s="124">
        <v>44650</v>
      </c>
      <c r="ACH36" s="124">
        <v>44651</v>
      </c>
      <c r="ACI36" s="124">
        <v>44652</v>
      </c>
      <c r="ACJ36" s="124">
        <v>44653</v>
      </c>
      <c r="ACK36" s="124">
        <v>44654</v>
      </c>
      <c r="ACL36" s="124">
        <v>44655</v>
      </c>
      <c r="ACM36" s="124">
        <v>44656</v>
      </c>
      <c r="ACN36" s="124">
        <v>44657</v>
      </c>
      <c r="ACO36" s="124">
        <v>44658</v>
      </c>
      <c r="ACP36" s="124">
        <v>44659</v>
      </c>
      <c r="ACQ36" s="124">
        <v>44660</v>
      </c>
      <c r="ACR36" s="124">
        <v>44661</v>
      </c>
      <c r="ACS36" s="1">
        <v>44662</v>
      </c>
      <c r="ACT36" s="1">
        <v>44663</v>
      </c>
      <c r="ACU36" s="1">
        <v>44664</v>
      </c>
      <c r="ACV36" s="1">
        <v>44665</v>
      </c>
      <c r="ACW36" s="1">
        <v>44666</v>
      </c>
      <c r="ACX36" s="1">
        <v>44667</v>
      </c>
      <c r="ACY36" s="1">
        <v>44668</v>
      </c>
      <c r="ACZ36" s="1">
        <v>44669</v>
      </c>
      <c r="ADA36" s="1">
        <v>44670</v>
      </c>
      <c r="ADB36" s="1">
        <v>44671</v>
      </c>
      <c r="ADC36" s="1">
        <v>44672</v>
      </c>
      <c r="ADD36" s="1">
        <v>44673</v>
      </c>
      <c r="ADE36" s="1">
        <v>44674</v>
      </c>
      <c r="ADF36" s="1">
        <v>44675</v>
      </c>
      <c r="ADG36" s="1">
        <v>44676</v>
      </c>
      <c r="ADH36" s="1">
        <v>44677</v>
      </c>
      <c r="ADI36" s="1">
        <v>44678</v>
      </c>
      <c r="ADJ36" s="1">
        <v>44679</v>
      </c>
      <c r="ADK36" s="1">
        <v>44680</v>
      </c>
      <c r="ADL36" s="1">
        <v>44681</v>
      </c>
      <c r="ADM36" s="1">
        <v>44682</v>
      </c>
      <c r="ADN36" s="1">
        <v>44683</v>
      </c>
      <c r="ADO36" s="1">
        <v>44684</v>
      </c>
      <c r="ADP36" s="1">
        <v>44685</v>
      </c>
      <c r="ADQ36" s="1">
        <v>44686</v>
      </c>
      <c r="ADR36" s="1">
        <v>44687</v>
      </c>
      <c r="ADS36" s="1">
        <v>44688</v>
      </c>
      <c r="ADT36" s="1">
        <v>44689</v>
      </c>
      <c r="ADU36" s="1">
        <v>44690</v>
      </c>
      <c r="ADV36" s="1">
        <v>44691</v>
      </c>
      <c r="ADW36" s="1">
        <v>44692</v>
      </c>
      <c r="ADX36" s="1">
        <v>44693</v>
      </c>
      <c r="ADY36" s="1">
        <v>44694</v>
      </c>
      <c r="ADZ36" s="1">
        <v>44695</v>
      </c>
      <c r="AEA36" s="1">
        <v>44696</v>
      </c>
      <c r="AEB36" s="1">
        <v>44697</v>
      </c>
      <c r="AEC36" s="1">
        <v>44698</v>
      </c>
      <c r="AED36" s="1">
        <v>44699</v>
      </c>
      <c r="AEE36" s="1">
        <v>44700</v>
      </c>
      <c r="AEF36" s="1">
        <v>44701</v>
      </c>
      <c r="AEG36" s="1">
        <v>44702</v>
      </c>
      <c r="AEH36" s="1">
        <v>44703</v>
      </c>
      <c r="AEI36" s="1">
        <v>44704</v>
      </c>
      <c r="AEJ36" s="1">
        <v>44705</v>
      </c>
      <c r="AEK36" s="1">
        <v>44706</v>
      </c>
      <c r="AEL36" s="1">
        <v>44707</v>
      </c>
      <c r="AEM36" s="1">
        <v>44708</v>
      </c>
      <c r="AEN36" s="1">
        <v>44709</v>
      </c>
      <c r="AEO36" s="1">
        <v>44710</v>
      </c>
      <c r="AEP36" s="1">
        <v>44711</v>
      </c>
      <c r="AEQ36" s="1">
        <v>44712</v>
      </c>
      <c r="AER36" s="1">
        <v>44713</v>
      </c>
      <c r="AES36" s="1">
        <v>44714</v>
      </c>
      <c r="AET36" s="1">
        <v>44715</v>
      </c>
      <c r="AEU36" s="1">
        <v>44716</v>
      </c>
      <c r="AEV36" s="1">
        <v>44717</v>
      </c>
      <c r="AEW36" s="1">
        <v>44718</v>
      </c>
      <c r="AEX36" s="1">
        <v>44719</v>
      </c>
      <c r="AEY36" s="1">
        <v>44720</v>
      </c>
      <c r="AEZ36" s="1">
        <v>44721</v>
      </c>
      <c r="AFA36" s="1">
        <v>44722</v>
      </c>
      <c r="AFB36" s="1">
        <v>44723</v>
      </c>
      <c r="AFC36" s="1">
        <v>44724</v>
      </c>
      <c r="AFD36" s="1">
        <v>44725</v>
      </c>
      <c r="AFE36" s="1">
        <v>44726</v>
      </c>
      <c r="AFF36" s="1">
        <v>44727</v>
      </c>
      <c r="AFG36" s="1">
        <v>44728</v>
      </c>
      <c r="AFH36" s="1">
        <v>44729</v>
      </c>
      <c r="AFI36" s="1">
        <v>44730</v>
      </c>
      <c r="AFJ36" s="1">
        <v>44731</v>
      </c>
      <c r="AFK36" s="1">
        <v>44732</v>
      </c>
      <c r="AFL36" s="1">
        <v>44733</v>
      </c>
      <c r="AFM36" s="1">
        <v>44734</v>
      </c>
      <c r="AFN36" s="1">
        <v>44735</v>
      </c>
      <c r="AFO36" s="1">
        <v>44736</v>
      </c>
      <c r="AFP36" s="1">
        <v>44737</v>
      </c>
      <c r="AFQ36" s="130">
        <v>44738</v>
      </c>
      <c r="AFR36" s="130">
        <v>44739</v>
      </c>
      <c r="AFS36" s="130">
        <v>44740</v>
      </c>
      <c r="AFT36" s="130">
        <v>44741</v>
      </c>
      <c r="AFU36" s="130">
        <v>44742</v>
      </c>
      <c r="AFV36" s="130">
        <v>44743</v>
      </c>
      <c r="AFW36" s="130">
        <v>44744</v>
      </c>
      <c r="AFX36" s="130">
        <v>44745</v>
      </c>
      <c r="AFY36" s="130">
        <v>44746</v>
      </c>
      <c r="AFZ36" s="130">
        <v>44747</v>
      </c>
      <c r="AGA36" s="130">
        <v>44748</v>
      </c>
      <c r="AGB36" s="130">
        <v>44749</v>
      </c>
      <c r="AGC36" s="130">
        <v>44750</v>
      </c>
      <c r="AGD36" s="130">
        <v>44751</v>
      </c>
      <c r="AGE36" s="130">
        <v>44752</v>
      </c>
      <c r="AGF36" s="130">
        <v>44753</v>
      </c>
      <c r="AGG36" s="130">
        <v>44754</v>
      </c>
      <c r="AGH36" s="130">
        <v>44755</v>
      </c>
      <c r="AGI36" s="130">
        <v>44756</v>
      </c>
      <c r="AGJ36" s="130">
        <v>44757</v>
      </c>
      <c r="AGK36" s="130">
        <v>44758</v>
      </c>
      <c r="AGL36" s="130">
        <v>44759</v>
      </c>
      <c r="AGM36" s="130">
        <v>44760</v>
      </c>
      <c r="AGN36" s="130">
        <v>44761</v>
      </c>
      <c r="AGO36" s="130">
        <v>44762</v>
      </c>
      <c r="AGP36" s="130">
        <v>44763</v>
      </c>
      <c r="AGQ36" s="130">
        <v>44764</v>
      </c>
      <c r="AGR36" s="130">
        <v>44765</v>
      </c>
      <c r="AGS36" s="130">
        <v>44766</v>
      </c>
      <c r="AGT36" s="130">
        <v>44767</v>
      </c>
      <c r="AGU36" s="130">
        <v>44768</v>
      </c>
      <c r="AGV36" s="130">
        <v>44769</v>
      </c>
      <c r="AGW36" s="130">
        <v>44770</v>
      </c>
      <c r="AGX36" s="130">
        <v>44771</v>
      </c>
      <c r="AGY36" s="130">
        <v>44772</v>
      </c>
      <c r="AGZ36" s="130">
        <v>44773</v>
      </c>
      <c r="AHA36" s="130">
        <v>44774</v>
      </c>
      <c r="AHB36" s="130">
        <v>44775</v>
      </c>
      <c r="AHC36" s="130">
        <v>44776</v>
      </c>
      <c r="AHD36" s="130">
        <v>44777</v>
      </c>
      <c r="AHE36" s="130">
        <v>44778</v>
      </c>
      <c r="AHF36" s="130">
        <v>44779</v>
      </c>
      <c r="AHG36" s="130">
        <v>44780</v>
      </c>
      <c r="AHH36" s="130">
        <v>44781</v>
      </c>
      <c r="AHI36" s="130">
        <v>44782</v>
      </c>
      <c r="AHJ36" s="130">
        <v>44783</v>
      </c>
      <c r="AHK36" s="130">
        <v>44784</v>
      </c>
      <c r="AHL36" s="130">
        <v>44785</v>
      </c>
      <c r="AHM36" s="130">
        <v>44786</v>
      </c>
      <c r="AHN36" s="130">
        <v>44787</v>
      </c>
      <c r="AHO36" s="130">
        <v>44788</v>
      </c>
      <c r="AHP36" s="130">
        <v>44789</v>
      </c>
      <c r="AHQ36" s="130">
        <v>44790</v>
      </c>
      <c r="AHR36" s="130">
        <v>44791</v>
      </c>
      <c r="AHS36" s="130">
        <v>44792</v>
      </c>
      <c r="AHT36" s="130">
        <v>44793</v>
      </c>
      <c r="AHU36" s="130">
        <v>44794</v>
      </c>
      <c r="AHV36" s="130">
        <v>44795</v>
      </c>
      <c r="AHW36" s="130">
        <v>44796</v>
      </c>
      <c r="AHX36" s="130">
        <v>44797</v>
      </c>
      <c r="AHY36" s="130">
        <v>44798</v>
      </c>
      <c r="AHZ36" s="130">
        <v>44799</v>
      </c>
      <c r="AIA36" s="130">
        <v>44800</v>
      </c>
      <c r="AIB36" s="130">
        <v>44801</v>
      </c>
      <c r="AIC36" s="130">
        <v>44802</v>
      </c>
      <c r="AID36" s="130">
        <v>44803</v>
      </c>
      <c r="AIE36" s="130">
        <v>44804</v>
      </c>
      <c r="AIF36" s="130">
        <v>44805</v>
      </c>
      <c r="AIG36" s="130">
        <v>44806</v>
      </c>
      <c r="AIH36" s="130">
        <v>44807</v>
      </c>
      <c r="AII36" s="130">
        <v>44808</v>
      </c>
      <c r="AIJ36" s="130">
        <v>44809</v>
      </c>
      <c r="AIK36" s="130">
        <v>44810</v>
      </c>
      <c r="AIL36" s="130">
        <v>44811</v>
      </c>
      <c r="AIM36" s="130">
        <v>44812</v>
      </c>
      <c r="AIN36" s="130">
        <v>44813</v>
      </c>
      <c r="AIO36" s="130">
        <v>44814</v>
      </c>
      <c r="AIP36" s="130">
        <v>44815</v>
      </c>
      <c r="AIQ36" s="130">
        <v>44816</v>
      </c>
      <c r="AIR36" s="130">
        <v>44817</v>
      </c>
      <c r="AIS36" s="130">
        <v>44818</v>
      </c>
      <c r="AIT36" s="130">
        <v>44819</v>
      </c>
      <c r="AIU36" s="130">
        <v>44820</v>
      </c>
      <c r="AIV36" s="130">
        <v>44821</v>
      </c>
      <c r="AIW36" s="130">
        <v>44822</v>
      </c>
      <c r="AIX36" s="130">
        <v>44823</v>
      </c>
      <c r="AIY36" s="130">
        <v>44824</v>
      </c>
      <c r="AIZ36" s="130">
        <v>44825</v>
      </c>
      <c r="AJA36" s="130">
        <v>44826</v>
      </c>
      <c r="AJB36" s="130">
        <v>44827</v>
      </c>
      <c r="AJC36" s="130">
        <v>44828</v>
      </c>
      <c r="AJD36" s="130">
        <v>44829</v>
      </c>
      <c r="AJE36" s="130">
        <v>44830</v>
      </c>
      <c r="AJF36" s="130">
        <v>44831</v>
      </c>
      <c r="AJG36" s="130">
        <v>44832</v>
      </c>
      <c r="AJH36" s="130">
        <v>44833</v>
      </c>
      <c r="AJI36" s="130">
        <v>44834</v>
      </c>
      <c r="AJJ36" s="130">
        <v>44835</v>
      </c>
      <c r="AJK36" s="130">
        <v>44836</v>
      </c>
      <c r="AJL36" s="130">
        <v>44837</v>
      </c>
      <c r="AJM36" s="130">
        <v>44838</v>
      </c>
      <c r="AJN36" s="130">
        <v>44839</v>
      </c>
      <c r="AJO36" s="130">
        <v>44840</v>
      </c>
      <c r="AJP36" s="130">
        <v>44841</v>
      </c>
      <c r="AJQ36" s="130">
        <v>44842</v>
      </c>
      <c r="AJR36" s="130">
        <v>44843</v>
      </c>
      <c r="AJS36" s="130">
        <v>44844</v>
      </c>
      <c r="AJT36" s="130">
        <v>44845</v>
      </c>
      <c r="AJU36" s="130">
        <v>44846</v>
      </c>
      <c r="AJV36" s="130">
        <v>44847</v>
      </c>
      <c r="AJW36" s="130">
        <v>44848</v>
      </c>
      <c r="AJX36" s="130">
        <v>44849</v>
      </c>
      <c r="AJY36" s="130">
        <v>44850</v>
      </c>
      <c r="AJZ36" s="130">
        <v>44851</v>
      </c>
      <c r="AKA36" s="130">
        <v>44852</v>
      </c>
      <c r="AKB36" s="130">
        <v>44853</v>
      </c>
      <c r="AKC36" s="130">
        <v>44854</v>
      </c>
      <c r="AKD36" s="130">
        <v>44855</v>
      </c>
      <c r="AKE36" s="130">
        <v>44856</v>
      </c>
      <c r="AKF36" s="130">
        <v>44857</v>
      </c>
      <c r="AKG36" s="130">
        <v>44858</v>
      </c>
      <c r="AKH36" s="130">
        <v>44859</v>
      </c>
      <c r="AKI36" s="130">
        <v>44860</v>
      </c>
      <c r="AKJ36" s="130">
        <v>44861</v>
      </c>
      <c r="AKK36" s="130">
        <v>44862</v>
      </c>
      <c r="AKL36" s="130">
        <v>44863</v>
      </c>
      <c r="AKM36" s="130">
        <v>44864</v>
      </c>
      <c r="AKN36" s="130">
        <v>44865</v>
      </c>
      <c r="AKO36" s="130">
        <v>44866</v>
      </c>
      <c r="AKP36" s="130">
        <v>44867</v>
      </c>
      <c r="AKQ36" s="130">
        <v>44868</v>
      </c>
      <c r="AKR36" s="130">
        <v>44869</v>
      </c>
      <c r="AKS36" s="130">
        <v>44870</v>
      </c>
      <c r="AKT36" s="130">
        <v>44871</v>
      </c>
      <c r="AKU36" s="130">
        <v>44872</v>
      </c>
      <c r="AKV36" s="130">
        <v>44873</v>
      </c>
      <c r="AKW36" s="130">
        <v>44874</v>
      </c>
      <c r="AKX36" s="130">
        <v>44875</v>
      </c>
      <c r="AKY36" s="130">
        <v>44876</v>
      </c>
      <c r="AKZ36" s="130">
        <v>44877</v>
      </c>
      <c r="ALA36" s="130">
        <v>44878</v>
      </c>
      <c r="ALB36" s="130">
        <v>44879</v>
      </c>
      <c r="ALC36" s="130">
        <v>44880</v>
      </c>
      <c r="ALD36" s="130">
        <v>44881</v>
      </c>
      <c r="ALE36" s="130">
        <v>44882</v>
      </c>
      <c r="ALF36" s="130">
        <v>44883</v>
      </c>
      <c r="ALG36" s="130">
        <v>44884</v>
      </c>
      <c r="ALH36" s="130">
        <v>44885</v>
      </c>
      <c r="ALI36" s="130">
        <v>44886</v>
      </c>
      <c r="ALJ36" s="130">
        <v>44887</v>
      </c>
      <c r="ALK36" s="130">
        <v>44888</v>
      </c>
      <c r="ALL36" s="130">
        <v>44889</v>
      </c>
      <c r="ALM36" s="130">
        <v>44890</v>
      </c>
      <c r="ALN36" s="130">
        <v>44891</v>
      </c>
      <c r="ALO36" s="130">
        <v>44892</v>
      </c>
      <c r="ALP36" s="130">
        <v>44893</v>
      </c>
      <c r="ALQ36" s="130">
        <v>44894</v>
      </c>
      <c r="ALR36" s="130">
        <v>44895</v>
      </c>
      <c r="ALS36" s="130">
        <v>44896</v>
      </c>
      <c r="ALT36" s="130">
        <v>44897</v>
      </c>
      <c r="ALU36" s="130">
        <v>44898</v>
      </c>
      <c r="ALV36" s="130">
        <v>44899</v>
      </c>
      <c r="ALW36" s="130">
        <v>44900</v>
      </c>
      <c r="ALX36" s="130">
        <v>44901</v>
      </c>
      <c r="ALY36" s="130">
        <v>44902</v>
      </c>
      <c r="ALZ36" s="130">
        <v>44903</v>
      </c>
      <c r="AMA36" s="130">
        <v>44904</v>
      </c>
      <c r="AMB36" s="130">
        <v>44905</v>
      </c>
      <c r="AMC36" s="130">
        <v>44906</v>
      </c>
      <c r="AMD36" s="130">
        <v>44907</v>
      </c>
      <c r="AME36" s="130">
        <v>44908</v>
      </c>
      <c r="AMF36" s="130">
        <v>44909</v>
      </c>
      <c r="AMG36" s="130">
        <v>44910</v>
      </c>
      <c r="AMH36" s="130">
        <v>44911</v>
      </c>
      <c r="AMI36" s="130">
        <v>44912</v>
      </c>
      <c r="AMJ36" s="130">
        <v>44913</v>
      </c>
      <c r="AMK36" s="130">
        <v>44914</v>
      </c>
      <c r="AML36" s="130">
        <v>44915</v>
      </c>
      <c r="AMM36" s="130">
        <v>44916</v>
      </c>
      <c r="AMN36" s="130">
        <v>44917</v>
      </c>
      <c r="AMO36" s="130">
        <v>44918</v>
      </c>
      <c r="AMP36" s="130">
        <v>44919</v>
      </c>
      <c r="AMQ36" s="130">
        <v>44920</v>
      </c>
      <c r="AMR36" s="130">
        <v>44921</v>
      </c>
      <c r="AMS36" s="130">
        <v>44922</v>
      </c>
      <c r="AMT36" s="130">
        <v>44923</v>
      </c>
      <c r="AMU36" s="130">
        <v>44924</v>
      </c>
      <c r="AMV36" s="130">
        <v>44925</v>
      </c>
      <c r="AMW36" s="130">
        <v>44926</v>
      </c>
      <c r="AMX36" s="130">
        <v>44927</v>
      </c>
      <c r="AMY36" s="130">
        <v>44928</v>
      </c>
      <c r="AMZ36" s="130">
        <v>44929</v>
      </c>
      <c r="ANA36" s="130">
        <v>44930</v>
      </c>
      <c r="ANB36" s="130">
        <v>44931</v>
      </c>
      <c r="ANC36" s="130">
        <v>44932</v>
      </c>
      <c r="AND36" s="130">
        <v>44933</v>
      </c>
      <c r="ANE36" s="130">
        <v>44934</v>
      </c>
      <c r="ANF36" s="130">
        <v>44935</v>
      </c>
      <c r="ANG36" s="130">
        <v>44936</v>
      </c>
      <c r="ANH36" s="130">
        <v>44937</v>
      </c>
      <c r="ANI36" s="130">
        <v>44938</v>
      </c>
      <c r="ANJ36" s="130">
        <v>44939</v>
      </c>
      <c r="ANK36" s="130">
        <v>44940</v>
      </c>
      <c r="ANL36" s="130">
        <v>44941</v>
      </c>
      <c r="ANM36" s="130">
        <v>44942</v>
      </c>
      <c r="ANN36" s="130">
        <v>44943</v>
      </c>
      <c r="ANO36" s="130">
        <v>44944</v>
      </c>
      <c r="ANP36" s="130">
        <v>44945</v>
      </c>
      <c r="ANQ36" s="130">
        <v>44946</v>
      </c>
      <c r="ANR36" s="130">
        <v>44947</v>
      </c>
      <c r="ANS36" s="130">
        <v>44948</v>
      </c>
      <c r="ANT36" s="130">
        <v>44949</v>
      </c>
      <c r="ANU36" s="130">
        <v>44950</v>
      </c>
      <c r="ANV36" s="130">
        <v>44951</v>
      </c>
      <c r="ANW36" s="130">
        <v>44952</v>
      </c>
      <c r="ANX36" s="130">
        <v>44953</v>
      </c>
      <c r="ANY36" s="130">
        <v>44954</v>
      </c>
      <c r="ANZ36" s="130">
        <v>44955</v>
      </c>
      <c r="AOA36" s="130">
        <v>44956</v>
      </c>
      <c r="AOB36" s="130">
        <v>44957</v>
      </c>
      <c r="AOC36" s="130">
        <v>44958</v>
      </c>
      <c r="AOD36" s="130">
        <v>44959</v>
      </c>
      <c r="AOE36" s="130">
        <v>44960</v>
      </c>
      <c r="AOF36" s="130">
        <v>44961</v>
      </c>
      <c r="AOG36" s="130">
        <v>44962</v>
      </c>
      <c r="AOH36" s="130">
        <v>44963</v>
      </c>
      <c r="AOI36" s="130">
        <v>44964</v>
      </c>
      <c r="AOJ36" s="130">
        <v>44965</v>
      </c>
      <c r="AOK36" s="130">
        <v>44966</v>
      </c>
      <c r="AOL36" s="130">
        <v>44967</v>
      </c>
      <c r="AOM36" s="130">
        <v>44968</v>
      </c>
      <c r="AON36" s="130">
        <v>44969</v>
      </c>
      <c r="AOO36" s="130">
        <v>44970</v>
      </c>
      <c r="AOP36" s="130">
        <v>44971</v>
      </c>
      <c r="AOQ36" s="130">
        <v>44972</v>
      </c>
      <c r="AOR36" s="130">
        <v>44973</v>
      </c>
      <c r="AOS36" s="130">
        <v>44974</v>
      </c>
      <c r="AOT36" s="130">
        <v>44975</v>
      </c>
      <c r="AOU36" s="130">
        <v>44976</v>
      </c>
      <c r="AOV36" s="130">
        <v>44977</v>
      </c>
      <c r="AOW36" s="130">
        <v>44978</v>
      </c>
      <c r="AOX36" s="130">
        <v>44979</v>
      </c>
      <c r="AOY36" s="130">
        <v>44980</v>
      </c>
      <c r="AOZ36" s="130">
        <v>44981</v>
      </c>
      <c r="APA36" s="130">
        <v>44982</v>
      </c>
      <c r="APB36" s="130">
        <v>44983</v>
      </c>
      <c r="APC36" s="130">
        <v>44984</v>
      </c>
      <c r="APD36" s="130">
        <v>44985</v>
      </c>
      <c r="APE36" s="130">
        <v>44986</v>
      </c>
      <c r="APF36" s="130">
        <v>44987</v>
      </c>
      <c r="APG36" s="130">
        <v>44988</v>
      </c>
      <c r="APH36" s="130">
        <v>44989</v>
      </c>
      <c r="API36" s="130">
        <v>44990</v>
      </c>
      <c r="APJ36" s="130">
        <v>44991</v>
      </c>
      <c r="APK36" s="130">
        <v>44992</v>
      </c>
      <c r="APL36" s="130">
        <v>44993</v>
      </c>
      <c r="APM36" s="130">
        <v>44994</v>
      </c>
      <c r="APN36" s="130">
        <v>44995</v>
      </c>
      <c r="APO36" s="130">
        <v>44996</v>
      </c>
      <c r="APP36" s="130">
        <v>44997</v>
      </c>
      <c r="APQ36" s="130">
        <v>44998</v>
      </c>
      <c r="APR36" s="130">
        <v>44999</v>
      </c>
      <c r="APS36" s="130">
        <v>45000</v>
      </c>
      <c r="APT36" s="130">
        <v>45001</v>
      </c>
      <c r="APU36" s="130">
        <v>45002</v>
      </c>
      <c r="APV36" s="130">
        <v>45003</v>
      </c>
      <c r="APW36" s="130">
        <v>45004</v>
      </c>
      <c r="APX36" s="130">
        <v>45005</v>
      </c>
      <c r="APY36" s="130">
        <v>45006</v>
      </c>
      <c r="APZ36" s="130">
        <v>45007</v>
      </c>
      <c r="AQA36" s="130">
        <v>45008</v>
      </c>
      <c r="AQB36" s="130">
        <v>45009</v>
      </c>
      <c r="AQC36" s="130">
        <v>45010</v>
      </c>
      <c r="AQD36" s="130">
        <v>45011</v>
      </c>
      <c r="AQE36" s="130">
        <v>45012</v>
      </c>
      <c r="AQF36" s="130">
        <v>45013</v>
      </c>
      <c r="AQG36" s="130">
        <v>45014</v>
      </c>
      <c r="AQH36" s="130">
        <v>45015</v>
      </c>
      <c r="AQI36" s="130">
        <v>45016</v>
      </c>
      <c r="AQJ36" s="130">
        <v>45017</v>
      </c>
      <c r="AQK36" s="130">
        <v>45018</v>
      </c>
      <c r="AQL36" s="130">
        <v>45019</v>
      </c>
      <c r="AQM36" s="130">
        <v>45020</v>
      </c>
      <c r="AQN36" s="130">
        <v>45021</v>
      </c>
      <c r="AQO36" s="130">
        <v>45022</v>
      </c>
      <c r="AQP36" s="130">
        <v>45023</v>
      </c>
      <c r="AQQ36" s="130">
        <v>45024</v>
      </c>
      <c r="AQR36" s="130">
        <v>45025</v>
      </c>
      <c r="AQS36" s="130">
        <v>45026</v>
      </c>
      <c r="AQT36" s="130">
        <v>45027</v>
      </c>
      <c r="AQU36" s="130">
        <v>45028</v>
      </c>
      <c r="AQV36" s="130">
        <v>45029</v>
      </c>
      <c r="AQW36" s="130">
        <v>45030</v>
      </c>
      <c r="AQX36" s="130">
        <v>45031</v>
      </c>
      <c r="AQY36" s="130">
        <v>45032</v>
      </c>
      <c r="AQZ36" s="130">
        <v>45033</v>
      </c>
      <c r="ARA36" s="130">
        <v>45034</v>
      </c>
      <c r="ARB36" s="130">
        <v>45035</v>
      </c>
      <c r="ARC36" s="130">
        <v>45036</v>
      </c>
      <c r="ARD36" s="130">
        <v>45037</v>
      </c>
      <c r="ARE36" s="130">
        <v>45038</v>
      </c>
      <c r="ARF36" s="130">
        <v>45039</v>
      </c>
      <c r="ARG36" s="130">
        <v>45040</v>
      </c>
      <c r="ARH36" s="130">
        <v>45041</v>
      </c>
      <c r="ARI36" s="130">
        <v>45042</v>
      </c>
      <c r="ARJ36" s="130">
        <v>45043</v>
      </c>
      <c r="ARK36" s="130">
        <v>45044</v>
      </c>
      <c r="ARL36" s="130">
        <v>45045</v>
      </c>
      <c r="ARM36" s="130">
        <v>45046</v>
      </c>
      <c r="ARN36" s="130">
        <v>45047</v>
      </c>
      <c r="ARO36" s="130">
        <v>45048</v>
      </c>
      <c r="ARP36" s="130">
        <v>45049</v>
      </c>
      <c r="ARQ36" s="130">
        <v>45050</v>
      </c>
      <c r="ARR36" s="130">
        <v>45051</v>
      </c>
      <c r="ARS36" s="130">
        <v>45052</v>
      </c>
      <c r="ART36" s="130">
        <v>45053</v>
      </c>
      <c r="ARU36" s="130">
        <v>45054</v>
      </c>
    </row>
    <row r="37" spans="1:1165" s="23" customFormat="1">
      <c r="A37" s="138" t="s">
        <v>57</v>
      </c>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51">
        <f t="shared" ref="AT37" si="660">AT38/AT39</f>
        <v>3.2500000000000001E-2</v>
      </c>
      <c r="AU37" s="51">
        <f t="shared" ref="AU37" si="661">AU38/AU39</f>
        <v>3.7499999999999999E-2</v>
      </c>
      <c r="AV37" s="51">
        <f t="shared" ref="AV37" si="662">AV38/AV39</f>
        <v>5.5E-2</v>
      </c>
      <c r="AW37" s="51">
        <f t="shared" ref="AW37" si="663">AW38/AW39</f>
        <v>7.2499999999999995E-2</v>
      </c>
      <c r="AX37" s="51">
        <f t="shared" ref="AX37" si="664">AX38/AX39</f>
        <v>9.2499999999999999E-2</v>
      </c>
      <c r="AY37" s="51">
        <f t="shared" ref="AY37" si="665">AY38/AY39</f>
        <v>9.2499999999999999E-2</v>
      </c>
      <c r="AZ37" s="51">
        <f t="shared" ref="AZ37" si="666">AZ38/AZ39</f>
        <v>0.13250000000000001</v>
      </c>
      <c r="BA37" s="51">
        <f t="shared" ref="BA37" si="667">BA38/BA39</f>
        <v>0.1875</v>
      </c>
      <c r="BB37" s="51">
        <f t="shared" ref="BB37" si="668">BB38/BB39</f>
        <v>0.11657303370786516</v>
      </c>
      <c r="BC37" s="51">
        <f t="shared" ref="BC37" si="669">BC38/BC39</f>
        <v>0.13764044943820225</v>
      </c>
      <c r="BD37" s="51">
        <f t="shared" ref="BD37" si="670">BD38/BD39</f>
        <v>7.5132978723404256E-2</v>
      </c>
      <c r="BE37" s="51">
        <f t="shared" ref="BE37" si="671">BE38/BE39</f>
        <v>8.1781914893617025E-2</v>
      </c>
      <c r="BF37" s="51">
        <f t="shared" ref="BF37" si="672">BF38/BF39</f>
        <v>8.7101063829787231E-2</v>
      </c>
      <c r="BG37" s="51">
        <f t="shared" ref="BG37" si="673">BG38/BG39</f>
        <v>8.9760638297872342E-2</v>
      </c>
      <c r="BH37" s="51">
        <f t="shared" ref="BH37" si="674">BH38/BH39</f>
        <v>9.5744680851063829E-2</v>
      </c>
      <c r="BI37" s="51">
        <f t="shared" ref="BI37" si="675">BI38/BI39</f>
        <v>0.10172872340425532</v>
      </c>
      <c r="BJ37" s="51">
        <f t="shared" ref="BJ37" si="676">BJ38/BJ39</f>
        <v>0.11968085106382979</v>
      </c>
      <c r="BK37" s="51">
        <f t="shared" ref="BK37" si="677">BK38/BK39</f>
        <v>0.12965425531914893</v>
      </c>
      <c r="BL37" s="51">
        <f t="shared" ref="BL37" si="678">BL38/BL39</f>
        <v>0.13829787234042554</v>
      </c>
      <c r="BM37" s="51">
        <f t="shared" ref="BM37" si="679">BM38/BM39</f>
        <v>0.13497340425531915</v>
      </c>
      <c r="BN37" s="51">
        <f t="shared" ref="BN37" si="680">BN38/BN39</f>
        <v>0.11901595744680851</v>
      </c>
      <c r="BO37" s="51">
        <f t="shared" ref="BO37" si="681">BO38/BO39</f>
        <v>0.1163563829787234</v>
      </c>
      <c r="BP37" s="51">
        <f t="shared" ref="BP37" si="682">BP38/BP39</f>
        <v>0.10970744680851063</v>
      </c>
      <c r="BQ37" s="51">
        <f t="shared" ref="BQ37" si="683">BQ38/BQ39</f>
        <v>0.10904255319148937</v>
      </c>
      <c r="BR37" s="51">
        <f t="shared" ref="BR37" si="684">BR38/BR39</f>
        <v>0.11037234042553191</v>
      </c>
      <c r="BS37" s="51">
        <f t="shared" ref="BS37" si="685">BS38/BS39</f>
        <v>0.10837765957446809</v>
      </c>
      <c r="BT37" s="51">
        <f t="shared" ref="BT37" si="686">BT38/BT39</f>
        <v>9.375E-2</v>
      </c>
      <c r="BU37" s="51">
        <f t="shared" ref="BU37" si="687">BU38/BU39</f>
        <v>9.5744680851063829E-2</v>
      </c>
      <c r="BV37" s="51">
        <f t="shared" ref="BV37" si="688">BV38/BV39</f>
        <v>9.7074468085106377E-2</v>
      </c>
      <c r="BW37" s="51">
        <f t="shared" ref="BW37" si="689">BW38/BW39</f>
        <v>7.8457446808510634E-2</v>
      </c>
      <c r="BX37" s="51">
        <f t="shared" ref="BX37" si="690">BX38/BX39</f>
        <v>6.25E-2</v>
      </c>
      <c r="BY37" s="51">
        <f t="shared" ref="BY37" si="691">BY38/BY39</f>
        <v>5.5186170212765957E-2</v>
      </c>
      <c r="BZ37" s="51">
        <f t="shared" ref="BZ37" si="692">BZ38/BZ39</f>
        <v>5.5186170212765957E-2</v>
      </c>
      <c r="CA37" s="51">
        <f t="shared" ref="CA37" si="693">CA38/CA39</f>
        <v>5.3191489361702128E-2</v>
      </c>
      <c r="CB37" s="51">
        <f t="shared" ref="CB37" si="694">CB38/CB39</f>
        <v>5.3191489361702128E-2</v>
      </c>
      <c r="CC37" s="51">
        <f t="shared" ref="CC37" si="695">CC38/CC39</f>
        <v>5.3191489361702128E-2</v>
      </c>
      <c r="CD37" s="51">
        <f t="shared" ref="CD37" si="696">CD38/CD39</f>
        <v>4.6542553191489359E-2</v>
      </c>
      <c r="CE37" s="51">
        <f t="shared" ref="CE37" si="697">CE38/CE39</f>
        <v>4.0558510638297872E-2</v>
      </c>
      <c r="CF37" s="51">
        <f t="shared" ref="CF37" si="698">CF38/CF39</f>
        <v>3.5904255319148939E-2</v>
      </c>
      <c r="CG37" s="51">
        <f t="shared" ref="CG37" si="699">CG38/CG39</f>
        <v>2.8590425531914893E-2</v>
      </c>
      <c r="CH37" s="51">
        <f t="shared" ref="CH37" si="700">CH38/CH39</f>
        <v>2.4601063829787235E-2</v>
      </c>
      <c r="CI37" s="51">
        <f t="shared" ref="CI37" si="701">CI38/CI39</f>
        <v>2.4601063829787235E-2</v>
      </c>
      <c r="CJ37" s="51">
        <f t="shared" ref="CJ37" si="702">CJ38/CJ39</f>
        <v>2.4601063829787235E-2</v>
      </c>
      <c r="CK37" s="51">
        <f t="shared" ref="CK37" si="703">CK38/CK39</f>
        <v>2.1276595744680851E-2</v>
      </c>
      <c r="CL37" s="51">
        <f t="shared" ref="CL37" si="704">CL38/CL39</f>
        <v>1.4627659574468085E-2</v>
      </c>
      <c r="CM37" s="51">
        <f t="shared" ref="CM37" si="705">CM38/CM39</f>
        <v>1.5292553191489361E-2</v>
      </c>
      <c r="CN37" s="51">
        <f t="shared" ref="CN37" si="706">CN38/CN39</f>
        <v>1.3962765957446808E-2</v>
      </c>
      <c r="CO37" s="51">
        <f t="shared" ref="CO37" si="707">CO38/CO39</f>
        <v>7.9787234042553185E-3</v>
      </c>
      <c r="CP37" s="51">
        <f t="shared" ref="CP37" si="708">CP38/CP39</f>
        <v>7.9787234042553185E-3</v>
      </c>
      <c r="CQ37" s="51">
        <f t="shared" ref="CQ37" si="709">CQ38/CQ39</f>
        <v>7.9787234042553185E-3</v>
      </c>
      <c r="CR37" s="51">
        <f t="shared" ref="CR37" si="710">CR38/CR39</f>
        <v>5.9840425531914893E-3</v>
      </c>
      <c r="CS37" s="51">
        <f t="shared" ref="CS37" si="711">CS38/CS39</f>
        <v>3.9893617021276593E-3</v>
      </c>
      <c r="CT37" s="51">
        <f t="shared" ref="CT37" si="712">CT38/CT39</f>
        <v>3.324468085106383E-3</v>
      </c>
      <c r="CU37" s="51">
        <f t="shared" ref="CU37" si="713">CU38/CU39</f>
        <v>1.9946808510638296E-3</v>
      </c>
      <c r="CV37" s="51">
        <f t="shared" ref="CV37" si="714">CV38/CV39</f>
        <v>1.3297872340425532E-3</v>
      </c>
      <c r="CW37" s="51">
        <f t="shared" ref="CW37" si="715">CW38/CW39</f>
        <v>1.3297872340425532E-3</v>
      </c>
      <c r="CX37" s="51">
        <f t="shared" ref="CX37" si="716">CX38/CX39</f>
        <v>0</v>
      </c>
      <c r="CY37" s="51">
        <f t="shared" ref="CY37" si="717">CY38/CY39</f>
        <v>0</v>
      </c>
      <c r="CZ37" s="51">
        <f t="shared" ref="CZ37" si="718">CZ38/CZ39</f>
        <v>0</v>
      </c>
      <c r="DA37" s="51">
        <f t="shared" ref="DA37" si="719">DA38/DA39</f>
        <v>0</v>
      </c>
      <c r="DB37" s="51">
        <f t="shared" ref="DB37" si="720">DB38/DB39</f>
        <v>6.6489361702127658E-4</v>
      </c>
      <c r="DC37" s="51">
        <f t="shared" ref="DC37" si="721">DC38/DC39</f>
        <v>6.6489361702127658E-4</v>
      </c>
      <c r="DD37" s="51">
        <f t="shared" ref="DD37" si="722">DD38/DD39</f>
        <v>6.6489361702127658E-4</v>
      </c>
      <c r="DE37" s="51">
        <f t="shared" ref="DE37" si="723">DE38/DE39</f>
        <v>6.6489361702127658E-4</v>
      </c>
      <c r="DF37" s="51">
        <f t="shared" ref="DF37" si="724">DF38/DF39</f>
        <v>1.3297872340425532E-3</v>
      </c>
      <c r="DG37" s="51">
        <f t="shared" ref="DG37" si="725">DG38/DG39</f>
        <v>1.3297872340425532E-3</v>
      </c>
      <c r="DH37" s="51">
        <f t="shared" ref="DH37" si="726">DH38/DH39</f>
        <v>1.9946808510638296E-3</v>
      </c>
      <c r="DI37" s="51">
        <f t="shared" ref="DI37" si="727">DI38/DI39</f>
        <v>1.9946808510638296E-3</v>
      </c>
      <c r="DJ37" s="51">
        <f t="shared" ref="DJ37" si="728">DJ38/DJ39</f>
        <v>0</v>
      </c>
      <c r="DK37" s="51">
        <f t="shared" ref="DK37" si="729">DK38/DK39</f>
        <v>1.3297872340425532E-3</v>
      </c>
      <c r="DL37" s="51">
        <f t="shared" ref="DL37" si="730">DL38/DL39</f>
        <v>1.3297872340425532E-3</v>
      </c>
      <c r="DM37" s="51">
        <f t="shared" ref="DM37" si="731">DM38/DM39</f>
        <v>1.3297872340425532E-3</v>
      </c>
      <c r="DN37" s="51">
        <f t="shared" ref="DN37" si="732">DN38/DN39</f>
        <v>1.3297872340425532E-3</v>
      </c>
      <c r="DO37" s="51">
        <f t="shared" ref="DO37" si="733">DO38/DO39</f>
        <v>2.6595744680851063E-3</v>
      </c>
      <c r="DP37" s="51">
        <f t="shared" ref="DP37" si="734">DP38/DP39</f>
        <v>1.9946808510638296E-3</v>
      </c>
      <c r="DQ37" s="51">
        <f t="shared" ref="DQ37" si="735">DQ38/DQ39</f>
        <v>1.9946808510638296E-3</v>
      </c>
      <c r="DR37" s="51">
        <f t="shared" ref="DR37" si="736">DR38/DR39</f>
        <v>4.6542553191489359E-3</v>
      </c>
      <c r="DS37" s="51">
        <f t="shared" ref="DS37" si="737">DS38/DS39</f>
        <v>5.3191489361702126E-3</v>
      </c>
      <c r="DT37" s="51">
        <f t="shared" ref="DT37" si="738">DT38/DT39</f>
        <v>5.9840425531914893E-3</v>
      </c>
      <c r="DU37" s="51">
        <f t="shared" ref="DU37" si="739">DU38/DU39</f>
        <v>9.9734042553191495E-3</v>
      </c>
      <c r="DV37" s="51">
        <f t="shared" ref="DV37" si="740">DV38/DV39</f>
        <v>1.1303191489361703E-2</v>
      </c>
      <c r="DW37" s="51">
        <f t="shared" ref="DW37" si="741">DW38/DW39</f>
        <v>1.3297872340425532E-2</v>
      </c>
      <c r="DX37" s="51">
        <f t="shared" ref="DX37" si="742">DX38/DX39</f>
        <v>1.6622340425531915E-2</v>
      </c>
      <c r="DY37" s="51">
        <f t="shared" ref="DY37" si="743">DY38/DY39</f>
        <v>1.7287234042553192E-2</v>
      </c>
      <c r="DZ37" s="51">
        <f t="shared" ref="DZ37" si="744">DZ38/DZ39</f>
        <v>1.5292553191489361E-2</v>
      </c>
      <c r="EA37" s="51">
        <f t="shared" ref="EA37" si="745">EA38/EA39</f>
        <v>1.3962765957446808E-2</v>
      </c>
      <c r="EB37" s="51">
        <f t="shared" ref="EB37" si="746">EB38/EB39</f>
        <v>1.3297872340425532E-2</v>
      </c>
      <c r="EC37" s="51">
        <f t="shared" ref="EC37" si="747">EC38/EC39</f>
        <v>1.795212765957447E-2</v>
      </c>
      <c r="ED37" s="51">
        <f t="shared" ref="ED37" si="748">ED38/ED39</f>
        <v>2.1941489361702128E-2</v>
      </c>
      <c r="EE37" s="51">
        <f t="shared" ref="EE37" si="749">EE38/EE39</f>
        <v>2.5265957446808509E-2</v>
      </c>
      <c r="EF37" s="51">
        <f t="shared" ref="EF37" si="750">EF38/EF39</f>
        <v>2.3936170212765957E-2</v>
      </c>
      <c r="EG37" s="51">
        <f t="shared" ref="EG37" si="751">EG38/EG39</f>
        <v>2.6595744680851064E-2</v>
      </c>
      <c r="EH37" s="51">
        <f t="shared" ref="EH37" si="752">EH38/EH39</f>
        <v>3.3909574468085103E-2</v>
      </c>
      <c r="EI37" s="51">
        <f t="shared" ref="EI37" si="753">EI38/EI39</f>
        <v>3.6569148936170214E-2</v>
      </c>
      <c r="EJ37" s="51">
        <f t="shared" ref="EJ37" si="754">EJ38/EJ39</f>
        <v>3.7898936170212769E-2</v>
      </c>
      <c r="EK37" s="51">
        <f t="shared" ref="EK37" si="755">EK38/EK39</f>
        <v>4.9867021276595744E-2</v>
      </c>
      <c r="EL37" s="51">
        <f t="shared" ref="EL37" si="756">EL38/EL39</f>
        <v>6.515957446808511E-2</v>
      </c>
      <c r="EM37" s="51">
        <f t="shared" ref="EM37" si="757">EM38/EM39</f>
        <v>8.6436170212765964E-2</v>
      </c>
      <c r="EN37" s="51">
        <f t="shared" ref="EN37" si="758">EN38/EN39</f>
        <v>0.1023936170212766</v>
      </c>
      <c r="EO37" s="51">
        <f t="shared" ref="EO37" si="759">EO38/EO39</f>
        <v>9.8404255319148939E-2</v>
      </c>
      <c r="EP37" s="51">
        <f t="shared" ref="EP37" si="760">EP38/EP39</f>
        <v>0.10305851063829788</v>
      </c>
      <c r="EQ37" s="51">
        <f t="shared" ref="EQ37" si="761">EQ38/EQ39</f>
        <v>0.12433510638297872</v>
      </c>
      <c r="ER37" s="51">
        <f t="shared" ref="ER37" si="762">ER38/ER39</f>
        <v>0.14029255319148937</v>
      </c>
      <c r="ES37" s="51">
        <f t="shared" ref="ES37" si="763">ES38/ES39</f>
        <v>0.15558510638297873</v>
      </c>
      <c r="ET37" s="51">
        <f t="shared" ref="ET37" si="764">ET38/ET39</f>
        <v>0.15159574468085107</v>
      </c>
      <c r="EU37" s="51">
        <f t="shared" ref="EU37" si="765">EU38/EU39</f>
        <v>0.15492021276595744</v>
      </c>
      <c r="EV37" s="51">
        <f t="shared" ref="EV37" si="766">EV38/EV39</f>
        <v>0.14960106382978725</v>
      </c>
      <c r="EW37" s="51">
        <f t="shared" ref="EW37" si="767">EW38/EW39</f>
        <v>0.15226063829787234</v>
      </c>
      <c r="EX37" s="51">
        <f t="shared" ref="EX37" si="768">EX38/EX39</f>
        <v>0.18085106382978725</v>
      </c>
      <c r="EY37" s="51">
        <f t="shared" ref="EY37" si="769">EY38/EY39</f>
        <v>0.19747340425531915</v>
      </c>
      <c r="EZ37" s="51">
        <f t="shared" ref="EZ37" si="770">EZ38/EZ39</f>
        <v>0.21675531914893617</v>
      </c>
      <c r="FA37" s="51">
        <f t="shared" ref="FA37" si="771">FA38/FA39</f>
        <v>0.2047872340425532</v>
      </c>
      <c r="FB37" s="51">
        <f t="shared" ref="FB37" si="772">FB38/FB39</f>
        <v>0.24069148936170212</v>
      </c>
      <c r="FC37" s="51">
        <f t="shared" ref="FC37" si="773">FC38/FC39</f>
        <v>0.22473404255319149</v>
      </c>
      <c r="FD37" s="51">
        <f t="shared" ref="FD37" si="774">FD38/FD39</f>
        <v>0.2327127659574468</v>
      </c>
      <c r="FE37" s="51">
        <f t="shared" ref="FE37" si="775">FE38/FE39</f>
        <v>0.23537234042553193</v>
      </c>
      <c r="FF37" s="51">
        <f t="shared" ref="FF37" si="776">FF38/FF39</f>
        <v>0.19547872340425532</v>
      </c>
      <c r="FG37" s="51">
        <f t="shared" ref="FG37" si="777">FG38/FG39</f>
        <v>0.19148936170212766</v>
      </c>
      <c r="FH37" s="51">
        <f t="shared" ref="FH37" si="778">FH38/FH39</f>
        <v>0.17752659574468085</v>
      </c>
      <c r="FI37" s="51">
        <f t="shared" ref="FI37" si="779">FI38/FI39</f>
        <v>0.18151595744680851</v>
      </c>
      <c r="FJ37" s="51">
        <f t="shared" ref="FJ37" si="780">FJ38/FJ39</f>
        <v>0.18617021276595744</v>
      </c>
      <c r="FK37" s="51">
        <f t="shared" ref="FK37" si="781">FK38/FK39</f>
        <v>0.16755319148936171</v>
      </c>
      <c r="FL37" s="51">
        <f t="shared" ref="FL37" si="782">FL38/FL39</f>
        <v>0.16688829787234041</v>
      </c>
      <c r="FM37" s="51">
        <f t="shared" ref="FM37" si="783">FM38/FM39</f>
        <v>0.16821808510638298</v>
      </c>
      <c r="FN37" s="51">
        <f t="shared" ref="FN37" si="784">FN38/FN39</f>
        <v>0.15625</v>
      </c>
      <c r="FO37" s="51">
        <f t="shared" ref="FO37" si="785">FO38/FO39</f>
        <v>0.15226063829787234</v>
      </c>
      <c r="FP37" s="51">
        <f t="shared" ref="FP37" si="786">FP38/FP39</f>
        <v>0.15026595744680851</v>
      </c>
      <c r="FQ37" s="51">
        <f t="shared" ref="FQ37" si="787">FQ38/FQ39</f>
        <v>0.14162234042553193</v>
      </c>
      <c r="FR37" s="51">
        <f t="shared" ref="FR37" si="788">FR38/FR39</f>
        <v>0.14162234042553193</v>
      </c>
      <c r="FS37" s="51">
        <f t="shared" ref="FS37" si="789">FS38/FS39</f>
        <v>0.13513513513513514</v>
      </c>
      <c r="FT37" s="51">
        <f t="shared" ref="FT37" si="790">FT38/FT39</f>
        <v>0.12524719841793014</v>
      </c>
      <c r="FU37" s="51">
        <f t="shared" ref="FU37" si="791">FU38/FU39</f>
        <v>0.13909030982201714</v>
      </c>
      <c r="FV37" s="51">
        <f t="shared" ref="FV37" si="792">FV38/FV39</f>
        <v>0.14106789716545814</v>
      </c>
      <c r="FW37" s="51">
        <f t="shared" ref="FW37" si="793">FW38/FW39</f>
        <v>0.13381674357284112</v>
      </c>
      <c r="FX37" s="51">
        <f t="shared" ref="FX37" si="794">FX38/FX39</f>
        <v>0.14040870138431114</v>
      </c>
      <c r="FY37" s="51">
        <f t="shared" ref="FY37" si="795">FY38/FY39</f>
        <v>0.11799604482531312</v>
      </c>
      <c r="FZ37" s="51">
        <f t="shared" ref="FZ37" si="796">FZ38/FZ39</f>
        <v>0.13447593935398813</v>
      </c>
      <c r="GA37" s="51">
        <f t="shared" ref="GA37" si="797">GA38/GA39</f>
        <v>0.11470006591957811</v>
      </c>
      <c r="GB37" s="51">
        <f t="shared" ref="GB37" si="798">GB38/GB39</f>
        <v>0.1061305207646671</v>
      </c>
      <c r="GC37" s="51">
        <f t="shared" ref="GC37" si="799">GC38/GC39</f>
        <v>0.1021753460777851</v>
      </c>
      <c r="GD37" s="51">
        <f t="shared" ref="GD37" si="800">GD38/GD39</f>
        <v>9.4924192485168091E-2</v>
      </c>
      <c r="GE37" s="51">
        <f t="shared" ref="GE37" si="801">GE38/GE39</f>
        <v>8.9650626235992084E-2</v>
      </c>
      <c r="GF37" s="51">
        <f t="shared" ref="GF37" si="802">GF38/GF39</f>
        <v>9.2287409360580094E-2</v>
      </c>
      <c r="GG37" s="51">
        <f t="shared" ref="GG37" si="803">GG38/GG39</f>
        <v>9.55833882663151E-2</v>
      </c>
      <c r="GH37" s="51">
        <f t="shared" ref="GH37" si="804">GH38/GH39</f>
        <v>9.9538562953197102E-2</v>
      </c>
      <c r="GI37" s="51">
        <f t="shared" ref="GI37" si="805">GI38/GI39</f>
        <v>8.8991430454845089E-2</v>
      </c>
      <c r="GJ37" s="51">
        <f t="shared" ref="GJ37" si="806">GJ38/GJ39</f>
        <v>8.7673038892551083E-2</v>
      </c>
      <c r="GK37" s="51">
        <f t="shared" ref="GK37" si="807">GK38/GK39</f>
        <v>8.4377059986816078E-2</v>
      </c>
      <c r="GL37" s="51">
        <f t="shared" ref="GL37" si="808">GL38/GL39</f>
        <v>8.8991430454845089E-2</v>
      </c>
      <c r="GM37" s="51">
        <f t="shared" ref="GM37" si="809">GM38/GM39</f>
        <v>9.7560975609756101E-2</v>
      </c>
      <c r="GN37" s="51">
        <f t="shared" ref="GN37" si="810">GN38/GN39</f>
        <v>0.1015161502966381</v>
      </c>
      <c r="GO37" s="51">
        <f t="shared" ref="GO37" si="811">GO38/GO39</f>
        <v>0.1034937376400791</v>
      </c>
      <c r="GP37" s="51">
        <f t="shared" ref="GP37" si="812">GP38/GP39</f>
        <v>0.11074489123269611</v>
      </c>
      <c r="GQ37" s="51">
        <f t="shared" ref="GQ37" si="813">GQ38/GQ39</f>
        <v>0.11865524060646011</v>
      </c>
      <c r="GR37" s="51">
        <f t="shared" ref="GR37" si="814">GR38/GR39</f>
        <v>0.11206328279499012</v>
      </c>
      <c r="GS37" s="51">
        <f t="shared" ref="GS37" si="815">GS38/GS39</f>
        <v>0.11338167435728411</v>
      </c>
      <c r="GT37" s="51">
        <f t="shared" ref="GT37" si="816">GT38/GT39</f>
        <v>9.8879367172050092E-2</v>
      </c>
      <c r="GU37" s="51">
        <f t="shared" ref="GU37" si="817">GU38/GU39</f>
        <v>9.4264996704021095E-2</v>
      </c>
      <c r="GV37" s="51">
        <f t="shared" ref="GV37" si="818">GV38/GV39</f>
        <v>8.4377059986816078E-2</v>
      </c>
      <c r="GW37" s="51">
        <f t="shared" ref="GW37" si="819">GW38/GW39</f>
        <v>8.1740276862228081E-2</v>
      </c>
      <c r="GX37" s="51">
        <f t="shared" ref="GX37" si="820">GX38/GX39</f>
        <v>8.8991430454845089E-2</v>
      </c>
      <c r="GY37" s="51">
        <f t="shared" ref="GY37" si="821">GY38/GY39</f>
        <v>8.9650626235992084E-2</v>
      </c>
      <c r="GZ37" s="51">
        <f t="shared" ref="GZ37" si="822">GZ38/GZ39</f>
        <v>8.3058668424522086E-2</v>
      </c>
      <c r="HA37" s="51">
        <f t="shared" ref="HA37" si="823">HA38/HA39</f>
        <v>7.5807514831905079E-2</v>
      </c>
      <c r="HB37" s="51">
        <f t="shared" ref="HB37" si="824">HB38/HB39</f>
        <v>7.5807514831905079E-2</v>
      </c>
      <c r="HC37" s="51">
        <f t="shared" ref="HC37" si="825">HC38/HC39</f>
        <v>8.0421885299934076E-2</v>
      </c>
      <c r="HD37" s="51">
        <f t="shared" ref="HD37" si="826">HD38/HD39</f>
        <v>8.0421885299934076E-2</v>
      </c>
      <c r="HE37" s="51">
        <f t="shared" ref="HE37" si="827">HE38/HE39</f>
        <v>7.514831905075807E-2</v>
      </c>
      <c r="HF37" s="51">
        <f t="shared" ref="HF37" si="828">HF38/HF39</f>
        <v>6.5260382333553066E-2</v>
      </c>
      <c r="HG37" s="51">
        <f t="shared" ref="HG37" si="829">HG38/HG39</f>
        <v>6.3941990771259061E-2</v>
      </c>
      <c r="HH37" s="51">
        <f t="shared" ref="HH37" si="830">HH38/HH39</f>
        <v>6.0646011865524062E-2</v>
      </c>
      <c r="HI37" s="51">
        <f t="shared" ref="HI37" si="831">HI38/HI39</f>
        <v>6.2623599208965069E-2</v>
      </c>
      <c r="HJ37" s="51">
        <f t="shared" ref="HJ37" si="832">HJ38/HJ39</f>
        <v>6.3282794990112065E-2</v>
      </c>
      <c r="HK37" s="51">
        <f t="shared" ref="HK37" si="833">HK38/HK39</f>
        <v>6.2623599208965069E-2</v>
      </c>
      <c r="HL37" s="51">
        <f t="shared" ref="HL37" si="834">HL38/HL39</f>
        <v>6.196440342781806E-2</v>
      </c>
      <c r="HM37" s="51">
        <f t="shared" ref="HM37" si="835">HM38/HM39</f>
        <v>5.8668424522083061E-2</v>
      </c>
      <c r="HN37" s="51">
        <f t="shared" ref="HN37" si="836">HN38/HN39</f>
        <v>5.6031641397495058E-2</v>
      </c>
      <c r="HO37" s="51">
        <f t="shared" ref="HO37" si="837">HO38/HO39</f>
        <v>6.5260382333553066E-2</v>
      </c>
      <c r="HP37" s="51">
        <f t="shared" ref="HP37" si="838">HP38/HP39</f>
        <v>6.5919578114700061E-2</v>
      </c>
      <c r="HQ37" s="51">
        <f t="shared" ref="HQ37" si="839">HQ38/HQ39</f>
        <v>6.8556361239288072E-2</v>
      </c>
      <c r="HR37" s="51">
        <f t="shared" ref="HR37" si="840">HR38/HR39</f>
        <v>6.9874752801582077E-2</v>
      </c>
      <c r="HS37" s="51">
        <f t="shared" ref="HS37" si="841">HS38/HS39</f>
        <v>6.7237969676994067E-2</v>
      </c>
      <c r="HT37" s="51">
        <f t="shared" ref="HT37" si="842">HT38/HT39</f>
        <v>6.1305207646671064E-2</v>
      </c>
      <c r="HU37" s="51">
        <f t="shared" ref="HU37" si="843">HU38/HU39</f>
        <v>6.5260382333553066E-2</v>
      </c>
      <c r="HV37" s="51">
        <f t="shared" ref="HV37" si="844">HV38/HV39</f>
        <v>7.3829927488464078E-2</v>
      </c>
      <c r="HW37" s="51">
        <f t="shared" ref="HW37" si="845">HW38/HW39</f>
        <v>7.2511535926170073E-2</v>
      </c>
      <c r="HX37" s="51">
        <f t="shared" ref="HX37" si="846">HX38/HX39</f>
        <v>7.5807514831905079E-2</v>
      </c>
      <c r="HY37" s="51">
        <f t="shared" ref="HY37" si="847">HY38/HY39</f>
        <v>7.1852340145023078E-2</v>
      </c>
      <c r="HZ37" s="51">
        <f t="shared" ref="HZ37" si="848">HZ38/HZ39</f>
        <v>6.7897165458141062E-2</v>
      </c>
      <c r="IA37" s="51">
        <f t="shared" ref="IA37" si="849">IA38/IA39</f>
        <v>6.9874752801582077E-2</v>
      </c>
      <c r="IB37" s="51">
        <f t="shared" ref="IB37" si="850">IB38/IB39</f>
        <v>6.9215557020435067E-2</v>
      </c>
      <c r="IC37" s="51">
        <f t="shared" ref="IC37" si="851">IC38/IC39</f>
        <v>7.1193144363876068E-2</v>
      </c>
      <c r="ID37" s="51">
        <f t="shared" ref="ID37" si="852">ID38/ID39</f>
        <v>7.1193144363876068E-2</v>
      </c>
      <c r="IE37" s="51">
        <f t="shared" ref="IE37" si="853">IE38/IE39</f>
        <v>7.712590639419907E-2</v>
      </c>
      <c r="IF37" s="51">
        <f t="shared" ref="IF37" si="854">IF38/IF39</f>
        <v>9.1628213579433085E-2</v>
      </c>
      <c r="IG37" s="51">
        <f t="shared" ref="IG37" si="855">IG38/IG39</f>
        <v>9.9538562953197102E-2</v>
      </c>
      <c r="IH37" s="51">
        <f t="shared" ref="IH37" si="856">IH38/IH39</f>
        <v>9.6242584047462096E-2</v>
      </c>
      <c r="II37" s="51">
        <f t="shared" ref="II37" si="857">II38/II39</f>
        <v>0.1054713249835201</v>
      </c>
      <c r="IJ37" s="51">
        <f t="shared" ref="IJ37" si="858">IJ38/IJ39</f>
        <v>0.11140408701384311</v>
      </c>
      <c r="IK37" s="51">
        <f t="shared" ref="IK37" si="859">IK38/IK39</f>
        <v>0.11272247857613711</v>
      </c>
      <c r="IL37" s="51">
        <f t="shared" ref="IL37" si="860">IL38/IL39</f>
        <v>0.12458800263678313</v>
      </c>
      <c r="IM37" s="51">
        <f t="shared" ref="IM37" si="861">IM38/IM39</f>
        <v>0.14634146341463414</v>
      </c>
      <c r="IN37" s="51">
        <f t="shared" ref="IN37" si="862">IN38/IN39</f>
        <v>0.15754779169413316</v>
      </c>
      <c r="IO37" s="51">
        <f t="shared" ref="IO37" si="863">IO38/IO39</f>
        <v>0.16282135794330915</v>
      </c>
      <c r="IP37" s="51">
        <f t="shared" ref="IP37" si="864">IP38/IP39</f>
        <v>0.16677653263019115</v>
      </c>
      <c r="IQ37" s="51">
        <f t="shared" ref="IQ37" si="865">IQ38/IQ39</f>
        <v>0.17534607778510217</v>
      </c>
      <c r="IR37" s="51">
        <f t="shared" ref="IR37" si="866">IR38/IR39</f>
        <v>0.18127883981542517</v>
      </c>
      <c r="IS37" s="51">
        <f t="shared" ref="IS37" si="867">IS38/IS39</f>
        <v>0.16018457481872117</v>
      </c>
      <c r="IT37" s="51">
        <f t="shared" ref="IT37" si="868">IT38/IT39</f>
        <v>0.17732366512854317</v>
      </c>
      <c r="IU37" s="51">
        <f t="shared" ref="IU37" si="869">IU38/IU39</f>
        <v>0.18193803559657218</v>
      </c>
      <c r="IV37" s="51">
        <f t="shared" ref="IV37" si="870">IV38/IV39</f>
        <v>0.18127883981542517</v>
      </c>
      <c r="IW37" s="51">
        <f t="shared" ref="IW37" si="871">IW38/IW39</f>
        <v>0.20764667106130522</v>
      </c>
      <c r="IX37" s="51">
        <f t="shared" ref="IX37" si="872">IX38/IX39</f>
        <v>0.23005932762030323</v>
      </c>
      <c r="IY37" s="51">
        <f t="shared" ref="IY37" si="873">IY38/IY39</f>
        <v>0.25115359261700726</v>
      </c>
      <c r="IZ37" s="51">
        <f t="shared" ref="IZ37" si="874">IZ38/IZ39</f>
        <v>0.25510876730388926</v>
      </c>
      <c r="JA37" s="51">
        <f t="shared" ref="JA37" si="875">JA38/JA39</f>
        <v>0.28740936058009231</v>
      </c>
      <c r="JB37" s="51">
        <f t="shared" ref="JB37" si="876">JB38/JB39</f>
        <v>0.32300593276203032</v>
      </c>
      <c r="JC37" s="51">
        <f t="shared" ref="JC37" si="877">JC38/JC39</f>
        <v>0.30652603823335528</v>
      </c>
      <c r="JD37" s="51">
        <f t="shared" ref="JD37" si="878">JD38/JD39</f>
        <v>0.31311799604482532</v>
      </c>
      <c r="JE37" s="51">
        <f t="shared" ref="JE37" si="879">JE38/JE39</f>
        <v>0.32762030323005931</v>
      </c>
      <c r="JF37" s="51">
        <f t="shared" ref="JF37" si="880">JF38/JF39</f>
        <v>0.3117996044825313</v>
      </c>
      <c r="JG37" s="51">
        <f t="shared" ref="JG37" si="881">JG38/JG39</f>
        <v>0.3078444297956493</v>
      </c>
      <c r="JH37" s="51">
        <f t="shared" ref="JH37" si="882">JH38/JH39</f>
        <v>0.29729729729729731</v>
      </c>
      <c r="JI37" s="51">
        <f t="shared" ref="JI37" si="883">JI38/JI39</f>
        <v>0.44495715227422544</v>
      </c>
      <c r="JJ37" s="51">
        <f t="shared" ref="JJ37" si="884">JJ38/JJ39</f>
        <v>0.46275543836519445</v>
      </c>
      <c r="JK37" s="51">
        <f t="shared" ref="JK37:LV37" si="885">JK38/JK39</f>
        <v>0.46868820039551745</v>
      </c>
      <c r="JL37" s="51">
        <f t="shared" si="885"/>
        <v>0.45616348055372447</v>
      </c>
      <c r="JM37" s="51">
        <f t="shared" si="885"/>
        <v>0.43086816720257237</v>
      </c>
      <c r="JN37" s="51">
        <f t="shared" si="885"/>
        <v>0.41864951768488745</v>
      </c>
      <c r="JO37" s="51">
        <f t="shared" si="885"/>
        <v>0.40771704180064311</v>
      </c>
      <c r="JP37" s="51">
        <f t="shared" si="885"/>
        <v>0.41800643086816719</v>
      </c>
      <c r="JQ37" s="51">
        <f t="shared" si="885"/>
        <v>0.41157556270096463</v>
      </c>
      <c r="JR37" s="51">
        <f t="shared" si="885"/>
        <v>0.40514469453376206</v>
      </c>
      <c r="JS37" s="51">
        <f t="shared" si="885"/>
        <v>0.35215204024594748</v>
      </c>
      <c r="JT37" s="51">
        <f t="shared" si="885"/>
        <v>0.36221352711011739</v>
      </c>
      <c r="JU37" s="51">
        <f t="shared" si="885"/>
        <v>0.3873672442705422</v>
      </c>
      <c r="JV37" s="51">
        <f t="shared" si="885"/>
        <v>0.38624930128563445</v>
      </c>
      <c r="JW37" s="51">
        <f t="shared" si="885"/>
        <v>0.38848518725544995</v>
      </c>
      <c r="JX37" s="51">
        <f t="shared" si="885"/>
        <v>0.38792621576299607</v>
      </c>
      <c r="JY37" s="51">
        <f t="shared" si="885"/>
        <v>0.37954164337618779</v>
      </c>
      <c r="JZ37" s="51">
        <f t="shared" si="885"/>
        <v>0.3873672442705422</v>
      </c>
      <c r="KA37" s="51">
        <f t="shared" si="885"/>
        <v>0.40860816098378983</v>
      </c>
      <c r="KB37" s="51">
        <f t="shared" si="885"/>
        <v>0.4287311347121297</v>
      </c>
      <c r="KC37" s="51">
        <f t="shared" si="885"/>
        <v>0.44214645053102292</v>
      </c>
      <c r="KD37" s="51">
        <f t="shared" si="885"/>
        <v>0.44885410844046952</v>
      </c>
      <c r="KE37" s="51">
        <f t="shared" si="885"/>
        <v>0.39177810797424467</v>
      </c>
      <c r="KF37" s="51">
        <f t="shared" si="885"/>
        <v>0.35661218424962854</v>
      </c>
      <c r="KG37" s="51">
        <f t="shared" si="885"/>
        <v>0.34522040614165428</v>
      </c>
      <c r="KH37" s="51">
        <f t="shared" si="885"/>
        <v>0.33036156513125309</v>
      </c>
      <c r="KI37" s="51">
        <f t="shared" si="885"/>
        <v>0.32194155522535911</v>
      </c>
      <c r="KJ37" s="51">
        <f t="shared" si="885"/>
        <v>0.32986627043090638</v>
      </c>
      <c r="KK37" s="51">
        <f t="shared" si="885"/>
        <v>0.33580980683506684</v>
      </c>
      <c r="KL37" s="51">
        <f t="shared" si="885"/>
        <v>0.32342743932639922</v>
      </c>
      <c r="KM37" s="51">
        <f t="shared" si="885"/>
        <v>0.30609212481426451</v>
      </c>
      <c r="KN37" s="51">
        <f t="shared" si="885"/>
        <v>0.32441802872709263</v>
      </c>
      <c r="KO37" s="51">
        <f t="shared" si="885"/>
        <v>0.31451213472015849</v>
      </c>
      <c r="KP37" s="51">
        <f t="shared" si="885"/>
        <v>0.32639920752847945</v>
      </c>
      <c r="KQ37" s="51">
        <f t="shared" si="885"/>
        <v>0.31896978702327883</v>
      </c>
      <c r="KR37" s="51">
        <f t="shared" si="885"/>
        <v>0.33085685983159979</v>
      </c>
      <c r="KS37" s="51">
        <f t="shared" si="885"/>
        <v>0.32392273402674593</v>
      </c>
      <c r="KT37" s="51">
        <f t="shared" si="885"/>
        <v>0.30658741951461121</v>
      </c>
      <c r="KU37" s="51">
        <f t="shared" si="885"/>
        <v>0.31104507181773156</v>
      </c>
      <c r="KV37" s="51">
        <f t="shared" si="885"/>
        <v>0.34125804853888064</v>
      </c>
      <c r="KW37" s="51">
        <f t="shared" si="885"/>
        <v>0.33779098563645371</v>
      </c>
      <c r="KX37" s="51">
        <f t="shared" si="885"/>
        <v>0.3363051015354136</v>
      </c>
      <c r="KY37" s="51">
        <f t="shared" si="885"/>
        <v>0.32788509162951956</v>
      </c>
      <c r="KZ37" s="51">
        <f t="shared" si="885"/>
        <v>0.33333333333333331</v>
      </c>
      <c r="LA37" s="51">
        <f t="shared" si="885"/>
        <v>0.32243684992570582</v>
      </c>
      <c r="LB37" s="51">
        <f t="shared" si="885"/>
        <v>0.37246161466072314</v>
      </c>
      <c r="LC37" s="51">
        <f t="shared" si="885"/>
        <v>0.43288756810302131</v>
      </c>
      <c r="LD37" s="51">
        <f t="shared" si="885"/>
        <v>0.49133234274393262</v>
      </c>
      <c r="LE37" s="51">
        <f t="shared" si="885"/>
        <v>0.54531946508172358</v>
      </c>
      <c r="LF37" s="51">
        <f t="shared" si="885"/>
        <v>0.58098068350668652</v>
      </c>
      <c r="LG37" s="51">
        <f t="shared" si="885"/>
        <v>0.60673600792471516</v>
      </c>
      <c r="LH37" s="51">
        <f t="shared" si="885"/>
        <v>0.60326894502228823</v>
      </c>
      <c r="LI37" s="51">
        <f t="shared" si="885"/>
        <v>0.57057949479940562</v>
      </c>
      <c r="LJ37" s="51">
        <f t="shared" si="885"/>
        <v>0.54036651807825653</v>
      </c>
      <c r="LK37" s="51">
        <f t="shared" si="885"/>
        <v>0.52501238236750869</v>
      </c>
      <c r="LL37" s="51">
        <f t="shared" si="885"/>
        <v>0.52253590886577517</v>
      </c>
      <c r="LM37" s="51">
        <f t="shared" si="885"/>
        <v>0.53590886577513619</v>
      </c>
      <c r="LN37" s="51">
        <f t="shared" si="885"/>
        <v>0.47144152311876703</v>
      </c>
      <c r="LO37" s="51">
        <f t="shared" si="885"/>
        <v>0.4673617407071623</v>
      </c>
      <c r="LP37" s="51">
        <f t="shared" si="885"/>
        <v>0.47778785131459656</v>
      </c>
      <c r="LQ37" s="51">
        <f t="shared" si="885"/>
        <v>0.45074503311258279</v>
      </c>
      <c r="LR37" s="51">
        <f t="shared" si="885"/>
        <v>0.45902317880794702</v>
      </c>
      <c r="LS37" s="51">
        <f t="shared" si="885"/>
        <v>0.46605960264900664</v>
      </c>
      <c r="LT37" s="51">
        <f t="shared" si="885"/>
        <v>0.45943708609271522</v>
      </c>
      <c r="LU37" s="51">
        <f t="shared" si="885"/>
        <v>0.45695364238410596</v>
      </c>
      <c r="LV37" s="51">
        <f t="shared" si="885"/>
        <v>0.41390728476821192</v>
      </c>
      <c r="LW37" s="51">
        <f t="shared" ref="LW37:OH37" si="886">LW38/LW39</f>
        <v>0.40024834437086093</v>
      </c>
      <c r="LX37" s="51">
        <f t="shared" si="886"/>
        <v>0.38865894039735099</v>
      </c>
      <c r="LY37" s="51">
        <f t="shared" si="886"/>
        <v>0.36796357615894038</v>
      </c>
      <c r="LZ37" s="51">
        <f t="shared" si="886"/>
        <v>0.32574503311258279</v>
      </c>
      <c r="MA37" s="51">
        <f t="shared" si="886"/>
        <v>0.29759933774834435</v>
      </c>
      <c r="MB37" s="51">
        <f t="shared" si="886"/>
        <v>0.27069536423841062</v>
      </c>
      <c r="MC37" s="51">
        <f t="shared" si="886"/>
        <v>0.24668874172185432</v>
      </c>
      <c r="MD37" s="51">
        <f t="shared" si="886"/>
        <v>0.24586092715231789</v>
      </c>
      <c r="ME37" s="51">
        <f t="shared" si="886"/>
        <v>0.22309602649006621</v>
      </c>
      <c r="MF37" s="51">
        <f t="shared" si="886"/>
        <v>0.21564569536423842</v>
      </c>
      <c r="MG37" s="51">
        <f t="shared" si="886"/>
        <v>0.20281456953642385</v>
      </c>
      <c r="MH37" s="51">
        <f t="shared" si="886"/>
        <v>0.19577814569536423</v>
      </c>
      <c r="MI37" s="51">
        <f t="shared" si="886"/>
        <v>0.17632450331125829</v>
      </c>
      <c r="MJ37" s="51">
        <f t="shared" si="886"/>
        <v>0.15562913907284767</v>
      </c>
      <c r="MK37" s="51">
        <f t="shared" si="886"/>
        <v>0.14859271523178808</v>
      </c>
      <c r="ML37" s="51">
        <f t="shared" si="886"/>
        <v>0.13990066225165562</v>
      </c>
      <c r="MM37" s="51">
        <f t="shared" si="886"/>
        <v>0.14114238410596028</v>
      </c>
      <c r="MN37" s="51">
        <f t="shared" si="886"/>
        <v>0.13741721854304637</v>
      </c>
      <c r="MO37" s="51">
        <f t="shared" si="886"/>
        <v>0.13038079470198677</v>
      </c>
      <c r="MP37" s="51">
        <f t="shared" si="886"/>
        <v>0.11382450331125828</v>
      </c>
      <c r="MQ37" s="51">
        <f t="shared" si="886"/>
        <v>0.10596026490066225</v>
      </c>
      <c r="MR37" s="51">
        <f t="shared" si="886"/>
        <v>0.10678807947019868</v>
      </c>
      <c r="MS37" s="51">
        <f t="shared" si="886"/>
        <v>9.9337748344370855E-2</v>
      </c>
      <c r="MT37" s="51">
        <f t="shared" si="886"/>
        <v>9.9337748344370855E-2</v>
      </c>
      <c r="MU37" s="51">
        <f t="shared" si="886"/>
        <v>9.1059602649006616E-2</v>
      </c>
      <c r="MV37" s="51">
        <f t="shared" si="886"/>
        <v>8.2367549668874177E-2</v>
      </c>
      <c r="MW37" s="51">
        <f t="shared" si="886"/>
        <v>7.4089403973509937E-2</v>
      </c>
      <c r="MX37" s="51">
        <f t="shared" si="886"/>
        <v>6.7880794701986755E-2</v>
      </c>
      <c r="MY37" s="51">
        <f t="shared" si="886"/>
        <v>6.7466887417218541E-2</v>
      </c>
      <c r="MZ37" s="51">
        <f t="shared" si="886"/>
        <v>6.3327814569536428E-2</v>
      </c>
      <c r="NA37" s="51">
        <f t="shared" si="886"/>
        <v>6.5397350993377484E-2</v>
      </c>
      <c r="NB37" s="51">
        <f t="shared" si="886"/>
        <v>6.3741721854304642E-2</v>
      </c>
      <c r="NC37" s="51">
        <f t="shared" si="886"/>
        <v>6.2086092715231786E-2</v>
      </c>
      <c r="ND37" s="51">
        <f t="shared" si="886"/>
        <v>5.2980132450331126E-2</v>
      </c>
      <c r="NE37" s="51">
        <f t="shared" si="886"/>
        <v>5.2980132450331126E-2</v>
      </c>
      <c r="NF37" s="51">
        <f t="shared" si="886"/>
        <v>6.0844370860927151E-2</v>
      </c>
      <c r="NG37" s="51">
        <f t="shared" si="886"/>
        <v>6.498344370860927E-2</v>
      </c>
      <c r="NH37" s="51">
        <f t="shared" si="886"/>
        <v>6.7052980132450327E-2</v>
      </c>
      <c r="NI37" s="51">
        <f t="shared" si="886"/>
        <v>6.4569536423841056E-2</v>
      </c>
      <c r="NJ37" s="51">
        <f t="shared" si="886"/>
        <v>7.2019867549668867E-2</v>
      </c>
      <c r="NK37" s="51">
        <f t="shared" si="886"/>
        <v>7.574503311258278E-2</v>
      </c>
      <c r="NL37" s="51">
        <f t="shared" si="886"/>
        <v>7.3261589403973509E-2</v>
      </c>
      <c r="NM37" s="51">
        <f t="shared" si="886"/>
        <v>7.574503311258278E-2</v>
      </c>
      <c r="NN37" s="51">
        <f t="shared" si="886"/>
        <v>8.1953642384105962E-2</v>
      </c>
      <c r="NO37" s="51">
        <f t="shared" si="886"/>
        <v>8.7334437086092717E-2</v>
      </c>
      <c r="NP37" s="51">
        <f t="shared" si="886"/>
        <v>8.9403973509933773E-2</v>
      </c>
      <c r="NQ37" s="51">
        <f t="shared" si="886"/>
        <v>9.3129139072847686E-2</v>
      </c>
      <c r="NR37" s="51">
        <f t="shared" si="886"/>
        <v>9.2301324503311258E-2</v>
      </c>
      <c r="NS37" s="51">
        <f t="shared" si="886"/>
        <v>9.0645695364238416E-2</v>
      </c>
      <c r="NT37" s="51">
        <f t="shared" si="886"/>
        <v>9.8509933774834441E-2</v>
      </c>
      <c r="NU37" s="51">
        <f t="shared" si="886"/>
        <v>0.10720198675496689</v>
      </c>
      <c r="NV37" s="51">
        <f t="shared" si="886"/>
        <v>0.12417218543046357</v>
      </c>
      <c r="NW37" s="51">
        <f t="shared" si="886"/>
        <v>0.12872516556291391</v>
      </c>
      <c r="NX37" s="51">
        <f t="shared" si="886"/>
        <v>0.13038079470198677</v>
      </c>
      <c r="NY37" s="51">
        <f t="shared" si="886"/>
        <v>0.12086092715231789</v>
      </c>
      <c r="NZ37" s="51">
        <f t="shared" si="886"/>
        <v>0.12251655629139073</v>
      </c>
      <c r="OA37" s="51">
        <f t="shared" si="886"/>
        <v>0.14197019867549668</v>
      </c>
      <c r="OB37" s="51">
        <f t="shared" si="886"/>
        <v>0.15687086092715233</v>
      </c>
      <c r="OC37" s="51">
        <f t="shared" si="886"/>
        <v>0.18956953642384106</v>
      </c>
      <c r="OD37" s="51">
        <f t="shared" si="886"/>
        <v>0.22102649006622516</v>
      </c>
      <c r="OE37" s="51">
        <f t="shared" si="886"/>
        <v>0.25620860927152317</v>
      </c>
      <c r="OF37" s="51">
        <f t="shared" si="886"/>
        <v>0.27028145695364236</v>
      </c>
      <c r="OG37" s="51">
        <f t="shared" si="886"/>
        <v>0.28269867549668876</v>
      </c>
      <c r="OH37" s="51">
        <f t="shared" si="886"/>
        <v>0.31829470198675497</v>
      </c>
      <c r="OI37" s="51">
        <f t="shared" ref="OI37:QT37" si="887">OI38/OI39</f>
        <v>0.35140728476821192</v>
      </c>
      <c r="OJ37" s="51">
        <f t="shared" si="887"/>
        <v>0.37334437086092714</v>
      </c>
      <c r="OK37" s="51">
        <f t="shared" si="887"/>
        <v>0.37955298013245031</v>
      </c>
      <c r="OL37" s="51">
        <f t="shared" si="887"/>
        <v>0.39900662251655628</v>
      </c>
      <c r="OM37" s="51">
        <f t="shared" si="887"/>
        <v>0.39072847682119205</v>
      </c>
      <c r="ON37" s="51">
        <f t="shared" si="887"/>
        <v>0.37831125827814571</v>
      </c>
      <c r="OO37" s="51">
        <f t="shared" si="887"/>
        <v>0.3745860927152318</v>
      </c>
      <c r="OP37" s="51">
        <f t="shared" si="887"/>
        <v>0.37086092715231789</v>
      </c>
      <c r="OQ37" s="51">
        <f t="shared" si="887"/>
        <v>0.3116721854304636</v>
      </c>
      <c r="OR37" s="51">
        <f t="shared" si="887"/>
        <v>0.31663907284768211</v>
      </c>
      <c r="OS37" s="51">
        <f t="shared" si="887"/>
        <v>0.32408940397350994</v>
      </c>
      <c r="OT37" s="51">
        <f t="shared" si="887"/>
        <v>0.32698675496688739</v>
      </c>
      <c r="OU37" s="51">
        <f t="shared" si="887"/>
        <v>0.30888888888888888</v>
      </c>
      <c r="OV37" s="51">
        <f t="shared" si="887"/>
        <v>0.2922523700555737</v>
      </c>
      <c r="OW37" s="51">
        <f t="shared" si="887"/>
        <v>0.27623406341941809</v>
      </c>
      <c r="OX37" s="51">
        <f t="shared" si="887"/>
        <v>0.31121281464530892</v>
      </c>
      <c r="OY37" s="51">
        <f t="shared" si="887"/>
        <v>0.33115397188623735</v>
      </c>
      <c r="OZ37" s="51">
        <f t="shared" si="887"/>
        <v>0.35959463877084014</v>
      </c>
      <c r="PA37" s="51">
        <f t="shared" si="887"/>
        <v>0.39588100686498856</v>
      </c>
      <c r="PB37" s="51">
        <f t="shared" si="887"/>
        <v>0.43935926773455375</v>
      </c>
      <c r="PC37" s="51">
        <f t="shared" si="887"/>
        <v>0.476299444262831</v>
      </c>
      <c r="PD37" s="51">
        <f t="shared" si="887"/>
        <v>0.46721561451662091</v>
      </c>
      <c r="PE37" s="51">
        <f t="shared" si="887"/>
        <v>0.49588289112534312</v>
      </c>
      <c r="PF37" s="51">
        <f t="shared" si="887"/>
        <v>0.52729490698383652</v>
      </c>
      <c r="PG37" s="51">
        <f t="shared" si="887"/>
        <v>0.55077767612076856</v>
      </c>
      <c r="PH37" s="51">
        <f t="shared" si="887"/>
        <v>0.51625899280575538</v>
      </c>
      <c r="PI37" s="51">
        <f t="shared" si="887"/>
        <v>0.51165467625899286</v>
      </c>
      <c r="PJ37" s="51">
        <f t="shared" si="887"/>
        <v>0.51309352517985607</v>
      </c>
      <c r="PK37" s="51">
        <f t="shared" si="887"/>
        <v>0.52633093525179853</v>
      </c>
      <c r="PL37" s="51">
        <f t="shared" si="887"/>
        <v>0.52633093525179853</v>
      </c>
      <c r="PM37" s="51">
        <f t="shared" si="887"/>
        <v>0.52143884892086334</v>
      </c>
      <c r="PN37" s="51">
        <f t="shared" si="887"/>
        <v>0.5257553956834532</v>
      </c>
      <c r="PO37" s="51">
        <f t="shared" si="887"/>
        <v>0.51510791366906472</v>
      </c>
      <c r="PP37" s="51">
        <f t="shared" si="887"/>
        <v>0.50417266187050358</v>
      </c>
      <c r="PQ37" s="51">
        <f t="shared" si="887"/>
        <v>0.4823021582733813</v>
      </c>
      <c r="PR37" s="51">
        <f t="shared" si="887"/>
        <v>0.43369565217391304</v>
      </c>
      <c r="PS37" s="51">
        <f t="shared" si="887"/>
        <v>0.42309782608695651</v>
      </c>
      <c r="PT37" s="51">
        <f t="shared" si="887"/>
        <v>0.41494565217391305</v>
      </c>
      <c r="PU37" s="51">
        <f t="shared" si="887"/>
        <v>0.42038043478260867</v>
      </c>
      <c r="PV37" s="51">
        <f t="shared" si="887"/>
        <v>0.40652173913043477</v>
      </c>
      <c r="PW37" s="51">
        <f t="shared" si="887"/>
        <v>0.39673913043478259</v>
      </c>
      <c r="PX37" s="51">
        <f t="shared" si="887"/>
        <v>0.40054347826086956</v>
      </c>
      <c r="PY37" s="51">
        <f t="shared" si="887"/>
        <v>0.39646739130434783</v>
      </c>
      <c r="PZ37" s="51">
        <f t="shared" si="887"/>
        <v>0.38722826086956524</v>
      </c>
      <c r="QA37" s="51">
        <f t="shared" si="887"/>
        <v>0.36983695652173915</v>
      </c>
      <c r="QB37" s="51">
        <f t="shared" si="887"/>
        <v>0.35543478260869565</v>
      </c>
      <c r="QC37" s="51">
        <f t="shared" si="887"/>
        <v>0.34646739130434784</v>
      </c>
      <c r="QD37" s="51">
        <f t="shared" si="887"/>
        <v>0.3053186151530356</v>
      </c>
      <c r="QE37" s="51">
        <f t="shared" si="887"/>
        <v>0.28424485699949825</v>
      </c>
      <c r="QF37" s="51">
        <f t="shared" si="887"/>
        <v>0.26517812343201203</v>
      </c>
      <c r="QG37" s="51">
        <f t="shared" si="887"/>
        <v>0.25313597591570497</v>
      </c>
      <c r="QH37" s="51">
        <f t="shared" si="887"/>
        <v>0.24485699949824385</v>
      </c>
      <c r="QI37" s="51">
        <f t="shared" si="887"/>
        <v>0.23055694932262921</v>
      </c>
      <c r="QJ37" s="51">
        <f t="shared" si="887"/>
        <v>0.20923231309583543</v>
      </c>
      <c r="QK37" s="51">
        <f t="shared" si="887"/>
        <v>0.18815855494229805</v>
      </c>
      <c r="QL37" s="51">
        <f t="shared" si="887"/>
        <v>0.17686904164576017</v>
      </c>
      <c r="QM37" s="51">
        <f t="shared" si="887"/>
        <v>0.16959357752132465</v>
      </c>
      <c r="QN37" s="51">
        <f t="shared" si="887"/>
        <v>0.16156547917711991</v>
      </c>
      <c r="QO37" s="51">
        <f t="shared" si="887"/>
        <v>0.154039136979428</v>
      </c>
      <c r="QP37" s="51">
        <f t="shared" si="887"/>
        <v>0.14425489212242851</v>
      </c>
      <c r="QQ37" s="51">
        <f t="shared" si="887"/>
        <v>0.13472152533868539</v>
      </c>
      <c r="QR37" s="51">
        <f t="shared" si="887"/>
        <v>0.12067235323632715</v>
      </c>
      <c r="QS37" s="51">
        <f t="shared" si="887"/>
        <v>0.11239337681886603</v>
      </c>
      <c r="QT37" s="51">
        <f t="shared" si="887"/>
        <v>0.10712493728048168</v>
      </c>
      <c r="QU37" s="51">
        <f t="shared" ref="QU37:TF37" si="888">QU38/QU39</f>
        <v>9.7089814350225789E-2</v>
      </c>
      <c r="QV37" s="51">
        <f t="shared" si="888"/>
        <v>9.006522829904666E-2</v>
      </c>
      <c r="QW37" s="51">
        <f t="shared" si="888"/>
        <v>8.5298544907175117E-2</v>
      </c>
      <c r="QX37" s="51">
        <f t="shared" si="888"/>
        <v>7.7019568489714002E-2</v>
      </c>
      <c r="QY37" s="51">
        <f t="shared" si="888"/>
        <v>7.350727546412443E-2</v>
      </c>
      <c r="QZ37" s="51">
        <f t="shared" si="888"/>
        <v>7.6016056196688414E-2</v>
      </c>
      <c r="RA37" s="51">
        <f t="shared" si="888"/>
        <v>7.7521324636226796E-2</v>
      </c>
      <c r="RB37" s="51">
        <f t="shared" si="888"/>
        <v>7.1249372804816857E-2</v>
      </c>
      <c r="RC37" s="51">
        <f t="shared" si="888"/>
        <v>7.2002007024586048E-2</v>
      </c>
      <c r="RD37" s="51">
        <f t="shared" si="888"/>
        <v>7.2002007024586048E-2</v>
      </c>
      <c r="RE37" s="51">
        <f t="shared" si="888"/>
        <v>6.573005519317611E-2</v>
      </c>
      <c r="RF37" s="51">
        <f t="shared" si="888"/>
        <v>6.1966884094330155E-2</v>
      </c>
      <c r="RG37" s="51">
        <f t="shared" si="888"/>
        <v>6.0210737581535376E-2</v>
      </c>
      <c r="RH37" s="51">
        <f t="shared" si="888"/>
        <v>5.6447566482689414E-2</v>
      </c>
      <c r="RI37" s="51">
        <f t="shared" si="888"/>
        <v>5.4440541896638231E-2</v>
      </c>
      <c r="RJ37" s="51">
        <f t="shared" si="888"/>
        <v>5.6949322629202208E-2</v>
      </c>
      <c r="RK37" s="51">
        <f t="shared" si="888"/>
        <v>5.6196688409433017E-2</v>
      </c>
      <c r="RL37" s="51">
        <f t="shared" si="888"/>
        <v>5.6949322629202208E-2</v>
      </c>
      <c r="RM37" s="51">
        <f t="shared" si="888"/>
        <v>5.4942298043151032E-2</v>
      </c>
      <c r="RN37" s="51">
        <f t="shared" si="888"/>
        <v>5.8203712995484193E-2</v>
      </c>
      <c r="RO37" s="51">
        <f t="shared" si="888"/>
        <v>6.1716006021073758E-2</v>
      </c>
      <c r="RP37" s="51">
        <f t="shared" si="888"/>
        <v>5.8203712995484193E-2</v>
      </c>
      <c r="RQ37" s="51">
        <f t="shared" si="888"/>
        <v>6.1214249874560964E-2</v>
      </c>
      <c r="RR37" s="51">
        <f t="shared" si="888"/>
        <v>6.0210737581535376E-2</v>
      </c>
      <c r="RS37" s="51">
        <f t="shared" si="888"/>
        <v>5.2935273457099849E-2</v>
      </c>
      <c r="RT37" s="51">
        <f t="shared" si="888"/>
        <v>5.0928248871048673E-2</v>
      </c>
      <c r="RU37" s="51">
        <f t="shared" si="888"/>
        <v>5.4440541896638231E-2</v>
      </c>
      <c r="RV37" s="51">
        <f t="shared" si="888"/>
        <v>5.5694932262920223E-2</v>
      </c>
      <c r="RW37" s="51">
        <f t="shared" si="888"/>
        <v>5.6949322629202208E-2</v>
      </c>
      <c r="RX37" s="51">
        <f t="shared" si="888"/>
        <v>5.6447566482689414E-2</v>
      </c>
      <c r="RY37" s="51">
        <f t="shared" si="888"/>
        <v>5.9708981435022582E-2</v>
      </c>
      <c r="RZ37" s="51">
        <f t="shared" si="888"/>
        <v>5.8956347215253384E-2</v>
      </c>
      <c r="SA37" s="51">
        <f t="shared" si="888"/>
        <v>6.0963371801304567E-2</v>
      </c>
      <c r="SB37" s="51">
        <f t="shared" si="888"/>
        <v>6.4977420973406919E-2</v>
      </c>
      <c r="SC37" s="51">
        <f t="shared" si="888"/>
        <v>7.0245860511791269E-2</v>
      </c>
      <c r="SD37" s="51">
        <f t="shared" si="888"/>
        <v>7.551430005017562E-2</v>
      </c>
      <c r="SE37" s="51">
        <f t="shared" si="888"/>
        <v>8.3542398394380338E-2</v>
      </c>
      <c r="SF37" s="51">
        <f t="shared" si="888"/>
        <v>9.533366783743101E-2</v>
      </c>
      <c r="SG37" s="51">
        <f t="shared" si="888"/>
        <v>9.9849473156046156E-2</v>
      </c>
      <c r="SH37" s="51">
        <f t="shared" si="888"/>
        <v>0.10135474159558455</v>
      </c>
      <c r="SI37" s="51">
        <f t="shared" si="888"/>
        <v>0.12242849974912193</v>
      </c>
      <c r="SJ37" s="51">
        <f t="shared" si="888"/>
        <v>0.13898645258404416</v>
      </c>
      <c r="SK37" s="51">
        <f t="shared" si="888"/>
        <v>0.15805318615153036</v>
      </c>
      <c r="SL37" s="51">
        <f t="shared" si="888"/>
        <v>0.18690416457601605</v>
      </c>
      <c r="SM37" s="51">
        <f t="shared" si="888"/>
        <v>0.20672353236327146</v>
      </c>
      <c r="SN37" s="51">
        <f t="shared" si="888"/>
        <v>0.21073758153537381</v>
      </c>
      <c r="SO37" s="51">
        <f t="shared" si="888"/>
        <v>0.21851480180632213</v>
      </c>
      <c r="SP37" s="51">
        <f t="shared" si="888"/>
        <v>0.23607626693426995</v>
      </c>
      <c r="SQ37" s="51">
        <f t="shared" si="888"/>
        <v>0.25163070747616656</v>
      </c>
      <c r="SR37" s="51">
        <f t="shared" si="888"/>
        <v>0.26141495233316608</v>
      </c>
      <c r="SS37" s="51">
        <f t="shared" si="888"/>
        <v>0.26693426994480685</v>
      </c>
      <c r="ST37" s="51">
        <f t="shared" si="888"/>
        <v>0.26292022077270444</v>
      </c>
      <c r="SU37" s="51">
        <f t="shared" si="888"/>
        <v>0.29026593075765178</v>
      </c>
      <c r="SV37" s="51">
        <f t="shared" si="888"/>
        <v>0.31384846964375313</v>
      </c>
      <c r="SW37" s="51">
        <f t="shared" si="888"/>
        <v>0.35047666833918717</v>
      </c>
      <c r="SX37" s="51">
        <f t="shared" si="888"/>
        <v>0.38664366683095119</v>
      </c>
      <c r="SY37" s="51">
        <f t="shared" si="888"/>
        <v>0.41977428851815507</v>
      </c>
      <c r="SZ37" s="51">
        <f t="shared" si="888"/>
        <v>0.45608439646712462</v>
      </c>
      <c r="TA37" s="51">
        <f t="shared" si="888"/>
        <v>0.49165848871442591</v>
      </c>
      <c r="TB37" s="51">
        <f t="shared" si="888"/>
        <v>0.51275760549558391</v>
      </c>
      <c r="TC37" s="51">
        <f t="shared" si="888"/>
        <v>0.53410206084396472</v>
      </c>
      <c r="TD37" s="51">
        <f t="shared" si="888"/>
        <v>0.56575073601570169</v>
      </c>
      <c r="TE37" s="51">
        <f t="shared" si="888"/>
        <v>0.56452404317958782</v>
      </c>
      <c r="TF37" s="51">
        <f t="shared" si="888"/>
        <v>0.56820412168792933</v>
      </c>
      <c r="TG37" s="51">
        <f t="shared" ref="TG37:VR37" si="889">TG38/TG39</f>
        <v>0.57948969578017662</v>
      </c>
      <c r="TH37" s="51">
        <f t="shared" si="889"/>
        <v>0.58856722276741902</v>
      </c>
      <c r="TI37" s="51">
        <f t="shared" si="889"/>
        <v>0.5902845927379784</v>
      </c>
      <c r="TJ37" s="51">
        <f t="shared" si="889"/>
        <v>0.59249263984298328</v>
      </c>
      <c r="TK37" s="51">
        <f t="shared" si="889"/>
        <v>0.6075216972034716</v>
      </c>
      <c r="TL37" s="51">
        <f t="shared" si="889"/>
        <v>0.61186113789778207</v>
      </c>
      <c r="TM37" s="51">
        <f t="shared" si="889"/>
        <v>0.60583413693346189</v>
      </c>
      <c r="TN37" s="51">
        <f t="shared" si="889"/>
        <v>0.59088717454194795</v>
      </c>
      <c r="TO37" s="51">
        <f t="shared" si="889"/>
        <v>0.55254848894903019</v>
      </c>
      <c r="TP37" s="51">
        <f t="shared" si="889"/>
        <v>0.52883799830364719</v>
      </c>
      <c r="TQ37" s="51">
        <f t="shared" si="889"/>
        <v>0.50842358604091453</v>
      </c>
      <c r="TR37" s="51">
        <f t="shared" si="889"/>
        <v>0.4984819734345351</v>
      </c>
      <c r="TS37" s="51">
        <f t="shared" si="889"/>
        <v>0.49962049335863379</v>
      </c>
      <c r="TT37" s="51">
        <f t="shared" si="889"/>
        <v>0.47116411534353864</v>
      </c>
      <c r="TU37" s="51">
        <f t="shared" si="889"/>
        <v>0.47721609113563546</v>
      </c>
      <c r="TV37" s="51">
        <f t="shared" si="889"/>
        <v>0.49946600213599146</v>
      </c>
      <c r="TW37" s="51">
        <f t="shared" si="889"/>
        <v>0.50783196867212532</v>
      </c>
      <c r="TX37" s="51">
        <f t="shared" si="889"/>
        <v>0.48291381896982832</v>
      </c>
      <c r="TY37" s="51">
        <f t="shared" si="889"/>
        <v>0.51141856976162692</v>
      </c>
      <c r="TZ37" s="51">
        <f t="shared" si="889"/>
        <v>0.53025504250708455</v>
      </c>
      <c r="UA37" s="51">
        <f t="shared" si="889"/>
        <v>0.53975662610435071</v>
      </c>
      <c r="UB37" s="51">
        <f t="shared" si="889"/>
        <v>0.54775795965994334</v>
      </c>
      <c r="UC37" s="51">
        <f t="shared" si="889"/>
        <v>0.55309218203033839</v>
      </c>
      <c r="UD37" s="51">
        <f t="shared" si="889"/>
        <v>0.54558799543304515</v>
      </c>
      <c r="UE37" s="51">
        <f t="shared" si="889"/>
        <v>0.55080737236992339</v>
      </c>
      <c r="UF37" s="51">
        <f t="shared" si="889"/>
        <v>0.56124612624367964</v>
      </c>
      <c r="UG37" s="51">
        <f t="shared" si="889"/>
        <v>0.5630402870657315</v>
      </c>
      <c r="UH37" s="51">
        <f t="shared" si="889"/>
        <v>0.55928885989235033</v>
      </c>
      <c r="UI37" s="51">
        <f t="shared" si="889"/>
        <v>0.57266351329310061</v>
      </c>
      <c r="UJ37" s="51">
        <f t="shared" si="889"/>
        <v>0.57951394552275326</v>
      </c>
      <c r="UK37" s="51">
        <f t="shared" si="889"/>
        <v>0.5451968503937008</v>
      </c>
      <c r="UL37" s="51">
        <f t="shared" si="889"/>
        <v>0.51918976545842221</v>
      </c>
      <c r="UM37" s="51">
        <f t="shared" si="889"/>
        <v>0.49161196207148067</v>
      </c>
      <c r="UN37" s="51">
        <f t="shared" si="889"/>
        <v>0.49380014587892052</v>
      </c>
      <c r="UO37" s="51">
        <f t="shared" si="889"/>
        <v>0.48344274252370534</v>
      </c>
      <c r="UP37" s="51">
        <f t="shared" si="889"/>
        <v>0.46229029905178703</v>
      </c>
      <c r="UQ37" s="51">
        <f t="shared" si="889"/>
        <v>0.43544857768052514</v>
      </c>
      <c r="UR37" s="51">
        <f t="shared" si="889"/>
        <v>0.38668735016217742</v>
      </c>
      <c r="US37" s="51">
        <f t="shared" si="889"/>
        <v>0.36079077429983525</v>
      </c>
      <c r="UT37" s="51">
        <f t="shared" si="889"/>
        <v>0.32959958800051498</v>
      </c>
      <c r="UU37" s="51">
        <f t="shared" si="889"/>
        <v>0.29261576971214015</v>
      </c>
      <c r="UV37" s="51">
        <f t="shared" si="889"/>
        <v>0.26590299780648308</v>
      </c>
      <c r="UW37" s="51">
        <f t="shared" si="889"/>
        <v>0.23560894386298764</v>
      </c>
      <c r="UX37" s="51">
        <f t="shared" si="889"/>
        <v>0.21467649857278781</v>
      </c>
      <c r="UY37" s="51">
        <f t="shared" si="889"/>
        <v>0.19041389153187441</v>
      </c>
      <c r="UZ37" s="51">
        <f t="shared" si="889"/>
        <v>0.16329686013320646</v>
      </c>
      <c r="VA37" s="51">
        <f t="shared" si="889"/>
        <v>0.15068981921979069</v>
      </c>
      <c r="VB37" s="51">
        <f t="shared" si="889"/>
        <v>0.13808277830637489</v>
      </c>
      <c r="VC37" s="51">
        <f t="shared" si="889"/>
        <v>0.12178877259752617</v>
      </c>
      <c r="VD37" s="51">
        <f t="shared" si="889"/>
        <v>0.11417697431018078</v>
      </c>
      <c r="VE37" s="51">
        <f t="shared" si="889"/>
        <v>0.10644624167459563</v>
      </c>
      <c r="VF37" s="51">
        <f t="shared" si="889"/>
        <v>9.4552806850618454E-2</v>
      </c>
      <c r="VG37" s="51">
        <f t="shared" si="889"/>
        <v>9.2174119885823025E-2</v>
      </c>
      <c r="VH37" s="51">
        <f t="shared" si="889"/>
        <v>8.6227402473834439E-2</v>
      </c>
      <c r="VI37" s="51">
        <f t="shared" si="889"/>
        <v>8.3610846812559467E-2</v>
      </c>
      <c r="VJ37" s="51">
        <f t="shared" si="889"/>
        <v>7.8734538534728823E-2</v>
      </c>
      <c r="VK37" s="51">
        <f t="shared" si="889"/>
        <v>7.433396764985728E-2</v>
      </c>
      <c r="VL37" s="51">
        <f t="shared" si="889"/>
        <v>6.648430066603235E-2</v>
      </c>
      <c r="VM37" s="51">
        <f t="shared" si="889"/>
        <v>5.6255946717411992E-2</v>
      </c>
      <c r="VN37" s="51">
        <f t="shared" si="889"/>
        <v>5.1260704091341577E-2</v>
      </c>
      <c r="VO37" s="51">
        <f t="shared" si="889"/>
        <v>5.1022835394862034E-2</v>
      </c>
      <c r="VP37" s="51">
        <f t="shared" si="889"/>
        <v>4.6979067554709798E-2</v>
      </c>
      <c r="VQ37" s="51">
        <f t="shared" si="889"/>
        <v>4.3767840152235969E-2</v>
      </c>
      <c r="VR37" s="51">
        <f t="shared" si="889"/>
        <v>3.9486203615604183E-2</v>
      </c>
      <c r="VS37" s="51">
        <f t="shared" ref="VS37:YD37" si="890">VS38/VS39</f>
        <v>3.7702188392007611E-2</v>
      </c>
      <c r="VT37" s="51">
        <f t="shared" si="890"/>
        <v>3.4490960989533775E-2</v>
      </c>
      <c r="VU37" s="51">
        <f t="shared" si="890"/>
        <v>3.3539486203615604E-2</v>
      </c>
      <c r="VV37" s="51">
        <f t="shared" si="890"/>
        <v>3.1755470980019032E-2</v>
      </c>
      <c r="VW37" s="51">
        <f t="shared" si="890"/>
        <v>3.1398667935299718E-2</v>
      </c>
      <c r="VX37" s="51">
        <f t="shared" si="890"/>
        <v>2.9019980970504282E-2</v>
      </c>
      <c r="VY37" s="51">
        <f t="shared" si="890"/>
        <v>2.7354900095147478E-2</v>
      </c>
      <c r="VZ37" s="51">
        <f t="shared" si="890"/>
        <v>2.533301617507136E-2</v>
      </c>
      <c r="WA37" s="51">
        <f t="shared" si="890"/>
        <v>2.235965746907707E-2</v>
      </c>
      <c r="WB37" s="51">
        <f t="shared" si="890"/>
        <v>2.1883920076117985E-2</v>
      </c>
      <c r="WC37" s="51">
        <f t="shared" si="890"/>
        <v>2.1408182683158895E-2</v>
      </c>
      <c r="WD37" s="51">
        <f t="shared" si="890"/>
        <v>2.093244529019981E-2</v>
      </c>
      <c r="WE37" s="51">
        <f t="shared" si="890"/>
        <v>1.7721217887725977E-2</v>
      </c>
      <c r="WF37" s="51">
        <f t="shared" si="890"/>
        <v>1.6056137012369173E-2</v>
      </c>
      <c r="WG37" s="51">
        <f t="shared" si="890"/>
        <v>1.4153187440532827E-2</v>
      </c>
      <c r="WH37" s="51">
        <f t="shared" si="890"/>
        <v>1.153663177925785E-2</v>
      </c>
      <c r="WI37" s="51">
        <f t="shared" si="890"/>
        <v>1.0585156993339676E-2</v>
      </c>
      <c r="WJ37" s="51">
        <f t="shared" si="890"/>
        <v>9.6336822074215029E-3</v>
      </c>
      <c r="WK37" s="51">
        <f t="shared" si="890"/>
        <v>8.3254043767840152E-3</v>
      </c>
      <c r="WL37" s="51">
        <f t="shared" si="890"/>
        <v>7.8496669838249294E-3</v>
      </c>
      <c r="WM37" s="51">
        <f t="shared" si="890"/>
        <v>7.9686013320647009E-3</v>
      </c>
      <c r="WN37" s="51">
        <f t="shared" si="890"/>
        <v>8.0875356803044723E-3</v>
      </c>
      <c r="WO37" s="51">
        <f t="shared" si="890"/>
        <v>7.6117982873453857E-3</v>
      </c>
      <c r="WP37" s="51">
        <f t="shared" si="890"/>
        <v>8.3254043767840152E-3</v>
      </c>
      <c r="WQ37" s="51">
        <f t="shared" si="890"/>
        <v>8.0875356803044723E-3</v>
      </c>
      <c r="WR37" s="51">
        <f t="shared" si="890"/>
        <v>7.4928639391056134E-3</v>
      </c>
      <c r="WS37" s="51">
        <f t="shared" si="890"/>
        <v>7.2549952426260705E-3</v>
      </c>
      <c r="WT37" s="51">
        <f t="shared" si="890"/>
        <v>7.4928639391056134E-3</v>
      </c>
      <c r="WU37" s="51">
        <f t="shared" si="890"/>
        <v>6.6603235014272124E-3</v>
      </c>
      <c r="WV37" s="51">
        <f t="shared" si="890"/>
        <v>5.8277830637488105E-3</v>
      </c>
      <c r="WW37" s="51">
        <f t="shared" si="890"/>
        <v>5.5899143672692676E-3</v>
      </c>
      <c r="WX37" s="51">
        <f t="shared" si="890"/>
        <v>5.2331113225499524E-3</v>
      </c>
      <c r="WY37" s="51">
        <f t="shared" si="890"/>
        <v>4.9952426260704095E-3</v>
      </c>
      <c r="WZ37" s="51">
        <f t="shared" si="890"/>
        <v>5.4709800190294961E-3</v>
      </c>
      <c r="XA37" s="51">
        <f t="shared" si="890"/>
        <v>5.3520456707897238E-3</v>
      </c>
      <c r="XB37" s="51">
        <f t="shared" si="890"/>
        <v>5.4028658679821468E-3</v>
      </c>
      <c r="XC37" s="51">
        <f t="shared" si="890"/>
        <v>4.9330514446793514E-3</v>
      </c>
      <c r="XD37" s="51">
        <f t="shared" si="890"/>
        <v>4.8155978388536528E-3</v>
      </c>
      <c r="XE37" s="51">
        <f t="shared" si="890"/>
        <v>5.1679586563307496E-3</v>
      </c>
      <c r="XF37" s="51">
        <f t="shared" si="890"/>
        <v>4.8155978388536528E-3</v>
      </c>
      <c r="XG37" s="51">
        <f t="shared" si="890"/>
        <v>4.2283298097251587E-3</v>
      </c>
      <c r="XH37" s="51">
        <f t="shared" si="890"/>
        <v>3.9934225980737606E-3</v>
      </c>
      <c r="XI37" s="51">
        <f t="shared" si="890"/>
        <v>3.9934225980737606E-3</v>
      </c>
      <c r="XJ37" s="51">
        <f t="shared" si="890"/>
        <v>3.875968992248062E-3</v>
      </c>
      <c r="XK37" s="51">
        <f t="shared" si="890"/>
        <v>3.2887009631195679E-3</v>
      </c>
      <c r="XL37" s="51">
        <f t="shared" si="890"/>
        <v>3.6410617805966643E-3</v>
      </c>
      <c r="XM37" s="51">
        <f t="shared" si="890"/>
        <v>3.6410617805966643E-3</v>
      </c>
      <c r="XN37" s="51">
        <f t="shared" si="890"/>
        <v>3.6410617805966643E-3</v>
      </c>
      <c r="XO37" s="51">
        <f t="shared" si="890"/>
        <v>2.4665257223396757E-3</v>
      </c>
      <c r="XP37" s="51">
        <f t="shared" si="890"/>
        <v>2.8188865398167725E-3</v>
      </c>
      <c r="XQ37" s="51">
        <f t="shared" si="890"/>
        <v>2.5839793281653748E-3</v>
      </c>
      <c r="XR37" s="51">
        <f t="shared" si="890"/>
        <v>2.3490721165139771E-3</v>
      </c>
      <c r="XS37" s="51">
        <f t="shared" si="890"/>
        <v>2.4665257223396757E-3</v>
      </c>
      <c r="XT37" s="51">
        <f t="shared" si="890"/>
        <v>2.7014329339910734E-3</v>
      </c>
      <c r="XU37" s="51">
        <f t="shared" si="890"/>
        <v>2.3490721165139771E-3</v>
      </c>
      <c r="XV37" s="51">
        <f t="shared" si="890"/>
        <v>2.231618510688278E-3</v>
      </c>
      <c r="XW37" s="51">
        <f t="shared" si="890"/>
        <v>1.8792576932111817E-3</v>
      </c>
      <c r="XX37" s="51">
        <f t="shared" si="890"/>
        <v>1.7618040873854828E-3</v>
      </c>
      <c r="XY37" s="51">
        <f t="shared" si="890"/>
        <v>1.8792576932111817E-3</v>
      </c>
      <c r="XZ37" s="51">
        <f t="shared" si="890"/>
        <v>1.9967112990368803E-3</v>
      </c>
      <c r="YA37" s="51">
        <f t="shared" si="890"/>
        <v>1.8792576932111817E-3</v>
      </c>
      <c r="YB37" s="51">
        <f t="shared" si="890"/>
        <v>2.3490721165139771E-3</v>
      </c>
      <c r="YC37" s="51">
        <f t="shared" si="890"/>
        <v>1.9967112990368803E-3</v>
      </c>
      <c r="YD37" s="51">
        <f t="shared" si="890"/>
        <v>2.3490721165139771E-3</v>
      </c>
      <c r="YE37" s="51">
        <f t="shared" ref="YE37:AAP37" si="891">YE38/YE39</f>
        <v>2.3490721165139771E-3</v>
      </c>
      <c r="YF37" s="51">
        <f t="shared" si="891"/>
        <v>2.9363401456424711E-3</v>
      </c>
      <c r="YG37" s="51">
        <f t="shared" si="891"/>
        <v>2.9363401456424711E-3</v>
      </c>
      <c r="YH37" s="51">
        <f t="shared" si="891"/>
        <v>3.1712473572938688E-3</v>
      </c>
      <c r="YI37" s="51">
        <f t="shared" si="891"/>
        <v>3.1712473572938688E-3</v>
      </c>
      <c r="YJ37" s="51">
        <f t="shared" si="891"/>
        <v>2.8188865398167725E-3</v>
      </c>
      <c r="YK37" s="51">
        <f t="shared" si="891"/>
        <v>2.5839793281653748E-3</v>
      </c>
      <c r="YL37" s="51">
        <f t="shared" si="891"/>
        <v>2.8188865398167725E-3</v>
      </c>
      <c r="YM37" s="51">
        <f t="shared" si="891"/>
        <v>4.2283298097251587E-3</v>
      </c>
      <c r="YN37" s="51">
        <f t="shared" si="891"/>
        <v>4.8155978388536528E-3</v>
      </c>
      <c r="YO37" s="51">
        <f t="shared" si="891"/>
        <v>4.8155978388536528E-3</v>
      </c>
      <c r="YP37" s="51">
        <f t="shared" si="891"/>
        <v>4.6981442330279542E-3</v>
      </c>
      <c r="YQ37" s="51">
        <f t="shared" si="891"/>
        <v>4.9330514446793514E-3</v>
      </c>
      <c r="YR37" s="51">
        <f t="shared" si="891"/>
        <v>4.9330514446793514E-3</v>
      </c>
      <c r="YS37" s="51">
        <f t="shared" si="891"/>
        <v>4.6981442330279542E-3</v>
      </c>
      <c r="YT37" s="51">
        <f t="shared" si="891"/>
        <v>4.5806906272022555E-3</v>
      </c>
      <c r="YU37" s="51">
        <f t="shared" si="891"/>
        <v>5.6186217176929249E-3</v>
      </c>
      <c r="YV37" s="51">
        <f t="shared" si="891"/>
        <v>6.421281963077629E-3</v>
      </c>
      <c r="YW37" s="51">
        <f t="shared" si="891"/>
        <v>6.421281963077629E-3</v>
      </c>
      <c r="YX37" s="51">
        <f t="shared" si="891"/>
        <v>5.7332874670335968E-3</v>
      </c>
      <c r="YY37" s="51">
        <f t="shared" si="891"/>
        <v>5.6186217176929249E-3</v>
      </c>
      <c r="YZ37" s="51">
        <f t="shared" si="891"/>
        <v>7.1092764591216603E-3</v>
      </c>
      <c r="ZA37" s="51">
        <f t="shared" si="891"/>
        <v>1.0434583190001148E-2</v>
      </c>
      <c r="ZB37" s="51">
        <f t="shared" si="891"/>
        <v>2.0869166380002295E-2</v>
      </c>
      <c r="ZC37" s="51">
        <f t="shared" si="891"/>
        <v>3.4985422740524783E-2</v>
      </c>
      <c r="ZD37" s="51">
        <f t="shared" si="891"/>
        <v>5.8725531028738023E-2</v>
      </c>
      <c r="ZE37" s="51">
        <f t="shared" si="891"/>
        <v>8.2465639316951264E-2</v>
      </c>
      <c r="ZF37" s="51">
        <f t="shared" si="891"/>
        <v>0.11432736359850063</v>
      </c>
      <c r="ZG37" s="51">
        <f t="shared" si="891"/>
        <v>0.13431903373594337</v>
      </c>
      <c r="ZH37" s="51">
        <f t="shared" si="891"/>
        <v>0.15222823823406914</v>
      </c>
      <c r="ZI37" s="51">
        <f t="shared" si="891"/>
        <v>0.17440649729279467</v>
      </c>
      <c r="ZJ37" s="51">
        <f t="shared" si="891"/>
        <v>0.18609646553407538</v>
      </c>
      <c r="ZK37" s="51">
        <f t="shared" si="891"/>
        <v>0.20396406951767232</v>
      </c>
      <c r="ZL37" s="51">
        <f t="shared" si="891"/>
        <v>0.21294669009958991</v>
      </c>
      <c r="ZM37" s="51">
        <f t="shared" si="891"/>
        <v>0.21997656707674282</v>
      </c>
      <c r="ZN37" s="51">
        <f t="shared" si="891"/>
        <v>0.23442686975200155</v>
      </c>
      <c r="ZO37" s="51">
        <f t="shared" si="891"/>
        <v>0.24799843780511618</v>
      </c>
      <c r="ZP37" s="51">
        <f t="shared" si="891"/>
        <v>0.25825034173013084</v>
      </c>
      <c r="ZQ37" s="51">
        <f t="shared" si="891"/>
        <v>0.26479203280609254</v>
      </c>
      <c r="ZR37" s="51">
        <f t="shared" si="891"/>
        <v>0.26879515719586017</v>
      </c>
      <c r="ZS37" s="51">
        <f t="shared" si="891"/>
        <v>0.26362038664323373</v>
      </c>
      <c r="ZT37" s="51">
        <f t="shared" si="891"/>
        <v>0.24936535832845147</v>
      </c>
      <c r="ZU37" s="51">
        <f t="shared" si="891"/>
        <v>0.2466315172817809</v>
      </c>
      <c r="ZV37" s="51">
        <f t="shared" si="891"/>
        <v>0.24409295059558681</v>
      </c>
      <c r="ZW37" s="51">
        <f t="shared" si="891"/>
        <v>0.24819371216559266</v>
      </c>
      <c r="ZX37" s="51">
        <f t="shared" si="891"/>
        <v>0.24184729545010741</v>
      </c>
      <c r="ZY37" s="51">
        <f t="shared" si="891"/>
        <v>0.23452450693223981</v>
      </c>
      <c r="ZZ37" s="51">
        <f t="shared" si="891"/>
        <v>0.23266940050771334</v>
      </c>
      <c r="AAA37" s="51">
        <f t="shared" si="891"/>
        <v>0.22251513376293694</v>
      </c>
      <c r="AAB37" s="51">
        <f t="shared" si="891"/>
        <v>0.20886501007387509</v>
      </c>
      <c r="AAC37" s="51">
        <f t="shared" si="891"/>
        <v>0.20996508445786544</v>
      </c>
      <c r="AAD37" s="51">
        <f t="shared" si="891"/>
        <v>0.22317637067094462</v>
      </c>
      <c r="AAE37" s="51">
        <f t="shared" si="891"/>
        <v>0.23140877598152426</v>
      </c>
      <c r="AAF37" s="51">
        <f t="shared" si="891"/>
        <v>0.24462122581811607</v>
      </c>
      <c r="AAG37" s="51">
        <f t="shared" si="891"/>
        <v>0.26586512384740552</v>
      </c>
      <c r="AAH37" s="51">
        <f t="shared" si="891"/>
        <v>0.27725546917374799</v>
      </c>
      <c r="AAI37" s="51">
        <f t="shared" si="891"/>
        <v>0.26635880456565303</v>
      </c>
      <c r="AAJ37" s="51">
        <f t="shared" si="891"/>
        <v>0.27324213644680667</v>
      </c>
      <c r="AAK37" s="51">
        <f t="shared" si="891"/>
        <v>0.27890563736167989</v>
      </c>
      <c r="AAL37" s="51">
        <f t="shared" si="891"/>
        <v>0.27925416049490287</v>
      </c>
      <c r="AAM37" s="51">
        <f t="shared" si="891"/>
        <v>0.27271935174697221</v>
      </c>
      <c r="AAN37" s="51">
        <f t="shared" si="891"/>
        <v>0.25590311056896403</v>
      </c>
      <c r="AAO37" s="51">
        <f t="shared" si="891"/>
        <v>0.2533763178530975</v>
      </c>
      <c r="AAP37" s="51">
        <f t="shared" si="891"/>
        <v>0.23960965409079027</v>
      </c>
      <c r="AAQ37" s="51">
        <f t="shared" ref="AAQ37:ADB37" si="892">AAQ38/AAQ39</f>
        <v>0.23943539252417878</v>
      </c>
      <c r="AAR37" s="51">
        <f t="shared" si="892"/>
        <v>0.24623159362202665</v>
      </c>
      <c r="AAS37" s="51">
        <f t="shared" si="892"/>
        <v>0.25021841691420582</v>
      </c>
      <c r="AAT37" s="51">
        <f t="shared" si="892"/>
        <v>0.25589725668355756</v>
      </c>
      <c r="AAU37" s="51">
        <f t="shared" si="892"/>
        <v>0.26384763236065001</v>
      </c>
      <c r="AAV37" s="51">
        <f t="shared" si="892"/>
        <v>0.26140136292154464</v>
      </c>
      <c r="AAW37" s="51">
        <f t="shared" si="892"/>
        <v>0.24917001572601782</v>
      </c>
      <c r="AAX37" s="51">
        <f t="shared" si="892"/>
        <v>0.25458675519832258</v>
      </c>
      <c r="AAY37" s="51">
        <f t="shared" si="892"/>
        <v>0.25974139437358029</v>
      </c>
      <c r="AAZ37" s="51">
        <f t="shared" si="892"/>
        <v>0.24855844836624147</v>
      </c>
      <c r="ABA37" s="51">
        <f t="shared" si="892"/>
        <v>0.24296697536257209</v>
      </c>
      <c r="ABB37" s="51">
        <f t="shared" si="892"/>
        <v>0.24139437358029006</v>
      </c>
      <c r="ABC37" s="51">
        <f t="shared" si="892"/>
        <v>0.22925039315044557</v>
      </c>
      <c r="ABD37" s="51">
        <f t="shared" si="892"/>
        <v>0.21998951598811811</v>
      </c>
      <c r="ABE37" s="51">
        <f t="shared" si="892"/>
        <v>0.22234841866154115</v>
      </c>
      <c r="ABF37" s="51">
        <f t="shared" si="892"/>
        <v>0.23003669404158658</v>
      </c>
      <c r="ABG37" s="51">
        <f t="shared" si="892"/>
        <v>0.23047352786999825</v>
      </c>
      <c r="ABH37" s="51">
        <f t="shared" si="892"/>
        <v>0.22863882579066924</v>
      </c>
      <c r="ABI37" s="51">
        <f t="shared" si="892"/>
        <v>0.22697885724270486</v>
      </c>
      <c r="ABJ37" s="51">
        <f t="shared" si="892"/>
        <v>0.22217368513017649</v>
      </c>
      <c r="ABK37" s="51">
        <f t="shared" si="892"/>
        <v>0.21116547265420235</v>
      </c>
      <c r="ABL37" s="51">
        <f t="shared" si="892"/>
        <v>0.20915603704350866</v>
      </c>
      <c r="ABM37" s="51">
        <f t="shared" si="892"/>
        <v>0.20985497116896731</v>
      </c>
      <c r="ABN37" s="51">
        <f t="shared" si="892"/>
        <v>0.20391403110256859</v>
      </c>
      <c r="ABO37" s="51">
        <f t="shared" si="892"/>
        <v>0.20068146077232221</v>
      </c>
      <c r="ABP37" s="51">
        <f t="shared" si="892"/>
        <v>0.1993709592870872</v>
      </c>
      <c r="ABQ37" s="51">
        <f t="shared" si="892"/>
        <v>0.18364494146426699</v>
      </c>
      <c r="ABR37" s="51">
        <f t="shared" si="892"/>
        <v>0.16940415865804648</v>
      </c>
      <c r="ABS37" s="51">
        <f t="shared" si="892"/>
        <v>0.1729861960510222</v>
      </c>
      <c r="ABT37" s="51">
        <f t="shared" si="892"/>
        <v>0.17665560020968024</v>
      </c>
      <c r="ABU37" s="51">
        <f t="shared" si="892"/>
        <v>0.17176306133146951</v>
      </c>
      <c r="ABV37" s="51">
        <f t="shared" si="892"/>
        <v>0.16547265420234142</v>
      </c>
      <c r="ABW37" s="51">
        <f t="shared" si="892"/>
        <v>0.16494845360824742</v>
      </c>
      <c r="ABX37" s="51">
        <f t="shared" si="892"/>
        <v>0.15184343875589726</v>
      </c>
      <c r="ABY37" s="51">
        <f t="shared" si="892"/>
        <v>0.13812685654377074</v>
      </c>
      <c r="ABZ37" s="51">
        <f t="shared" si="892"/>
        <v>0.1280796784903023</v>
      </c>
      <c r="ACA37" s="51">
        <f t="shared" si="892"/>
        <v>0.12458500786300891</v>
      </c>
      <c r="ACB37" s="51">
        <f t="shared" si="892"/>
        <v>0.12301240608072689</v>
      </c>
      <c r="ACC37" s="51">
        <f t="shared" si="892"/>
        <v>0.12423554080027957</v>
      </c>
      <c r="ACD37" s="51">
        <f t="shared" si="892"/>
        <v>0.12633234317665559</v>
      </c>
      <c r="ACE37" s="51">
        <f t="shared" si="892"/>
        <v>0.12344923990913856</v>
      </c>
      <c r="ACF37" s="51">
        <f t="shared" si="892"/>
        <v>0.12388607373755024</v>
      </c>
      <c r="ACG37" s="51">
        <f t="shared" si="892"/>
        <v>0.132448016774419</v>
      </c>
      <c r="ACH37" s="51">
        <f t="shared" si="892"/>
        <v>0.14398042984448717</v>
      </c>
      <c r="ACI37" s="51">
        <f t="shared" si="892"/>
        <v>0.15647289586305277</v>
      </c>
      <c r="ACJ37" s="51">
        <f t="shared" si="892"/>
        <v>0.16110912981455064</v>
      </c>
      <c r="ACK37" s="51">
        <f t="shared" si="892"/>
        <v>0.16529957203994294</v>
      </c>
      <c r="ACL37" s="51">
        <f t="shared" si="892"/>
        <v>0.16583452211126962</v>
      </c>
      <c r="ACM37" s="51">
        <f t="shared" si="892"/>
        <v>0.16280313837375179</v>
      </c>
      <c r="ACN37" s="51">
        <f t="shared" si="892"/>
        <v>0.1719864479315264</v>
      </c>
      <c r="ACO37" s="51">
        <f t="shared" si="892"/>
        <v>0.1825071326676177</v>
      </c>
      <c r="ACP37" s="51">
        <f t="shared" si="892"/>
        <v>0.18741084165477889</v>
      </c>
      <c r="ACQ37" s="51">
        <f t="shared" si="892"/>
        <v>0.18990727532097004</v>
      </c>
      <c r="ACR37" s="51">
        <f t="shared" si="892"/>
        <v>0.19730741797432239</v>
      </c>
      <c r="ACS37" s="51">
        <f t="shared" si="892"/>
        <v>0.19605920114122682</v>
      </c>
      <c r="ACT37" s="51">
        <f t="shared" si="892"/>
        <v>0.19320613409415122</v>
      </c>
      <c r="ACU37" s="51">
        <f t="shared" si="892"/>
        <v>0.20123038516405137</v>
      </c>
      <c r="ACV37" s="51">
        <f t="shared" si="892"/>
        <v>0.20809557774607704</v>
      </c>
      <c r="ACW37" s="51">
        <f t="shared" si="892"/>
        <v>0.20702567760342369</v>
      </c>
      <c r="ACX37" s="51">
        <f t="shared" si="892"/>
        <v>0.20131954350927247</v>
      </c>
      <c r="ACY37" s="51">
        <f t="shared" si="892"/>
        <v>0.19561340941512126</v>
      </c>
      <c r="ACZ37" s="51">
        <f t="shared" si="892"/>
        <v>0.18295292439372327</v>
      </c>
      <c r="ADA37" s="51">
        <f t="shared" si="892"/>
        <v>0.1719864479315264</v>
      </c>
      <c r="ADB37" s="51">
        <f t="shared" si="892"/>
        <v>0.16601283880171183</v>
      </c>
      <c r="ADC37" s="51">
        <f t="shared" ref="ADC37:AFN37" si="893">ADC38/ADC39</f>
        <v>0.15896932952924395</v>
      </c>
      <c r="ADD37" s="51">
        <f t="shared" si="893"/>
        <v>0.1488052781740371</v>
      </c>
      <c r="ADE37" s="51">
        <f t="shared" si="893"/>
        <v>0.13997860199714693</v>
      </c>
      <c r="ADF37" s="51">
        <f t="shared" si="893"/>
        <v>0.13944365192582026</v>
      </c>
      <c r="ADG37" s="51">
        <f t="shared" si="893"/>
        <v>0.13427246790299571</v>
      </c>
      <c r="ADH37" s="51">
        <f t="shared" si="893"/>
        <v>0.12696148359486448</v>
      </c>
      <c r="ADI37" s="51">
        <f t="shared" si="893"/>
        <v>0.1340941512125535</v>
      </c>
      <c r="ADJ37" s="51">
        <f t="shared" si="893"/>
        <v>0.1382845934379458</v>
      </c>
      <c r="ADK37" s="51">
        <f t="shared" si="893"/>
        <v>0.136858059914408</v>
      </c>
      <c r="ADL37" s="51">
        <f t="shared" si="893"/>
        <v>0.13026034236804565</v>
      </c>
      <c r="ADM37" s="51">
        <f t="shared" si="893"/>
        <v>0.12553495007132667</v>
      </c>
      <c r="ADN37" s="51">
        <f t="shared" si="893"/>
        <v>0.1179564907275321</v>
      </c>
      <c r="ADO37" s="51">
        <f t="shared" si="893"/>
        <v>0.10734664764621969</v>
      </c>
      <c r="ADP37" s="51">
        <f t="shared" si="893"/>
        <v>0.10172967189728958</v>
      </c>
      <c r="ADQ37" s="51">
        <f t="shared" si="893"/>
        <v>9.5042796005706129E-2</v>
      </c>
      <c r="ADR37" s="51">
        <f t="shared" si="893"/>
        <v>8.8623395149786025E-2</v>
      </c>
      <c r="ADS37" s="51">
        <f t="shared" si="893"/>
        <v>8.2828102710413701E-2</v>
      </c>
      <c r="ADT37" s="51">
        <f t="shared" si="893"/>
        <v>9.0584878744650502E-2</v>
      </c>
      <c r="ADU37" s="51">
        <f t="shared" si="893"/>
        <v>9.5756062767475031E-2</v>
      </c>
      <c r="ADV37" s="51">
        <f t="shared" si="893"/>
        <v>0.10315620542082739</v>
      </c>
      <c r="ADW37" s="51">
        <f t="shared" si="893"/>
        <v>0.11965049928673324</v>
      </c>
      <c r="ADX37" s="51">
        <f t="shared" si="893"/>
        <v>0.1341833095577746</v>
      </c>
      <c r="ADY37" s="51">
        <f t="shared" si="893"/>
        <v>0.14372325249643367</v>
      </c>
      <c r="ADZ37" s="51">
        <f t="shared" si="893"/>
        <v>0.15165834522111268</v>
      </c>
      <c r="AEA37" s="51">
        <f t="shared" si="893"/>
        <v>0.1587018544935806</v>
      </c>
      <c r="AEB37" s="51">
        <f t="shared" si="893"/>
        <v>0.15335235378031384</v>
      </c>
      <c r="AEC37" s="51">
        <f t="shared" si="893"/>
        <v>0.14488231098430812</v>
      </c>
      <c r="AED37" s="51">
        <f t="shared" si="893"/>
        <v>0.14791369472182597</v>
      </c>
      <c r="AEE37" s="51">
        <f t="shared" si="893"/>
        <v>0.14916191155492153</v>
      </c>
      <c r="AEF37" s="51">
        <f t="shared" si="893"/>
        <v>0.14292082738944364</v>
      </c>
      <c r="AEG37" s="51">
        <f t="shared" si="893"/>
        <v>0.14087018544935806</v>
      </c>
      <c r="AEH37" s="51">
        <f t="shared" si="893"/>
        <v>0.13730385164051356</v>
      </c>
      <c r="AEI37" s="51">
        <f t="shared" si="893"/>
        <v>0.12544579172610557</v>
      </c>
      <c r="AEJ37" s="51">
        <f t="shared" si="893"/>
        <v>0.11875891583452211</v>
      </c>
      <c r="AEK37" s="51">
        <f t="shared" si="893"/>
        <v>0.12000713266761769</v>
      </c>
      <c r="AEL37" s="51">
        <f t="shared" si="893"/>
        <v>0.12187945791726106</v>
      </c>
      <c r="AEM37" s="51">
        <f t="shared" si="893"/>
        <v>0.11742154065620541</v>
      </c>
      <c r="AEN37" s="51">
        <f t="shared" si="893"/>
        <v>0.11394436519258203</v>
      </c>
      <c r="AEO37" s="51">
        <f t="shared" si="893"/>
        <v>0.10859486447931527</v>
      </c>
      <c r="AEP37" s="51">
        <f t="shared" si="893"/>
        <v>9.9589871611982878E-2</v>
      </c>
      <c r="AEQ37" s="51">
        <f t="shared" si="893"/>
        <v>9.2724679029957208E-2</v>
      </c>
      <c r="AER37" s="51">
        <f t="shared" si="893"/>
        <v>9.1119828815977175E-2</v>
      </c>
      <c r="AES37" s="51">
        <f t="shared" si="893"/>
        <v>8.9693295292439371E-2</v>
      </c>
      <c r="AET37" s="51">
        <f t="shared" si="893"/>
        <v>8.1758202567760341E-2</v>
      </c>
      <c r="AEU37" s="51">
        <f t="shared" si="893"/>
        <v>7.6052068473609125E-2</v>
      </c>
      <c r="AEV37" s="51">
        <f t="shared" si="893"/>
        <v>7.1772467902995726E-2</v>
      </c>
      <c r="AEW37" s="51">
        <f t="shared" si="893"/>
        <v>6.6601283880171183E-2</v>
      </c>
      <c r="AEX37" s="51">
        <f t="shared" si="893"/>
        <v>6.3391583452211131E-2</v>
      </c>
      <c r="AEY37" s="51">
        <f t="shared" si="893"/>
        <v>6.4550641940085599E-2</v>
      </c>
      <c r="AEZ37" s="51">
        <f t="shared" si="893"/>
        <v>6.4104850213980033E-2</v>
      </c>
      <c r="AFA37" s="51">
        <f t="shared" si="893"/>
        <v>6.0092724679029957E-2</v>
      </c>
      <c r="AFB37" s="51">
        <f t="shared" si="893"/>
        <v>5.7150499286733235E-2</v>
      </c>
      <c r="AFC37" s="51">
        <f t="shared" si="893"/>
        <v>5.5367332382310987E-2</v>
      </c>
      <c r="AFD37" s="51">
        <f t="shared" si="893"/>
        <v>5.2960057061340944E-2</v>
      </c>
      <c r="AFE37" s="51">
        <f t="shared" si="893"/>
        <v>5.1711840228245362E-2</v>
      </c>
      <c r="AFF37" s="51">
        <f t="shared" si="893"/>
        <v>5.6348074179743225E-2</v>
      </c>
      <c r="AFG37" s="51">
        <f t="shared" si="893"/>
        <v>5.8309557774607702E-2</v>
      </c>
      <c r="AFH37" s="51">
        <f t="shared" si="893"/>
        <v>5.8042082738944366E-2</v>
      </c>
      <c r="AFI37" s="51">
        <f t="shared" si="893"/>
        <v>5.6793865905848791E-2</v>
      </c>
      <c r="AFJ37" s="51">
        <f t="shared" si="893"/>
        <v>5.7507132667617686E-2</v>
      </c>
      <c r="AFK37" s="51">
        <f t="shared" si="893"/>
        <v>5.3405848787446503E-2</v>
      </c>
      <c r="AFL37" s="51">
        <f t="shared" si="893"/>
        <v>5.287089871611983E-2</v>
      </c>
      <c r="AFM37" s="51">
        <f t="shared" si="893"/>
        <v>5.3227532097004281E-2</v>
      </c>
      <c r="AFN37" s="51">
        <f t="shared" si="893"/>
        <v>5.5723965763195438E-2</v>
      </c>
      <c r="AFO37" s="51">
        <f t="shared" ref="AFO37:AGN37" si="894">AFO38/AFO39</f>
        <v>5.75962910128388E-2</v>
      </c>
      <c r="AFP37" s="51">
        <f t="shared" si="894"/>
        <v>5.8844507845934382E-2</v>
      </c>
      <c r="AFQ37" s="51">
        <f t="shared" si="894"/>
        <v>6.116262482168331E-2</v>
      </c>
      <c r="AFR37" s="51">
        <f t="shared" si="894"/>
        <v>6.2678316690442229E-2</v>
      </c>
      <c r="AFS37" s="51">
        <f t="shared" si="894"/>
        <v>6.5174750356633379E-2</v>
      </c>
      <c r="AFT37" s="51">
        <f t="shared" si="894"/>
        <v>7.3377318116975745E-2</v>
      </c>
      <c r="AFU37" s="51">
        <f t="shared" si="894"/>
        <v>8.4700427960057056E-2</v>
      </c>
      <c r="AFV37" s="51">
        <f t="shared" si="894"/>
        <v>0.1028293276543961</v>
      </c>
      <c r="AFW37" s="51">
        <f t="shared" si="894"/>
        <v>0.11134773349558869</v>
      </c>
      <c r="AFX37" s="51">
        <f t="shared" si="894"/>
        <v>0.12098164486360409</v>
      </c>
      <c r="AFY37" s="51">
        <f t="shared" si="894"/>
        <v>0.12037318730351891</v>
      </c>
      <c r="AFZ37" s="51">
        <f t="shared" si="894"/>
        <v>0.12797890680458371</v>
      </c>
      <c r="AGA37" s="51">
        <f t="shared" si="894"/>
        <v>0.14775377750735219</v>
      </c>
      <c r="AGB37" s="51">
        <f t="shared" si="894"/>
        <v>0.17026670723050399</v>
      </c>
      <c r="AGC37" s="51">
        <f t="shared" si="894"/>
        <v>0.19359091370043607</v>
      </c>
      <c r="AGD37" s="51">
        <f t="shared" si="894"/>
        <v>0.21346719399655206</v>
      </c>
      <c r="AGE37" s="51">
        <f t="shared" si="894"/>
        <v>0.23506743737957611</v>
      </c>
      <c r="AGF37" s="51">
        <f t="shared" si="894"/>
        <v>0.25109015312848598</v>
      </c>
      <c r="AGG37" s="51">
        <f t="shared" si="894"/>
        <v>0.25960855896967855</v>
      </c>
      <c r="AGH37" s="51">
        <f t="shared" si="894"/>
        <v>0.27603691309197848</v>
      </c>
      <c r="AGI37" s="51">
        <f t="shared" si="894"/>
        <v>0.28252712706622046</v>
      </c>
      <c r="AGJ37" s="51">
        <f t="shared" si="894"/>
        <v>0.29489909745461923</v>
      </c>
      <c r="AGK37" s="51">
        <f t="shared" si="894"/>
        <v>0.30402596085589695</v>
      </c>
      <c r="AGL37" s="51">
        <f t="shared" si="894"/>
        <v>0.31244295710374204</v>
      </c>
      <c r="AGM37" s="51">
        <f t="shared" si="894"/>
        <v>0.31984585741811178</v>
      </c>
      <c r="AGN37" s="51">
        <f t="shared" si="894"/>
        <v>0.33323192373998578</v>
      </c>
      <c r="AGO37" s="51">
        <f t="shared" ref="AGO37:AGT37" si="895">AGO38/AGO39</f>
        <v>0.33860663218740494</v>
      </c>
      <c r="AGP37" s="51">
        <f t="shared" si="895"/>
        <v>0.33799817462731974</v>
      </c>
      <c r="AGQ37" s="51">
        <f t="shared" si="895"/>
        <v>0.34154751039448333</v>
      </c>
      <c r="AGR37" s="51">
        <f t="shared" si="895"/>
        <v>0.3414461008011358</v>
      </c>
      <c r="AGS37" s="51">
        <f t="shared" si="895"/>
        <v>0.35442652874961972</v>
      </c>
      <c r="AGT37" s="51">
        <f t="shared" si="895"/>
        <v>0.35412229996957711</v>
      </c>
      <c r="AGU37" s="51">
        <f t="shared" ref="AGU37:AGV37" si="896">AGU38/AGU39</f>
        <v>0.36324916337085489</v>
      </c>
      <c r="AGV37" s="51">
        <f t="shared" si="896"/>
        <v>0.38444376838048877</v>
      </c>
      <c r="AGW37" s="51">
        <f t="shared" ref="AGW37:AGX37" si="897">AGW38/AGW39</f>
        <v>0.40127776087617889</v>
      </c>
      <c r="AGX37" s="51">
        <f t="shared" si="897"/>
        <v>0.4102018050907616</v>
      </c>
      <c r="AGY37" s="51">
        <f t="shared" ref="AGY37:AGZ37" si="898">AGY38/AGY39</f>
        <v>0.41334550248453505</v>
      </c>
      <c r="AGZ37" s="51">
        <f t="shared" si="898"/>
        <v>0.42957103742013997</v>
      </c>
      <c r="AHA37" s="51">
        <f t="shared" ref="AHA37:AHB37" si="899">AHA38/AHA39</f>
        <v>0.45319947267011457</v>
      </c>
      <c r="AHB37" s="51">
        <f t="shared" si="899"/>
        <v>0.47267011459284047</v>
      </c>
      <c r="AHC37" s="51">
        <f t="shared" ref="AHC37:AHD37" si="900">AHC38/AHC39</f>
        <v>0.48423080823445896</v>
      </c>
      <c r="AHD37" s="51">
        <f t="shared" si="900"/>
        <v>0.49731264577629042</v>
      </c>
      <c r="AHE37" s="51">
        <f t="shared" ref="AHE37:AHF37" si="901">AHE38/AHE39</f>
        <v>0.50349863097048986</v>
      </c>
      <c r="AHF37" s="51">
        <f t="shared" si="901"/>
        <v>0.51232126559172497</v>
      </c>
      <c r="AHG37" s="51">
        <f t="shared" ref="AHG37:AHH37" si="902">AHG38/AHG39</f>
        <v>0.53432714734813913</v>
      </c>
      <c r="AHH37" s="51">
        <f t="shared" si="902"/>
        <v>0.55602880032451074</v>
      </c>
      <c r="AHI37" s="51">
        <f t="shared" ref="AHI37" si="903">AHI38/AHI39</f>
        <v>0.57336984078693842</v>
      </c>
      <c r="AHJ37" s="51">
        <f t="shared" ref="AHJ37:AHK37" si="904">AHJ38/AHJ39</f>
        <v>0.59344894026974948</v>
      </c>
      <c r="AHK37" s="51">
        <f t="shared" si="904"/>
        <v>0.60592232025149584</v>
      </c>
      <c r="AHL37" s="51">
        <f t="shared" ref="AHL37:AHM37" si="905">AHL38/AHL39</f>
        <v>0.60429976675793529</v>
      </c>
      <c r="AHM37" s="51">
        <f t="shared" si="905"/>
        <v>0.60044620221072909</v>
      </c>
      <c r="AHN37" s="51">
        <f t="shared" ref="AHN37:AHO37" si="906">AHN38/AHN39</f>
        <v>0.5946658553899199</v>
      </c>
      <c r="AHO37" s="51">
        <f t="shared" si="906"/>
        <v>0.59395598823648721</v>
      </c>
      <c r="AHP37" s="51">
        <f t="shared" ref="AHP37:AHQ37" si="907">AHP38/AHP39</f>
        <v>0.5831051617483014</v>
      </c>
      <c r="AHQ37" s="51">
        <f t="shared" si="907"/>
        <v>0.57975864516783293</v>
      </c>
      <c r="AHR37" s="51">
        <f t="shared" ref="AHR37:AHS37" si="908">AHR38/AHR39</f>
        <v>0.56951627623973233</v>
      </c>
      <c r="AHS37" s="51">
        <f t="shared" si="908"/>
        <v>0.56130209917858231</v>
      </c>
      <c r="AHT37" s="51">
        <f t="shared" ref="AHT37:AHU37" si="909">AHT38/AHT39</f>
        <v>0.57894736842105265</v>
      </c>
      <c r="AHU37" s="51">
        <f t="shared" si="909"/>
        <v>0.60277862285772232</v>
      </c>
      <c r="AHV37" s="51">
        <f t="shared" ref="AHV37:AHW37" si="910">AHV38/AHV39</f>
        <v>0.62103234966027787</v>
      </c>
      <c r="AHW37" s="51">
        <f t="shared" si="910"/>
        <v>0.62863806916134268</v>
      </c>
      <c r="AHX37" s="51">
        <f t="shared" ref="AHX37:AHY37" si="911">AHX38/AHX39</f>
        <v>0.66571729957805903</v>
      </c>
      <c r="AHY37" s="51">
        <f t="shared" si="911"/>
        <v>0.67658227848101271</v>
      </c>
      <c r="AHZ37" s="51">
        <f t="shared" ref="AHZ37:AIA37" si="912">AHZ38/AHZ39</f>
        <v>0.66983122362869196</v>
      </c>
      <c r="AIA37" s="51">
        <f t="shared" si="912"/>
        <v>0.65580168776371306</v>
      </c>
      <c r="AIB37" s="51">
        <f t="shared" ref="AIB37:AIC37" si="913">AIB38/AIB39</f>
        <v>0.63966244725738397</v>
      </c>
      <c r="AIC37" s="51">
        <f t="shared" si="913"/>
        <v>0.59894514767932494</v>
      </c>
      <c r="AID37" s="51">
        <f t="shared" ref="AID37:AIE37" si="914">AID38/AID39</f>
        <v>0.55611814345991561</v>
      </c>
      <c r="AIE37" s="51">
        <f t="shared" si="914"/>
        <v>0.54641350210970463</v>
      </c>
      <c r="AIF37" s="51">
        <f t="shared" ref="AIF37:AIG37" si="915">AIF38/AIF39</f>
        <v>0.52626582278481016</v>
      </c>
      <c r="AIG37" s="51">
        <f t="shared" si="915"/>
        <v>0.49799578059071731</v>
      </c>
      <c r="AIH37" s="51">
        <f t="shared" ref="AIH37:AII37" si="916">AIH38/AIH39</f>
        <v>0.46223628691983121</v>
      </c>
      <c r="AII37" s="51">
        <f t="shared" si="916"/>
        <v>0.43291139240506327</v>
      </c>
      <c r="AIJ37" s="51">
        <f t="shared" ref="AIJ37:AIK37" si="917">AIJ38/AIJ39</f>
        <v>0.39303797468354429</v>
      </c>
      <c r="AIK37" s="51">
        <f t="shared" si="917"/>
        <v>0.36149789029535867</v>
      </c>
      <c r="AIL37" s="51">
        <f t="shared" ref="AIL37:AIM37" si="918">AIL38/AIL39</f>
        <v>0.3638185654008439</v>
      </c>
      <c r="AIM37" s="51">
        <f t="shared" si="918"/>
        <v>0.35221518987341771</v>
      </c>
      <c r="AIN37" s="51">
        <f t="shared" ref="AIN37:AIO37" si="919">AIN38/AIN39</f>
        <v>0.25748945147679325</v>
      </c>
      <c r="AIO37" s="51">
        <f t="shared" si="919"/>
        <v>0.23291139240506328</v>
      </c>
      <c r="AIP37" s="51">
        <f t="shared" ref="AIP37:AIQ37" si="920">AIP38/AIP39</f>
        <v>0.23154008438818566</v>
      </c>
      <c r="AIQ37" s="51">
        <f t="shared" si="920"/>
        <v>0.21508438818565401</v>
      </c>
      <c r="AIR37" s="51">
        <f t="shared" ref="AIR37:AIS37" si="921">AIR38/AIR39</f>
        <v>0.19736286919831222</v>
      </c>
      <c r="AIS37" s="51">
        <f t="shared" si="921"/>
        <v>0.18945147679324895</v>
      </c>
      <c r="AIT37" s="51">
        <f t="shared" ref="AIT37:AIU37" si="922">AIT38/AIT39</f>
        <v>0.18364978902953585</v>
      </c>
      <c r="AIU37" s="51">
        <f t="shared" si="922"/>
        <v>0.17563291139240506</v>
      </c>
      <c r="AIV37" s="51">
        <f t="shared" ref="AIV37:AIW37" si="923">AIV38/AIV39</f>
        <v>0.16993670886075948</v>
      </c>
      <c r="AIW37" s="51">
        <f t="shared" si="923"/>
        <v>0.16329113924050634</v>
      </c>
      <c r="AIX37" s="51">
        <f t="shared" ref="AIX37:AIY37" si="924">AIX38/AIX39</f>
        <v>0.15706751054852322</v>
      </c>
      <c r="AIY37" s="51">
        <f t="shared" si="924"/>
        <v>0.12995780590717299</v>
      </c>
      <c r="AIZ37" s="51">
        <f t="shared" ref="AIZ37:AJA37" si="925">AIZ38/AIZ39</f>
        <v>0.12225738396624472</v>
      </c>
      <c r="AJA37" s="51">
        <f t="shared" si="925"/>
        <v>0.11824894514767932</v>
      </c>
      <c r="AJB37" s="51">
        <f t="shared" ref="AJB37:AJC37" si="926">AJB38/AJB39</f>
        <v>0.11645569620253164</v>
      </c>
      <c r="AJC37" s="51">
        <f t="shared" si="926"/>
        <v>0.1119198312236287</v>
      </c>
      <c r="AJD37" s="51">
        <f t="shared" ref="AJD37:AJE37" si="927">AJD38/AJD39</f>
        <v>0.10928270042194092</v>
      </c>
      <c r="AJE37" s="51">
        <f t="shared" si="927"/>
        <v>0.10675105485232067</v>
      </c>
      <c r="AJF37" s="51">
        <f t="shared" ref="AJF37:AJG37" si="928">AJF38/AJF39</f>
        <v>0.1020042194092827</v>
      </c>
      <c r="AJG37" s="51">
        <f t="shared" si="928"/>
        <v>9.261603375527426E-2</v>
      </c>
      <c r="AJH37" s="51">
        <f t="shared" ref="AJH37:AJI37" si="929">AJH38/AJH39</f>
        <v>8.2911392405063289E-2</v>
      </c>
      <c r="AJI37" s="51">
        <f t="shared" si="929"/>
        <v>7.9746835443037969E-2</v>
      </c>
      <c r="AJJ37" s="51">
        <f t="shared" ref="AJJ37:AJK37" si="930">AJJ38/AJJ39</f>
        <v>7.7742616033755277E-2</v>
      </c>
      <c r="AJK37" s="51">
        <f t="shared" si="930"/>
        <v>7.9430379746835436E-2</v>
      </c>
      <c r="AJL37" s="51">
        <f t="shared" ref="AJL37:AJM37" si="931">AJL38/AJL39</f>
        <v>7.6793248945147677E-2</v>
      </c>
      <c r="AJM37" s="51">
        <f t="shared" si="931"/>
        <v>7.3312236286919838E-2</v>
      </c>
      <c r="AJN37" s="51">
        <f t="shared" ref="AJN37:AJO37" si="932">AJN38/AJN39</f>
        <v>7.4578059071729957E-2</v>
      </c>
      <c r="AJO37" s="51">
        <f t="shared" si="932"/>
        <v>7.8375527426160344E-2</v>
      </c>
      <c r="AJP37" s="51">
        <f t="shared" ref="AJP37:AJQ37" si="933">AJP38/AJP39</f>
        <v>7.890295358649789E-2</v>
      </c>
      <c r="AJQ37" s="51">
        <f t="shared" si="933"/>
        <v>7.5527426160337557E-2</v>
      </c>
      <c r="AJR37" s="51">
        <f t="shared" ref="AJR37:AJS37" si="934">AJR38/AJR39</f>
        <v>7.4261603375527424E-2</v>
      </c>
      <c r="AJS37" s="51">
        <f t="shared" si="934"/>
        <v>6.9198312236286919E-2</v>
      </c>
      <c r="AJT37" s="51">
        <f t="shared" ref="AJT37:AJU37" si="935">AJT38/AJT39</f>
        <v>6.2013055380080014E-2</v>
      </c>
      <c r="AJU37" s="51">
        <f t="shared" si="935"/>
        <v>5.706464518846073E-2</v>
      </c>
      <c r="AJV37" s="51">
        <f t="shared" ref="AJV37:AJW37" si="936">AJV38/AJV39</f>
        <v>5.706464518846073E-2</v>
      </c>
      <c r="AJW37" s="51">
        <f t="shared" si="936"/>
        <v>6.5592756369762056E-2</v>
      </c>
      <c r="AJX37" s="51">
        <f t="shared" ref="AJX37:AJY37" si="937">AJX38/AJX39</f>
        <v>7.443672352074121E-2</v>
      </c>
      <c r="AJY37" s="51">
        <f t="shared" si="937"/>
        <v>8.2964834702042536E-2</v>
      </c>
      <c r="AJZ37" s="51">
        <f t="shared" ref="AJZ37:AKA37" si="938">AJZ38/AJZ39</f>
        <v>8.4438829227205733E-2</v>
      </c>
      <c r="AKA37" s="51">
        <f t="shared" si="938"/>
        <v>8.5175826489787318E-2</v>
      </c>
      <c r="AKB37" s="51">
        <f t="shared" ref="AKB37:AKC37" si="939">AKB38/AKB39</f>
        <v>8.5596967782691089E-2</v>
      </c>
      <c r="AKC37" s="51">
        <f t="shared" si="939"/>
        <v>8.7702674247209941E-2</v>
      </c>
      <c r="AKD37" s="51">
        <f t="shared" ref="AKD37:AKE37" si="940">AKD38/AKD39</f>
        <v>8.5070541166561375E-2</v>
      </c>
      <c r="AKE37" s="51">
        <f t="shared" si="940"/>
        <v>8.2017266793009053E-2</v>
      </c>
      <c r="AKF37" s="51">
        <f t="shared" ref="AKF37:AKG37" si="941">AKF38/AKF39</f>
        <v>8.0964413560749626E-2</v>
      </c>
      <c r="AKG37" s="51">
        <f t="shared" si="941"/>
        <v>7.7595283217519476E-2</v>
      </c>
      <c r="AKH37" s="51">
        <f t="shared" ref="AKH37:AKI37" si="942">AKH38/AKH39</f>
        <v>7.8332280480101074E-2</v>
      </c>
      <c r="AKI37" s="51">
        <f t="shared" si="942"/>
        <v>8.0657049594608829E-2</v>
      </c>
      <c r="AKJ37" s="51">
        <f t="shared" ref="AKJ37:AKK37" si="943">AKJ38/AKJ39</f>
        <v>8.3921238285774455E-2</v>
      </c>
      <c r="AKK37" s="51">
        <f t="shared" si="943"/>
        <v>9.0976097715067913E-2</v>
      </c>
      <c r="AKL37" s="51">
        <f t="shared" ref="AKL37:AKM37" si="944">AKL38/AKL39</f>
        <v>9.2450247446562078E-2</v>
      </c>
      <c r="AKM37" s="51">
        <f t="shared" si="944"/>
        <v>9.3924397178056229E-2</v>
      </c>
      <c r="AKN37" s="51">
        <f t="shared" ref="AKN37:AKO37" si="945">AKN38/AKN39</f>
        <v>9.0028430030535955E-2</v>
      </c>
      <c r="AKO37" s="51">
        <f t="shared" si="945"/>
        <v>8.7501316205117405E-2</v>
      </c>
      <c r="AKP37" s="51">
        <f t="shared" ref="AKP37:AKQ37" si="946">AKP38/AKP39</f>
        <v>9.1397283352637679E-2</v>
      </c>
      <c r="AKQ37" s="51">
        <f t="shared" si="946"/>
        <v>9.9399810466463095E-2</v>
      </c>
      <c r="AKR37" s="51">
        <f t="shared" ref="AKR37:AKS37" si="947">AKR38/AKR39</f>
        <v>0.10634937348636411</v>
      </c>
      <c r="AKS37" s="51">
        <f t="shared" si="947"/>
        <v>0.10908708013056755</v>
      </c>
      <c r="AKT37" s="51">
        <f t="shared" ref="AKT37:AKU37" si="948">AKT38/AKT39</f>
        <v>0.11487838264715174</v>
      </c>
      <c r="AKU37" s="51">
        <f t="shared" si="948"/>
        <v>0.1131936400968727</v>
      </c>
      <c r="AKV37" s="51">
        <f t="shared" ref="AKV37" si="949">AKV38/AKV39</f>
        <v>0.10983692793266701</v>
      </c>
      <c r="AKW37" s="51">
        <f t="shared" ref="AKW37:AKX37" si="950">AKW38/AKW39</f>
        <v>0.10773277222514466</v>
      </c>
      <c r="AKX37" s="51">
        <f t="shared" si="950"/>
        <v>0.10762756443976854</v>
      </c>
      <c r="AKY37" s="51">
        <f t="shared" ref="AKY37:AKZ37" si="951">AKY38/AKY39</f>
        <v>0.10952130457653866</v>
      </c>
      <c r="AKZ37" s="51">
        <f t="shared" si="951"/>
        <v>0.10604944765912677</v>
      </c>
      <c r="ALA37" s="51">
        <f t="shared" ref="ALA37:ALB37" si="952">ALA38/ALA39</f>
        <v>0.11162546028406102</v>
      </c>
      <c r="ALB37" s="51">
        <f t="shared" si="952"/>
        <v>0.11404523934771173</v>
      </c>
      <c r="ALC37" s="51">
        <f t="shared" ref="ALC37:ALD37" si="953">ALC38/ALC39</f>
        <v>0.11730668069437139</v>
      </c>
      <c r="ALD37" s="51">
        <f t="shared" si="953"/>
        <v>0.12361914781693846</v>
      </c>
      <c r="ALE37" s="51">
        <f t="shared" ref="ALE37:ALF37" si="954">ALE38/ALE39</f>
        <v>0.1256180957390847</v>
      </c>
      <c r="ALF37" s="51">
        <f t="shared" si="954"/>
        <v>0.12877432930036822</v>
      </c>
      <c r="ALG37" s="51">
        <f t="shared" ref="ALG37:ALH37" si="955">ALG38/ALG39</f>
        <v>0.13087848500789059</v>
      </c>
      <c r="ALH37" s="51">
        <f t="shared" si="955"/>
        <v>0.13224618621778012</v>
      </c>
      <c r="ALI37" s="51">
        <f t="shared" ref="ALI37:ALJ37" si="956">ALI38/ALI39</f>
        <v>0.12961599158337717</v>
      </c>
      <c r="ALJ37" s="51">
        <f t="shared" si="956"/>
        <v>0.1256180957390847</v>
      </c>
      <c r="ALK37" s="51">
        <f t="shared" ref="ALK37:ALL37" si="957">ALK38/ALK39</f>
        <v>0.13298264071541294</v>
      </c>
      <c r="ALL37" s="51">
        <f t="shared" si="957"/>
        <v>0.14360862703840085</v>
      </c>
      <c r="ALM37" s="51">
        <f t="shared" ref="ALM37:ALN37" si="958">ALM38/ALM39</f>
        <v>0.14476591267753813</v>
      </c>
      <c r="ALN37" s="51">
        <f t="shared" si="958"/>
        <v>0.14697527617043663</v>
      </c>
      <c r="ALO37" s="51">
        <f t="shared" ref="ALO37:ALP37" si="959">ALO38/ALO39</f>
        <v>0.15234087322461862</v>
      </c>
      <c r="ALP37" s="51">
        <f t="shared" si="959"/>
        <v>0.1527617043661231</v>
      </c>
      <c r="ALQ37" s="51">
        <f t="shared" ref="ALQ37:ALR37" si="960">ALQ38/ALQ39</f>
        <v>0.14676486059968438</v>
      </c>
      <c r="ALR37" s="51">
        <f t="shared" si="960"/>
        <v>0.15318253550762756</v>
      </c>
      <c r="ALS37" s="51">
        <f t="shared" ref="ALS37:ALT37" si="961">ALS38/ALS39</f>
        <v>0.16974494283201408</v>
      </c>
      <c r="ALT37" s="51">
        <f t="shared" si="961"/>
        <v>0.17854001759014951</v>
      </c>
      <c r="ALU37" s="51">
        <f t="shared" ref="ALU37:ALV37" si="962">ALU38/ALU39</f>
        <v>0.18084872471416008</v>
      </c>
      <c r="ALV37" s="51">
        <f t="shared" si="962"/>
        <v>0.181948109058927</v>
      </c>
      <c r="ALW37" s="51">
        <f t="shared" ref="ALW37:ALX37" si="963">ALW38/ALW39</f>
        <v>0.18249780123131046</v>
      </c>
      <c r="ALX37" s="51">
        <f t="shared" si="963"/>
        <v>0.17524186455584873</v>
      </c>
      <c r="ALY37" s="51">
        <f t="shared" ref="ALY37:ALZ37" si="964">ALY38/ALY39</f>
        <v>0.18326737027264731</v>
      </c>
      <c r="ALZ37" s="51">
        <f t="shared" si="964"/>
        <v>0.18711521547933158</v>
      </c>
      <c r="AMA37" s="51">
        <f t="shared" ref="AMA37:AMB37" si="965">AMA38/AMA39</f>
        <v>0.19162269129287599</v>
      </c>
      <c r="AMB37" s="51">
        <f t="shared" si="965"/>
        <v>0.19514072119613016</v>
      </c>
      <c r="AMC37" s="51">
        <f t="shared" ref="AMC37:AMD37" si="966">AMC38/AMC39</f>
        <v>0.20965259454705365</v>
      </c>
      <c r="AMD37" s="51">
        <f t="shared" si="966"/>
        <v>0.21273087071240104</v>
      </c>
      <c r="AME37" s="51">
        <f t="shared" ref="AME37:AMF37" si="967">AME38/AME39</f>
        <v>0.20514511873350924</v>
      </c>
      <c r="AMF37" s="51">
        <f t="shared" si="967"/>
        <v>0.21295074758135443</v>
      </c>
      <c r="AMG37" s="51">
        <f t="shared" ref="AMG37:AMH37" si="968">AMG38/AMG39</f>
        <v>0.22262532981530342</v>
      </c>
      <c r="AMH37" s="51">
        <f t="shared" si="968"/>
        <v>0.24318381706244502</v>
      </c>
      <c r="AMI37" s="51">
        <f t="shared" ref="AMI37:AMJ37" si="969">AMI38/AMI39</f>
        <v>0.25329815303430081</v>
      </c>
      <c r="AMJ37" s="51">
        <f t="shared" si="969"/>
        <v>0.26341248900615655</v>
      </c>
      <c r="AMK37" s="51">
        <f t="shared" ref="AMK37:AML37" si="970">AMK38/AMK39</f>
        <v>0.26209322779243621</v>
      </c>
      <c r="AML37" s="51">
        <f t="shared" si="970"/>
        <v>0.25648636763412491</v>
      </c>
      <c r="AMM37" s="51">
        <f t="shared" ref="AMM37:AMN37" si="971">AMM38/AMM39</f>
        <v>0.25483729111697451</v>
      </c>
      <c r="AMN37" s="51">
        <f t="shared" si="971"/>
        <v>0.26099384344766929</v>
      </c>
      <c r="AMO37" s="51">
        <f t="shared" ref="AMO37:AMP37" si="972">AMO38/AMO39</f>
        <v>0.26930693069306932</v>
      </c>
      <c r="AMP37" s="51">
        <f t="shared" si="972"/>
        <v>0.27128712871287131</v>
      </c>
      <c r="AMQ37" s="51">
        <f t="shared" ref="AMQ37:AMR37" si="973">AMQ38/AMQ39</f>
        <v>0.28668866886688671</v>
      </c>
      <c r="AMR37" s="51">
        <f t="shared" si="973"/>
        <v>0.28668866886688671</v>
      </c>
      <c r="AMS37" s="51">
        <f t="shared" ref="AMS37:AMT37" si="974">AMS38/AMS39</f>
        <v>0.2844884488448845</v>
      </c>
      <c r="AMT37" s="51">
        <f t="shared" si="974"/>
        <v>0.28745874587458747</v>
      </c>
      <c r="AMU37" s="51">
        <f t="shared" ref="AMU37:AMV37" si="975">AMU38/AMU39</f>
        <v>0.29262926292629265</v>
      </c>
      <c r="AMV37" s="51">
        <f t="shared" si="975"/>
        <v>0.29812981298129815</v>
      </c>
      <c r="AMW37" s="51">
        <f t="shared" ref="AMW37:AMX37" si="976">AMW38/AMW39</f>
        <v>0.29295929592959297</v>
      </c>
      <c r="AMX37" s="51">
        <f t="shared" si="976"/>
        <v>0.3019337999762724</v>
      </c>
      <c r="AMY37" s="51">
        <f t="shared" ref="AMY37:AMZ37" si="977">AMY38/AMY39</f>
        <v>0.28757859769842209</v>
      </c>
      <c r="AMZ37" s="51">
        <f t="shared" si="977"/>
        <v>0.27002016846601018</v>
      </c>
      <c r="ANA37" s="51">
        <f t="shared" ref="ANA37:ANB37" si="978">ANA38/ANA39</f>
        <v>0.26337643848617864</v>
      </c>
      <c r="ANB37" s="51">
        <f t="shared" si="978"/>
        <v>0.26444418080436588</v>
      </c>
      <c r="ANC37" s="51">
        <f t="shared" ref="ANC37:AND37" si="979">ANC38/ANC39</f>
        <v>0.27393522363269662</v>
      </c>
      <c r="AND37" s="51">
        <f t="shared" si="979"/>
        <v>0.29529006999644086</v>
      </c>
      <c r="ANE37" s="51">
        <f t="shared" ref="ANE37:ANF37" si="980">ANE38/ANE39</f>
        <v>0.31901767706726775</v>
      </c>
      <c r="ANF37" s="51">
        <f t="shared" si="980"/>
        <v>0.32874599596630683</v>
      </c>
      <c r="ANG37" s="51">
        <f t="shared" ref="ANG37:ANH37" si="981">ANG38/ANG39</f>
        <v>0.3178312967137264</v>
      </c>
      <c r="ANH37" s="51">
        <f t="shared" si="981"/>
        <v>0.31332305137026933</v>
      </c>
      <c r="ANI37" s="51">
        <f t="shared" ref="ANI37:ANJ37" si="982">ANI38/ANI39</f>
        <v>0.30893344406216633</v>
      </c>
      <c r="ANJ37" s="51">
        <f t="shared" si="982"/>
        <v>0.30157788587021001</v>
      </c>
      <c r="ANK37" s="51">
        <f t="shared" ref="ANK37:ANL37" si="983">ANK38/ANK39</f>
        <v>0.28983272037015068</v>
      </c>
      <c r="ANL37" s="51">
        <f t="shared" si="983"/>
        <v>0.27595207023371693</v>
      </c>
      <c r="ANM37" s="51">
        <f t="shared" ref="ANM37:ANN37" si="984">ANM38/ANM39</f>
        <v>0.25400403369320201</v>
      </c>
      <c r="ANN37" s="51">
        <f t="shared" si="984"/>
        <v>0.23763198481433148</v>
      </c>
      <c r="ANO37" s="51">
        <f t="shared" ref="ANO37:ANP37" si="985">ANO38/ANO39</f>
        <v>0.2256495432435639</v>
      </c>
      <c r="ANP37" s="51">
        <f t="shared" si="985"/>
        <v>0.21283663542531736</v>
      </c>
      <c r="ANQ37" s="51">
        <f t="shared" ref="ANQ37:ANR37" si="986">ANQ38/ANQ39</f>
        <v>0.20168466010202871</v>
      </c>
      <c r="ANR37" s="51">
        <f t="shared" si="986"/>
        <v>0.18341440265749198</v>
      </c>
      <c r="ANS37" s="51">
        <f t="shared" ref="ANS37:ANT37" si="987">ANS38/ANS39</f>
        <v>0.16656780163720489</v>
      </c>
      <c r="ANT37" s="51">
        <f t="shared" si="987"/>
        <v>0.14924664847550126</v>
      </c>
      <c r="ANU37" s="51">
        <f t="shared" ref="ANU37:ANV37" si="988">ANU38/ANU39</f>
        <v>0.13536599833906751</v>
      </c>
      <c r="ANV37" s="51">
        <f t="shared" si="988"/>
        <v>0.12801044014711116</v>
      </c>
      <c r="ANW37" s="51">
        <f t="shared" ref="ANW37:ANX37" si="989">ANW38/ANW39</f>
        <v>0.13897981451172942</v>
      </c>
      <c r="ANX37" s="51">
        <f t="shared" si="989"/>
        <v>0.13270594653573378</v>
      </c>
      <c r="ANY37" s="51">
        <f t="shared" ref="ANY37:ANZ37" si="990">ANY38/ANY39</f>
        <v>0.1265684669939989</v>
      </c>
      <c r="ANZ37" s="51">
        <f t="shared" si="990"/>
        <v>0.12193126022913257</v>
      </c>
      <c r="AOA37" s="51">
        <f t="shared" ref="AOA37:AOB37" si="991">AOA38/AOA39</f>
        <v>0.11338894387105895</v>
      </c>
      <c r="AOB37" s="51">
        <f t="shared" si="991"/>
        <v>0.1233501710933681</v>
      </c>
      <c r="AOC37" s="51">
        <f t="shared" ref="AOC37:AOD37" si="992">AOC38/AOC39</f>
        <v>0.13166544923301679</v>
      </c>
      <c r="AOD37" s="51">
        <f t="shared" si="992"/>
        <v>0.14055023923444976</v>
      </c>
      <c r="AOE37" s="51">
        <f t="shared" ref="AOE37:AOF37" si="993">AOE38/AOE39</f>
        <v>0.1331738437001595</v>
      </c>
      <c r="AOF37" s="51">
        <f t="shared" si="993"/>
        <v>0.12818979266347688</v>
      </c>
      <c r="AOG37" s="51">
        <f t="shared" ref="AOG37:AOH37" si="994">AOG38/AOG39</f>
        <v>0.11961722488038277</v>
      </c>
      <c r="AOH37" s="51">
        <f t="shared" si="994"/>
        <v>0.1076555023923445</v>
      </c>
      <c r="AOI37" s="51">
        <f t="shared" ref="AOI37:AOJ37" si="995">AOI38/AOI39</f>
        <v>0.1034688995215311</v>
      </c>
      <c r="AOJ37" s="51">
        <f t="shared" si="995"/>
        <v>0.10207336523125997</v>
      </c>
      <c r="AOK37" s="51">
        <f t="shared" ref="AOK37:AOL37" si="996">AOK38/AOK39</f>
        <v>9.8285486443381184E-2</v>
      </c>
      <c r="AOL37" s="51">
        <f t="shared" si="996"/>
        <v>9.6092503987240827E-2</v>
      </c>
      <c r="AOM37" s="51">
        <f t="shared" ref="AOM37:AON37" si="997">AOM38/AOM39</f>
        <v>9.569377990430622E-2</v>
      </c>
      <c r="AON37" s="51">
        <f t="shared" si="997"/>
        <v>8.6921850079744817E-2</v>
      </c>
      <c r="AOO37" s="51">
        <f t="shared" ref="AOO37:AOP37" si="998">AOO38/AOO39</f>
        <v>7.9146730462519937E-2</v>
      </c>
      <c r="AOP37" s="51">
        <f t="shared" si="998"/>
        <v>7.8349282296650724E-2</v>
      </c>
      <c r="AOQ37" s="51">
        <f t="shared" ref="AOQ37:AOR37" si="999">AOQ38/AOQ39</f>
        <v>7.3763955342902712E-2</v>
      </c>
      <c r="AOR37" s="51">
        <f t="shared" si="999"/>
        <v>7.0773524720893141E-2</v>
      </c>
      <c r="AOS37" s="51">
        <f t="shared" ref="AOS37:AOT37" si="1000">AOS38/AOS39</f>
        <v>6.5590111642743226E-2</v>
      </c>
      <c r="AOT37" s="51">
        <f t="shared" si="1000"/>
        <v>6.0805422647527911E-2</v>
      </c>
      <c r="AOU37" s="51">
        <f t="shared" ref="AOU37:AOV37" si="1001">AOU38/AOU39</f>
        <v>5.7615629984051037E-2</v>
      </c>
      <c r="AOV37" s="51">
        <f t="shared" si="1001"/>
        <v>5.0837320574162681E-2</v>
      </c>
      <c r="AOW37" s="51">
        <f t="shared" ref="AOW37:AOX37" si="1002">AOW38/AOW39</f>
        <v>5.1634768740031901E-2</v>
      </c>
      <c r="AOX37" s="51">
        <f t="shared" si="1002"/>
        <v>4.6650717703349283E-2</v>
      </c>
      <c r="AOY37" s="51">
        <f t="shared" ref="AOY37:AOZ37" si="1003">AOY38/AOY39</f>
        <v>4.4657097288676235E-2</v>
      </c>
      <c r="AOZ37" s="51">
        <f t="shared" si="1003"/>
        <v>4.3660287081339712E-2</v>
      </c>
      <c r="APA37" s="51">
        <f t="shared" ref="APA37:APB37" si="1004">APA38/APA39</f>
        <v>3.86762360446571E-2</v>
      </c>
      <c r="APB37" s="51">
        <f t="shared" si="1004"/>
        <v>4.2663476874003188E-2</v>
      </c>
      <c r="APC37" s="51">
        <f t="shared" ref="APC37:APD37" si="1005">APC38/APC39</f>
        <v>3.6283891547049439E-2</v>
      </c>
      <c r="APD37" s="51">
        <f t="shared" si="1005"/>
        <v>3.3492822966507178E-2</v>
      </c>
      <c r="APE37" s="51">
        <f t="shared" ref="APE37:APF37" si="1006">APE38/APE39</f>
        <v>3.2496012759170655E-2</v>
      </c>
      <c r="APF37" s="51">
        <f t="shared" si="1006"/>
        <v>3.3492822966507178E-2</v>
      </c>
      <c r="APG37" s="51">
        <f t="shared" ref="APG37:APH37" si="1007">APG38/APG39</f>
        <v>3.5486443381180226E-2</v>
      </c>
      <c r="APH37" s="51">
        <f t="shared" si="1007"/>
        <v>3.3293460925039875E-2</v>
      </c>
      <c r="API37" s="51">
        <f t="shared" ref="API37:APJ37" si="1008">API38/API39</f>
        <v>3.2496012759170655E-2</v>
      </c>
      <c r="APJ37" s="51">
        <f t="shared" si="1008"/>
        <v>3.0103668261562997E-2</v>
      </c>
      <c r="APK37" s="51">
        <f t="shared" ref="APK37:APL37" si="1009">APK38/APK39</f>
        <v>3.0502392344497607E-2</v>
      </c>
      <c r="APL37" s="51">
        <f t="shared" si="1009"/>
        <v>3.0502392344497607E-2</v>
      </c>
      <c r="APM37" s="51">
        <f t="shared" ref="APM37:APN37" si="1010">APM38/APM39</f>
        <v>2.850877192982456E-2</v>
      </c>
      <c r="APN37" s="51">
        <f t="shared" si="1010"/>
        <v>2.751196172248804E-2</v>
      </c>
      <c r="APO37" s="51">
        <f t="shared" ref="APO37:APP37" si="1011">APO38/APO39</f>
        <v>2.8708133971291867E-2</v>
      </c>
      <c r="APP37" s="51">
        <f t="shared" si="1011"/>
        <v>2.850877192982456E-2</v>
      </c>
      <c r="APQ37" s="51">
        <f t="shared" ref="APQ37:APR37" si="1012">APQ38/APQ39</f>
        <v>2.6515151515151516E-2</v>
      </c>
      <c r="APR37" s="51">
        <f t="shared" si="1012"/>
        <v>2.5318979266347689E-2</v>
      </c>
      <c r="APS37" s="51">
        <f t="shared" ref="APS37:APT37" si="1013">APS38/APS39</f>
        <v>2.4521531100478468E-2</v>
      </c>
      <c r="APT37" s="51">
        <f t="shared" si="1013"/>
        <v>2.3325358851674641E-2</v>
      </c>
      <c r="APU37" s="51">
        <f t="shared" ref="APU37:APV37" si="1014">APU38/APU39</f>
        <v>2.3325358851674641E-2</v>
      </c>
      <c r="APV37" s="51">
        <f t="shared" si="1014"/>
        <v>2.1929824561403508E-2</v>
      </c>
      <c r="APW37" s="51">
        <f t="shared" ref="APW37:APX37" si="1015">APW38/APW39</f>
        <v>2.3325358851674641E-2</v>
      </c>
      <c r="APX37" s="51">
        <f t="shared" si="1015"/>
        <v>2.1132376395534291E-2</v>
      </c>
      <c r="APY37" s="51">
        <f t="shared" ref="APY37:APZ37" si="1016">APY38/APY39</f>
        <v>1.9138755980861243E-2</v>
      </c>
      <c r="APZ37" s="51">
        <f t="shared" si="1016"/>
        <v>1.7942583732057416E-2</v>
      </c>
      <c r="AQA37" s="51">
        <f t="shared" ref="AQA37:AQB37" si="1017">AQA38/AQA39</f>
        <v>1.6945773524720893E-2</v>
      </c>
      <c r="AQB37" s="51">
        <f t="shared" si="1017"/>
        <v>1.6347687400318979E-2</v>
      </c>
      <c r="AQC37" s="51">
        <f t="shared" ref="AQC37:AQD37" si="1018">AQC38/AQC39</f>
        <v>1.6347687400318979E-2</v>
      </c>
      <c r="AQD37" s="51">
        <f t="shared" si="1018"/>
        <v>1.5948963317384369E-2</v>
      </c>
      <c r="AQE37" s="51">
        <f t="shared" ref="AQE37:AQF37" si="1019">AQE38/AQE39</f>
        <v>1.6347687400318979E-2</v>
      </c>
      <c r="AQF37" s="51">
        <f t="shared" si="1019"/>
        <v>1.6746411483253589E-2</v>
      </c>
      <c r="AQG37" s="51">
        <f t="shared" ref="AQG37:AQH37" si="1020">AQG38/AQG39</f>
        <v>1.8740031897926633E-2</v>
      </c>
      <c r="AQH37" s="51">
        <f t="shared" si="1020"/>
        <v>2.0135566188197767E-2</v>
      </c>
      <c r="AQI37" s="51">
        <f t="shared" ref="AQI37:AQJ37" si="1021">AQI38/AQI39</f>
        <v>2.033492822966507E-2</v>
      </c>
      <c r="AQJ37" s="51">
        <f t="shared" si="1021"/>
        <v>2.6058631921824105E-2</v>
      </c>
      <c r="AQK37" s="51">
        <f t="shared" ref="AQK37:AQL37" si="1022">AQK38/AQK39</f>
        <v>2.6330076004343107E-2</v>
      </c>
      <c r="AQL37" s="51">
        <f t="shared" si="1022"/>
        <v>2.8501628664495113E-2</v>
      </c>
      <c r="AQM37" s="51">
        <f t="shared" ref="AQM37:AQN37" si="1023">AQM38/AQM39</f>
        <v>2.7687296416938109E-2</v>
      </c>
      <c r="AQN37" s="51">
        <f t="shared" si="1023"/>
        <v>2.8501628664495113E-2</v>
      </c>
      <c r="AQO37" s="51">
        <f t="shared" ref="AQO37:AQP37" si="1024">AQO38/AQO39</f>
        <v>3.2030401737242128E-2</v>
      </c>
      <c r="AQP37" s="51">
        <f t="shared" si="1024"/>
        <v>3.3659066232356136E-2</v>
      </c>
      <c r="AQQ37" s="51">
        <f t="shared" ref="AQQ37:AQR37" si="1025">AQQ38/AQQ39</f>
        <v>3.5287730727470143E-2</v>
      </c>
      <c r="AQR37" s="51">
        <f t="shared" si="1025"/>
        <v>3.3659066232356136E-2</v>
      </c>
      <c r="AQS37" s="51">
        <f t="shared" ref="AQS37:AQT37" si="1026">AQS38/AQS39</f>
        <v>3.1487513572204126E-2</v>
      </c>
      <c r="AQT37" s="51">
        <f t="shared" si="1026"/>
        <v>3.1216069489685125E-2</v>
      </c>
      <c r="AQU37" s="51">
        <f t="shared" ref="AQU37:AQV37" si="1027">AQU38/AQU39</f>
        <v>3.1216069489685125E-2</v>
      </c>
      <c r="AQV37" s="51">
        <f t="shared" si="1027"/>
        <v>3.2030401737242128E-2</v>
      </c>
      <c r="AQW37" s="51">
        <f t="shared" ref="AQW37:AQY37" si="1028">AQW38/AQW39</f>
        <v>3.013029315960912E-2</v>
      </c>
      <c r="AQX37" s="51">
        <f t="shared" si="1028"/>
        <v>3.4473398479913139E-2</v>
      </c>
      <c r="AQY37" s="51">
        <f t="shared" si="1028"/>
        <v>3.6102062975027147E-2</v>
      </c>
      <c r="AQZ37" s="51">
        <f t="shared" ref="AQZ37:ARA37" si="1029">AQZ38/AQZ39</f>
        <v>3.3930510314875137E-2</v>
      </c>
      <c r="ARA37" s="51">
        <f t="shared" si="1029"/>
        <v>3.3659066232356136E-2</v>
      </c>
      <c r="ARB37" s="51">
        <f t="shared" ref="ARB37:ARC37" si="1030">ARB38/ARB39</f>
        <v>3.6644951140065149E-2</v>
      </c>
      <c r="ARC37" s="51">
        <f t="shared" si="1030"/>
        <v>4.071661237785016E-2</v>
      </c>
      <c r="ARD37" s="51">
        <f t="shared" ref="ARD37:ARE37" si="1031">ARD38/ARD39</f>
        <v>4.1259500542888163E-2</v>
      </c>
      <c r="ARE37" s="51">
        <f t="shared" si="1031"/>
        <v>4.3702497285559173E-2</v>
      </c>
      <c r="ARF37" s="51">
        <f t="shared" ref="ARF37:ARG37" si="1032">ARF38/ARF39</f>
        <v>5.0488599348534204E-2</v>
      </c>
      <c r="ARG37" s="51">
        <f t="shared" si="1032"/>
        <v>5.0217155266015202E-2</v>
      </c>
      <c r="ARH37" s="51">
        <f t="shared" ref="ARH37:ARI37" si="1033">ARH38/ARH39</f>
        <v>4.6416938110749185E-2</v>
      </c>
      <c r="ARI37" s="51">
        <f t="shared" si="1033"/>
        <v>5.0217155266015202E-2</v>
      </c>
      <c r="ARJ37" s="51">
        <f t="shared" ref="ARJ37:ARK37" si="1034">ARJ38/ARJ39</f>
        <v>5.0760043431053205E-2</v>
      </c>
      <c r="ARK37" s="51">
        <f t="shared" si="1034"/>
        <v>4.96742671009772E-2</v>
      </c>
      <c r="ARL37" s="51">
        <f t="shared" ref="ARL37:ARM37" si="1035">ARL38/ARL39</f>
        <v>5.2660152008686213E-2</v>
      </c>
      <c r="ARM37" s="51">
        <f t="shared" si="1035"/>
        <v>5.3203040173724216E-2</v>
      </c>
      <c r="ARN37" s="51">
        <f t="shared" ref="ARN37:ARO37" si="1036">ARN38/ARN39</f>
        <v>5.0217155266015202E-2</v>
      </c>
      <c r="ARO37" s="51">
        <f t="shared" si="1036"/>
        <v>4.750271444082519E-2</v>
      </c>
      <c r="ARP37" s="51">
        <f t="shared" ref="ARP37:ARQ37" si="1037">ARP38/ARP39</f>
        <v>5.4831704668838216E-2</v>
      </c>
      <c r="ARQ37" s="51">
        <f t="shared" si="1037"/>
        <v>5.7817589576547229E-2</v>
      </c>
      <c r="ARR37" s="51">
        <f t="shared" ref="ARR37:ARS37" si="1038">ARR38/ARR39</f>
        <v>5.5917480998914221E-2</v>
      </c>
      <c r="ARS37" s="51">
        <f t="shared" si="1038"/>
        <v>5.3745928338762218E-2</v>
      </c>
      <c r="ART37" s="51">
        <f t="shared" ref="ART37:ARU37" si="1039">ART38/ART39</f>
        <v>4.6145494028230184E-2</v>
      </c>
      <c r="ARU37" s="51">
        <f t="shared" si="1039"/>
        <v>5.428881650380022E-4</v>
      </c>
    </row>
    <row r="38" spans="1:1165" s="23" customFormat="1">
      <c r="A38" s="138" t="s">
        <v>56</v>
      </c>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9">
        <f>'データ一覧(モニタリング指標)'!AT56</f>
        <v>13</v>
      </c>
      <c r="AU38" s="149">
        <f>'データ一覧(モニタリング指標)'!AU56</f>
        <v>15</v>
      </c>
      <c r="AV38" s="149">
        <f>'データ一覧(モニタリング指標)'!AV56</f>
        <v>22</v>
      </c>
      <c r="AW38" s="149">
        <f>'データ一覧(モニタリング指標)'!AW56</f>
        <v>29</v>
      </c>
      <c r="AX38" s="149">
        <f>'データ一覧(モニタリング指標)'!AX56</f>
        <v>37</v>
      </c>
      <c r="AY38" s="149">
        <f>'データ一覧(モニタリング指標)'!AY56</f>
        <v>37</v>
      </c>
      <c r="AZ38" s="149">
        <f>'データ一覧(モニタリング指標)'!AZ56</f>
        <v>53</v>
      </c>
      <c r="BA38" s="149">
        <f>'データ一覧(モニタリング指標)'!BA56</f>
        <v>75</v>
      </c>
      <c r="BB38" s="149">
        <f>'データ一覧(モニタリング指標)'!BB56</f>
        <v>83</v>
      </c>
      <c r="BC38" s="149">
        <f>'データ一覧(モニタリング指標)'!BC56</f>
        <v>98</v>
      </c>
      <c r="BD38" s="149">
        <f>'データ一覧(モニタリング指標)'!BD56</f>
        <v>113</v>
      </c>
      <c r="BE38" s="149">
        <f>'データ一覧(モニタリング指標)'!BE56</f>
        <v>123</v>
      </c>
      <c r="BF38" s="149">
        <f>'データ一覧(モニタリング指標)'!BF56</f>
        <v>131</v>
      </c>
      <c r="BG38" s="149">
        <f>'データ一覧(モニタリング指標)'!BG56</f>
        <v>135</v>
      </c>
      <c r="BH38" s="149">
        <f>'データ一覧(モニタリング指標)'!BH56</f>
        <v>144</v>
      </c>
      <c r="BI38" s="149">
        <f>'データ一覧(モニタリング指標)'!BI56</f>
        <v>153</v>
      </c>
      <c r="BJ38" s="149">
        <f>'データ一覧(モニタリング指標)'!BJ56</f>
        <v>180</v>
      </c>
      <c r="BK38" s="149">
        <f>'データ一覧(モニタリング指標)'!BK56</f>
        <v>195</v>
      </c>
      <c r="BL38" s="149">
        <f>'データ一覧(モニタリング指標)'!BL56</f>
        <v>208</v>
      </c>
      <c r="BM38" s="149">
        <f>'データ一覧(モニタリング指標)'!BM56</f>
        <v>203</v>
      </c>
      <c r="BN38" s="149">
        <f>'データ一覧(モニタリング指標)'!BN56</f>
        <v>179</v>
      </c>
      <c r="BO38" s="149">
        <f>'データ一覧(モニタリング指標)'!BO56</f>
        <v>175</v>
      </c>
      <c r="BP38" s="149">
        <f>'データ一覧(モニタリング指標)'!BP56</f>
        <v>165</v>
      </c>
      <c r="BQ38" s="149">
        <f>'データ一覧(モニタリング指標)'!BQ56</f>
        <v>164</v>
      </c>
      <c r="BR38" s="149">
        <f>'データ一覧(モニタリング指標)'!BR56</f>
        <v>166</v>
      </c>
      <c r="BS38" s="149">
        <f>'データ一覧(モニタリング指標)'!BS56</f>
        <v>163</v>
      </c>
      <c r="BT38" s="149">
        <f>'データ一覧(モニタリング指標)'!BT56</f>
        <v>141</v>
      </c>
      <c r="BU38" s="149">
        <f>'データ一覧(モニタリング指標)'!BU56</f>
        <v>144</v>
      </c>
      <c r="BV38" s="149">
        <f>'データ一覧(モニタリング指標)'!BV56</f>
        <v>146</v>
      </c>
      <c r="BW38" s="149">
        <f>'データ一覧(モニタリング指標)'!BW56</f>
        <v>118</v>
      </c>
      <c r="BX38" s="149">
        <f>'データ一覧(モニタリング指標)'!BX56</f>
        <v>94</v>
      </c>
      <c r="BY38" s="149">
        <f>'データ一覧(モニタリング指標)'!BY56</f>
        <v>83</v>
      </c>
      <c r="BZ38" s="149">
        <f>'データ一覧(モニタリング指標)'!BZ56</f>
        <v>83</v>
      </c>
      <c r="CA38" s="149">
        <f>'データ一覧(モニタリング指標)'!CA56</f>
        <v>80</v>
      </c>
      <c r="CB38" s="149">
        <f>'データ一覧(モニタリング指標)'!CB56</f>
        <v>80</v>
      </c>
      <c r="CC38" s="149">
        <f>'データ一覧(モニタリング指標)'!CC56</f>
        <v>80</v>
      </c>
      <c r="CD38" s="149">
        <f>'データ一覧(モニタリング指標)'!CD56</f>
        <v>70</v>
      </c>
      <c r="CE38" s="149">
        <f>'データ一覧(モニタリング指標)'!CE56</f>
        <v>61</v>
      </c>
      <c r="CF38" s="149">
        <f>'データ一覧(モニタリング指標)'!CF56</f>
        <v>54</v>
      </c>
      <c r="CG38" s="149">
        <f>'データ一覧(モニタリング指標)'!CG56</f>
        <v>43</v>
      </c>
      <c r="CH38" s="149">
        <f>'データ一覧(モニタリング指標)'!CH56</f>
        <v>37</v>
      </c>
      <c r="CI38" s="149">
        <f>'データ一覧(モニタリング指標)'!CI56</f>
        <v>37</v>
      </c>
      <c r="CJ38" s="149">
        <f>'データ一覧(モニタリング指標)'!CJ56</f>
        <v>37</v>
      </c>
      <c r="CK38" s="149">
        <f>'データ一覧(モニタリング指標)'!CK56</f>
        <v>32</v>
      </c>
      <c r="CL38" s="149">
        <f>'データ一覧(モニタリング指標)'!CL56</f>
        <v>22</v>
      </c>
      <c r="CM38" s="149">
        <f>'データ一覧(モニタリング指標)'!CM56</f>
        <v>23</v>
      </c>
      <c r="CN38" s="149">
        <f>'データ一覧(モニタリング指標)'!CN56</f>
        <v>21</v>
      </c>
      <c r="CO38" s="149">
        <f>'データ一覧(モニタリング指標)'!CO56</f>
        <v>12</v>
      </c>
      <c r="CP38" s="149">
        <f>'データ一覧(モニタリング指標)'!CP56</f>
        <v>12</v>
      </c>
      <c r="CQ38" s="149">
        <f>'データ一覧(モニタリング指標)'!CQ56</f>
        <v>12</v>
      </c>
      <c r="CR38" s="149">
        <f>'データ一覧(モニタリング指標)'!CR56</f>
        <v>9</v>
      </c>
      <c r="CS38" s="149">
        <f>'データ一覧(モニタリング指標)'!CS56</f>
        <v>6</v>
      </c>
      <c r="CT38" s="149">
        <f>'データ一覧(モニタリング指標)'!CT56</f>
        <v>5</v>
      </c>
      <c r="CU38" s="149">
        <f>'データ一覧(モニタリング指標)'!CU56</f>
        <v>3</v>
      </c>
      <c r="CV38" s="149">
        <f>'データ一覧(モニタリング指標)'!CV56</f>
        <v>2</v>
      </c>
      <c r="CW38" s="149">
        <f>'データ一覧(モニタリング指標)'!CW56</f>
        <v>2</v>
      </c>
      <c r="CX38" s="149">
        <f>'データ一覧(モニタリング指標)'!CX56</f>
        <v>0</v>
      </c>
      <c r="CY38" s="149">
        <f>'データ一覧(モニタリング指標)'!CY56</f>
        <v>0</v>
      </c>
      <c r="CZ38" s="149">
        <f>'データ一覧(モニタリング指標)'!CZ56</f>
        <v>0</v>
      </c>
      <c r="DA38" s="149">
        <f>'データ一覧(モニタリング指標)'!DA56</f>
        <v>0</v>
      </c>
      <c r="DB38" s="149">
        <f>'データ一覧(モニタリング指標)'!DB56</f>
        <v>1</v>
      </c>
      <c r="DC38" s="149">
        <f>'データ一覧(モニタリング指標)'!DC56</f>
        <v>1</v>
      </c>
      <c r="DD38" s="149">
        <f>'データ一覧(モニタリング指標)'!DD56</f>
        <v>1</v>
      </c>
      <c r="DE38" s="149">
        <f>'データ一覧(モニタリング指標)'!DE56</f>
        <v>1</v>
      </c>
      <c r="DF38" s="149">
        <f>'データ一覧(モニタリング指標)'!DF56</f>
        <v>2</v>
      </c>
      <c r="DG38" s="149">
        <f>'データ一覧(モニタリング指標)'!DG56</f>
        <v>2</v>
      </c>
      <c r="DH38" s="149">
        <f>'データ一覧(モニタリング指標)'!DH56</f>
        <v>3</v>
      </c>
      <c r="DI38" s="149">
        <f>'データ一覧(モニタリング指標)'!DI56</f>
        <v>3</v>
      </c>
      <c r="DJ38" s="149">
        <f>'データ一覧(モニタリング指標)'!DJ56</f>
        <v>0</v>
      </c>
      <c r="DK38" s="149">
        <f>'データ一覧(モニタリング指標)'!DK56</f>
        <v>2</v>
      </c>
      <c r="DL38" s="149">
        <f>'データ一覧(モニタリング指標)'!DL56</f>
        <v>2</v>
      </c>
      <c r="DM38" s="149">
        <f>'データ一覧(モニタリング指標)'!DM56</f>
        <v>2</v>
      </c>
      <c r="DN38" s="149">
        <f>'データ一覧(モニタリング指標)'!DN56</f>
        <v>2</v>
      </c>
      <c r="DO38" s="149">
        <f>'データ一覧(モニタリング指標)'!DO56</f>
        <v>4</v>
      </c>
      <c r="DP38" s="149">
        <f>'データ一覧(モニタリング指標)'!DP56</f>
        <v>3</v>
      </c>
      <c r="DQ38" s="149">
        <f>'データ一覧(モニタリング指標)'!DQ56</f>
        <v>3</v>
      </c>
      <c r="DR38" s="149">
        <f>'データ一覧(モニタリング指標)'!DR56</f>
        <v>7</v>
      </c>
      <c r="DS38" s="149">
        <f>'データ一覧(モニタリング指標)'!DS56</f>
        <v>8</v>
      </c>
      <c r="DT38" s="149">
        <f>'データ一覧(モニタリング指標)'!DT56</f>
        <v>9</v>
      </c>
      <c r="DU38" s="149">
        <f>'データ一覧(モニタリング指標)'!DU56</f>
        <v>15</v>
      </c>
      <c r="DV38" s="149">
        <f>'データ一覧(モニタリング指標)'!DV56</f>
        <v>17</v>
      </c>
      <c r="DW38" s="149">
        <f>'データ一覧(モニタリング指標)'!DW56</f>
        <v>20</v>
      </c>
      <c r="DX38" s="149">
        <f>'データ一覧(モニタリング指標)'!DX56</f>
        <v>25</v>
      </c>
      <c r="DY38" s="149">
        <f>'データ一覧(モニタリング指標)'!DY56</f>
        <v>26</v>
      </c>
      <c r="DZ38" s="149">
        <f>'データ一覧(モニタリング指標)'!DZ56</f>
        <v>23</v>
      </c>
      <c r="EA38" s="149">
        <f>'データ一覧(モニタリング指標)'!EA56</f>
        <v>21</v>
      </c>
      <c r="EB38" s="149">
        <f>'データ一覧(モニタリング指標)'!EB56</f>
        <v>20</v>
      </c>
      <c r="EC38" s="149">
        <f>'データ一覧(モニタリング指標)'!EC56</f>
        <v>27</v>
      </c>
      <c r="ED38" s="149">
        <f>'データ一覧(モニタリング指標)'!ED56</f>
        <v>33</v>
      </c>
      <c r="EE38" s="149">
        <f>'データ一覧(モニタリング指標)'!EE56</f>
        <v>38</v>
      </c>
      <c r="EF38" s="149">
        <f>'データ一覧(モニタリング指標)'!EF56</f>
        <v>36</v>
      </c>
      <c r="EG38" s="149">
        <f>'データ一覧(モニタリング指標)'!EG56</f>
        <v>40</v>
      </c>
      <c r="EH38" s="149">
        <f>'データ一覧(モニタリング指標)'!EH56</f>
        <v>51</v>
      </c>
      <c r="EI38" s="149">
        <f>'データ一覧(モニタリング指標)'!EI56</f>
        <v>55</v>
      </c>
      <c r="EJ38" s="149">
        <f>'データ一覧(モニタリング指標)'!EJ56</f>
        <v>57</v>
      </c>
      <c r="EK38" s="149">
        <f>'データ一覧(モニタリング指標)'!EK56</f>
        <v>75</v>
      </c>
      <c r="EL38" s="149">
        <f>'データ一覧(モニタリング指標)'!EL56</f>
        <v>98</v>
      </c>
      <c r="EM38" s="149">
        <f>'データ一覧(モニタリング指標)'!EM56</f>
        <v>130</v>
      </c>
      <c r="EN38" s="149">
        <f>'データ一覧(モニタリング指標)'!EN56</f>
        <v>154</v>
      </c>
      <c r="EO38" s="149">
        <f>'データ一覧(モニタリング指標)'!EO56</f>
        <v>148</v>
      </c>
      <c r="EP38" s="149">
        <f>'データ一覧(モニタリング指標)'!EP56</f>
        <v>155</v>
      </c>
      <c r="EQ38" s="149">
        <f>'データ一覧(モニタリング指標)'!EQ56</f>
        <v>187</v>
      </c>
      <c r="ER38" s="149">
        <f>'データ一覧(モニタリング指標)'!ER56</f>
        <v>211</v>
      </c>
      <c r="ES38" s="149">
        <f>'データ一覧(モニタリング指標)'!ES56</f>
        <v>234</v>
      </c>
      <c r="ET38" s="149">
        <f>'データ一覧(モニタリング指標)'!ET56</f>
        <v>228</v>
      </c>
      <c r="EU38" s="149">
        <f>'データ一覧(モニタリング指標)'!EU56</f>
        <v>233</v>
      </c>
      <c r="EV38" s="149">
        <f>'データ一覧(モニタリング指標)'!EV56</f>
        <v>225</v>
      </c>
      <c r="EW38" s="149">
        <f>'データ一覧(モニタリング指標)'!EW56</f>
        <v>229</v>
      </c>
      <c r="EX38" s="149">
        <f>'データ一覧(モニタリング指標)'!EX56</f>
        <v>272</v>
      </c>
      <c r="EY38" s="149">
        <f>'データ一覧(モニタリング指標)'!EY56</f>
        <v>297</v>
      </c>
      <c r="EZ38" s="149">
        <f>'データ一覧(モニタリング指標)'!EZ56</f>
        <v>326</v>
      </c>
      <c r="FA38" s="149">
        <f>'データ一覧(モニタリング指標)'!FA56</f>
        <v>308</v>
      </c>
      <c r="FB38" s="149">
        <f>'データ一覧(モニタリング指標)'!FB56</f>
        <v>362</v>
      </c>
      <c r="FC38" s="149">
        <f>'データ一覧(モニタリング指標)'!FC56</f>
        <v>338</v>
      </c>
      <c r="FD38" s="149">
        <f>'データ一覧(モニタリング指標)'!FD56</f>
        <v>350</v>
      </c>
      <c r="FE38" s="149">
        <f>'データ一覧(モニタリング指標)'!FE56</f>
        <v>354</v>
      </c>
      <c r="FF38" s="149">
        <f>'データ一覧(モニタリング指標)'!FF56</f>
        <v>294</v>
      </c>
      <c r="FG38" s="149">
        <f>'データ一覧(モニタリング指標)'!FG56</f>
        <v>288</v>
      </c>
      <c r="FH38" s="149">
        <f>'データ一覧(モニタリング指標)'!FH56</f>
        <v>267</v>
      </c>
      <c r="FI38" s="149">
        <f>'データ一覧(モニタリング指標)'!FI56</f>
        <v>273</v>
      </c>
      <c r="FJ38" s="149">
        <f>'データ一覧(モニタリング指標)'!FJ56</f>
        <v>280</v>
      </c>
      <c r="FK38" s="149">
        <f>'データ一覧(モニタリング指標)'!FK56</f>
        <v>252</v>
      </c>
      <c r="FL38" s="149">
        <f>'データ一覧(モニタリング指標)'!FL56</f>
        <v>251</v>
      </c>
      <c r="FM38" s="149">
        <f>'データ一覧(モニタリング指標)'!FM56</f>
        <v>253</v>
      </c>
      <c r="FN38" s="149">
        <f>'データ一覧(モニタリング指標)'!FN56</f>
        <v>235</v>
      </c>
      <c r="FO38" s="149">
        <f>'データ一覧(モニタリング指標)'!FO56</f>
        <v>229</v>
      </c>
      <c r="FP38" s="149">
        <f>'データ一覧(モニタリング指標)'!FP56</f>
        <v>226</v>
      </c>
      <c r="FQ38" s="149">
        <f>'データ一覧(モニタリング指標)'!FQ56</f>
        <v>213</v>
      </c>
      <c r="FR38" s="149">
        <f>'データ一覧(モニタリング指標)'!FR56</f>
        <v>213</v>
      </c>
      <c r="FS38" s="149">
        <f>'データ一覧(モニタリング指標)'!FS56</f>
        <v>205</v>
      </c>
      <c r="FT38" s="149">
        <f>'データ一覧(モニタリング指標)'!FT56</f>
        <v>190</v>
      </c>
      <c r="FU38" s="149">
        <f>'データ一覧(モニタリング指標)'!FU56</f>
        <v>211</v>
      </c>
      <c r="FV38" s="149">
        <f>'データ一覧(モニタリング指標)'!FV56</f>
        <v>214</v>
      </c>
      <c r="FW38" s="149">
        <f>'データ一覧(モニタリング指標)'!FW56</f>
        <v>203</v>
      </c>
      <c r="FX38" s="149">
        <f>'データ一覧(モニタリング指標)'!FX56</f>
        <v>213</v>
      </c>
      <c r="FY38" s="149">
        <f>'データ一覧(モニタリング指標)'!FY56</f>
        <v>179</v>
      </c>
      <c r="FZ38" s="149">
        <f>'データ一覧(モニタリング指標)'!FZ56</f>
        <v>204</v>
      </c>
      <c r="GA38" s="149">
        <f>'データ一覧(モニタリング指標)'!GA56</f>
        <v>174</v>
      </c>
      <c r="GB38" s="149">
        <f>'データ一覧(モニタリング指標)'!GB56</f>
        <v>161</v>
      </c>
      <c r="GC38" s="149">
        <f>'データ一覧(モニタリング指標)'!GC56</f>
        <v>155</v>
      </c>
      <c r="GD38" s="149">
        <f>'データ一覧(モニタリング指標)'!GD56</f>
        <v>144</v>
      </c>
      <c r="GE38" s="149">
        <f>'データ一覧(モニタリング指標)'!GE56</f>
        <v>136</v>
      </c>
      <c r="GF38" s="149">
        <f>'データ一覧(モニタリング指標)'!GF56</f>
        <v>140</v>
      </c>
      <c r="GG38" s="149">
        <f>'データ一覧(モニタリング指標)'!GG56</f>
        <v>145</v>
      </c>
      <c r="GH38" s="149">
        <f>'データ一覧(モニタリング指標)'!GH56</f>
        <v>151</v>
      </c>
      <c r="GI38" s="149">
        <f>'データ一覧(モニタリング指標)'!GI56</f>
        <v>135</v>
      </c>
      <c r="GJ38" s="149">
        <f>'データ一覧(モニタリング指標)'!GJ56</f>
        <v>133</v>
      </c>
      <c r="GK38" s="149">
        <f>'データ一覧(モニタリング指標)'!GK56</f>
        <v>128</v>
      </c>
      <c r="GL38" s="149">
        <f>'データ一覧(モニタリング指標)'!GL56</f>
        <v>135</v>
      </c>
      <c r="GM38" s="149">
        <f>'データ一覧(モニタリング指標)'!GM56</f>
        <v>148</v>
      </c>
      <c r="GN38" s="149">
        <f>'データ一覧(モニタリング指標)'!GN56</f>
        <v>154</v>
      </c>
      <c r="GO38" s="149">
        <f>'データ一覧(モニタリング指標)'!GO56</f>
        <v>157</v>
      </c>
      <c r="GP38" s="149">
        <f>'データ一覧(モニタリング指標)'!GP56</f>
        <v>168</v>
      </c>
      <c r="GQ38" s="149">
        <f>'データ一覧(モニタリング指標)'!GQ56</f>
        <v>180</v>
      </c>
      <c r="GR38" s="149">
        <f>'データ一覧(モニタリング指標)'!GR56</f>
        <v>170</v>
      </c>
      <c r="GS38" s="149">
        <f>'データ一覧(モニタリング指標)'!GS56</f>
        <v>172</v>
      </c>
      <c r="GT38" s="149">
        <f>'データ一覧(モニタリング指標)'!GT56</f>
        <v>150</v>
      </c>
      <c r="GU38" s="149">
        <f>'データ一覧(モニタリング指標)'!GU56</f>
        <v>143</v>
      </c>
      <c r="GV38" s="149">
        <f>'データ一覧(モニタリング指標)'!GV56</f>
        <v>128</v>
      </c>
      <c r="GW38" s="149">
        <f>'データ一覧(モニタリング指標)'!GW56</f>
        <v>124</v>
      </c>
      <c r="GX38" s="149">
        <f>'データ一覧(モニタリング指標)'!GX56</f>
        <v>135</v>
      </c>
      <c r="GY38" s="149">
        <f>'データ一覧(モニタリング指標)'!GY56</f>
        <v>136</v>
      </c>
      <c r="GZ38" s="149">
        <f>'データ一覧(モニタリング指標)'!GZ56</f>
        <v>126</v>
      </c>
      <c r="HA38" s="149">
        <f>'データ一覧(モニタリング指標)'!HA56</f>
        <v>115</v>
      </c>
      <c r="HB38" s="149">
        <f>'データ一覧(モニタリング指標)'!HB56</f>
        <v>115</v>
      </c>
      <c r="HC38" s="149">
        <f>'データ一覧(モニタリング指標)'!HC56</f>
        <v>122</v>
      </c>
      <c r="HD38" s="149">
        <f>'データ一覧(モニタリング指標)'!HD56</f>
        <v>122</v>
      </c>
      <c r="HE38" s="149">
        <f>'データ一覧(モニタリング指標)'!HE56</f>
        <v>114</v>
      </c>
      <c r="HF38" s="149">
        <f>'データ一覧(モニタリング指標)'!HF56</f>
        <v>99</v>
      </c>
      <c r="HG38" s="149">
        <f>'データ一覧(モニタリング指標)'!HG56</f>
        <v>97</v>
      </c>
      <c r="HH38" s="149">
        <f>'データ一覧(モニタリング指標)'!HH56</f>
        <v>92</v>
      </c>
      <c r="HI38" s="149">
        <f>'データ一覧(モニタリング指標)'!HI56</f>
        <v>95</v>
      </c>
      <c r="HJ38" s="149">
        <f>'データ一覧(モニタリング指標)'!HJ56</f>
        <v>96</v>
      </c>
      <c r="HK38" s="149">
        <f>'データ一覧(モニタリング指標)'!HK56</f>
        <v>95</v>
      </c>
      <c r="HL38" s="149">
        <f>'データ一覧(モニタリング指標)'!HL56</f>
        <v>94</v>
      </c>
      <c r="HM38" s="149">
        <f>'データ一覧(モニタリング指標)'!HM56</f>
        <v>89</v>
      </c>
      <c r="HN38" s="149">
        <f>'データ一覧(モニタリング指標)'!HN56</f>
        <v>85</v>
      </c>
      <c r="HO38" s="149">
        <f>'データ一覧(モニタリング指標)'!HO56</f>
        <v>99</v>
      </c>
      <c r="HP38" s="149">
        <f>'データ一覧(モニタリング指標)'!HP56</f>
        <v>100</v>
      </c>
      <c r="HQ38" s="149">
        <f>'データ一覧(モニタリング指標)'!HQ56</f>
        <v>104</v>
      </c>
      <c r="HR38" s="149">
        <f>'データ一覧(モニタリング指標)'!HR56</f>
        <v>106</v>
      </c>
      <c r="HS38" s="149">
        <f>'データ一覧(モニタリング指標)'!HS56</f>
        <v>102</v>
      </c>
      <c r="HT38" s="149">
        <f>'データ一覧(モニタリング指標)'!HT56</f>
        <v>93</v>
      </c>
      <c r="HU38" s="149">
        <f>'データ一覧(モニタリング指標)'!HU56</f>
        <v>99</v>
      </c>
      <c r="HV38" s="149">
        <f>'データ一覧(モニタリング指標)'!HV56</f>
        <v>112</v>
      </c>
      <c r="HW38" s="149">
        <f>'データ一覧(モニタリング指標)'!HW56</f>
        <v>110</v>
      </c>
      <c r="HX38" s="149">
        <f>'データ一覧(モニタリング指標)'!HX56</f>
        <v>115</v>
      </c>
      <c r="HY38" s="149">
        <f>'データ一覧(モニタリング指標)'!HY56</f>
        <v>109</v>
      </c>
      <c r="HZ38" s="149">
        <f>'データ一覧(モニタリング指標)'!HZ56</f>
        <v>103</v>
      </c>
      <c r="IA38" s="149">
        <f>'データ一覧(モニタリング指標)'!IA56</f>
        <v>106</v>
      </c>
      <c r="IB38" s="149">
        <f>'データ一覧(モニタリング指標)'!IB56</f>
        <v>105</v>
      </c>
      <c r="IC38" s="149">
        <f>'データ一覧(モニタリング指標)'!IC56</f>
        <v>108</v>
      </c>
      <c r="ID38" s="149">
        <f>'データ一覧(モニタリング指標)'!ID56</f>
        <v>108</v>
      </c>
      <c r="IE38" s="149">
        <f>'データ一覧(モニタリング指標)'!IE56</f>
        <v>117</v>
      </c>
      <c r="IF38" s="149">
        <f>'データ一覧(モニタリング指標)'!IF56</f>
        <v>139</v>
      </c>
      <c r="IG38" s="149">
        <f>'データ一覧(モニタリング指標)'!IG56</f>
        <v>151</v>
      </c>
      <c r="IH38" s="149">
        <f>'データ一覧(モニタリング指標)'!IH56</f>
        <v>146</v>
      </c>
      <c r="II38" s="149">
        <f>'データ一覧(モニタリング指標)'!II56</f>
        <v>160</v>
      </c>
      <c r="IJ38" s="149">
        <f>'データ一覧(モニタリング指標)'!IJ56</f>
        <v>169</v>
      </c>
      <c r="IK38" s="149">
        <f>'データ一覧(モニタリング指標)'!IK56</f>
        <v>171</v>
      </c>
      <c r="IL38" s="149">
        <f>'データ一覧(モニタリング指標)'!IL56</f>
        <v>189</v>
      </c>
      <c r="IM38" s="149">
        <f>'データ一覧(モニタリング指標)'!IM56</f>
        <v>222</v>
      </c>
      <c r="IN38" s="149">
        <f>'データ一覧(モニタリング指標)'!IN56</f>
        <v>239</v>
      </c>
      <c r="IO38" s="149">
        <f>'データ一覧(モニタリング指標)'!IO56</f>
        <v>247</v>
      </c>
      <c r="IP38" s="149">
        <f>'データ一覧(モニタリング指標)'!IP56</f>
        <v>253</v>
      </c>
      <c r="IQ38" s="149">
        <f>'データ一覧(モニタリング指標)'!IQ56</f>
        <v>266</v>
      </c>
      <c r="IR38" s="149">
        <f>'データ一覧(モニタリング指標)'!IR56</f>
        <v>275</v>
      </c>
      <c r="IS38" s="149">
        <f>'データ一覧(モニタリング指標)'!IS56</f>
        <v>243</v>
      </c>
      <c r="IT38" s="149">
        <f>'データ一覧(モニタリング指標)'!IT56</f>
        <v>269</v>
      </c>
      <c r="IU38" s="149">
        <f>'データ一覧(モニタリング指標)'!IU56</f>
        <v>276</v>
      </c>
      <c r="IV38" s="149">
        <f>'データ一覧(モニタリング指標)'!IV56</f>
        <v>275</v>
      </c>
      <c r="IW38" s="149">
        <f>'データ一覧(モニタリング指標)'!IW56</f>
        <v>315</v>
      </c>
      <c r="IX38" s="149">
        <f>'データ一覧(モニタリング指標)'!IX56</f>
        <v>349</v>
      </c>
      <c r="IY38" s="149">
        <f>'データ一覧(モニタリング指標)'!IY56</f>
        <v>381</v>
      </c>
      <c r="IZ38" s="149">
        <f>'データ一覧(モニタリング指標)'!IZ56</f>
        <v>387</v>
      </c>
      <c r="JA38" s="149">
        <f>'データ一覧(モニタリング指標)'!JA56</f>
        <v>436</v>
      </c>
      <c r="JB38" s="149">
        <f>'データ一覧(モニタリング指標)'!JB56</f>
        <v>490</v>
      </c>
      <c r="JC38" s="149">
        <f>'データ一覧(モニタリング指標)'!JC56</f>
        <v>465</v>
      </c>
      <c r="JD38" s="149">
        <f>'データ一覧(モニタリング指標)'!JD56</f>
        <v>475</v>
      </c>
      <c r="JE38" s="149">
        <f>'データ一覧(モニタリング指標)'!JE56</f>
        <v>497</v>
      </c>
      <c r="JF38" s="149">
        <f>'データ一覧(モニタリング指標)'!JF56</f>
        <v>473</v>
      </c>
      <c r="JG38" s="149">
        <f>'データ一覧(モニタリング指標)'!JG56</f>
        <v>467</v>
      </c>
      <c r="JH38" s="149">
        <f>'データ一覧(モニタリング指標)'!JH56</f>
        <v>451</v>
      </c>
      <c r="JI38" s="149">
        <f>'データ一覧(モニタリング指標)'!JI56</f>
        <v>675</v>
      </c>
      <c r="JJ38" s="149">
        <f>'データ一覧(モニタリング指標)'!JJ56</f>
        <v>702</v>
      </c>
      <c r="JK38" s="149">
        <f>'データ一覧(モニタリング指標)'!JK56</f>
        <v>711</v>
      </c>
      <c r="JL38" s="149">
        <f>'データ一覧(モニタリング指標)'!JL56</f>
        <v>692</v>
      </c>
      <c r="JM38" s="149">
        <f>'データ一覧(モニタリング指標)'!JM56</f>
        <v>670</v>
      </c>
      <c r="JN38" s="149">
        <f>'データ一覧(モニタリング指標)'!JN56</f>
        <v>651</v>
      </c>
      <c r="JO38" s="149">
        <f>'データ一覧(モニタリング指標)'!JO56</f>
        <v>634</v>
      </c>
      <c r="JP38" s="149">
        <f>'データ一覧(モニタリング指標)'!JP56</f>
        <v>650</v>
      </c>
      <c r="JQ38" s="149">
        <f>'データ一覧(モニタリング指標)'!JQ56</f>
        <v>640</v>
      </c>
      <c r="JR38" s="149">
        <f>'データ一覧(モニタリング指標)'!JR56</f>
        <v>630</v>
      </c>
      <c r="JS38" s="149">
        <f>'データ一覧(モニタリング指標)'!JS56</f>
        <v>630</v>
      </c>
      <c r="JT38" s="149">
        <f>'データ一覧(モニタリング指標)'!JT56</f>
        <v>648</v>
      </c>
      <c r="JU38" s="149">
        <f>'データ一覧(モニタリング指標)'!JU56</f>
        <v>693</v>
      </c>
      <c r="JV38" s="149">
        <f>'データ一覧(モニタリング指標)'!JV56</f>
        <v>691</v>
      </c>
      <c r="JW38" s="149">
        <f>'データ一覧(モニタリング指標)'!JW56</f>
        <v>695</v>
      </c>
      <c r="JX38" s="149">
        <f>'データ一覧(モニタリング指標)'!JX56</f>
        <v>694</v>
      </c>
      <c r="JY38" s="149">
        <f>'データ一覧(モニタリング指標)'!JY56</f>
        <v>679</v>
      </c>
      <c r="JZ38" s="149">
        <f>'データ一覧(モニタリング指標)'!JZ56</f>
        <v>693</v>
      </c>
      <c r="KA38" s="149">
        <f>'データ一覧(モニタリング指標)'!KA56</f>
        <v>731</v>
      </c>
      <c r="KB38" s="149">
        <f>'データ一覧(モニタリング指標)'!KB56</f>
        <v>767</v>
      </c>
      <c r="KC38" s="149">
        <f>'データ一覧(モニタリング指標)'!KC56</f>
        <v>791</v>
      </c>
      <c r="KD38" s="149">
        <f>'データ一覧(モニタリング指標)'!KD56</f>
        <v>803</v>
      </c>
      <c r="KE38" s="149">
        <f>'データ一覧(モニタリング指標)'!KE56</f>
        <v>791</v>
      </c>
      <c r="KF38" s="149">
        <f>'データ一覧(モニタリング指標)'!KF56</f>
        <v>720</v>
      </c>
      <c r="KG38" s="149">
        <f>'データ一覧(モニタリング指標)'!KG56</f>
        <v>697</v>
      </c>
      <c r="KH38" s="149">
        <f>'データ一覧(モニタリング指標)'!KH56</f>
        <v>667</v>
      </c>
      <c r="KI38" s="149">
        <f>'データ一覧(モニタリング指標)'!KI56</f>
        <v>650</v>
      </c>
      <c r="KJ38" s="149">
        <f>'データ一覧(モニタリング指標)'!KJ56</f>
        <v>666</v>
      </c>
      <c r="KK38" s="149">
        <f>'データ一覧(モニタリング指標)'!KK56</f>
        <v>678</v>
      </c>
      <c r="KL38" s="149">
        <f>'データ一覧(モニタリング指標)'!KL56</f>
        <v>653</v>
      </c>
      <c r="KM38" s="149">
        <f>'データ一覧(モニタリング指標)'!KM56</f>
        <v>618</v>
      </c>
      <c r="KN38" s="149">
        <f>'データ一覧(モニタリング指標)'!KN56</f>
        <v>655</v>
      </c>
      <c r="KO38" s="149">
        <f>'データ一覧(モニタリング指標)'!KO56</f>
        <v>635</v>
      </c>
      <c r="KP38" s="149">
        <f>'データ一覧(モニタリング指標)'!KP56</f>
        <v>659</v>
      </c>
      <c r="KQ38" s="149">
        <f>'データ一覧(モニタリング指標)'!KQ56</f>
        <v>644</v>
      </c>
      <c r="KR38" s="149">
        <f>'データ一覧(モニタリング指標)'!KR56</f>
        <v>668</v>
      </c>
      <c r="KS38" s="149">
        <f>'データ一覧(モニタリング指標)'!KS56</f>
        <v>654</v>
      </c>
      <c r="KT38" s="149">
        <f>'データ一覧(モニタリング指標)'!KT56</f>
        <v>619</v>
      </c>
      <c r="KU38" s="149">
        <f>'データ一覧(モニタリング指標)'!KU56</f>
        <v>628</v>
      </c>
      <c r="KV38" s="149">
        <f>'データ一覧(モニタリング指標)'!KV56</f>
        <v>689</v>
      </c>
      <c r="KW38" s="149">
        <f>'データ一覧(モニタリング指標)'!KW56</f>
        <v>682</v>
      </c>
      <c r="KX38" s="149">
        <f>'データ一覧(モニタリング指標)'!KX56</f>
        <v>679</v>
      </c>
      <c r="KY38" s="149">
        <f>'データ一覧(モニタリング指標)'!KY56</f>
        <v>662</v>
      </c>
      <c r="KZ38" s="149">
        <f>'データ一覧(モニタリング指標)'!KZ56</f>
        <v>673</v>
      </c>
      <c r="LA38" s="149">
        <f>'データ一覧(モニタリング指標)'!LA56</f>
        <v>651</v>
      </c>
      <c r="LB38" s="149">
        <f>'データ一覧(モニタリング指標)'!LB56</f>
        <v>752</v>
      </c>
      <c r="LC38" s="149">
        <f>'データ一覧(モニタリング指標)'!LC56</f>
        <v>874</v>
      </c>
      <c r="LD38" s="149">
        <f>'データ一覧(モニタリング指標)'!LD56</f>
        <v>992</v>
      </c>
      <c r="LE38" s="149">
        <f>'データ一覧(モニタリング指標)'!LE56</f>
        <v>1101</v>
      </c>
      <c r="LF38" s="149">
        <f>'データ一覧(モニタリング指標)'!LF56</f>
        <v>1173</v>
      </c>
      <c r="LG38" s="149">
        <f>'データ一覧(モニタリング指標)'!LG56</f>
        <v>1225</v>
      </c>
      <c r="LH38" s="149">
        <f>'データ一覧(モニタリング指標)'!LH56</f>
        <v>1218</v>
      </c>
      <c r="LI38" s="149">
        <f>'データ一覧(モニタリング指標)'!LI56</f>
        <v>1152</v>
      </c>
      <c r="LJ38" s="149">
        <f>'データ一覧(モニタリング指標)'!LJ56</f>
        <v>1091</v>
      </c>
      <c r="LK38" s="149">
        <f>'データ一覧(モニタリング指標)'!LK56</f>
        <v>1060</v>
      </c>
      <c r="LL38" s="149">
        <f>'データ一覧(モニタリング指標)'!LL56</f>
        <v>1055</v>
      </c>
      <c r="LM38" s="149">
        <f>'データ一覧(モニタリング指標)'!LM56</f>
        <v>1082</v>
      </c>
      <c r="LN38" s="149">
        <f>'データ一覧(モニタリング指標)'!LN56</f>
        <v>1040</v>
      </c>
      <c r="LO38" s="149">
        <f>'データ一覧(モニタリング指標)'!LO56</f>
        <v>1031</v>
      </c>
      <c r="LP38" s="149">
        <f>'データ一覧(モニタリング指標)'!LP56</f>
        <v>1054</v>
      </c>
      <c r="LQ38" s="149">
        <f>'データ一覧(モニタリング指標)'!LQ56</f>
        <v>1089</v>
      </c>
      <c r="LR38" s="149">
        <f>'データ一覧(モニタリング指標)'!LR56</f>
        <v>1109</v>
      </c>
      <c r="LS38" s="149">
        <f>'データ一覧(モニタリング指標)'!LS56</f>
        <v>1126</v>
      </c>
      <c r="LT38" s="149">
        <f>'データ一覧(モニタリング指標)'!LT56</f>
        <v>1110</v>
      </c>
      <c r="LU38" s="149">
        <f>'データ一覧(モニタリング指標)'!LU56</f>
        <v>1104</v>
      </c>
      <c r="LV38" s="149">
        <f>'データ一覧(モニタリング指標)'!LV56</f>
        <v>1000</v>
      </c>
      <c r="LW38" s="149">
        <f>'データ一覧(モニタリング指標)'!LW56</f>
        <v>967</v>
      </c>
      <c r="LX38" s="149">
        <f>'データ一覧(モニタリング指標)'!LX56</f>
        <v>939</v>
      </c>
      <c r="LY38" s="149">
        <f>'データ一覧(モニタリング指標)'!LY56</f>
        <v>889</v>
      </c>
      <c r="LZ38" s="149">
        <f>'データ一覧(モニタリング指標)'!LZ56</f>
        <v>787</v>
      </c>
      <c r="MA38" s="149">
        <f>'データ一覧(モニタリング指標)'!MA56</f>
        <v>719</v>
      </c>
      <c r="MB38" s="149">
        <f>'データ一覧(モニタリング指標)'!MB56</f>
        <v>654</v>
      </c>
      <c r="MC38" s="149">
        <f>'データ一覧(モニタリング指標)'!MC56</f>
        <v>596</v>
      </c>
      <c r="MD38" s="149">
        <f>'データ一覧(モニタリング指標)'!MD56</f>
        <v>594</v>
      </c>
      <c r="ME38" s="149">
        <f>'データ一覧(モニタリング指標)'!ME56</f>
        <v>539</v>
      </c>
      <c r="MF38" s="149">
        <f>'データ一覧(モニタリング指標)'!MF56</f>
        <v>521</v>
      </c>
      <c r="MG38" s="149">
        <f>'データ一覧(モニタリング指標)'!MG56</f>
        <v>490</v>
      </c>
      <c r="MH38" s="149">
        <f>'データ一覧(モニタリング指標)'!MH56</f>
        <v>473</v>
      </c>
      <c r="MI38" s="149">
        <f>'データ一覧(モニタリング指標)'!MI56</f>
        <v>426</v>
      </c>
      <c r="MJ38" s="149">
        <f>'データ一覧(モニタリング指標)'!MJ56</f>
        <v>376</v>
      </c>
      <c r="MK38" s="149">
        <f>'データ一覧(モニタリング指標)'!MK56</f>
        <v>359</v>
      </c>
      <c r="ML38" s="149">
        <f>'データ一覧(モニタリング指標)'!ML56</f>
        <v>338</v>
      </c>
      <c r="MM38" s="149">
        <f>'データ一覧(モニタリング指標)'!MM56</f>
        <v>341</v>
      </c>
      <c r="MN38" s="149">
        <f>'データ一覧(モニタリング指標)'!MN56</f>
        <v>332</v>
      </c>
      <c r="MO38" s="149">
        <f>'データ一覧(モニタリング指標)'!MO56</f>
        <v>315</v>
      </c>
      <c r="MP38" s="149">
        <f>'データ一覧(モニタリング指標)'!MP56</f>
        <v>275</v>
      </c>
      <c r="MQ38" s="149">
        <f>'データ一覧(モニタリング指標)'!MQ56</f>
        <v>256</v>
      </c>
      <c r="MR38" s="149">
        <f>'データ一覧(モニタリング指標)'!MR56</f>
        <v>258</v>
      </c>
      <c r="MS38" s="149">
        <f>'データ一覧(モニタリング指標)'!MS56</f>
        <v>240</v>
      </c>
      <c r="MT38" s="149">
        <f>'データ一覧(モニタリング指標)'!MT56</f>
        <v>240</v>
      </c>
      <c r="MU38" s="149">
        <f>'データ一覧(モニタリング指標)'!MU56</f>
        <v>220</v>
      </c>
      <c r="MV38" s="149">
        <f>'データ一覧(モニタリング指標)'!MV56</f>
        <v>199</v>
      </c>
      <c r="MW38" s="149">
        <f>'データ一覧(モニタリング指標)'!MW56</f>
        <v>179</v>
      </c>
      <c r="MX38" s="149">
        <f>'データ一覧(モニタリング指標)'!MX56</f>
        <v>164</v>
      </c>
      <c r="MY38" s="149">
        <f>'データ一覧(モニタリング指標)'!MY56</f>
        <v>163</v>
      </c>
      <c r="MZ38" s="149">
        <f>'データ一覧(モニタリング指標)'!MZ56</f>
        <v>153</v>
      </c>
      <c r="NA38" s="149">
        <f>'データ一覧(モニタリング指標)'!NA56</f>
        <v>158</v>
      </c>
      <c r="NB38" s="149">
        <f>'データ一覧(モニタリング指標)'!NB56</f>
        <v>154</v>
      </c>
      <c r="NC38" s="149">
        <f>'データ一覧(モニタリング指標)'!NC56</f>
        <v>150</v>
      </c>
      <c r="ND38" s="149">
        <f>'データ一覧(モニタリング指標)'!ND56</f>
        <v>128</v>
      </c>
      <c r="NE38" s="149">
        <f>'データ一覧(モニタリング指標)'!NE56</f>
        <v>128</v>
      </c>
      <c r="NF38" s="149">
        <f>'データ一覧(モニタリング指標)'!NF56</f>
        <v>147</v>
      </c>
      <c r="NG38" s="149">
        <f>'データ一覧(モニタリング指標)'!NG56</f>
        <v>157</v>
      </c>
      <c r="NH38" s="149">
        <f>'データ一覧(モニタリング指標)'!NH56</f>
        <v>162</v>
      </c>
      <c r="NI38" s="149">
        <f>'データ一覧(モニタリング指標)'!NI56</f>
        <v>156</v>
      </c>
      <c r="NJ38" s="149">
        <f>'データ一覧(モニタリング指標)'!NJ56</f>
        <v>174</v>
      </c>
      <c r="NK38" s="149">
        <f>'データ一覧(モニタリング指標)'!NK56</f>
        <v>183</v>
      </c>
      <c r="NL38" s="149">
        <f>'データ一覧(モニタリング指標)'!NL56</f>
        <v>177</v>
      </c>
      <c r="NM38" s="149">
        <f>'データ一覧(モニタリング指標)'!NM56</f>
        <v>183</v>
      </c>
      <c r="NN38" s="149">
        <f>'データ一覧(モニタリング指標)'!NN56</f>
        <v>198</v>
      </c>
      <c r="NO38" s="149">
        <f>'データ一覧(モニタリング指標)'!NO56</f>
        <v>211</v>
      </c>
      <c r="NP38" s="149">
        <f>'データ一覧(モニタリング指標)'!NP56</f>
        <v>216</v>
      </c>
      <c r="NQ38" s="149">
        <f>'データ一覧(モニタリング指標)'!NQ56</f>
        <v>225</v>
      </c>
      <c r="NR38" s="149">
        <f>'データ一覧(モニタリング指標)'!NR56</f>
        <v>223</v>
      </c>
      <c r="NS38" s="149">
        <f>'データ一覧(モニタリング指標)'!NS56</f>
        <v>219</v>
      </c>
      <c r="NT38" s="149">
        <f>'データ一覧(モニタリング指標)'!NT56</f>
        <v>238</v>
      </c>
      <c r="NU38" s="149">
        <f>'データ一覧(モニタリング指標)'!NU56</f>
        <v>259</v>
      </c>
      <c r="NV38" s="149">
        <f>'データ一覧(モニタリング指標)'!NV56</f>
        <v>300</v>
      </c>
      <c r="NW38" s="149">
        <f>'データ一覧(モニタリング指標)'!NW56</f>
        <v>311</v>
      </c>
      <c r="NX38" s="149">
        <f>'データ一覧(モニタリング指標)'!NX56</f>
        <v>315</v>
      </c>
      <c r="NY38" s="149">
        <f>'データ一覧(モニタリング指標)'!NY56</f>
        <v>292</v>
      </c>
      <c r="NZ38" s="149">
        <f>'データ一覧(モニタリング指標)'!NZ56</f>
        <v>296</v>
      </c>
      <c r="OA38" s="149">
        <f>'データ一覧(モニタリング指標)'!OA56</f>
        <v>343</v>
      </c>
      <c r="OB38" s="149">
        <f>'データ一覧(モニタリング指標)'!OB56</f>
        <v>379</v>
      </c>
      <c r="OC38" s="149">
        <f>'データ一覧(モニタリング指標)'!OC56</f>
        <v>458</v>
      </c>
      <c r="OD38" s="149">
        <f>'データ一覧(モニタリング指標)'!OD56</f>
        <v>534</v>
      </c>
      <c r="OE38" s="149">
        <f>'データ一覧(モニタリング指標)'!OE56</f>
        <v>619</v>
      </c>
      <c r="OF38" s="149">
        <f>'データ一覧(モニタリング指標)'!OF56</f>
        <v>653</v>
      </c>
      <c r="OG38" s="149">
        <f>'データ一覧(モニタリング指標)'!OG56</f>
        <v>683</v>
      </c>
      <c r="OH38" s="149">
        <f>'データ一覧(モニタリング指標)'!OH56</f>
        <v>769</v>
      </c>
      <c r="OI38" s="149">
        <f>'データ一覧(モニタリング指標)'!OI56</f>
        <v>849</v>
      </c>
      <c r="OJ38" s="149">
        <f>'データ一覧(モニタリング指標)'!OJ56</f>
        <v>902</v>
      </c>
      <c r="OK38" s="149">
        <f>'データ一覧(モニタリング指標)'!OK56</f>
        <v>917</v>
      </c>
      <c r="OL38" s="149">
        <f>'データ一覧(モニタリング指標)'!OL56</f>
        <v>964</v>
      </c>
      <c r="OM38" s="149">
        <f>'データ一覧(モニタリング指標)'!OM56</f>
        <v>944</v>
      </c>
      <c r="ON38" s="149">
        <f>'データ一覧(モニタリング指標)'!ON56</f>
        <v>914</v>
      </c>
      <c r="OO38" s="149">
        <f>'データ一覧(モニタリング指標)'!OO56</f>
        <v>905</v>
      </c>
      <c r="OP38" s="149">
        <f>'データ一覧(モニタリング指標)'!OP56</f>
        <v>896</v>
      </c>
      <c r="OQ38" s="149">
        <f>'データ一覧(モニタリング指標)'!OQ56</f>
        <v>753</v>
      </c>
      <c r="OR38" s="149">
        <f>'データ一覧(モニタリング指標)'!OR56</f>
        <v>765</v>
      </c>
      <c r="OS38" s="149">
        <f>'データ一覧(モニタリング指標)'!OS56</f>
        <v>783</v>
      </c>
      <c r="OT38" s="149">
        <f>'データ一覧(モニタリング指標)'!OT56</f>
        <v>790</v>
      </c>
      <c r="OU38" s="149">
        <f>'データ一覧(モニタリング指標)'!OU56</f>
        <v>834</v>
      </c>
      <c r="OV38" s="149">
        <f>'データ一覧(モニタリング指標)'!OV56</f>
        <v>894</v>
      </c>
      <c r="OW38" s="149">
        <f>'データ一覧(モニタリング指標)'!OW56</f>
        <v>845</v>
      </c>
      <c r="OX38" s="149">
        <f>'データ一覧(モニタリング指標)'!OX56</f>
        <v>952</v>
      </c>
      <c r="OY38" s="149">
        <f>'データ一覧(モニタリング指標)'!OY56</f>
        <v>1013</v>
      </c>
      <c r="OZ38" s="149">
        <f>'データ一覧(モニタリング指標)'!OZ56</f>
        <v>1100</v>
      </c>
      <c r="PA38" s="149">
        <f>'データ一覧(モニタリング指標)'!PA56</f>
        <v>1211</v>
      </c>
      <c r="PB38" s="149">
        <f>'データ一覧(モニタリング指標)'!PB56</f>
        <v>1344</v>
      </c>
      <c r="PC38" s="149">
        <f>'データ一覧(モニタリング指標)'!PC56</f>
        <v>1457</v>
      </c>
      <c r="PD38" s="149">
        <f>'データ一覧(モニタリング指標)'!PD56</f>
        <v>1532</v>
      </c>
      <c r="PE38" s="149">
        <f>'データ一覧(モニタリング指標)'!PE56</f>
        <v>1626</v>
      </c>
      <c r="PF38" s="149">
        <f>'データ一覧(モニタリング指標)'!PF56</f>
        <v>1729</v>
      </c>
      <c r="PG38" s="149">
        <f>'データ一覧(モニタリング指標)'!PG56</f>
        <v>1806</v>
      </c>
      <c r="PH38" s="149">
        <f>'データ一覧(モニタリング指標)'!PH56</f>
        <v>1794</v>
      </c>
      <c r="PI38" s="149">
        <f>'データ一覧(モニタリング指標)'!PI56</f>
        <v>1778</v>
      </c>
      <c r="PJ38" s="149">
        <f>'データ一覧(モニタリング指標)'!PJ56</f>
        <v>1783</v>
      </c>
      <c r="PK38" s="149">
        <f>'データ一覧(モニタリング指標)'!PK56</f>
        <v>1829</v>
      </c>
      <c r="PL38" s="149">
        <f>'データ一覧(モニタリング指標)'!PL56</f>
        <v>1829</v>
      </c>
      <c r="PM38" s="149">
        <f>'データ一覧(モニタリング指標)'!PM56</f>
        <v>1812</v>
      </c>
      <c r="PN38" s="149">
        <f>'データ一覧(モニタリング指標)'!PN56</f>
        <v>1827</v>
      </c>
      <c r="PO38" s="149">
        <f>'データ一覧(モニタリング指標)'!PO56</f>
        <v>1790</v>
      </c>
      <c r="PP38" s="149">
        <f>'データ一覧(モニタリング指標)'!PP56</f>
        <v>1752</v>
      </c>
      <c r="PQ38" s="149">
        <f>'データ一覧(モニタリング指標)'!PQ56</f>
        <v>1676</v>
      </c>
      <c r="PR38" s="149">
        <f>'データ一覧(モニタリング指標)'!PR56</f>
        <v>1596</v>
      </c>
      <c r="PS38" s="149">
        <f>'データ一覧(モニタリング指標)'!PS56</f>
        <v>1557</v>
      </c>
      <c r="PT38" s="149">
        <f>'データ一覧(モニタリング指標)'!PT56</f>
        <v>1527</v>
      </c>
      <c r="PU38" s="149">
        <f>'データ一覧(モニタリング指標)'!PU56</f>
        <v>1547</v>
      </c>
      <c r="PV38" s="149">
        <f>'データ一覧(モニタリング指標)'!PV56</f>
        <v>1496</v>
      </c>
      <c r="PW38" s="149">
        <f>'データ一覧(モニタリング指標)'!PW56</f>
        <v>1460</v>
      </c>
      <c r="PX38" s="149">
        <f>'データ一覧(モニタリング指標)'!PX56</f>
        <v>1474</v>
      </c>
      <c r="PY38" s="149">
        <f>'データ一覧(モニタリング指標)'!PY56</f>
        <v>1459</v>
      </c>
      <c r="PZ38" s="149">
        <f>'データ一覧(モニタリング指標)'!PZ56</f>
        <v>1425</v>
      </c>
      <c r="QA38" s="149">
        <f>'データ一覧(モニタリング指標)'!QA56</f>
        <v>1361</v>
      </c>
      <c r="QB38" s="149">
        <f>'データ一覧(モニタリング指標)'!QB56</f>
        <v>1308</v>
      </c>
      <c r="QC38" s="149">
        <f>'データ一覧(モニタリング指標)'!QC56</f>
        <v>1275</v>
      </c>
      <c r="QD38" s="149">
        <f>'データ一覧(モニタリング指標)'!QD56</f>
        <v>1217</v>
      </c>
      <c r="QE38" s="149">
        <f>'データ一覧(モニタリング指標)'!QE56</f>
        <v>1133</v>
      </c>
      <c r="QF38" s="149">
        <f>'データ一覧(モニタリング指標)'!QF56</f>
        <v>1057</v>
      </c>
      <c r="QG38" s="149">
        <f>'データ一覧(モニタリング指標)'!QG56</f>
        <v>1009</v>
      </c>
      <c r="QH38" s="149">
        <f>'データ一覧(モニタリング指標)'!QH56</f>
        <v>976</v>
      </c>
      <c r="QI38" s="149">
        <f>'データ一覧(モニタリング指標)'!QI56</f>
        <v>919</v>
      </c>
      <c r="QJ38" s="149">
        <f>'データ一覧(モニタリング指標)'!QJ56</f>
        <v>834</v>
      </c>
      <c r="QK38" s="149">
        <f>'データ一覧(モニタリング指標)'!QK56</f>
        <v>750</v>
      </c>
      <c r="QL38" s="149">
        <f>'データ一覧(モニタリング指標)'!QL56</f>
        <v>705</v>
      </c>
      <c r="QM38" s="149">
        <f>'データ一覧(モニタリング指標)'!QM56</f>
        <v>676</v>
      </c>
      <c r="QN38" s="149">
        <f>'データ一覧(モニタリング指標)'!QN56</f>
        <v>644</v>
      </c>
      <c r="QO38" s="149">
        <f>'データ一覧(モニタリング指標)'!QO56</f>
        <v>614</v>
      </c>
      <c r="QP38" s="149">
        <f>'データ一覧(モニタリング指標)'!QP56</f>
        <v>575</v>
      </c>
      <c r="QQ38" s="149">
        <f>'データ一覧(モニタリング指標)'!QQ56</f>
        <v>537</v>
      </c>
      <c r="QR38" s="149">
        <f>'データ一覧(モニタリング指標)'!QR56</f>
        <v>481</v>
      </c>
      <c r="QS38" s="149">
        <f>'データ一覧(モニタリング指標)'!QS56</f>
        <v>448</v>
      </c>
      <c r="QT38" s="149">
        <f>'データ一覧(モニタリング指標)'!QT56</f>
        <v>427</v>
      </c>
      <c r="QU38" s="149">
        <f>'データ一覧(モニタリング指標)'!QU56</f>
        <v>387</v>
      </c>
      <c r="QV38" s="149">
        <f>'データ一覧(モニタリング指標)'!QV56</f>
        <v>359</v>
      </c>
      <c r="QW38" s="149">
        <f>'データ一覧(モニタリング指標)'!QW56</f>
        <v>340</v>
      </c>
      <c r="QX38" s="149">
        <f>'データ一覧(モニタリング指標)'!QX56</f>
        <v>307</v>
      </c>
      <c r="QY38" s="149">
        <f>'データ一覧(モニタリング指標)'!QY56</f>
        <v>293</v>
      </c>
      <c r="QZ38" s="149">
        <f>'データ一覧(モニタリング指標)'!QZ56</f>
        <v>303</v>
      </c>
      <c r="RA38" s="149">
        <f>'データ一覧(モニタリング指標)'!RA56</f>
        <v>309</v>
      </c>
      <c r="RB38" s="149">
        <f>'データ一覧(モニタリング指標)'!RB56</f>
        <v>284</v>
      </c>
      <c r="RC38" s="149">
        <f>'データ一覧(モニタリング指標)'!RC56</f>
        <v>287</v>
      </c>
      <c r="RD38" s="149">
        <f>'データ一覧(モニタリング指標)'!RD56</f>
        <v>287</v>
      </c>
      <c r="RE38" s="149">
        <f>'データ一覧(モニタリング指標)'!RE56</f>
        <v>262</v>
      </c>
      <c r="RF38" s="149">
        <f>'データ一覧(モニタリング指標)'!RF56</f>
        <v>247</v>
      </c>
      <c r="RG38" s="149">
        <f>'データ一覧(モニタリング指標)'!RG56</f>
        <v>240</v>
      </c>
      <c r="RH38" s="149">
        <f>'データ一覧(モニタリング指標)'!RH56</f>
        <v>225</v>
      </c>
      <c r="RI38" s="149">
        <f>'データ一覧(モニタリング指標)'!RI56</f>
        <v>217</v>
      </c>
      <c r="RJ38" s="149">
        <f>'データ一覧(モニタリング指標)'!RJ56</f>
        <v>227</v>
      </c>
      <c r="RK38" s="149">
        <f>'データ一覧(モニタリング指標)'!RK56</f>
        <v>224</v>
      </c>
      <c r="RL38" s="149">
        <f>'データ一覧(モニタリング指標)'!RL56</f>
        <v>227</v>
      </c>
      <c r="RM38" s="149">
        <f>'データ一覧(モニタリング指標)'!RM56</f>
        <v>219</v>
      </c>
      <c r="RN38" s="149">
        <f>'データ一覧(モニタリング指標)'!RN56</f>
        <v>232</v>
      </c>
      <c r="RO38" s="149">
        <f>'データ一覧(モニタリング指標)'!RO56</f>
        <v>246</v>
      </c>
      <c r="RP38" s="149">
        <f>'データ一覧(モニタリング指標)'!RP56</f>
        <v>232</v>
      </c>
      <c r="RQ38" s="149">
        <f>'データ一覧(モニタリング指標)'!RQ56</f>
        <v>244</v>
      </c>
      <c r="RR38" s="149">
        <f>'データ一覧(モニタリング指標)'!RR56</f>
        <v>240</v>
      </c>
      <c r="RS38" s="149">
        <f>'データ一覧(モニタリング指標)'!RS56</f>
        <v>211</v>
      </c>
      <c r="RT38" s="149">
        <f>'データ一覧(モニタリング指標)'!RT56</f>
        <v>203</v>
      </c>
      <c r="RU38" s="149">
        <f>'データ一覧(モニタリング指標)'!RU56</f>
        <v>217</v>
      </c>
      <c r="RV38" s="149">
        <f>'データ一覧(モニタリング指標)'!RV56</f>
        <v>222</v>
      </c>
      <c r="RW38" s="149">
        <f>'データ一覧(モニタリング指標)'!RW56</f>
        <v>227</v>
      </c>
      <c r="RX38" s="149">
        <f>'データ一覧(モニタリング指標)'!RX56</f>
        <v>225</v>
      </c>
      <c r="RY38" s="149">
        <f>'データ一覧(モニタリング指標)'!RY56</f>
        <v>238</v>
      </c>
      <c r="RZ38" s="149">
        <f>'データ一覧(モニタリング指標)'!RZ56</f>
        <v>235</v>
      </c>
      <c r="SA38" s="149">
        <f>'データ一覧(モニタリング指標)'!SA56</f>
        <v>243</v>
      </c>
      <c r="SB38" s="149">
        <f>'データ一覧(モニタリング指標)'!SB56</f>
        <v>259</v>
      </c>
      <c r="SC38" s="149">
        <f>'データ一覧(モニタリング指標)'!SC56</f>
        <v>280</v>
      </c>
      <c r="SD38" s="149">
        <f>'データ一覧(モニタリング指標)'!SD56</f>
        <v>301</v>
      </c>
      <c r="SE38" s="149">
        <f>'データ一覧(モニタリング指標)'!SE56</f>
        <v>333</v>
      </c>
      <c r="SF38" s="149">
        <f>'データ一覧(モニタリング指標)'!SF56</f>
        <v>380</v>
      </c>
      <c r="SG38" s="149">
        <f>'データ一覧(モニタリング指標)'!SG56</f>
        <v>398</v>
      </c>
      <c r="SH38" s="149">
        <f>'データ一覧(モニタリング指標)'!SH56</f>
        <v>404</v>
      </c>
      <c r="SI38" s="149">
        <f>'データ一覧(モニタリング指標)'!SI56</f>
        <v>488</v>
      </c>
      <c r="SJ38" s="149">
        <f>'データ一覧(モニタリング指標)'!SJ56</f>
        <v>554</v>
      </c>
      <c r="SK38" s="149">
        <f>'データ一覧(モニタリング指標)'!SK56</f>
        <v>630</v>
      </c>
      <c r="SL38" s="149">
        <f>'データ一覧(モニタリング指標)'!SL56</f>
        <v>745</v>
      </c>
      <c r="SM38" s="149">
        <f>'データ一覧(モニタリング指標)'!SM56</f>
        <v>824</v>
      </c>
      <c r="SN38" s="149">
        <f>'データ一覧(モニタリング指標)'!SN56</f>
        <v>840</v>
      </c>
      <c r="SO38" s="149">
        <f>'データ一覧(モニタリング指標)'!SO56</f>
        <v>871</v>
      </c>
      <c r="SP38" s="149">
        <f>'データ一覧(モニタリング指標)'!SP56</f>
        <v>941</v>
      </c>
      <c r="SQ38" s="149">
        <f>'データ一覧(モニタリング指標)'!SQ56</f>
        <v>1003</v>
      </c>
      <c r="SR38" s="149">
        <f>'データ一覧(モニタリング指標)'!SR56</f>
        <v>1042</v>
      </c>
      <c r="SS38" s="149">
        <f>'データ一覧(モニタリング指標)'!SS56</f>
        <v>1064</v>
      </c>
      <c r="ST38" s="149">
        <f>'データ一覧(モニタリング指標)'!ST56</f>
        <v>1048</v>
      </c>
      <c r="SU38" s="149">
        <f>'データ一覧(モニタリング指標)'!SU56</f>
        <v>1157</v>
      </c>
      <c r="SV38" s="149">
        <f>'データ一覧(モニタリング指標)'!SV56</f>
        <v>1251</v>
      </c>
      <c r="SW38" s="149">
        <f>'データ一覧(モニタリング指標)'!SW56</f>
        <v>1397</v>
      </c>
      <c r="SX38" s="149">
        <f>'データ一覧(モニタリング指標)'!SX56</f>
        <v>1569</v>
      </c>
      <c r="SY38" s="149">
        <f>'データ一覧(モニタリング指標)'!SY56</f>
        <v>1711</v>
      </c>
      <c r="SZ38" s="149">
        <f>'データ一覧(モニタリング指標)'!SZ56</f>
        <v>1859</v>
      </c>
      <c r="TA38" s="149">
        <f>'データ一覧(モニタリング指標)'!TA56</f>
        <v>2004</v>
      </c>
      <c r="TB38" s="149">
        <f>'データ一覧(モニタリング指標)'!TB56</f>
        <v>2090</v>
      </c>
      <c r="TC38" s="149">
        <f>'データ一覧(モニタリング指標)'!TC56</f>
        <v>2177</v>
      </c>
      <c r="TD38" s="149">
        <f>'データ一覧(モニタリング指標)'!TD56</f>
        <v>2306</v>
      </c>
      <c r="TE38" s="149">
        <f>'データ一覧(モニタリング指標)'!TE56</f>
        <v>2301</v>
      </c>
      <c r="TF38" s="149">
        <f>'データ一覧(モニタリング指標)'!TF56</f>
        <v>2316</v>
      </c>
      <c r="TG38" s="149">
        <f>'データ一覧(モニタリング指標)'!TG56</f>
        <v>2362</v>
      </c>
      <c r="TH38" s="149">
        <f>'データ一覧(モニタリング指標)'!TH56</f>
        <v>2399</v>
      </c>
      <c r="TI38" s="149">
        <f>'データ一覧(モニタリング指標)'!TI56</f>
        <v>2406</v>
      </c>
      <c r="TJ38" s="149">
        <f>'データ一覧(モニタリング指標)'!TJ56</f>
        <v>2415</v>
      </c>
      <c r="TK38" s="149">
        <f>'データ一覧(モニタリング指標)'!TK56</f>
        <v>2520</v>
      </c>
      <c r="TL38" s="149">
        <f>'データ一覧(モニタリング指標)'!TL56</f>
        <v>2538</v>
      </c>
      <c r="TM38" s="149">
        <f>'データ一覧(モニタリング指標)'!TM56</f>
        <v>2513</v>
      </c>
      <c r="TN38" s="149">
        <f>'データ一覧(モニタリング指標)'!TN56</f>
        <v>2451</v>
      </c>
      <c r="TO38" s="149">
        <f>'データ一覧(モニタリング指標)'!TO56</f>
        <v>2450</v>
      </c>
      <c r="TP38" s="149">
        <f>'データ一覧(モニタリング指標)'!TP56</f>
        <v>2494</v>
      </c>
      <c r="TQ38" s="149">
        <f>'データ一覧(モニタリング指標)'!TQ56</f>
        <v>2535</v>
      </c>
      <c r="TR38" s="149">
        <f>'データ一覧(モニタリング指標)'!TR56</f>
        <v>2627</v>
      </c>
      <c r="TS38" s="149">
        <f>'データ一覧(モニタリング指標)'!TS56</f>
        <v>2633</v>
      </c>
      <c r="TT38" s="149">
        <f>'データ一覧(モニタリング指標)'!TT56</f>
        <v>2647</v>
      </c>
      <c r="TU38" s="149">
        <f>'データ一覧(モニタリング指標)'!TU56</f>
        <v>2681</v>
      </c>
      <c r="TV38" s="149">
        <f>'データ一覧(モニタリング指標)'!TV56</f>
        <v>2806</v>
      </c>
      <c r="TW38" s="149">
        <f>'データ一覧(モニタリング指標)'!TW56</f>
        <v>2853</v>
      </c>
      <c r="TX38" s="149">
        <f>'データ一覧(モニタリング指標)'!TX56</f>
        <v>2897</v>
      </c>
      <c r="TY38" s="149">
        <f>'データ一覧(モニタリング指標)'!TY56</f>
        <v>3068</v>
      </c>
      <c r="TZ38" s="149">
        <f>'データ一覧(モニタリング指標)'!TZ56</f>
        <v>3181</v>
      </c>
      <c r="UA38" s="149">
        <f>'データ一覧(モニタリング指標)'!UA56</f>
        <v>3238</v>
      </c>
      <c r="UB38" s="149">
        <f>'データ一覧(モニタリング指標)'!UB56</f>
        <v>3286</v>
      </c>
      <c r="UC38" s="149">
        <f>'データ一覧(モニタリング指標)'!UC56</f>
        <v>3318</v>
      </c>
      <c r="UD38" s="149">
        <f>'データ一覧(モニタリング指標)'!UD56</f>
        <v>3345</v>
      </c>
      <c r="UE38" s="149">
        <f>'データ一覧(モニタリング指標)'!UE56</f>
        <v>3377</v>
      </c>
      <c r="UF38" s="149">
        <f>'データ一覧(モニタリング指標)'!UF56</f>
        <v>3441</v>
      </c>
      <c r="UG38" s="149">
        <f>'データ一覧(モニタリング指標)'!UG56</f>
        <v>3452</v>
      </c>
      <c r="UH38" s="149">
        <f>'データ一覧(モニタリング指標)'!UH56</f>
        <v>3429</v>
      </c>
      <c r="UI38" s="149">
        <f>'データ一覧(モニタリング指標)'!UI56</f>
        <v>3511</v>
      </c>
      <c r="UJ38" s="149">
        <f>'データ一覧(モニタリング指標)'!UJ56</f>
        <v>3553</v>
      </c>
      <c r="UK38" s="149">
        <f>'データ一覧(モニタリング指標)'!UK56</f>
        <v>3462</v>
      </c>
      <c r="UL38" s="149">
        <f>'データ一覧(モニタリング指標)'!UL56</f>
        <v>3409</v>
      </c>
      <c r="UM38" s="149">
        <f>'データ一覧(モニタリング指標)'!UM56</f>
        <v>3370</v>
      </c>
      <c r="UN38" s="149">
        <f>'データ一覧(モニタリング指標)'!UN56</f>
        <v>3385</v>
      </c>
      <c r="UO38" s="149">
        <f>'データ一覧(モニタリング指標)'!UO56</f>
        <v>3314</v>
      </c>
      <c r="UP38" s="149">
        <f>'データ一覧(モニタリング指標)'!UP56</f>
        <v>3169</v>
      </c>
      <c r="UQ38" s="149">
        <f>'データ一覧(モニタリング指標)'!UQ56</f>
        <v>2985</v>
      </c>
      <c r="UR38" s="149">
        <f>'データ一覧(モニタリング指標)'!UR56</f>
        <v>2742</v>
      </c>
      <c r="US38" s="149">
        <f>'データ一覧(モニタリング指標)'!US56</f>
        <v>2628</v>
      </c>
      <c r="UT38" s="149">
        <f>'データ一覧(モニタリング指標)'!UT56</f>
        <v>2560</v>
      </c>
      <c r="UU38" s="149">
        <f>'データ一覧(モニタリング指標)'!UU56</f>
        <v>2338</v>
      </c>
      <c r="UV38" s="149">
        <f>'データ一覧(モニタリング指標)'!UV56</f>
        <v>2182</v>
      </c>
      <c r="UW38" s="149">
        <f>'データ一覧(モニタリング指標)'!UW56</f>
        <v>1981</v>
      </c>
      <c r="UX38" s="149">
        <f>'データ一覧(モニタリング指標)'!UX56</f>
        <v>1805</v>
      </c>
      <c r="UY38" s="149">
        <f>'データ一覧(モニタリング指標)'!UY56</f>
        <v>1601</v>
      </c>
      <c r="UZ38" s="149">
        <f>'データ一覧(モニタリング指標)'!UZ56</f>
        <v>1373</v>
      </c>
      <c r="VA38" s="149">
        <f>'データ一覧(モニタリング指標)'!VA56</f>
        <v>1267</v>
      </c>
      <c r="VB38" s="149">
        <f>'データ一覧(モニタリング指標)'!VB56</f>
        <v>1161</v>
      </c>
      <c r="VC38" s="149">
        <f>'データ一覧(モニタリング指標)'!VC56</f>
        <v>1024</v>
      </c>
      <c r="VD38" s="149">
        <f>'データ一覧(モニタリング指標)'!VD56</f>
        <v>960</v>
      </c>
      <c r="VE38" s="149">
        <f>'データ一覧(モニタリング指標)'!VE56</f>
        <v>895</v>
      </c>
      <c r="VF38" s="149">
        <f>'データ一覧(モニタリング指標)'!VF56</f>
        <v>795</v>
      </c>
      <c r="VG38" s="149">
        <f>'データ一覧(モニタリング指標)'!VG56</f>
        <v>775</v>
      </c>
      <c r="VH38" s="149">
        <f>'データ一覧(モニタリング指標)'!VH56</f>
        <v>725</v>
      </c>
      <c r="VI38" s="149">
        <f>'データ一覧(モニタリング指標)'!VI56</f>
        <v>703</v>
      </c>
      <c r="VJ38" s="149">
        <f>'データ一覧(モニタリング指標)'!VJ56</f>
        <v>662</v>
      </c>
      <c r="VK38" s="149">
        <f>'データ一覧(モニタリング指標)'!VK56</f>
        <v>625</v>
      </c>
      <c r="VL38" s="149">
        <f>'データ一覧(モニタリング指標)'!VL56</f>
        <v>559</v>
      </c>
      <c r="VM38" s="149">
        <f>'データ一覧(モニタリング指標)'!VM56</f>
        <v>473</v>
      </c>
      <c r="VN38" s="149">
        <f>'データ一覧(モニタリング指標)'!VN56</f>
        <v>431</v>
      </c>
      <c r="VO38" s="149">
        <f>'データ一覧(モニタリング指標)'!VO56</f>
        <v>429</v>
      </c>
      <c r="VP38" s="149">
        <f>'データ一覧(モニタリング指標)'!VP56</f>
        <v>395</v>
      </c>
      <c r="VQ38" s="149">
        <f>'データ一覧(モニタリング指標)'!VQ56</f>
        <v>368</v>
      </c>
      <c r="VR38" s="149">
        <f>'データ一覧(モニタリング指標)'!VR56</f>
        <v>332</v>
      </c>
      <c r="VS38" s="149">
        <f>'データ一覧(モニタリング指標)'!VS56</f>
        <v>317</v>
      </c>
      <c r="VT38" s="149">
        <f>'データ一覧(モニタリング指標)'!VT56</f>
        <v>290</v>
      </c>
      <c r="VU38" s="149">
        <f>'データ一覧(モニタリング指標)'!VU56</f>
        <v>282</v>
      </c>
      <c r="VV38" s="149">
        <f>'データ一覧(モニタリング指標)'!VV56</f>
        <v>267</v>
      </c>
      <c r="VW38" s="149">
        <f>'データ一覧(モニタリング指標)'!VW56</f>
        <v>264</v>
      </c>
      <c r="VX38" s="149">
        <f>'データ一覧(モニタリング指標)'!VX56</f>
        <v>244</v>
      </c>
      <c r="VY38" s="149">
        <f>'データ一覧(モニタリング指標)'!VY56</f>
        <v>230</v>
      </c>
      <c r="VZ38" s="149">
        <f>'データ一覧(モニタリング指標)'!VZ56</f>
        <v>213</v>
      </c>
      <c r="WA38" s="149">
        <f>'データ一覧(モニタリング指標)'!WA56</f>
        <v>188</v>
      </c>
      <c r="WB38" s="149">
        <f>'データ一覧(モニタリング指標)'!WB56</f>
        <v>184</v>
      </c>
      <c r="WC38" s="149">
        <f>'データ一覧(モニタリング指標)'!WC56</f>
        <v>180</v>
      </c>
      <c r="WD38" s="149">
        <f>'データ一覧(モニタリング指標)'!WD56</f>
        <v>176</v>
      </c>
      <c r="WE38" s="149">
        <f>'データ一覧(モニタリング指標)'!WE56</f>
        <v>149</v>
      </c>
      <c r="WF38" s="149">
        <f>'データ一覧(モニタリング指標)'!WF56</f>
        <v>135</v>
      </c>
      <c r="WG38" s="149">
        <f>'データ一覧(モニタリング指標)'!WG56</f>
        <v>119</v>
      </c>
      <c r="WH38" s="149">
        <f>'データ一覧(モニタリング指標)'!WH56</f>
        <v>97</v>
      </c>
      <c r="WI38" s="149">
        <f>'データ一覧(モニタリング指標)'!WI56</f>
        <v>89</v>
      </c>
      <c r="WJ38" s="149">
        <f>'データ一覧(モニタリング指標)'!WJ56</f>
        <v>81</v>
      </c>
      <c r="WK38" s="149">
        <f>'データ一覧(モニタリング指標)'!WK56</f>
        <v>70</v>
      </c>
      <c r="WL38" s="149">
        <f>'データ一覧(モニタリング指標)'!WL56</f>
        <v>66</v>
      </c>
      <c r="WM38" s="149">
        <f>'データ一覧(モニタリング指標)'!WM56</f>
        <v>67</v>
      </c>
      <c r="WN38" s="149">
        <f>'データ一覧(モニタリング指標)'!WN56</f>
        <v>68</v>
      </c>
      <c r="WO38" s="149">
        <f>'データ一覧(モニタリング指標)'!WO56</f>
        <v>64</v>
      </c>
      <c r="WP38" s="149">
        <f>'データ一覧(モニタリング指標)'!WP56</f>
        <v>70</v>
      </c>
      <c r="WQ38" s="149">
        <f>'データ一覧(モニタリング指標)'!WQ56</f>
        <v>68</v>
      </c>
      <c r="WR38" s="149">
        <f>'データ一覧(モニタリング指標)'!WR56</f>
        <v>63</v>
      </c>
      <c r="WS38" s="149">
        <f>'データ一覧(モニタリング指標)'!WS56</f>
        <v>61</v>
      </c>
      <c r="WT38" s="149">
        <f>'データ一覧(モニタリング指標)'!WT56</f>
        <v>63</v>
      </c>
      <c r="WU38" s="149">
        <f>'データ一覧(モニタリング指標)'!WU56</f>
        <v>56</v>
      </c>
      <c r="WV38" s="149">
        <f>'データ一覧(モニタリング指標)'!WV56</f>
        <v>49</v>
      </c>
      <c r="WW38" s="149">
        <f>'データ一覧(モニタリング指標)'!WW56</f>
        <v>47</v>
      </c>
      <c r="WX38" s="149">
        <f>'データ一覧(モニタリング指標)'!WX56</f>
        <v>44</v>
      </c>
      <c r="WY38" s="149">
        <f>'データ一覧(モニタリング指標)'!WY56</f>
        <v>42</v>
      </c>
      <c r="WZ38" s="149">
        <f>'データ一覧(モニタリング指標)'!WZ56</f>
        <v>46</v>
      </c>
      <c r="XA38" s="149">
        <f>'データ一覧(モニタリング指標)'!XA56</f>
        <v>45</v>
      </c>
      <c r="XB38" s="149">
        <f>'データ一覧(モニタリング指標)'!XB56</f>
        <v>46</v>
      </c>
      <c r="XC38" s="149">
        <f>'データ一覧(モニタリング指標)'!XC56</f>
        <v>42</v>
      </c>
      <c r="XD38" s="149">
        <f>'データ一覧(モニタリング指標)'!XD56</f>
        <v>41</v>
      </c>
      <c r="XE38" s="149">
        <f>'データ一覧(モニタリング指標)'!XE56</f>
        <v>44</v>
      </c>
      <c r="XF38" s="149">
        <f>'データ一覧(モニタリング指標)'!XF56</f>
        <v>41</v>
      </c>
      <c r="XG38" s="149">
        <f>'データ一覧(モニタリング指標)'!XG56</f>
        <v>36</v>
      </c>
      <c r="XH38" s="149">
        <f>'データ一覧(モニタリング指標)'!XH56</f>
        <v>34</v>
      </c>
      <c r="XI38" s="149">
        <f>'データ一覧(モニタリング指標)'!XI56</f>
        <v>34</v>
      </c>
      <c r="XJ38" s="149">
        <f>'データ一覧(モニタリング指標)'!XJ56</f>
        <v>33</v>
      </c>
      <c r="XK38" s="149">
        <f>'データ一覧(モニタリング指標)'!XK56</f>
        <v>28</v>
      </c>
      <c r="XL38" s="149">
        <f>'データ一覧(モニタリング指標)'!XL56</f>
        <v>31</v>
      </c>
      <c r="XM38" s="149">
        <f>'データ一覧(モニタリング指標)'!XM56</f>
        <v>31</v>
      </c>
      <c r="XN38" s="149">
        <f>'データ一覧(モニタリング指標)'!XN56</f>
        <v>31</v>
      </c>
      <c r="XO38" s="149">
        <f>'データ一覧(モニタリング指標)'!XO56</f>
        <v>21</v>
      </c>
      <c r="XP38" s="149">
        <f>'データ一覧(モニタリング指標)'!XP56</f>
        <v>24</v>
      </c>
      <c r="XQ38" s="149">
        <f>'データ一覧(モニタリング指標)'!XQ56</f>
        <v>22</v>
      </c>
      <c r="XR38" s="149">
        <f>'データ一覧(モニタリング指標)'!XR56</f>
        <v>20</v>
      </c>
      <c r="XS38" s="149">
        <f>'データ一覧(モニタリング指標)'!XS56</f>
        <v>21</v>
      </c>
      <c r="XT38" s="149">
        <f>'データ一覧(モニタリング指標)'!XT56</f>
        <v>23</v>
      </c>
      <c r="XU38" s="149">
        <f>'データ一覧(モニタリング指標)'!XU56</f>
        <v>20</v>
      </c>
      <c r="XV38" s="149">
        <f>'データ一覧(モニタリング指標)'!XV56</f>
        <v>19</v>
      </c>
      <c r="XW38" s="149">
        <f>'データ一覧(モニタリング指標)'!XW56</f>
        <v>16</v>
      </c>
      <c r="XX38" s="149">
        <f>'データ一覧(モニタリング指標)'!XX56</f>
        <v>15</v>
      </c>
      <c r="XY38" s="149">
        <f>'データ一覧(モニタリング指標)'!XY56</f>
        <v>16</v>
      </c>
      <c r="XZ38" s="149">
        <f>'データ一覧(モニタリング指標)'!XZ56</f>
        <v>17</v>
      </c>
      <c r="YA38" s="149">
        <f>'データ一覧(モニタリング指標)'!YA56</f>
        <v>16</v>
      </c>
      <c r="YB38" s="149">
        <f>'データ一覧(モニタリング指標)'!YB56</f>
        <v>20</v>
      </c>
      <c r="YC38" s="149">
        <f>'データ一覧(モニタリング指標)'!YC56</f>
        <v>17</v>
      </c>
      <c r="YD38" s="149">
        <f>'データ一覧(モニタリング指標)'!YD56</f>
        <v>20</v>
      </c>
      <c r="YE38" s="149">
        <f>'データ一覧(モニタリング指標)'!YE56</f>
        <v>20</v>
      </c>
      <c r="YF38" s="149">
        <f>'データ一覧(モニタリング指標)'!YF56</f>
        <v>25</v>
      </c>
      <c r="YG38" s="149">
        <f>'データ一覧(モニタリング指標)'!YG56</f>
        <v>25</v>
      </c>
      <c r="YH38" s="149">
        <f>'データ一覧(モニタリング指標)'!YH56</f>
        <v>27</v>
      </c>
      <c r="YI38" s="149">
        <f>'データ一覧(モニタリング指標)'!YI56</f>
        <v>27</v>
      </c>
      <c r="YJ38" s="149">
        <f>'データ一覧(モニタリング指標)'!YJ56</f>
        <v>24</v>
      </c>
      <c r="YK38" s="149">
        <f>'データ一覧(モニタリング指標)'!YK56</f>
        <v>22</v>
      </c>
      <c r="YL38" s="149">
        <f>'データ一覧(モニタリング指標)'!YL56</f>
        <v>24</v>
      </c>
      <c r="YM38" s="149">
        <f>'データ一覧(モニタリング指標)'!YM56</f>
        <v>36</v>
      </c>
      <c r="YN38" s="149">
        <f>'データ一覧(モニタリング指標)'!YN56</f>
        <v>41</v>
      </c>
      <c r="YO38" s="149">
        <f>'データ一覧(モニタリング指標)'!YO56</f>
        <v>41</v>
      </c>
      <c r="YP38" s="149">
        <f>'データ一覧(モニタリング指標)'!YP56</f>
        <v>40</v>
      </c>
      <c r="YQ38" s="149">
        <f>'データ一覧(モニタリング指標)'!YQ56</f>
        <v>42</v>
      </c>
      <c r="YR38" s="149">
        <f>'データ一覧(モニタリング指標)'!YR56</f>
        <v>42</v>
      </c>
      <c r="YS38" s="149">
        <f>'データ一覧(モニタリング指標)'!YS56</f>
        <v>40</v>
      </c>
      <c r="YT38" s="149">
        <f>'データ一覧(モニタリング指標)'!YT56</f>
        <v>39</v>
      </c>
      <c r="YU38" s="149">
        <f>'データ一覧(モニタリング指標)'!YU56</f>
        <v>49</v>
      </c>
      <c r="YV38" s="149">
        <f>'データ一覧(モニタリング指標)'!YV56</f>
        <v>56</v>
      </c>
      <c r="YW38" s="149">
        <f>'データ一覧(モニタリング指標)'!YW56</f>
        <v>56</v>
      </c>
      <c r="YX38" s="149">
        <f>'データ一覧(モニタリング指標)'!YX56</f>
        <v>50</v>
      </c>
      <c r="YY38" s="149">
        <f>'データ一覧(モニタリング指標)'!YY56</f>
        <v>49</v>
      </c>
      <c r="YZ38" s="149">
        <f>'データ一覧(モニタリング指標)'!YZ56</f>
        <v>62</v>
      </c>
      <c r="ZA38" s="149">
        <f>'データ一覧(モニタリング指標)'!ZA56</f>
        <v>91</v>
      </c>
      <c r="ZB38" s="149">
        <f>'データ一覧(モニタリング指標)'!ZB56</f>
        <v>182</v>
      </c>
      <c r="ZC38" s="149">
        <f>'データ一覧(モニタリング指標)'!ZC56</f>
        <v>336</v>
      </c>
      <c r="ZD38" s="149">
        <f>'データ一覧(モニタリング指標)'!ZD56</f>
        <v>564</v>
      </c>
      <c r="ZE38" s="149">
        <f>'データ一覧(モニタリング指標)'!ZE56</f>
        <v>792</v>
      </c>
      <c r="ZF38" s="149">
        <f>'データ一覧(モニタリング指標)'!ZF56</f>
        <v>1098</v>
      </c>
      <c r="ZG38" s="149">
        <f>'データ一覧(モニタリング指標)'!ZG56</f>
        <v>1290</v>
      </c>
      <c r="ZH38" s="149">
        <f>'データ一覧(モニタリング指標)'!ZH56</f>
        <v>1462</v>
      </c>
      <c r="ZI38" s="149">
        <f>'データ一覧(モニタリング指標)'!ZI56</f>
        <v>1675</v>
      </c>
      <c r="ZJ38" s="149">
        <f>'データ一覧(モニタリング指標)'!ZJ56</f>
        <v>1906</v>
      </c>
      <c r="ZK38" s="149">
        <f>'データ一覧(モニタリング指標)'!ZK56</f>
        <v>2089</v>
      </c>
      <c r="ZL38" s="149">
        <f>'データ一覧(モニタリング指標)'!ZL56</f>
        <v>2181</v>
      </c>
      <c r="ZM38" s="149">
        <f>'データ一覧(モニタリング指標)'!ZM56</f>
        <v>2253</v>
      </c>
      <c r="ZN38" s="149">
        <f>'データ一覧(モニタリング指標)'!ZN56</f>
        <v>2401</v>
      </c>
      <c r="ZO38" s="149">
        <f>'データ一覧(モニタリング指標)'!ZO56</f>
        <v>2540</v>
      </c>
      <c r="ZP38" s="149">
        <f>'データ一覧(モニタリング指標)'!ZP56</f>
        <v>2645</v>
      </c>
      <c r="ZQ38" s="149">
        <f>'データ一覧(モニタリング指標)'!ZQ56</f>
        <v>2712</v>
      </c>
      <c r="ZR38" s="149">
        <f>'データ一覧(モニタリング指標)'!ZR56</f>
        <v>2753</v>
      </c>
      <c r="ZS38" s="149">
        <f>'データ一覧(モニタリング指標)'!ZS56</f>
        <v>2700</v>
      </c>
      <c r="ZT38" s="149">
        <f>'データ一覧(モニタリング指標)'!ZT56</f>
        <v>2554</v>
      </c>
      <c r="ZU38" s="149">
        <f>'データ一覧(モニタリング指標)'!ZU56</f>
        <v>2526</v>
      </c>
      <c r="ZV38" s="149">
        <f>'データ一覧(モニタリング指標)'!ZV56</f>
        <v>2500</v>
      </c>
      <c r="ZW38" s="149">
        <f>'データ一覧(モニタリング指標)'!ZW56</f>
        <v>2542</v>
      </c>
      <c r="ZX38" s="149">
        <f>'データ一覧(モニタリング指標)'!ZX56</f>
        <v>2477</v>
      </c>
      <c r="ZY38" s="149">
        <f>'データ一覧(モニタリング指標)'!ZY56</f>
        <v>2402</v>
      </c>
      <c r="ZZ38" s="149">
        <f>'データ一覧(モニタリング指標)'!ZZ56</f>
        <v>2383</v>
      </c>
      <c r="AAA38" s="149">
        <f>'データ一覧(モニタリング指標)'!AAA56</f>
        <v>2279</v>
      </c>
      <c r="AAB38" s="149">
        <f>'データ一覧(モニタリング指標)'!AAB56</f>
        <v>2177</v>
      </c>
      <c r="AAC38" s="149">
        <f>'データ一覧(モニタリング指標)'!AAC56</f>
        <v>2225</v>
      </c>
      <c r="AAD38" s="149">
        <f>'データ一覧(モニタリング指標)'!AAD56</f>
        <v>2365</v>
      </c>
      <c r="AAE38" s="149">
        <f>'データ一覧(モニタリング指標)'!AAE56</f>
        <v>2505</v>
      </c>
      <c r="AAF38" s="149">
        <f>'データ一覧(モニタリング指標)'!AAF56</f>
        <v>2706</v>
      </c>
      <c r="AAG38" s="149">
        <f>'データ一覧(モニタリング指標)'!AAG56</f>
        <v>2941</v>
      </c>
      <c r="AAH38" s="149">
        <f>'データ一覧(モニタリング指標)'!AAH56</f>
        <v>3067</v>
      </c>
      <c r="AAI38" s="149">
        <f>'データ一覧(モニタリング指標)'!AAI56</f>
        <v>3057</v>
      </c>
      <c r="AAJ38" s="149">
        <f>'データ一覧(モニタリング指標)'!AAJ56</f>
        <v>3136</v>
      </c>
      <c r="AAK38" s="149">
        <f>'データ一覧(モニタリング指標)'!AAK56</f>
        <v>3201</v>
      </c>
      <c r="AAL38" s="149">
        <f>'データ一覧(モニタリング指標)'!AAL56</f>
        <v>3205</v>
      </c>
      <c r="AAM38" s="149">
        <f>'データ一覧(モニタリング指標)'!AAM56</f>
        <v>3130</v>
      </c>
      <c r="AAN38" s="149">
        <f>'データ一覧(モニタリング指標)'!AAN56</f>
        <v>2937</v>
      </c>
      <c r="AAO38" s="149">
        <f>'データ一覧(モニタリング指標)'!AAO56</f>
        <v>2908</v>
      </c>
      <c r="AAP38" s="149">
        <f>'データ一覧(モニタリング指標)'!AAP56</f>
        <v>2750</v>
      </c>
      <c r="AAQ38" s="149">
        <f>'データ一覧(モニタリング指標)'!AAQ56</f>
        <v>2748</v>
      </c>
      <c r="AAR38" s="149">
        <f>'データ一覧(モニタリング指標)'!AAR56</f>
        <v>2826</v>
      </c>
      <c r="AAS38" s="149">
        <f>'データ一覧(モニタリング指標)'!AAS56</f>
        <v>2864</v>
      </c>
      <c r="AAT38" s="149">
        <f>'データ一覧(モニタリング指標)'!AAT56</f>
        <v>2929</v>
      </c>
      <c r="AAU38" s="149">
        <f>'データ一覧(モニタリング指標)'!AAU56</f>
        <v>3020</v>
      </c>
      <c r="AAV38" s="149">
        <f>'データ一覧(モニタリング指標)'!AAV56</f>
        <v>2992</v>
      </c>
      <c r="AAW38" s="149">
        <f>'データ一覧(モニタリング指標)'!AAW56</f>
        <v>2852</v>
      </c>
      <c r="AAX38" s="149">
        <f>'データ一覧(モニタリング指標)'!AAX56</f>
        <v>2914</v>
      </c>
      <c r="AAY38" s="149">
        <f>'データ一覧(モニタリング指標)'!AAY56</f>
        <v>2973</v>
      </c>
      <c r="AAZ38" s="149">
        <f>'データ一覧(モニタリング指標)'!AAZ56</f>
        <v>2845</v>
      </c>
      <c r="ABA38" s="149">
        <f>'データ一覧(モニタリング指標)'!ABA56</f>
        <v>2781</v>
      </c>
      <c r="ABB38" s="149">
        <f>'データ一覧(モニタリング指標)'!ABB56</f>
        <v>2763</v>
      </c>
      <c r="ABC38" s="149">
        <f>'データ一覧(モニタリング指標)'!ABC56</f>
        <v>2624</v>
      </c>
      <c r="ABD38" s="149">
        <f>'データ一覧(モニタリング指標)'!ABD56</f>
        <v>2518</v>
      </c>
      <c r="ABE38" s="149">
        <f>'データ一覧(モニタリング指標)'!ABE56</f>
        <v>2545</v>
      </c>
      <c r="ABF38" s="149">
        <f>'データ一覧(モニタリング指標)'!ABF56</f>
        <v>2633</v>
      </c>
      <c r="ABG38" s="149">
        <f>'データ一覧(モニタリング指標)'!ABG56</f>
        <v>2638</v>
      </c>
      <c r="ABH38" s="149">
        <f>'データ一覧(モニタリング指標)'!ABH56</f>
        <v>2617</v>
      </c>
      <c r="ABI38" s="149">
        <f>'データ一覧(モニタリング指標)'!ABI56</f>
        <v>2598</v>
      </c>
      <c r="ABJ38" s="149">
        <f>'データ一覧(モニタリング指標)'!ABJ56</f>
        <v>2543</v>
      </c>
      <c r="ABK38" s="149">
        <f>'データ一覧(モニタリング指標)'!ABK56</f>
        <v>2417</v>
      </c>
      <c r="ABL38" s="149">
        <f>'データ一覧(モニタリング指標)'!ABL56</f>
        <v>2394</v>
      </c>
      <c r="ABM38" s="149">
        <f>'データ一覧(モニタリング指標)'!ABM56</f>
        <v>2402</v>
      </c>
      <c r="ABN38" s="149">
        <f>'データ一覧(モニタリング指標)'!ABN56</f>
        <v>2334</v>
      </c>
      <c r="ABO38" s="149">
        <f>'データ一覧(モニタリング指標)'!ABO56</f>
        <v>2297</v>
      </c>
      <c r="ABP38" s="149">
        <f>'データ一覧(モニタリング指標)'!ABP56</f>
        <v>2282</v>
      </c>
      <c r="ABQ38" s="149">
        <f>'データ一覧(モニタリング指標)'!ABQ56</f>
        <v>2102</v>
      </c>
      <c r="ABR38" s="149">
        <f>'データ一覧(モニタリング指標)'!ABR56</f>
        <v>1939</v>
      </c>
      <c r="ABS38" s="149">
        <f>'データ一覧(モニタリング指標)'!ABS56</f>
        <v>1980</v>
      </c>
      <c r="ABT38" s="149">
        <f>'データ一覧(モニタリング指標)'!ABT56</f>
        <v>2022</v>
      </c>
      <c r="ABU38" s="149">
        <f>'データ一覧(モニタリング指標)'!ABU56</f>
        <v>1966</v>
      </c>
      <c r="ABV38" s="149">
        <f>'データ一覧(モニタリング指標)'!ABV56</f>
        <v>1894</v>
      </c>
      <c r="ABW38" s="149">
        <f>'データ一覧(モニタリング指標)'!ABW56</f>
        <v>1888</v>
      </c>
      <c r="ABX38" s="149">
        <f>'データ一覧(モニタリング指標)'!ABX56</f>
        <v>1738</v>
      </c>
      <c r="ABY38" s="149">
        <f>'データ一覧(モニタリング指標)'!ABY56</f>
        <v>1581</v>
      </c>
      <c r="ABZ38" s="149">
        <f>'データ一覧(モニタリング指標)'!ABZ56</f>
        <v>1466</v>
      </c>
      <c r="ACA38" s="149">
        <f>'データ一覧(モニタリング指標)'!ACA56</f>
        <v>1426</v>
      </c>
      <c r="ACB38" s="149">
        <f>'データ一覧(モニタリング指標)'!ACB56</f>
        <v>1408</v>
      </c>
      <c r="ACC38" s="149">
        <f>'データ一覧(モニタリング指標)'!ACC56</f>
        <v>1422</v>
      </c>
      <c r="ACD38" s="149">
        <f>'データ一覧(モニタリング指標)'!ACD56</f>
        <v>1446</v>
      </c>
      <c r="ACE38" s="149">
        <f>'データ一覧(モニタリング指標)'!ACE56</f>
        <v>1413</v>
      </c>
      <c r="ACF38" s="149">
        <f>'データ一覧(モニタリング指標)'!ACF56</f>
        <v>1418</v>
      </c>
      <c r="ACG38" s="149">
        <f>'データ一覧(モニタリング指標)'!ACG56</f>
        <v>1516</v>
      </c>
      <c r="ACH38" s="149">
        <f>'データ一覧(モニタリング指標)'!ACH56</f>
        <v>1648</v>
      </c>
      <c r="ACI38" s="149">
        <f>'データ一覧(モニタリング指標)'!ACI56</f>
        <v>1755</v>
      </c>
      <c r="ACJ38" s="149">
        <f>'データ一覧(モニタリング指標)'!ACJ56</f>
        <v>1807</v>
      </c>
      <c r="ACK38" s="149">
        <f>'データ一覧(モニタリング指標)'!ACK56</f>
        <v>1854</v>
      </c>
      <c r="ACL38" s="149">
        <f>'データ一覧(モニタリング指標)'!ACL56</f>
        <v>1860</v>
      </c>
      <c r="ACM38" s="149">
        <f>'データ一覧(モニタリング指標)'!ACM56</f>
        <v>1826</v>
      </c>
      <c r="ACN38" s="149">
        <f>'データ一覧(モニタリング指標)'!ACN56</f>
        <v>1929</v>
      </c>
      <c r="ACO38" s="149">
        <f>'データ一覧(モニタリング指標)'!ACO56</f>
        <v>2047</v>
      </c>
      <c r="ACP38" s="149">
        <f>'データ一覧(モニタリング指標)'!ACP56</f>
        <v>2102</v>
      </c>
      <c r="ACQ38" s="149">
        <f>'データ一覧(モニタリング指標)'!ACQ56</f>
        <v>2130</v>
      </c>
      <c r="ACR38" s="149">
        <f>'データ一覧(モニタリング指標)'!ACR56</f>
        <v>2213</v>
      </c>
      <c r="ACS38" s="149">
        <f>'データ一覧(モニタリング指標)'!ACS56</f>
        <v>2199</v>
      </c>
      <c r="ACT38" s="149">
        <f>'データ一覧(モニタリング指標)'!ACT56</f>
        <v>2167</v>
      </c>
      <c r="ACU38" s="149">
        <f>'データ一覧(モニタリング指標)'!ACU56</f>
        <v>2257</v>
      </c>
      <c r="ACV38" s="149">
        <f>'データ一覧(モニタリング指標)'!ACV56</f>
        <v>2334</v>
      </c>
      <c r="ACW38" s="149">
        <f>'データ一覧(モニタリング指標)'!ACW56</f>
        <v>2322</v>
      </c>
      <c r="ACX38" s="149">
        <f>'データ一覧(モニタリング指標)'!ACX56</f>
        <v>2258</v>
      </c>
      <c r="ACY38" s="149">
        <f>'データ一覧(モニタリング指標)'!ACY56</f>
        <v>2194</v>
      </c>
      <c r="ACZ38" s="149">
        <f>'データ一覧(モニタリング指標)'!ACZ56</f>
        <v>2052</v>
      </c>
      <c r="ADA38" s="149">
        <f>'データ一覧(モニタリング指標)'!ADA56</f>
        <v>1929</v>
      </c>
      <c r="ADB38" s="149">
        <f>'データ一覧(モニタリング指標)'!ADB56</f>
        <v>1862</v>
      </c>
      <c r="ADC38" s="149">
        <f>'データ一覧(モニタリング指標)'!ADC56</f>
        <v>1783</v>
      </c>
      <c r="ADD38" s="149">
        <f>'データ一覧(モニタリング指標)'!ADD56</f>
        <v>1669</v>
      </c>
      <c r="ADE38" s="149">
        <f>'データ一覧(モニタリング指標)'!ADE56</f>
        <v>1570</v>
      </c>
      <c r="ADF38" s="149">
        <f>'データ一覧(モニタリング指標)'!ADF56</f>
        <v>1564</v>
      </c>
      <c r="ADG38" s="149">
        <f>'データ一覧(モニタリング指標)'!ADG56</f>
        <v>1506</v>
      </c>
      <c r="ADH38" s="149">
        <f>'データ一覧(モニタリング指標)'!ADH56</f>
        <v>1424</v>
      </c>
      <c r="ADI38" s="149">
        <f>'データ一覧(モニタリング指標)'!ADI56</f>
        <v>1504</v>
      </c>
      <c r="ADJ38" s="149">
        <f>'データ一覧(モニタリング指標)'!ADJ56</f>
        <v>1551</v>
      </c>
      <c r="ADK38" s="149">
        <f>'データ一覧(モニタリング指標)'!ADK56</f>
        <v>1535</v>
      </c>
      <c r="ADL38" s="149">
        <f>'データ一覧(モニタリング指標)'!ADL56</f>
        <v>1461</v>
      </c>
      <c r="ADM38" s="149">
        <f>'データ一覧(モニタリング指標)'!ADM56</f>
        <v>1408</v>
      </c>
      <c r="ADN38" s="149">
        <f>'データ一覧(モニタリング指標)'!ADN56</f>
        <v>1323</v>
      </c>
      <c r="ADO38" s="149">
        <f>'データ一覧(モニタリング指標)'!ADO56</f>
        <v>1204</v>
      </c>
      <c r="ADP38" s="149">
        <f>'データ一覧(モニタリング指標)'!ADP56</f>
        <v>1141</v>
      </c>
      <c r="ADQ38" s="149">
        <f>'データ一覧(モニタリング指標)'!ADQ56</f>
        <v>1066</v>
      </c>
      <c r="ADR38" s="149">
        <f>'データ一覧(モニタリング指標)'!ADR56</f>
        <v>994</v>
      </c>
      <c r="ADS38" s="149">
        <f>'データ一覧(モニタリング指標)'!ADS56</f>
        <v>929</v>
      </c>
      <c r="ADT38" s="149">
        <f>'データ一覧(モニタリング指標)'!ADT56</f>
        <v>1016</v>
      </c>
      <c r="ADU38" s="149">
        <f>'データ一覧(モニタリング指標)'!ADU56</f>
        <v>1074</v>
      </c>
      <c r="ADV38" s="149">
        <f>'データ一覧(モニタリング指標)'!ADV56</f>
        <v>1157</v>
      </c>
      <c r="ADW38" s="149">
        <f>'データ一覧(モニタリング指標)'!ADW56</f>
        <v>1342</v>
      </c>
      <c r="ADX38" s="149">
        <f>'データ一覧(モニタリング指標)'!ADX56</f>
        <v>1505</v>
      </c>
      <c r="ADY38" s="149">
        <f>'データ一覧(モニタリング指標)'!ADY56</f>
        <v>1612</v>
      </c>
      <c r="ADZ38" s="149">
        <f>'データ一覧(モニタリング指標)'!ADZ56</f>
        <v>1701</v>
      </c>
      <c r="AEA38" s="149">
        <f>'データ一覧(モニタリング指標)'!AEA56</f>
        <v>1780</v>
      </c>
      <c r="AEB38" s="149">
        <f>'データ一覧(モニタリング指標)'!AEB56</f>
        <v>1720</v>
      </c>
      <c r="AEC38" s="149">
        <f>'データ一覧(モニタリング指標)'!AEC56</f>
        <v>1625</v>
      </c>
      <c r="AED38" s="149">
        <f>'データ一覧(モニタリング指標)'!AED56</f>
        <v>1659</v>
      </c>
      <c r="AEE38" s="149">
        <f>'データ一覧(モニタリング指標)'!AEE56</f>
        <v>1673</v>
      </c>
      <c r="AEF38" s="149">
        <f>'データ一覧(モニタリング指標)'!AEF56</f>
        <v>1603</v>
      </c>
      <c r="AEG38" s="149">
        <f>'データ一覧(モニタリング指標)'!AEG56</f>
        <v>1580</v>
      </c>
      <c r="AEH38" s="149">
        <f>'データ一覧(モニタリング指標)'!AEH56</f>
        <v>1540</v>
      </c>
      <c r="AEI38" s="149">
        <f>'データ一覧(モニタリング指標)'!AEI56</f>
        <v>1407</v>
      </c>
      <c r="AEJ38" s="149">
        <f>'データ一覧(モニタリング指標)'!AEJ56</f>
        <v>1332</v>
      </c>
      <c r="AEK38" s="149">
        <f>'データ一覧(モニタリング指標)'!AEK56</f>
        <v>1346</v>
      </c>
      <c r="AEL38" s="149">
        <f>'データ一覧(モニタリング指標)'!AEL56</f>
        <v>1367</v>
      </c>
      <c r="AEM38" s="149">
        <f>'データ一覧(モニタリング指標)'!AEM56</f>
        <v>1317</v>
      </c>
      <c r="AEN38" s="149">
        <f>'データ一覧(モニタリング指標)'!AEN56</f>
        <v>1278</v>
      </c>
      <c r="AEO38" s="149">
        <f>'データ一覧(モニタリング指標)'!AEO56</f>
        <v>1218</v>
      </c>
      <c r="AEP38" s="149">
        <f>'データ一覧(モニタリング指標)'!AEP56</f>
        <v>1117</v>
      </c>
      <c r="AEQ38" s="149">
        <f>'データ一覧(モニタリング指標)'!AEQ56</f>
        <v>1040</v>
      </c>
      <c r="AER38" s="149">
        <f>'データ一覧(モニタリング指標)'!AER56</f>
        <v>1022</v>
      </c>
      <c r="AES38" s="149">
        <f>'データ一覧(モニタリング指標)'!AES56</f>
        <v>1006</v>
      </c>
      <c r="AET38" s="149">
        <f>'データ一覧(モニタリング指標)'!AET56</f>
        <v>917</v>
      </c>
      <c r="AEU38" s="149">
        <f>'データ一覧(モニタリング指標)'!AEU56</f>
        <v>853</v>
      </c>
      <c r="AEV38" s="149">
        <f>'データ一覧(モニタリング指標)'!AEV56</f>
        <v>805</v>
      </c>
      <c r="AEW38" s="149">
        <f>'データ一覧(モニタリング指標)'!AEW56</f>
        <v>747</v>
      </c>
      <c r="AEX38" s="149">
        <f>'データ一覧(モニタリング指標)'!AEX56</f>
        <v>711</v>
      </c>
      <c r="AEY38" s="149">
        <f>'データ一覧(モニタリング指標)'!AEY56</f>
        <v>724</v>
      </c>
      <c r="AEZ38" s="149">
        <f>'データ一覧(モニタリング指標)'!AEZ56</f>
        <v>719</v>
      </c>
      <c r="AFA38" s="149">
        <f>'データ一覧(モニタリング指標)'!AFA56</f>
        <v>674</v>
      </c>
      <c r="AFB38" s="149">
        <f>'データ一覧(モニタリング指標)'!AFB56</f>
        <v>641</v>
      </c>
      <c r="AFC38" s="149">
        <f>'データ一覧(モニタリング指標)'!AFC56</f>
        <v>621</v>
      </c>
      <c r="AFD38" s="149">
        <f>'データ一覧(モニタリング指標)'!AFD56</f>
        <v>594</v>
      </c>
      <c r="AFE38" s="149">
        <f>'データ一覧(モニタリング指標)'!AFE56</f>
        <v>580</v>
      </c>
      <c r="AFF38" s="149">
        <f>'データ一覧(モニタリング指標)'!AFF56</f>
        <v>632</v>
      </c>
      <c r="AFG38" s="149">
        <f>'データ一覧(モニタリング指標)'!AFG56</f>
        <v>654</v>
      </c>
      <c r="AFH38" s="149">
        <f>'データ一覧(モニタリング指標)'!AFH56</f>
        <v>651</v>
      </c>
      <c r="AFI38" s="149">
        <f>'データ一覧(モニタリング指標)'!AFI56</f>
        <v>637</v>
      </c>
      <c r="AFJ38" s="149">
        <f>'データ一覧(モニタリング指標)'!AFJ56</f>
        <v>645</v>
      </c>
      <c r="AFK38" s="149">
        <f>'データ一覧(モニタリング指標)'!AFK56</f>
        <v>599</v>
      </c>
      <c r="AFL38" s="149">
        <f>'データ一覧(モニタリング指標)'!AFL56</f>
        <v>593</v>
      </c>
      <c r="AFM38" s="149">
        <f>'データ一覧(モニタリング指標)'!AFM56</f>
        <v>597</v>
      </c>
      <c r="AFN38" s="149">
        <f>'データ一覧(モニタリング指標)'!AFN56</f>
        <v>625</v>
      </c>
      <c r="AFO38" s="149">
        <f>'データ一覧(モニタリング指標)'!AFO56</f>
        <v>646</v>
      </c>
      <c r="AFP38" s="149">
        <f>'データ一覧(モニタリング指標)'!AFP56</f>
        <v>660</v>
      </c>
      <c r="AFQ38" s="149">
        <f>'データ一覧(モニタリング指標)'!AFQ56</f>
        <v>686</v>
      </c>
      <c r="AFR38" s="149">
        <f>'データ一覧(モニタリング指標)'!AFR56</f>
        <v>703</v>
      </c>
      <c r="AFS38" s="149">
        <f>'データ一覧(モニタリング指標)'!AFS56</f>
        <v>731</v>
      </c>
      <c r="AFT38" s="149">
        <f>'データ一覧(モニタリング指標)'!AFT56</f>
        <v>823</v>
      </c>
      <c r="AFU38" s="149">
        <f>'データ一覧(モニタリング指標)'!AFU56</f>
        <v>950</v>
      </c>
      <c r="AFV38" s="149">
        <f>'データ一覧(モニタリング指標)'!AFV56</f>
        <v>1014</v>
      </c>
      <c r="AFW38" s="149">
        <f>'データ一覧(モニタリング指標)'!AFW56</f>
        <v>1098</v>
      </c>
      <c r="AFX38" s="149">
        <f>'データ一覧(モニタリング指標)'!AFX56</f>
        <v>1193</v>
      </c>
      <c r="AFY38" s="149">
        <f>'データ一覧(モニタリング指標)'!AFY56</f>
        <v>1187</v>
      </c>
      <c r="AFZ38" s="149">
        <f>'データ一覧(モニタリング指標)'!AFZ56</f>
        <v>1262</v>
      </c>
      <c r="AGA38" s="149">
        <f>'データ一覧(モニタリング指標)'!AGA56</f>
        <v>1457</v>
      </c>
      <c r="AGB38" s="149">
        <f>'データ一覧(モニタリング指標)'!AGB56</f>
        <v>1679</v>
      </c>
      <c r="AGC38" s="149">
        <f>'データ一覧(モニタリング指標)'!AGC56</f>
        <v>1909</v>
      </c>
      <c r="AGD38" s="149">
        <f>'データ一覧(モニタリング指標)'!AGD56</f>
        <v>2105</v>
      </c>
      <c r="AGE38" s="149">
        <f>'データ一覧(モニタリング指標)'!AGE56</f>
        <v>2318</v>
      </c>
      <c r="AGF38" s="149">
        <f>'データ一覧(モニタリング指標)'!AGF56</f>
        <v>2476</v>
      </c>
      <c r="AGG38" s="149">
        <f>'データ一覧(モニタリング指標)'!AGG56</f>
        <v>2560</v>
      </c>
      <c r="AGH38" s="149">
        <f>'データ一覧(モニタリング指標)'!AGH56</f>
        <v>2722</v>
      </c>
      <c r="AGI38" s="149">
        <f>'データ一覧(モニタリング指標)'!AGI56</f>
        <v>2786</v>
      </c>
      <c r="AGJ38" s="149">
        <f>'データ一覧(モニタリング指標)'!AGJ56</f>
        <v>2908</v>
      </c>
      <c r="AGK38" s="149">
        <f>'データ一覧(モニタリング指標)'!AGK56</f>
        <v>2998</v>
      </c>
      <c r="AGL38" s="149">
        <f>'データ一覧(モニタリング指標)'!AGL56</f>
        <v>3081</v>
      </c>
      <c r="AGM38" s="149">
        <f>'データ一覧(モニタリング指標)'!AGM56</f>
        <v>3154</v>
      </c>
      <c r="AGN38" s="149">
        <f>'データ一覧(モニタリング指標)'!AGN56</f>
        <v>3286</v>
      </c>
      <c r="AGO38" s="149">
        <f>'データ一覧(モニタリング指標)'!AGO56</f>
        <v>3339</v>
      </c>
      <c r="AGP38" s="149">
        <f>'データ一覧(モニタリング指標)'!AGP56</f>
        <v>3333</v>
      </c>
      <c r="AGQ38" s="149">
        <f>'データ一覧(モニタリング指標)'!AGQ56</f>
        <v>3368</v>
      </c>
      <c r="AGR38" s="149">
        <f>'データ一覧(モニタリング指標)'!AGR56</f>
        <v>3367</v>
      </c>
      <c r="AGS38" s="149">
        <f>'データ一覧(モニタリング指標)'!AGS56</f>
        <v>3495</v>
      </c>
      <c r="AGT38" s="149">
        <f>'データ一覧(モニタリング指標)'!AGT56</f>
        <v>3492</v>
      </c>
      <c r="AGU38" s="149">
        <f>'データ一覧(モニタリング指標)'!AGU56</f>
        <v>3582</v>
      </c>
      <c r="AGV38" s="149">
        <f>'データ一覧(モニタリング指標)'!AGV56</f>
        <v>3791</v>
      </c>
      <c r="AGW38" s="149">
        <f>'データ一覧(モニタリング指標)'!AGW56</f>
        <v>3957</v>
      </c>
      <c r="AGX38" s="149">
        <f>'データ一覧(モニタリング指標)'!AGX56</f>
        <v>4045</v>
      </c>
      <c r="AGY38" s="149">
        <f>'データ一覧(モニタリング指標)'!AGY56</f>
        <v>4076</v>
      </c>
      <c r="AGZ38" s="149">
        <f>'データ一覧(モニタリング指標)'!AGZ56</f>
        <v>4236</v>
      </c>
      <c r="AHA38" s="149">
        <f>'データ一覧(モニタリング指標)'!AHA56</f>
        <v>4469</v>
      </c>
      <c r="AHB38" s="149">
        <f>'データ一覧(モニタリング指標)'!AHB56</f>
        <v>4661</v>
      </c>
      <c r="AHC38" s="149">
        <f>'データ一覧(モニタリング指標)'!AHC56</f>
        <v>4775</v>
      </c>
      <c r="AHD38" s="149">
        <f>'データ一覧(モニタリング指標)'!AHD56</f>
        <v>4904</v>
      </c>
      <c r="AHE38" s="149">
        <f>'データ一覧(モニタリング指標)'!AHE56</f>
        <v>4965</v>
      </c>
      <c r="AHF38" s="149">
        <f>'データ一覧(モニタリング指標)'!AHF56</f>
        <v>5052</v>
      </c>
      <c r="AHG38" s="149">
        <f>'データ一覧(モニタリング指標)'!AHG56</f>
        <v>5269</v>
      </c>
      <c r="AHH38" s="149">
        <f>'データ一覧(モニタリング指標)'!AHH56</f>
        <v>5483</v>
      </c>
      <c r="AHI38" s="149">
        <f>'データ一覧(モニタリング指標)'!AHI56</f>
        <v>5654</v>
      </c>
      <c r="AHJ38" s="149">
        <f>'データ一覧(モニタリング指標)'!AHJ56</f>
        <v>5852</v>
      </c>
      <c r="AHK38" s="149">
        <f>'データ一覧(モニタリング指標)'!AHK56</f>
        <v>5975</v>
      </c>
      <c r="AHL38" s="149">
        <f>'データ一覧(モニタリング指標)'!AHL56</f>
        <v>5959</v>
      </c>
      <c r="AHM38" s="149">
        <f>'データ一覧(モニタリング指標)'!AHM56</f>
        <v>5921</v>
      </c>
      <c r="AHN38" s="149">
        <f>'データ一覧(モニタリング指標)'!AHN56</f>
        <v>5864</v>
      </c>
      <c r="AHO38" s="149">
        <f>'データ一覧(モニタリング指標)'!AHO56</f>
        <v>5857</v>
      </c>
      <c r="AHP38" s="149">
        <f>'データ一覧(モニタリング指標)'!AHP56</f>
        <v>5750</v>
      </c>
      <c r="AHQ38" s="149">
        <f>'データ一覧(モニタリング指標)'!AHQ56</f>
        <v>5717</v>
      </c>
      <c r="AHR38" s="149">
        <f>'データ一覧(モニタリング指標)'!AHR56</f>
        <v>5616</v>
      </c>
      <c r="AHS38" s="149">
        <f>'データ一覧(モニタリング指標)'!AHS56</f>
        <v>5535</v>
      </c>
      <c r="AHT38" s="149">
        <f>'データ一覧(モニタリング指標)'!AHT56</f>
        <v>5709</v>
      </c>
      <c r="AHU38" s="149">
        <f>'データ一覧(モニタリング指標)'!AHU56</f>
        <v>5944</v>
      </c>
      <c r="AHV38" s="149">
        <f>'データ一覧(モニタリング指標)'!AHV56</f>
        <v>6124</v>
      </c>
      <c r="AHW38" s="149">
        <f>'データ一覧(モニタリング指標)'!AHW56</f>
        <v>6199</v>
      </c>
      <c r="AHX38" s="149">
        <f>'データ一覧(モニタリング指標)'!AHX56</f>
        <v>6311</v>
      </c>
      <c r="AHY38" s="149">
        <f>'データ一覧(モニタリング指標)'!AHY56</f>
        <v>6414</v>
      </c>
      <c r="AHZ38" s="149">
        <f>'データ一覧(モニタリング指標)'!AHZ56</f>
        <v>6350</v>
      </c>
      <c r="AIA38" s="149">
        <f>'データ一覧(モニタリング指標)'!AIA56</f>
        <v>6217</v>
      </c>
      <c r="AIB38" s="149">
        <f>'データ一覧(モニタリング指標)'!AIB56</f>
        <v>6064</v>
      </c>
      <c r="AIC38" s="149">
        <f>'データ一覧(モニタリング指標)'!AIC56</f>
        <v>5678</v>
      </c>
      <c r="AID38" s="149">
        <f>'データ一覧(モニタリング指標)'!AID56</f>
        <v>5272</v>
      </c>
      <c r="AIE38" s="149">
        <f>'データ一覧(モニタリング指標)'!AIE56</f>
        <v>5180</v>
      </c>
      <c r="AIF38" s="149">
        <f>'データ一覧(モニタリング指標)'!AIF56</f>
        <v>4989</v>
      </c>
      <c r="AIG38" s="149">
        <f>'データ一覧(モニタリング指標)'!AIG56</f>
        <v>4721</v>
      </c>
      <c r="AIH38" s="149">
        <f>'データ一覧(モニタリング指標)'!AIH56</f>
        <v>4382</v>
      </c>
      <c r="AII38" s="149">
        <f>'データ一覧(モニタリング指標)'!AII56</f>
        <v>4104</v>
      </c>
      <c r="AIJ38" s="149">
        <f>'データ一覧(モニタリング指標)'!AIJ56</f>
        <v>3726</v>
      </c>
      <c r="AIK38" s="149">
        <f>'データ一覧(モニタリング指標)'!AIK56</f>
        <v>3427</v>
      </c>
      <c r="AIL38" s="149">
        <f>'データ一覧(モニタリング指標)'!AIL56</f>
        <v>3449</v>
      </c>
      <c r="AIM38" s="149">
        <f>'データ一覧(モニタリング指標)'!AIM56</f>
        <v>3339</v>
      </c>
      <c r="AIN38" s="149">
        <f>'データ一覧(モニタリング指標)'!AIN56</f>
        <v>2441</v>
      </c>
      <c r="AIO38" s="149">
        <f>'データ一覧(モニタリング指標)'!AIO56</f>
        <v>2208</v>
      </c>
      <c r="AIP38" s="149">
        <f>'データ一覧(モニタリング指標)'!AIP56</f>
        <v>2195</v>
      </c>
      <c r="AIQ38" s="149">
        <f>'データ一覧(モニタリング指標)'!AIQ56</f>
        <v>2039</v>
      </c>
      <c r="AIR38" s="149">
        <f>'データ一覧(モニタリング指標)'!AIR56</f>
        <v>1871</v>
      </c>
      <c r="AIS38" s="149">
        <f>'データ一覧(モニタリング指標)'!AIS56</f>
        <v>1796</v>
      </c>
      <c r="AIT38" s="149">
        <f>'データ一覧(モニタリング指標)'!AIT56</f>
        <v>1741</v>
      </c>
      <c r="AIU38" s="149">
        <f>'データ一覧(モニタリング指標)'!AIU56</f>
        <v>1665</v>
      </c>
      <c r="AIV38" s="149">
        <f>'データ一覧(モニタリング指標)'!AIV56</f>
        <v>1611</v>
      </c>
      <c r="AIW38" s="149">
        <f>'データ一覧(モニタリング指標)'!AIW56</f>
        <v>1548</v>
      </c>
      <c r="AIX38" s="149">
        <f>'データ一覧(モニタリング指標)'!AIX56</f>
        <v>1489</v>
      </c>
      <c r="AIY38" s="149">
        <f>'データ一覧(モニタリング指標)'!AIY56</f>
        <v>1232</v>
      </c>
      <c r="AIZ38" s="149">
        <f>'データ一覧(モニタリング指標)'!AIZ56</f>
        <v>1159</v>
      </c>
      <c r="AJA38" s="149">
        <f>'データ一覧(モニタリング指標)'!AJA56</f>
        <v>1121</v>
      </c>
      <c r="AJB38" s="149">
        <f>'データ一覧(モニタリング指標)'!AJB56</f>
        <v>1104</v>
      </c>
      <c r="AJC38" s="149">
        <f>'データ一覧(モニタリング指標)'!AJC56</f>
        <v>1061</v>
      </c>
      <c r="AJD38" s="149">
        <f>'データ一覧(モニタリング指標)'!AJD56</f>
        <v>1036</v>
      </c>
      <c r="AJE38" s="149">
        <f>'データ一覧(モニタリング指標)'!AJE56</f>
        <v>1012</v>
      </c>
      <c r="AJF38" s="149">
        <f>'データ一覧(モニタリング指標)'!AJF56</f>
        <v>967</v>
      </c>
      <c r="AJG38" s="149">
        <f>'データ一覧(モニタリング指標)'!AJG56</f>
        <v>878</v>
      </c>
      <c r="AJH38" s="149">
        <f>'データ一覧(モニタリング指標)'!AJH56</f>
        <v>786</v>
      </c>
      <c r="AJI38" s="149">
        <f>'データ一覧(モニタリング指標)'!AJI56</f>
        <v>756</v>
      </c>
      <c r="AJJ38" s="149">
        <f>'データ一覧(モニタリング指標)'!AJJ56</f>
        <v>737</v>
      </c>
      <c r="AJK38" s="149">
        <f>'データ一覧(モニタリング指標)'!AJK56</f>
        <v>753</v>
      </c>
      <c r="AJL38" s="149">
        <f>'データ一覧(モニタリング指標)'!AJL56</f>
        <v>728</v>
      </c>
      <c r="AJM38" s="149">
        <f>'データ一覧(モニタリング指標)'!AJM56</f>
        <v>695</v>
      </c>
      <c r="AJN38" s="149">
        <f>'データ一覧(モニタリング指標)'!AJN56</f>
        <v>707</v>
      </c>
      <c r="AJO38" s="149">
        <f>'データ一覧(モニタリング指標)'!AJO56</f>
        <v>743</v>
      </c>
      <c r="AJP38" s="149">
        <f>'データ一覧(モニタリング指標)'!AJP56</f>
        <v>748</v>
      </c>
      <c r="AJQ38" s="149">
        <f>'データ一覧(モニタリング指標)'!AJQ56</f>
        <v>716</v>
      </c>
      <c r="AJR38" s="149">
        <f>'データ一覧(モニタリング指標)'!AJR56</f>
        <v>704</v>
      </c>
      <c r="AJS38" s="149">
        <f>'データ一覧(モニタリング指標)'!AJS56</f>
        <v>656</v>
      </c>
      <c r="AJT38" s="149">
        <f>'データ一覧(モニタリング指標)'!AJT56</f>
        <v>589</v>
      </c>
      <c r="AJU38" s="149">
        <f>'データ一覧(モニタリング指標)'!AJU56</f>
        <v>542</v>
      </c>
      <c r="AJV38" s="149">
        <f>'データ一覧(モニタリング指標)'!AJV56</f>
        <v>542</v>
      </c>
      <c r="AJW38" s="149">
        <f>'データ一覧(モニタリング指標)'!AJW56</f>
        <v>623</v>
      </c>
      <c r="AJX38" s="149">
        <f>'データ一覧(モニタリング指標)'!AJX56</f>
        <v>707</v>
      </c>
      <c r="AJY38" s="149">
        <f>'データ一覧(モニタリング指標)'!AJY56</f>
        <v>788</v>
      </c>
      <c r="AJZ38" s="149">
        <f>'データ一覧(モニタリング指標)'!AJZ56</f>
        <v>802</v>
      </c>
      <c r="AKA38" s="149">
        <f>'データ一覧(モニタリング指標)'!AKA56</f>
        <v>809</v>
      </c>
      <c r="AKB38" s="149">
        <f>'データ一覧(モニタリング指標)'!AKB56</f>
        <v>813</v>
      </c>
      <c r="AKC38" s="149">
        <f>'データ一覧(モニタリング指標)'!AKC56</f>
        <v>833</v>
      </c>
      <c r="AKD38" s="149">
        <f>'データ一覧(モニタリング指標)'!AKD56</f>
        <v>808</v>
      </c>
      <c r="AKE38" s="149">
        <f>'データ一覧(モニタリング指標)'!AKE56</f>
        <v>779</v>
      </c>
      <c r="AKF38" s="149">
        <f>'データ一覧(モニタリング指標)'!AKF56</f>
        <v>769</v>
      </c>
      <c r="AKG38" s="149">
        <f>'データ一覧(モニタリング指標)'!AKG56</f>
        <v>737</v>
      </c>
      <c r="AKH38" s="149">
        <f>'データ一覧(モニタリング指標)'!AKH56</f>
        <v>744</v>
      </c>
      <c r="AKI38" s="149">
        <f>'データ一覧(モニタリング指標)'!AKI56</f>
        <v>766</v>
      </c>
      <c r="AKJ38" s="149">
        <f>'データ一覧(モニタリング指標)'!AKJ56</f>
        <v>797</v>
      </c>
      <c r="AKK38" s="149">
        <f>'データ一覧(モニタリング指標)'!AKK56</f>
        <v>864</v>
      </c>
      <c r="AKL38" s="149">
        <f>'データ一覧(モニタリング指標)'!AKL56</f>
        <v>878</v>
      </c>
      <c r="AKM38" s="149">
        <f>'データ一覧(モニタリング指標)'!AKM56</f>
        <v>892</v>
      </c>
      <c r="AKN38" s="149">
        <f>'データ一覧(モニタリング指標)'!AKN56</f>
        <v>855</v>
      </c>
      <c r="AKO38" s="149">
        <f>'データ一覧(モニタリング指標)'!AKO56</f>
        <v>831</v>
      </c>
      <c r="AKP38" s="149">
        <f>'データ一覧(モニタリング指標)'!AKP56</f>
        <v>868</v>
      </c>
      <c r="AKQ38" s="149">
        <f>'データ一覧(モニタリング指標)'!AKQ56</f>
        <v>944</v>
      </c>
      <c r="AKR38" s="149">
        <f>'データ一覧(モニタリング指標)'!AKR56</f>
        <v>1010</v>
      </c>
      <c r="AKS38" s="149">
        <f>'データ一覧(モニタリング指標)'!AKS56</f>
        <v>1036</v>
      </c>
      <c r="AKT38" s="149">
        <f>'データ一覧(モニタリング指標)'!AKT56</f>
        <v>1091</v>
      </c>
      <c r="AKU38" s="149">
        <f>'データ一覧(モニタリング指標)'!AKU56</f>
        <v>1075</v>
      </c>
      <c r="AKV38" s="149">
        <f>'データ一覧(モニタリング指標)'!AKV56</f>
        <v>1044</v>
      </c>
      <c r="AKW38" s="149">
        <f>'データ一覧(モニタリング指標)'!AKW56</f>
        <v>1024</v>
      </c>
      <c r="AKX38" s="149">
        <f>'データ一覧(モニタリング指標)'!AKX56</f>
        <v>1023</v>
      </c>
      <c r="AKY38" s="149">
        <f>'データ一覧(モニタリング指標)'!AKY56</f>
        <v>1041</v>
      </c>
      <c r="AKZ38" s="149">
        <f>'データ一覧(モニタリング指標)'!AKZ56</f>
        <v>1008</v>
      </c>
      <c r="ALA38" s="149">
        <f>'データ一覧(モニタリング指標)'!ALA56</f>
        <v>1061</v>
      </c>
      <c r="ALB38" s="149">
        <f>'データ一覧(モニタリング指標)'!ALB56</f>
        <v>1084</v>
      </c>
      <c r="ALC38" s="149">
        <f>'データ一覧(モニタリング指標)'!ALC56</f>
        <v>1115</v>
      </c>
      <c r="ALD38" s="149">
        <f>'データ一覧(モニタリング指標)'!ALD56</f>
        <v>1175</v>
      </c>
      <c r="ALE38" s="149">
        <f>'データ一覧(モニタリング指標)'!ALE56</f>
        <v>1194</v>
      </c>
      <c r="ALF38" s="149">
        <f>'データ一覧(モニタリング指標)'!ALF56</f>
        <v>1224</v>
      </c>
      <c r="ALG38" s="149">
        <f>'データ一覧(モニタリング指標)'!ALG56</f>
        <v>1244</v>
      </c>
      <c r="ALH38" s="149">
        <f>'データ一覧(モニタリング指標)'!ALH56</f>
        <v>1257</v>
      </c>
      <c r="ALI38" s="149">
        <f>'データ一覧(モニタリング指標)'!ALI56</f>
        <v>1232</v>
      </c>
      <c r="ALJ38" s="149">
        <f>'データ一覧(モニタリング指標)'!ALJ56</f>
        <v>1194</v>
      </c>
      <c r="ALK38" s="149">
        <f>'データ一覧(モニタリング指標)'!ALK56</f>
        <v>1264</v>
      </c>
      <c r="ALL38" s="149">
        <f>'データ一覧(モニタリング指標)'!ALL56</f>
        <v>1365</v>
      </c>
      <c r="ALM38" s="149">
        <f>'データ一覧(モニタリング指標)'!ALM56</f>
        <v>1376</v>
      </c>
      <c r="ALN38" s="149">
        <f>'データ一覧(モニタリング指標)'!ALN56</f>
        <v>1397</v>
      </c>
      <c r="ALO38" s="149">
        <f>'データ一覧(モニタリング指標)'!ALO56</f>
        <v>1448</v>
      </c>
      <c r="ALP38" s="149">
        <f>'データ一覧(モニタリング指標)'!ALP56</f>
        <v>1452</v>
      </c>
      <c r="ALQ38" s="149">
        <f>'データ一覧(モニタリング指標)'!ALQ56</f>
        <v>1395</v>
      </c>
      <c r="ALR38" s="149">
        <f>'データ一覧(モニタリング指標)'!ALR56</f>
        <v>1456</v>
      </c>
      <c r="ALS38" s="149">
        <f>'データ一覧(モニタリング指標)'!ALS56</f>
        <v>1544</v>
      </c>
      <c r="ALT38" s="149">
        <f>'データ一覧(モニタリング指標)'!ALT56</f>
        <v>1624</v>
      </c>
      <c r="ALU38" s="149">
        <f>'データ一覧(モニタリング指標)'!ALU56</f>
        <v>1645</v>
      </c>
      <c r="ALV38" s="149">
        <f>'データ一覧(モニタリング指標)'!ALV56</f>
        <v>1655</v>
      </c>
      <c r="ALW38" s="149">
        <f>'データ一覧(モニタリング指標)'!ALW56</f>
        <v>1660</v>
      </c>
      <c r="ALX38" s="149">
        <f>'データ一覧(モニタリング指標)'!ALX56</f>
        <v>1594</v>
      </c>
      <c r="ALY38" s="149">
        <f>'データ一覧(モニタリング指標)'!ALY56</f>
        <v>1667</v>
      </c>
      <c r="ALZ38" s="149">
        <f>'データ一覧(モニタリング指標)'!ALZ56</f>
        <v>1702</v>
      </c>
      <c r="AMA38" s="149">
        <f>'データ一覧(モニタリング指標)'!AMA56</f>
        <v>1743</v>
      </c>
      <c r="AMB38" s="149">
        <f>'データ一覧(モニタリング指標)'!AMB56</f>
        <v>1775</v>
      </c>
      <c r="AMC38" s="149">
        <f>'データ一覧(モニタリング指標)'!AMC56</f>
        <v>1907</v>
      </c>
      <c r="AMD38" s="149">
        <f>'データ一覧(モニタリング指標)'!AMD56</f>
        <v>1935</v>
      </c>
      <c r="AME38" s="149">
        <f>'データ一覧(モニタリング指標)'!AME56</f>
        <v>1866</v>
      </c>
      <c r="AMF38" s="149">
        <f>'データ一覧(モニタリング指標)'!AMF56</f>
        <v>1937</v>
      </c>
      <c r="AMG38" s="149">
        <f>'データ一覧(モニタリング指標)'!AMG56</f>
        <v>2025</v>
      </c>
      <c r="AMH38" s="149">
        <f>'データ一覧(モニタリング指標)'!AMH56</f>
        <v>2212</v>
      </c>
      <c r="AMI38" s="149">
        <f>'データ一覧(モニタリング指標)'!AMI56</f>
        <v>2304</v>
      </c>
      <c r="AMJ38" s="149">
        <f>'データ一覧(モニタリング指標)'!AMJ56</f>
        <v>2396</v>
      </c>
      <c r="AMK38" s="149">
        <f>'データ一覧(モニタリング指標)'!AMK56</f>
        <v>2384</v>
      </c>
      <c r="AML38" s="149">
        <f>'データ一覧(モニタリング指標)'!AML56</f>
        <v>2333</v>
      </c>
      <c r="AMM38" s="149">
        <f>'データ一覧(モニタリング指標)'!AMM56</f>
        <v>2318</v>
      </c>
      <c r="AMN38" s="149">
        <f>'データ一覧(モニタリング指標)'!AMN56</f>
        <v>2374</v>
      </c>
      <c r="AMO38" s="149">
        <f>'データ一覧(モニタリング指標)'!AMO56</f>
        <v>2448</v>
      </c>
      <c r="AMP38" s="149">
        <f>'データ一覧(モニタリング指標)'!AMP56</f>
        <v>2466</v>
      </c>
      <c r="AMQ38" s="149">
        <f>'データ一覧(モニタリング指標)'!AMQ56</f>
        <v>2606</v>
      </c>
      <c r="AMR38" s="149">
        <f>'データ一覧(モニタリング指標)'!AMR56</f>
        <v>2606</v>
      </c>
      <c r="AMS38" s="149">
        <f>'データ一覧(モニタリング指標)'!AMS56</f>
        <v>2586</v>
      </c>
      <c r="AMT38" s="149">
        <f>'データ一覧(モニタリング指標)'!AMT56</f>
        <v>2613</v>
      </c>
      <c r="AMU38" s="149">
        <f>'データ一覧(モニタリング指標)'!AMU56</f>
        <v>2660</v>
      </c>
      <c r="AMV38" s="149">
        <f>'データ一覧(モニタリング指標)'!AMV56</f>
        <v>2710</v>
      </c>
      <c r="AMW38" s="149">
        <f>'データ一覧(モニタリング指標)'!AMW56</f>
        <v>2663</v>
      </c>
      <c r="AMX38" s="149">
        <f>'データ一覧(モニタリング指標)'!AMX56</f>
        <v>2545</v>
      </c>
      <c r="AMY38" s="149">
        <f>'データ一覧(モニタリング指標)'!AMY56</f>
        <v>2424</v>
      </c>
      <c r="AMZ38" s="149">
        <f>'データ一覧(モニタリング指標)'!AMZ56</f>
        <v>2276</v>
      </c>
      <c r="ANA38" s="149">
        <f>'データ一覧(モニタリング指標)'!ANA56</f>
        <v>2220</v>
      </c>
      <c r="ANB38" s="149">
        <f>'データ一覧(モニタリング指標)'!ANB56</f>
        <v>2229</v>
      </c>
      <c r="ANC38" s="149">
        <f>'データ一覧(モニタリング指標)'!ANC56</f>
        <v>2309</v>
      </c>
      <c r="AND38" s="149">
        <f>'データ一覧(モニタリング指標)'!AND56</f>
        <v>2489</v>
      </c>
      <c r="ANE38" s="149">
        <f>'データ一覧(モニタリング指標)'!ANE56</f>
        <v>2689</v>
      </c>
      <c r="ANF38" s="149">
        <f>'データ一覧(モニタリング指標)'!ANF56</f>
        <v>2771</v>
      </c>
      <c r="ANG38" s="149">
        <f>'データ一覧(モニタリング指標)'!ANG56</f>
        <v>2679</v>
      </c>
      <c r="ANH38" s="149">
        <f>'データ一覧(モニタリング指標)'!ANH56</f>
        <v>2641</v>
      </c>
      <c r="ANI38" s="149">
        <f>'データ一覧(モニタリング指標)'!ANI56</f>
        <v>2604</v>
      </c>
      <c r="ANJ38" s="149">
        <f>'データ一覧(モニタリング指標)'!ANJ56</f>
        <v>2542</v>
      </c>
      <c r="ANK38" s="149">
        <f>'データ一覧(モニタリング指標)'!ANK56</f>
        <v>2443</v>
      </c>
      <c r="ANL38" s="149">
        <f>'データ一覧(モニタリング指標)'!ANL56</f>
        <v>2326</v>
      </c>
      <c r="ANM38" s="149">
        <f>'データ一覧(モニタリング指標)'!ANM56</f>
        <v>2141</v>
      </c>
      <c r="ANN38" s="149">
        <f>'データ一覧(モニタリング指標)'!ANN56</f>
        <v>2003</v>
      </c>
      <c r="ANO38" s="149">
        <f>'データ一覧(モニタリング指標)'!ANO56</f>
        <v>1902</v>
      </c>
      <c r="ANP38" s="149">
        <f>'データ一覧(モニタリング指標)'!ANP56</f>
        <v>1794</v>
      </c>
      <c r="ANQ38" s="149">
        <f>'データ一覧(モニタリング指標)'!ANQ56</f>
        <v>1700</v>
      </c>
      <c r="ANR38" s="149">
        <f>'データ一覧(モニタリング指標)'!ANR56</f>
        <v>1546</v>
      </c>
      <c r="ANS38" s="149">
        <f>'データ一覧(モニタリング指標)'!ANS56</f>
        <v>1404</v>
      </c>
      <c r="ANT38" s="149">
        <f>'データ一覧(モニタリング指標)'!ANT56</f>
        <v>1258</v>
      </c>
      <c r="ANU38" s="149">
        <f>'データ一覧(モニタリング指標)'!ANU56</f>
        <v>1141</v>
      </c>
      <c r="ANV38" s="149">
        <f>'データ一覧(モニタリング指標)'!ANV56</f>
        <v>1079</v>
      </c>
      <c r="ANW38" s="149">
        <f>'データ一覧(モニタリング指標)'!ANW56</f>
        <v>1019</v>
      </c>
      <c r="ANX38" s="149">
        <f>'データ一覧(モニタリング指標)'!ANX56</f>
        <v>973</v>
      </c>
      <c r="ANY38" s="149">
        <f>'データ一覧(モニタリング指標)'!ANY56</f>
        <v>928</v>
      </c>
      <c r="ANZ38" s="149">
        <f>'データ一覧(モニタリング指標)'!ANZ56</f>
        <v>894</v>
      </c>
      <c r="AOA38" s="149">
        <f>'データ一覧(モニタリング指標)'!AOA56</f>
        <v>802</v>
      </c>
      <c r="AOB38" s="149">
        <f>'データ一覧(モニタリング指標)'!AOB56</f>
        <v>757</v>
      </c>
      <c r="AOC38" s="149">
        <f>'データ一覧(モニタリング指標)'!AOC56</f>
        <v>721</v>
      </c>
      <c r="AOD38" s="149">
        <f>'データ一覧(モニタリング指標)'!AOD56</f>
        <v>705</v>
      </c>
      <c r="AOE38" s="149">
        <f>'データ一覧(モニタリング指標)'!AOE56</f>
        <v>668</v>
      </c>
      <c r="AOF38" s="149">
        <f>'データ一覧(モニタリング指標)'!AOF56</f>
        <v>643</v>
      </c>
      <c r="AOG38" s="149">
        <f>'データ一覧(モニタリング指標)'!AOG56</f>
        <v>600</v>
      </c>
      <c r="AOH38" s="149">
        <f>'データ一覧(モニタリング指標)'!AOH56</f>
        <v>540</v>
      </c>
      <c r="AOI38" s="149">
        <f>'データ一覧(モニタリング指標)'!AOI56</f>
        <v>519</v>
      </c>
      <c r="AOJ38" s="149">
        <f>'データ一覧(モニタリング指標)'!AOJ56</f>
        <v>512</v>
      </c>
      <c r="AOK38" s="149">
        <f>'データ一覧(モニタリング指標)'!AOK56</f>
        <v>493</v>
      </c>
      <c r="AOL38" s="149">
        <f>'データ一覧(モニタリング指標)'!AOL56</f>
        <v>482</v>
      </c>
      <c r="AOM38" s="149">
        <f>'データ一覧(モニタリング指標)'!AOM56</f>
        <v>480</v>
      </c>
      <c r="AON38" s="149">
        <f>'データ一覧(モニタリング指標)'!AON56</f>
        <v>436</v>
      </c>
      <c r="AOO38" s="149">
        <f>'データ一覧(モニタリング指標)'!AOO56</f>
        <v>397</v>
      </c>
      <c r="AOP38" s="149">
        <f>'データ一覧(モニタリング指標)'!AOP56</f>
        <v>393</v>
      </c>
      <c r="AOQ38" s="149">
        <f>'データ一覧(モニタリング指標)'!AOQ56</f>
        <v>370</v>
      </c>
      <c r="AOR38" s="149">
        <f>'データ一覧(モニタリング指標)'!AOR56</f>
        <v>355</v>
      </c>
      <c r="AOS38" s="149">
        <f>'データ一覧(モニタリング指標)'!AOS56</f>
        <v>329</v>
      </c>
      <c r="AOT38" s="149">
        <f>'データ一覧(モニタリング指標)'!AOT56</f>
        <v>305</v>
      </c>
      <c r="AOU38" s="149">
        <f>'データ一覧(モニタリング指標)'!AOU56</f>
        <v>289</v>
      </c>
      <c r="AOV38" s="149">
        <f>'データ一覧(モニタリング指標)'!AOV56</f>
        <v>255</v>
      </c>
      <c r="AOW38" s="149">
        <f>'データ一覧(モニタリング指標)'!AOW56</f>
        <v>259</v>
      </c>
      <c r="AOX38" s="149">
        <f>'データ一覧(モニタリング指標)'!AOX56</f>
        <v>234</v>
      </c>
      <c r="AOY38" s="149">
        <f>'データ一覧(モニタリング指標)'!AOY56</f>
        <v>224</v>
      </c>
      <c r="AOZ38" s="149">
        <f>'データ一覧(モニタリング指標)'!AOZ56</f>
        <v>219</v>
      </c>
      <c r="APA38" s="149">
        <f>'データ一覧(モニタリング指標)'!APA56</f>
        <v>194</v>
      </c>
      <c r="APB38" s="149">
        <f>'データ一覧(モニタリング指標)'!APB56</f>
        <v>214</v>
      </c>
      <c r="APC38" s="149">
        <f>'データ一覧(モニタリング指標)'!APC56</f>
        <v>182</v>
      </c>
      <c r="APD38" s="149">
        <f>'データ一覧(モニタリング指標)'!APD56</f>
        <v>168</v>
      </c>
      <c r="APE38" s="149">
        <f>'データ一覧(モニタリング指標)'!APE56</f>
        <v>163</v>
      </c>
      <c r="APF38" s="149">
        <f>'データ一覧(モニタリング指標)'!APF56</f>
        <v>168</v>
      </c>
      <c r="APG38" s="149">
        <f>'データ一覧(モニタリング指標)'!APG56</f>
        <v>178</v>
      </c>
      <c r="APH38" s="149">
        <f>'データ一覧(モニタリング指標)'!APH56</f>
        <v>167</v>
      </c>
      <c r="API38" s="149">
        <f>'データ一覧(モニタリング指標)'!API56</f>
        <v>163</v>
      </c>
      <c r="APJ38" s="149">
        <f>'データ一覧(モニタリング指標)'!APJ56</f>
        <v>151</v>
      </c>
      <c r="APK38" s="149">
        <f>'データ一覧(モニタリング指標)'!APK56</f>
        <v>153</v>
      </c>
      <c r="APL38" s="149">
        <f>'データ一覧(モニタリング指標)'!APL56</f>
        <v>153</v>
      </c>
      <c r="APM38" s="149">
        <f>'データ一覧(モニタリング指標)'!APM56</f>
        <v>143</v>
      </c>
      <c r="APN38" s="149">
        <f>'データ一覧(モニタリング指標)'!APN56</f>
        <v>138</v>
      </c>
      <c r="APO38" s="149">
        <f>'データ一覧(モニタリング指標)'!APO56</f>
        <v>144</v>
      </c>
      <c r="APP38" s="149">
        <f>'データ一覧(モニタリング指標)'!APP56</f>
        <v>143</v>
      </c>
      <c r="APQ38" s="149">
        <f>'データ一覧(モニタリング指標)'!APQ56</f>
        <v>133</v>
      </c>
      <c r="APR38" s="149">
        <f>'データ一覧(モニタリング指標)'!APR56</f>
        <v>127</v>
      </c>
      <c r="APS38" s="149">
        <f>'データ一覧(モニタリング指標)'!APS56</f>
        <v>123</v>
      </c>
      <c r="APT38" s="149">
        <f>'データ一覧(モニタリング指標)'!APT56</f>
        <v>117</v>
      </c>
      <c r="APU38" s="149">
        <f>'データ一覧(モニタリング指標)'!APU56</f>
        <v>117</v>
      </c>
      <c r="APV38" s="149">
        <f>'データ一覧(モニタリング指標)'!APV56</f>
        <v>110</v>
      </c>
      <c r="APW38" s="149">
        <f>'データ一覧(モニタリング指標)'!APW56</f>
        <v>117</v>
      </c>
      <c r="APX38" s="149">
        <f>'データ一覧(モニタリング指標)'!APX56</f>
        <v>106</v>
      </c>
      <c r="APY38" s="149">
        <f>'データ一覧(モニタリング指標)'!APY56</f>
        <v>96</v>
      </c>
      <c r="APZ38" s="149">
        <f>'データ一覧(モニタリング指標)'!APZ56</f>
        <v>90</v>
      </c>
      <c r="AQA38" s="149">
        <f>'データ一覧(モニタリング指標)'!AQA56</f>
        <v>85</v>
      </c>
      <c r="AQB38" s="149">
        <f>'データ一覧(モニタリング指標)'!AQB56</f>
        <v>82</v>
      </c>
      <c r="AQC38" s="149">
        <f>'データ一覧(モニタリング指標)'!AQC56</f>
        <v>82</v>
      </c>
      <c r="AQD38" s="149">
        <f>'データ一覧(モニタリング指標)'!AQD56</f>
        <v>80</v>
      </c>
      <c r="AQE38" s="149">
        <f>'データ一覧(モニタリング指標)'!AQE56</f>
        <v>82</v>
      </c>
      <c r="AQF38" s="149">
        <f>'データ一覧(モニタリング指標)'!AQF56</f>
        <v>84</v>
      </c>
      <c r="AQG38" s="149">
        <f>'データ一覧(モニタリング指標)'!AQG56</f>
        <v>94</v>
      </c>
      <c r="AQH38" s="149">
        <f>'データ一覧(モニタリング指標)'!AQH56</f>
        <v>101</v>
      </c>
      <c r="AQI38" s="149">
        <f>'データ一覧(モニタリング指標)'!AQI56</f>
        <v>102</v>
      </c>
      <c r="AQJ38" s="149">
        <f>'データ一覧(モニタリング指標)'!AQJ56</f>
        <v>96</v>
      </c>
      <c r="AQK38" s="149">
        <f>'データ一覧(モニタリング指標)'!AQK56</f>
        <v>97</v>
      </c>
      <c r="AQL38" s="149">
        <f>'データ一覧(モニタリング指標)'!AQL56</f>
        <v>105</v>
      </c>
      <c r="AQM38" s="149">
        <f>'データ一覧(モニタリング指標)'!AQM56</f>
        <v>102</v>
      </c>
      <c r="AQN38" s="149">
        <f>'データ一覧(モニタリング指標)'!AQN56</f>
        <v>105</v>
      </c>
      <c r="AQO38" s="149">
        <f>'データ一覧(モニタリング指標)'!AQO56</f>
        <v>118</v>
      </c>
      <c r="AQP38" s="149">
        <f>'データ一覧(モニタリング指標)'!AQP56</f>
        <v>124</v>
      </c>
      <c r="AQQ38" s="149">
        <f>'データ一覧(モニタリング指標)'!AQQ56</f>
        <v>130</v>
      </c>
      <c r="AQR38" s="149">
        <f>'データ一覧(モニタリング指標)'!AQR56</f>
        <v>124</v>
      </c>
      <c r="AQS38" s="149">
        <f>'データ一覧(モニタリング指標)'!AQS56</f>
        <v>116</v>
      </c>
      <c r="AQT38" s="149">
        <f>'データ一覧(モニタリング指標)'!AQT56</f>
        <v>115</v>
      </c>
      <c r="AQU38" s="149">
        <f>'データ一覧(モニタリング指標)'!AQU56</f>
        <v>115</v>
      </c>
      <c r="AQV38" s="149">
        <f>'データ一覧(モニタリング指標)'!AQV56</f>
        <v>118</v>
      </c>
      <c r="AQW38" s="149">
        <f>'データ一覧(モニタリング指標)'!AQW56</f>
        <v>111</v>
      </c>
      <c r="AQX38" s="149">
        <f>'データ一覧(モニタリング指標)'!AQX56</f>
        <v>127</v>
      </c>
      <c r="AQY38" s="149">
        <f>'データ一覧(モニタリング指標)'!AQY56</f>
        <v>133</v>
      </c>
      <c r="AQZ38" s="149">
        <f>'データ一覧(モニタリング指標)'!AQZ56</f>
        <v>125</v>
      </c>
      <c r="ARA38" s="149">
        <f>'データ一覧(モニタリング指標)'!ARA56</f>
        <v>124</v>
      </c>
      <c r="ARB38" s="149">
        <f>'データ一覧(モニタリング指標)'!ARB56</f>
        <v>135</v>
      </c>
      <c r="ARC38" s="149">
        <f>'データ一覧(モニタリング指標)'!ARC56</f>
        <v>150</v>
      </c>
      <c r="ARD38" s="149">
        <f>'データ一覧(モニタリング指標)'!ARD56</f>
        <v>152</v>
      </c>
      <c r="ARE38" s="149">
        <f>'データ一覧(モニタリング指標)'!ARE56</f>
        <v>161</v>
      </c>
      <c r="ARF38" s="149">
        <f>'データ一覧(モニタリング指標)'!ARF56</f>
        <v>186</v>
      </c>
      <c r="ARG38" s="149">
        <f>'データ一覧(モニタリング指標)'!ARG56</f>
        <v>185</v>
      </c>
      <c r="ARH38" s="149">
        <f>'データ一覧(モニタリング指標)'!ARH56</f>
        <v>171</v>
      </c>
      <c r="ARI38" s="149">
        <f>'データ一覧(モニタリング指標)'!ARI56</f>
        <v>185</v>
      </c>
      <c r="ARJ38" s="149">
        <f>'データ一覧(モニタリング指標)'!ARJ56</f>
        <v>187</v>
      </c>
      <c r="ARK38" s="149">
        <f>'データ一覧(モニタリング指標)'!ARK56</f>
        <v>183</v>
      </c>
      <c r="ARL38" s="149">
        <f>'データ一覧(モニタリング指標)'!ARL56</f>
        <v>194</v>
      </c>
      <c r="ARM38" s="149">
        <f>'データ一覧(モニタリング指標)'!ARM56</f>
        <v>196</v>
      </c>
      <c r="ARN38" s="149">
        <f>'データ一覧(モニタリング指標)'!ARN56</f>
        <v>185</v>
      </c>
      <c r="ARO38" s="149">
        <f>'データ一覧(モニタリング指標)'!ARO56</f>
        <v>175</v>
      </c>
      <c r="ARP38" s="149">
        <f>'データ一覧(モニタリング指標)'!ARP56</f>
        <v>202</v>
      </c>
      <c r="ARQ38" s="149">
        <f>'データ一覧(モニタリング指標)'!ARQ56</f>
        <v>213</v>
      </c>
      <c r="ARR38" s="149">
        <f>'データ一覧(モニタリング指標)'!ARR56</f>
        <v>206</v>
      </c>
      <c r="ARS38" s="149">
        <f>'データ一覧(モニタリング指標)'!ARS56</f>
        <v>198</v>
      </c>
      <c r="ART38" s="149">
        <f>'データ一覧(モニタリング指標)'!ART56</f>
        <v>170</v>
      </c>
      <c r="ARU38" s="149">
        <f>'データ一覧(モニタリング指標)'!ARU56</f>
        <v>2</v>
      </c>
    </row>
    <row r="39" spans="1:1165" s="23" customFormat="1">
      <c r="A39" s="138" t="s">
        <v>58</v>
      </c>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9">
        <f>'データ一覧(モニタリング指標)'!AT55</f>
        <v>400</v>
      </c>
      <c r="AU39" s="149">
        <f>'データ一覧(モニタリング指標)'!AU55</f>
        <v>400</v>
      </c>
      <c r="AV39" s="149">
        <f>'データ一覧(モニタリング指標)'!AV55</f>
        <v>400</v>
      </c>
      <c r="AW39" s="149">
        <f>'データ一覧(モニタリング指標)'!AW55</f>
        <v>400</v>
      </c>
      <c r="AX39" s="149">
        <f>'データ一覧(モニタリング指標)'!AX55</f>
        <v>400</v>
      </c>
      <c r="AY39" s="149">
        <f>'データ一覧(モニタリング指標)'!AY55</f>
        <v>400</v>
      </c>
      <c r="AZ39" s="149">
        <f>'データ一覧(モニタリング指標)'!AZ55</f>
        <v>400</v>
      </c>
      <c r="BA39" s="149">
        <f>'データ一覧(モニタリング指標)'!BA55</f>
        <v>400</v>
      </c>
      <c r="BB39" s="149">
        <f>'データ一覧(モニタリング指標)'!BB55</f>
        <v>712</v>
      </c>
      <c r="BC39" s="149">
        <f>'データ一覧(モニタリング指標)'!BC55</f>
        <v>712</v>
      </c>
      <c r="BD39" s="149">
        <f>'データ一覧(モニタリング指標)'!BD55</f>
        <v>1504</v>
      </c>
      <c r="BE39" s="149">
        <f>'データ一覧(モニタリング指標)'!BE55</f>
        <v>1504</v>
      </c>
      <c r="BF39" s="149">
        <f>'データ一覧(モニタリング指標)'!BF55</f>
        <v>1504</v>
      </c>
      <c r="BG39" s="149">
        <f>'データ一覧(モニタリング指標)'!BG55</f>
        <v>1504</v>
      </c>
      <c r="BH39" s="149">
        <f>'データ一覧(モニタリング指標)'!BH55</f>
        <v>1504</v>
      </c>
      <c r="BI39" s="149">
        <f>'データ一覧(モニタリング指標)'!BI55</f>
        <v>1504</v>
      </c>
      <c r="BJ39" s="149">
        <f>'データ一覧(モニタリング指標)'!BJ55</f>
        <v>1504</v>
      </c>
      <c r="BK39" s="149">
        <f>'データ一覧(モニタリング指標)'!BK55</f>
        <v>1504</v>
      </c>
      <c r="BL39" s="149">
        <f>'データ一覧(モニタリング指標)'!BL55</f>
        <v>1504</v>
      </c>
      <c r="BM39" s="149">
        <f>'データ一覧(モニタリング指標)'!BM55</f>
        <v>1504</v>
      </c>
      <c r="BN39" s="149">
        <f>'データ一覧(モニタリング指標)'!BN55</f>
        <v>1504</v>
      </c>
      <c r="BO39" s="149">
        <f>'データ一覧(モニタリング指標)'!BO55</f>
        <v>1504</v>
      </c>
      <c r="BP39" s="149">
        <f>'データ一覧(モニタリング指標)'!BP55</f>
        <v>1504</v>
      </c>
      <c r="BQ39" s="149">
        <f>'データ一覧(モニタリング指標)'!BQ55</f>
        <v>1504</v>
      </c>
      <c r="BR39" s="149">
        <f>'データ一覧(モニタリング指標)'!BR55</f>
        <v>1504</v>
      </c>
      <c r="BS39" s="149">
        <f>'データ一覧(モニタリング指標)'!BS55</f>
        <v>1504</v>
      </c>
      <c r="BT39" s="149">
        <f>'データ一覧(モニタリング指標)'!BT55</f>
        <v>1504</v>
      </c>
      <c r="BU39" s="149">
        <f>'データ一覧(モニタリング指標)'!BU55</f>
        <v>1504</v>
      </c>
      <c r="BV39" s="149">
        <f>'データ一覧(モニタリング指標)'!BV55</f>
        <v>1504</v>
      </c>
      <c r="BW39" s="149">
        <f>'データ一覧(モニタリング指標)'!BW55</f>
        <v>1504</v>
      </c>
      <c r="BX39" s="149">
        <f>'データ一覧(モニタリング指標)'!BX55</f>
        <v>1504</v>
      </c>
      <c r="BY39" s="149">
        <f>'データ一覧(モニタリング指標)'!BY55</f>
        <v>1504</v>
      </c>
      <c r="BZ39" s="149">
        <f>'データ一覧(モニタリング指標)'!BZ55</f>
        <v>1504</v>
      </c>
      <c r="CA39" s="149">
        <f>'データ一覧(モニタリング指標)'!CA55</f>
        <v>1504</v>
      </c>
      <c r="CB39" s="149">
        <f>'データ一覧(モニタリング指標)'!CB55</f>
        <v>1504</v>
      </c>
      <c r="CC39" s="149">
        <f>'データ一覧(モニタリング指標)'!CC55</f>
        <v>1504</v>
      </c>
      <c r="CD39" s="149">
        <f>'データ一覧(モニタリング指標)'!CD55</f>
        <v>1504</v>
      </c>
      <c r="CE39" s="149">
        <f>'データ一覧(モニタリング指標)'!CE55</f>
        <v>1504</v>
      </c>
      <c r="CF39" s="149">
        <f>'データ一覧(モニタリング指標)'!CF55</f>
        <v>1504</v>
      </c>
      <c r="CG39" s="149">
        <f>'データ一覧(モニタリング指標)'!CG55</f>
        <v>1504</v>
      </c>
      <c r="CH39" s="149">
        <f>'データ一覧(モニタリング指標)'!CH55</f>
        <v>1504</v>
      </c>
      <c r="CI39" s="149">
        <f>'データ一覧(モニタリング指標)'!CI55</f>
        <v>1504</v>
      </c>
      <c r="CJ39" s="149">
        <f>'データ一覧(モニタリング指標)'!CJ55</f>
        <v>1504</v>
      </c>
      <c r="CK39" s="149">
        <f>'データ一覧(モニタリング指標)'!CK55</f>
        <v>1504</v>
      </c>
      <c r="CL39" s="149">
        <f>'データ一覧(モニタリング指標)'!CL55</f>
        <v>1504</v>
      </c>
      <c r="CM39" s="149">
        <f>'データ一覧(モニタリング指標)'!CM55</f>
        <v>1504</v>
      </c>
      <c r="CN39" s="149">
        <f>'データ一覧(モニタリング指標)'!CN55</f>
        <v>1504</v>
      </c>
      <c r="CO39" s="149">
        <f>'データ一覧(モニタリング指標)'!CO55</f>
        <v>1504</v>
      </c>
      <c r="CP39" s="149">
        <f>'データ一覧(モニタリング指標)'!CP55</f>
        <v>1504</v>
      </c>
      <c r="CQ39" s="149">
        <f>'データ一覧(モニタリング指標)'!CQ55</f>
        <v>1504</v>
      </c>
      <c r="CR39" s="149">
        <f>'データ一覧(モニタリング指標)'!CR55</f>
        <v>1504</v>
      </c>
      <c r="CS39" s="149">
        <f>'データ一覧(モニタリング指標)'!CS55</f>
        <v>1504</v>
      </c>
      <c r="CT39" s="149">
        <f>'データ一覧(モニタリング指標)'!CT55</f>
        <v>1504</v>
      </c>
      <c r="CU39" s="149">
        <f>'データ一覧(モニタリング指標)'!CU55</f>
        <v>1504</v>
      </c>
      <c r="CV39" s="149">
        <f>'データ一覧(モニタリング指標)'!CV55</f>
        <v>1504</v>
      </c>
      <c r="CW39" s="149">
        <f>'データ一覧(モニタリング指標)'!CW55</f>
        <v>1504</v>
      </c>
      <c r="CX39" s="149">
        <f>'データ一覧(モニタリング指標)'!CX55</f>
        <v>1504</v>
      </c>
      <c r="CY39" s="149">
        <f>'データ一覧(モニタリング指標)'!CY55</f>
        <v>1504</v>
      </c>
      <c r="CZ39" s="149">
        <f>'データ一覧(モニタリング指標)'!CZ55</f>
        <v>1504</v>
      </c>
      <c r="DA39" s="149">
        <f>'データ一覧(モニタリング指標)'!DA55</f>
        <v>1504</v>
      </c>
      <c r="DB39" s="149">
        <f>'データ一覧(モニタリング指標)'!DB55</f>
        <v>1504</v>
      </c>
      <c r="DC39" s="149">
        <f>'データ一覧(モニタリング指標)'!DC55</f>
        <v>1504</v>
      </c>
      <c r="DD39" s="149">
        <f>'データ一覧(モニタリング指標)'!DD55</f>
        <v>1504</v>
      </c>
      <c r="DE39" s="149">
        <f>'データ一覧(モニタリング指標)'!DE55</f>
        <v>1504</v>
      </c>
      <c r="DF39" s="149">
        <f>'データ一覧(モニタリング指標)'!DF55</f>
        <v>1504</v>
      </c>
      <c r="DG39" s="149">
        <f>'データ一覧(モニタリング指標)'!DG55</f>
        <v>1504</v>
      </c>
      <c r="DH39" s="149">
        <f>'データ一覧(モニタリング指標)'!DH55</f>
        <v>1504</v>
      </c>
      <c r="DI39" s="149">
        <f>'データ一覧(モニタリング指標)'!DI55</f>
        <v>1504</v>
      </c>
      <c r="DJ39" s="149">
        <f>'データ一覧(モニタリング指標)'!DJ55</f>
        <v>1504</v>
      </c>
      <c r="DK39" s="149">
        <f>'データ一覧(モニタリング指標)'!DK55</f>
        <v>1504</v>
      </c>
      <c r="DL39" s="149">
        <f>'データ一覧(モニタリング指標)'!DL55</f>
        <v>1504</v>
      </c>
      <c r="DM39" s="149">
        <f>'データ一覧(モニタリング指標)'!DM55</f>
        <v>1504</v>
      </c>
      <c r="DN39" s="149">
        <f>'データ一覧(モニタリング指標)'!DN55</f>
        <v>1504</v>
      </c>
      <c r="DO39" s="149">
        <f>'データ一覧(モニタリング指標)'!DO55</f>
        <v>1504</v>
      </c>
      <c r="DP39" s="149">
        <f>'データ一覧(モニタリング指標)'!DP55</f>
        <v>1504</v>
      </c>
      <c r="DQ39" s="149">
        <f>'データ一覧(モニタリング指標)'!DQ55</f>
        <v>1504</v>
      </c>
      <c r="DR39" s="149">
        <f>'データ一覧(モニタリング指標)'!DR55</f>
        <v>1504</v>
      </c>
      <c r="DS39" s="149">
        <f>'データ一覧(モニタリング指標)'!DS55</f>
        <v>1504</v>
      </c>
      <c r="DT39" s="149">
        <f>'データ一覧(モニタリング指標)'!DT55</f>
        <v>1504</v>
      </c>
      <c r="DU39" s="149">
        <f>'データ一覧(モニタリング指標)'!DU55</f>
        <v>1504</v>
      </c>
      <c r="DV39" s="149">
        <f>'データ一覧(モニタリング指標)'!DV55</f>
        <v>1504</v>
      </c>
      <c r="DW39" s="149">
        <f>'データ一覧(モニタリング指標)'!DW55</f>
        <v>1504</v>
      </c>
      <c r="DX39" s="149">
        <f>'データ一覧(モニタリング指標)'!DX55</f>
        <v>1504</v>
      </c>
      <c r="DY39" s="149">
        <f>'データ一覧(モニタリング指標)'!DY55</f>
        <v>1504</v>
      </c>
      <c r="DZ39" s="149">
        <f>'データ一覧(モニタリング指標)'!DZ55</f>
        <v>1504</v>
      </c>
      <c r="EA39" s="149">
        <f>'データ一覧(モニタリング指標)'!EA55</f>
        <v>1504</v>
      </c>
      <c r="EB39" s="149">
        <f>'データ一覧(モニタリング指標)'!EB55</f>
        <v>1504</v>
      </c>
      <c r="EC39" s="149">
        <f>'データ一覧(モニタリング指標)'!EC55</f>
        <v>1504</v>
      </c>
      <c r="ED39" s="149">
        <f>'データ一覧(モニタリング指標)'!ED55</f>
        <v>1504</v>
      </c>
      <c r="EE39" s="149">
        <f>'データ一覧(モニタリング指標)'!EE55</f>
        <v>1504</v>
      </c>
      <c r="EF39" s="149">
        <f>'データ一覧(モニタリング指標)'!EF55</f>
        <v>1504</v>
      </c>
      <c r="EG39" s="149">
        <f>'データ一覧(モニタリング指標)'!EG55</f>
        <v>1504</v>
      </c>
      <c r="EH39" s="149">
        <f>'データ一覧(モニタリング指標)'!EH55</f>
        <v>1504</v>
      </c>
      <c r="EI39" s="149">
        <f>'データ一覧(モニタリング指標)'!EI55</f>
        <v>1504</v>
      </c>
      <c r="EJ39" s="149">
        <f>'データ一覧(モニタリング指標)'!EJ55</f>
        <v>1504</v>
      </c>
      <c r="EK39" s="149">
        <f>'データ一覧(モニタリング指標)'!EK55</f>
        <v>1504</v>
      </c>
      <c r="EL39" s="149">
        <f>'データ一覧(モニタリング指標)'!EL55</f>
        <v>1504</v>
      </c>
      <c r="EM39" s="149">
        <f>'データ一覧(モニタリング指標)'!EM55</f>
        <v>1504</v>
      </c>
      <c r="EN39" s="149">
        <f>'データ一覧(モニタリング指標)'!EN55</f>
        <v>1504</v>
      </c>
      <c r="EO39" s="149">
        <f>'データ一覧(モニタリング指標)'!EO55</f>
        <v>1504</v>
      </c>
      <c r="EP39" s="149">
        <f>'データ一覧(モニタリング指標)'!EP55</f>
        <v>1504</v>
      </c>
      <c r="EQ39" s="149">
        <f>'データ一覧(モニタリング指標)'!EQ55</f>
        <v>1504</v>
      </c>
      <c r="ER39" s="149">
        <f>'データ一覧(モニタリング指標)'!ER55</f>
        <v>1504</v>
      </c>
      <c r="ES39" s="149">
        <f>'データ一覧(モニタリング指標)'!ES55</f>
        <v>1504</v>
      </c>
      <c r="ET39" s="149">
        <f>'データ一覧(モニタリング指標)'!ET55</f>
        <v>1504</v>
      </c>
      <c r="EU39" s="149">
        <f>'データ一覧(モニタリング指標)'!EU55</f>
        <v>1504</v>
      </c>
      <c r="EV39" s="149">
        <f>'データ一覧(モニタリング指標)'!EV55</f>
        <v>1504</v>
      </c>
      <c r="EW39" s="149">
        <f>'データ一覧(モニタリング指標)'!EW55</f>
        <v>1504</v>
      </c>
      <c r="EX39" s="149">
        <f>'データ一覧(モニタリング指標)'!EX55</f>
        <v>1504</v>
      </c>
      <c r="EY39" s="149">
        <f>'データ一覧(モニタリング指標)'!EY55</f>
        <v>1504</v>
      </c>
      <c r="EZ39" s="149">
        <f>'データ一覧(モニタリング指標)'!EZ55</f>
        <v>1504</v>
      </c>
      <c r="FA39" s="149">
        <f>'データ一覧(モニタリング指標)'!FA55</f>
        <v>1504</v>
      </c>
      <c r="FB39" s="149">
        <f>'データ一覧(モニタリング指標)'!FB55</f>
        <v>1504</v>
      </c>
      <c r="FC39" s="149">
        <f>'データ一覧(モニタリング指標)'!FC55</f>
        <v>1504</v>
      </c>
      <c r="FD39" s="149">
        <f>'データ一覧(モニタリング指標)'!FD55</f>
        <v>1504</v>
      </c>
      <c r="FE39" s="149">
        <f>'データ一覧(モニタリング指標)'!FE55</f>
        <v>1504</v>
      </c>
      <c r="FF39" s="149">
        <f>'データ一覧(モニタリング指標)'!FF55</f>
        <v>1504</v>
      </c>
      <c r="FG39" s="149">
        <f>'データ一覧(モニタリング指標)'!FG55</f>
        <v>1504</v>
      </c>
      <c r="FH39" s="149">
        <f>'データ一覧(モニタリング指標)'!FH55</f>
        <v>1504</v>
      </c>
      <c r="FI39" s="149">
        <f>'データ一覧(モニタリング指標)'!FI55</f>
        <v>1504</v>
      </c>
      <c r="FJ39" s="149">
        <f>'データ一覧(モニタリング指標)'!FJ55</f>
        <v>1504</v>
      </c>
      <c r="FK39" s="149">
        <f>'データ一覧(モニタリング指標)'!FK55</f>
        <v>1504</v>
      </c>
      <c r="FL39" s="149">
        <f>'データ一覧(モニタリング指標)'!FL55</f>
        <v>1504</v>
      </c>
      <c r="FM39" s="149">
        <f>'データ一覧(モニタリング指標)'!FM55</f>
        <v>1504</v>
      </c>
      <c r="FN39" s="149">
        <f>'データ一覧(モニタリング指標)'!FN55</f>
        <v>1504</v>
      </c>
      <c r="FO39" s="149">
        <f>'データ一覧(モニタリング指標)'!FO55</f>
        <v>1504</v>
      </c>
      <c r="FP39" s="149">
        <f>'データ一覧(モニタリング指標)'!FP55</f>
        <v>1504</v>
      </c>
      <c r="FQ39" s="149">
        <f>'データ一覧(モニタリング指標)'!FQ55</f>
        <v>1504</v>
      </c>
      <c r="FR39" s="149">
        <f>'データ一覧(モニタリング指標)'!FR55</f>
        <v>1504</v>
      </c>
      <c r="FS39" s="149">
        <f>'データ一覧(モニタリング指標)'!FS55</f>
        <v>1517</v>
      </c>
      <c r="FT39" s="149">
        <f>'データ一覧(モニタリング指標)'!FT55</f>
        <v>1517</v>
      </c>
      <c r="FU39" s="149">
        <f>'データ一覧(モニタリング指標)'!FU55</f>
        <v>1517</v>
      </c>
      <c r="FV39" s="149">
        <f>'データ一覧(モニタリング指標)'!FV55</f>
        <v>1517</v>
      </c>
      <c r="FW39" s="149">
        <f>'データ一覧(モニタリング指標)'!FW55</f>
        <v>1517</v>
      </c>
      <c r="FX39" s="149">
        <f>'データ一覧(モニタリング指標)'!FX55</f>
        <v>1517</v>
      </c>
      <c r="FY39" s="149">
        <f>'データ一覧(モニタリング指標)'!FY55</f>
        <v>1517</v>
      </c>
      <c r="FZ39" s="149">
        <f>'データ一覧(モニタリング指標)'!FZ55</f>
        <v>1517</v>
      </c>
      <c r="GA39" s="149">
        <f>'データ一覧(モニタリング指標)'!GA55</f>
        <v>1517</v>
      </c>
      <c r="GB39" s="149">
        <f>'データ一覧(モニタリング指標)'!GB55</f>
        <v>1517</v>
      </c>
      <c r="GC39" s="149">
        <f>'データ一覧(モニタリング指標)'!GC55</f>
        <v>1517</v>
      </c>
      <c r="GD39" s="149">
        <f>'データ一覧(モニタリング指標)'!GD55</f>
        <v>1517</v>
      </c>
      <c r="GE39" s="149">
        <f>'データ一覧(モニタリング指標)'!GE55</f>
        <v>1517</v>
      </c>
      <c r="GF39" s="149">
        <f>'データ一覧(モニタリング指標)'!GF55</f>
        <v>1517</v>
      </c>
      <c r="GG39" s="149">
        <f>'データ一覧(モニタリング指標)'!GG55</f>
        <v>1517</v>
      </c>
      <c r="GH39" s="149">
        <f>'データ一覧(モニタリング指標)'!GH55</f>
        <v>1517</v>
      </c>
      <c r="GI39" s="149">
        <f>'データ一覧(モニタリング指標)'!GI55</f>
        <v>1517</v>
      </c>
      <c r="GJ39" s="149">
        <f>'データ一覧(モニタリング指標)'!GJ55</f>
        <v>1517</v>
      </c>
      <c r="GK39" s="149">
        <f>'データ一覧(モニタリング指標)'!GK55</f>
        <v>1517</v>
      </c>
      <c r="GL39" s="149">
        <f>'データ一覧(モニタリング指標)'!GL55</f>
        <v>1517</v>
      </c>
      <c r="GM39" s="149">
        <f>'データ一覧(モニタリング指標)'!GM55</f>
        <v>1517</v>
      </c>
      <c r="GN39" s="149">
        <f>'データ一覧(モニタリング指標)'!GN55</f>
        <v>1517</v>
      </c>
      <c r="GO39" s="149">
        <f>'データ一覧(モニタリング指標)'!GO55</f>
        <v>1517</v>
      </c>
      <c r="GP39" s="149">
        <f>'データ一覧(モニタリング指標)'!GP55</f>
        <v>1517</v>
      </c>
      <c r="GQ39" s="149">
        <f>'データ一覧(モニタリング指標)'!GQ55</f>
        <v>1517</v>
      </c>
      <c r="GR39" s="149">
        <f>'データ一覧(モニタリング指標)'!GR55</f>
        <v>1517</v>
      </c>
      <c r="GS39" s="149">
        <f>'データ一覧(モニタリング指標)'!GS55</f>
        <v>1517</v>
      </c>
      <c r="GT39" s="149">
        <f>'データ一覧(モニタリング指標)'!GT55</f>
        <v>1517</v>
      </c>
      <c r="GU39" s="149">
        <f>'データ一覧(モニタリング指標)'!GU55</f>
        <v>1517</v>
      </c>
      <c r="GV39" s="149">
        <f>'データ一覧(モニタリング指標)'!GV55</f>
        <v>1517</v>
      </c>
      <c r="GW39" s="149">
        <f>'データ一覧(モニタリング指標)'!GW55</f>
        <v>1517</v>
      </c>
      <c r="GX39" s="149">
        <f>'データ一覧(モニタリング指標)'!GX55</f>
        <v>1517</v>
      </c>
      <c r="GY39" s="149">
        <f>'データ一覧(モニタリング指標)'!GY55</f>
        <v>1517</v>
      </c>
      <c r="GZ39" s="149">
        <f>'データ一覧(モニタリング指標)'!GZ55</f>
        <v>1517</v>
      </c>
      <c r="HA39" s="149">
        <f>'データ一覧(モニタリング指標)'!HA55</f>
        <v>1517</v>
      </c>
      <c r="HB39" s="149">
        <f>'データ一覧(モニタリング指標)'!HB55</f>
        <v>1517</v>
      </c>
      <c r="HC39" s="149">
        <f>'データ一覧(モニタリング指標)'!HC55</f>
        <v>1517</v>
      </c>
      <c r="HD39" s="149">
        <f>'データ一覧(モニタリング指標)'!HD55</f>
        <v>1517</v>
      </c>
      <c r="HE39" s="149">
        <f>'データ一覧(モニタリング指標)'!HE55</f>
        <v>1517</v>
      </c>
      <c r="HF39" s="149">
        <f>'データ一覧(モニタリング指標)'!HF55</f>
        <v>1517</v>
      </c>
      <c r="HG39" s="149">
        <f>'データ一覧(モニタリング指標)'!HG55</f>
        <v>1517</v>
      </c>
      <c r="HH39" s="149">
        <f>'データ一覧(モニタリング指標)'!HH55</f>
        <v>1517</v>
      </c>
      <c r="HI39" s="149">
        <f>'データ一覧(モニタリング指標)'!HI55</f>
        <v>1517</v>
      </c>
      <c r="HJ39" s="149">
        <f>'データ一覧(モニタリング指標)'!HJ55</f>
        <v>1517</v>
      </c>
      <c r="HK39" s="149">
        <f>'データ一覧(モニタリング指標)'!HK55</f>
        <v>1517</v>
      </c>
      <c r="HL39" s="149">
        <f>'データ一覧(モニタリング指標)'!HL55</f>
        <v>1517</v>
      </c>
      <c r="HM39" s="149">
        <f>'データ一覧(モニタリング指標)'!HM55</f>
        <v>1517</v>
      </c>
      <c r="HN39" s="149">
        <f>'データ一覧(モニタリング指標)'!HN55</f>
        <v>1517</v>
      </c>
      <c r="HO39" s="149">
        <f>'データ一覧(モニタリング指標)'!HO55</f>
        <v>1517</v>
      </c>
      <c r="HP39" s="149">
        <f>'データ一覧(モニタリング指標)'!HP55</f>
        <v>1517</v>
      </c>
      <c r="HQ39" s="149">
        <f>'データ一覧(モニタリング指標)'!HQ55</f>
        <v>1517</v>
      </c>
      <c r="HR39" s="149">
        <f>'データ一覧(モニタリング指標)'!HR55</f>
        <v>1517</v>
      </c>
      <c r="HS39" s="149">
        <f>'データ一覧(モニタリング指標)'!HS55</f>
        <v>1517</v>
      </c>
      <c r="HT39" s="149">
        <f>'データ一覧(モニタリング指標)'!HT55</f>
        <v>1517</v>
      </c>
      <c r="HU39" s="149">
        <f>'データ一覧(モニタリング指標)'!HU55</f>
        <v>1517</v>
      </c>
      <c r="HV39" s="149">
        <f>'データ一覧(モニタリング指標)'!HV55</f>
        <v>1517</v>
      </c>
      <c r="HW39" s="149">
        <f>'データ一覧(モニタリング指標)'!HW55</f>
        <v>1517</v>
      </c>
      <c r="HX39" s="149">
        <f>'データ一覧(モニタリング指標)'!HX55</f>
        <v>1517</v>
      </c>
      <c r="HY39" s="149">
        <f>'データ一覧(モニタリング指標)'!HY55</f>
        <v>1517</v>
      </c>
      <c r="HZ39" s="149">
        <f>'データ一覧(モニタリング指標)'!HZ55</f>
        <v>1517</v>
      </c>
      <c r="IA39" s="149">
        <f>'データ一覧(モニタリング指標)'!IA55</f>
        <v>1517</v>
      </c>
      <c r="IB39" s="149">
        <f>'データ一覧(モニタリング指標)'!IB55</f>
        <v>1517</v>
      </c>
      <c r="IC39" s="149">
        <f>'データ一覧(モニタリング指標)'!IC55</f>
        <v>1517</v>
      </c>
      <c r="ID39" s="149">
        <f>'データ一覧(モニタリング指標)'!ID55</f>
        <v>1517</v>
      </c>
      <c r="IE39" s="149">
        <f>'データ一覧(モニタリング指標)'!IE55</f>
        <v>1517</v>
      </c>
      <c r="IF39" s="149">
        <f>'データ一覧(モニタリング指標)'!IF55</f>
        <v>1517</v>
      </c>
      <c r="IG39" s="149">
        <f>'データ一覧(モニタリング指標)'!IG55</f>
        <v>1517</v>
      </c>
      <c r="IH39" s="149">
        <f>'データ一覧(モニタリング指標)'!IH55</f>
        <v>1517</v>
      </c>
      <c r="II39" s="149">
        <f>'データ一覧(モニタリング指標)'!II55</f>
        <v>1517</v>
      </c>
      <c r="IJ39" s="149">
        <f>'データ一覧(モニタリング指標)'!IJ55</f>
        <v>1517</v>
      </c>
      <c r="IK39" s="149">
        <f>'データ一覧(モニタリング指標)'!IK55</f>
        <v>1517</v>
      </c>
      <c r="IL39" s="149">
        <f>'データ一覧(モニタリング指標)'!IL55</f>
        <v>1517</v>
      </c>
      <c r="IM39" s="149">
        <f>'データ一覧(モニタリング指標)'!IM55</f>
        <v>1517</v>
      </c>
      <c r="IN39" s="149">
        <f>'データ一覧(モニタリング指標)'!IN55</f>
        <v>1517</v>
      </c>
      <c r="IO39" s="149">
        <f>'データ一覧(モニタリング指標)'!IO55</f>
        <v>1517</v>
      </c>
      <c r="IP39" s="149">
        <f>'データ一覧(モニタリング指標)'!IP55</f>
        <v>1517</v>
      </c>
      <c r="IQ39" s="149">
        <f>'データ一覧(モニタリング指標)'!IQ55</f>
        <v>1517</v>
      </c>
      <c r="IR39" s="149">
        <f>'データ一覧(モニタリング指標)'!IR55</f>
        <v>1517</v>
      </c>
      <c r="IS39" s="149">
        <f>'データ一覧(モニタリング指標)'!IS55</f>
        <v>1517</v>
      </c>
      <c r="IT39" s="149">
        <f>'データ一覧(モニタリング指標)'!IT55</f>
        <v>1517</v>
      </c>
      <c r="IU39" s="149">
        <f>'データ一覧(モニタリング指標)'!IU55</f>
        <v>1517</v>
      </c>
      <c r="IV39" s="149">
        <f>'データ一覧(モニタリング指標)'!IV55</f>
        <v>1517</v>
      </c>
      <c r="IW39" s="149">
        <f>'データ一覧(モニタリング指標)'!IW55</f>
        <v>1517</v>
      </c>
      <c r="IX39" s="149">
        <f>'データ一覧(モニタリング指標)'!IX55</f>
        <v>1517</v>
      </c>
      <c r="IY39" s="149">
        <f>'データ一覧(モニタリング指標)'!IY55</f>
        <v>1517</v>
      </c>
      <c r="IZ39" s="149">
        <f>'データ一覧(モニタリング指標)'!IZ55</f>
        <v>1517</v>
      </c>
      <c r="JA39" s="149">
        <f>'データ一覧(モニタリング指標)'!JA55</f>
        <v>1517</v>
      </c>
      <c r="JB39" s="149">
        <f>'データ一覧(モニタリング指標)'!JB55</f>
        <v>1517</v>
      </c>
      <c r="JC39" s="149">
        <f>'データ一覧(モニタリング指標)'!JC55</f>
        <v>1517</v>
      </c>
      <c r="JD39" s="149">
        <f>'データ一覧(モニタリング指標)'!JD55</f>
        <v>1517</v>
      </c>
      <c r="JE39" s="149">
        <f>'データ一覧(モニタリング指標)'!JE55</f>
        <v>1517</v>
      </c>
      <c r="JF39" s="149">
        <f>'データ一覧(モニタリング指標)'!JF55</f>
        <v>1517</v>
      </c>
      <c r="JG39" s="149">
        <f>'データ一覧(モニタリング指標)'!JG55</f>
        <v>1517</v>
      </c>
      <c r="JH39" s="149">
        <f>'データ一覧(モニタリング指標)'!JH55</f>
        <v>1517</v>
      </c>
      <c r="JI39" s="149">
        <f>'データ一覧(モニタリング指標)'!JI55</f>
        <v>1517</v>
      </c>
      <c r="JJ39" s="149">
        <f>'データ一覧(モニタリング指標)'!JJ55</f>
        <v>1517</v>
      </c>
      <c r="JK39" s="149">
        <f>'データ一覧(モニタリング指標)'!JK55</f>
        <v>1517</v>
      </c>
      <c r="JL39" s="149">
        <f>'データ一覧(モニタリング指標)'!JL55</f>
        <v>1517</v>
      </c>
      <c r="JM39" s="149">
        <f>'データ一覧(モニタリング指標)'!JM55</f>
        <v>1555</v>
      </c>
      <c r="JN39" s="149">
        <f>'データ一覧(モニタリング指標)'!JN55</f>
        <v>1555</v>
      </c>
      <c r="JO39" s="149">
        <f>'データ一覧(モニタリング指標)'!JO55</f>
        <v>1555</v>
      </c>
      <c r="JP39" s="149">
        <f>'データ一覧(モニタリング指標)'!JP55</f>
        <v>1555</v>
      </c>
      <c r="JQ39" s="149">
        <f>'データ一覧(モニタリング指標)'!JQ55</f>
        <v>1555</v>
      </c>
      <c r="JR39" s="149">
        <f>'データ一覧(モニタリング指標)'!JR55</f>
        <v>1555</v>
      </c>
      <c r="JS39" s="149">
        <f>'データ一覧(モニタリング指標)'!JS55</f>
        <v>1789</v>
      </c>
      <c r="JT39" s="149">
        <f>'データ一覧(モニタリング指標)'!JT55</f>
        <v>1789</v>
      </c>
      <c r="JU39" s="149">
        <f>'データ一覧(モニタリング指標)'!JU55</f>
        <v>1789</v>
      </c>
      <c r="JV39" s="149">
        <f>'データ一覧(モニタリング指標)'!JV55</f>
        <v>1789</v>
      </c>
      <c r="JW39" s="149">
        <f>'データ一覧(モニタリング指標)'!JW55</f>
        <v>1789</v>
      </c>
      <c r="JX39" s="149">
        <f>'データ一覧(モニタリング指標)'!JX55</f>
        <v>1789</v>
      </c>
      <c r="JY39" s="149">
        <f>'データ一覧(モニタリング指標)'!JY55</f>
        <v>1789</v>
      </c>
      <c r="JZ39" s="149">
        <f>'データ一覧(モニタリング指標)'!JZ55</f>
        <v>1789</v>
      </c>
      <c r="KA39" s="149">
        <f>'データ一覧(モニタリング指標)'!KA55</f>
        <v>1789</v>
      </c>
      <c r="KB39" s="149">
        <f>'データ一覧(モニタリング指標)'!KB55</f>
        <v>1789</v>
      </c>
      <c r="KC39" s="149">
        <f>'データ一覧(モニタリング指標)'!KC55</f>
        <v>1789</v>
      </c>
      <c r="KD39" s="149">
        <f>'データ一覧(モニタリング指標)'!KD55</f>
        <v>1789</v>
      </c>
      <c r="KE39" s="149">
        <f>'データ一覧(モニタリング指標)'!KE55</f>
        <v>2019</v>
      </c>
      <c r="KF39" s="149">
        <f>'データ一覧(モニタリング指標)'!KF55</f>
        <v>2019</v>
      </c>
      <c r="KG39" s="149">
        <f>'データ一覧(モニタリング指標)'!KG55</f>
        <v>2019</v>
      </c>
      <c r="KH39" s="149">
        <f>'データ一覧(モニタリング指標)'!KH55</f>
        <v>2019</v>
      </c>
      <c r="KI39" s="149">
        <f>'データ一覧(モニタリング指標)'!KI55</f>
        <v>2019</v>
      </c>
      <c r="KJ39" s="149">
        <f>'データ一覧(モニタリング指標)'!KJ55</f>
        <v>2019</v>
      </c>
      <c r="KK39" s="149">
        <f>'データ一覧(モニタリング指標)'!KK55</f>
        <v>2019</v>
      </c>
      <c r="KL39" s="149">
        <f>'データ一覧(モニタリング指標)'!KL55</f>
        <v>2019</v>
      </c>
      <c r="KM39" s="149">
        <f>'データ一覧(モニタリング指標)'!KM55</f>
        <v>2019</v>
      </c>
      <c r="KN39" s="149">
        <f>'データ一覧(モニタリング指標)'!KN55</f>
        <v>2019</v>
      </c>
      <c r="KO39" s="149">
        <f>'データ一覧(モニタリング指標)'!KO55</f>
        <v>2019</v>
      </c>
      <c r="KP39" s="149">
        <f>'データ一覧(モニタリング指標)'!KP55</f>
        <v>2019</v>
      </c>
      <c r="KQ39" s="149">
        <f>'データ一覧(モニタリング指標)'!KQ55</f>
        <v>2019</v>
      </c>
      <c r="KR39" s="149">
        <f>'データ一覧(モニタリング指標)'!KR55</f>
        <v>2019</v>
      </c>
      <c r="KS39" s="149">
        <f>'データ一覧(モニタリング指標)'!KS55</f>
        <v>2019</v>
      </c>
      <c r="KT39" s="149">
        <f>'データ一覧(モニタリング指標)'!KT55</f>
        <v>2019</v>
      </c>
      <c r="KU39" s="149">
        <f>'データ一覧(モニタリング指標)'!KU55</f>
        <v>2019</v>
      </c>
      <c r="KV39" s="149">
        <f>'データ一覧(モニタリング指標)'!KV55</f>
        <v>2019</v>
      </c>
      <c r="KW39" s="149">
        <f>'データ一覧(モニタリング指標)'!KW55</f>
        <v>2019</v>
      </c>
      <c r="KX39" s="149">
        <f>'データ一覧(モニタリング指標)'!KX55</f>
        <v>2019</v>
      </c>
      <c r="KY39" s="149">
        <f>'データ一覧(モニタリング指標)'!KY55</f>
        <v>2019</v>
      </c>
      <c r="KZ39" s="149">
        <f>'データ一覧(モニタリング指標)'!KZ55</f>
        <v>2019</v>
      </c>
      <c r="LA39" s="149">
        <f>'データ一覧(モニタリング指標)'!LA55</f>
        <v>2019</v>
      </c>
      <c r="LB39" s="149">
        <f>'データ一覧(モニタリング指標)'!LB55</f>
        <v>2019</v>
      </c>
      <c r="LC39" s="149">
        <f>'データ一覧(モニタリング指標)'!LC55</f>
        <v>2019</v>
      </c>
      <c r="LD39" s="149">
        <f>'データ一覧(モニタリング指標)'!LD55</f>
        <v>2019</v>
      </c>
      <c r="LE39" s="149">
        <f>'データ一覧(モニタリング指標)'!LE55</f>
        <v>2019</v>
      </c>
      <c r="LF39" s="149">
        <f>'データ一覧(モニタリング指標)'!LF55</f>
        <v>2019</v>
      </c>
      <c r="LG39" s="149">
        <f>'データ一覧(モニタリング指標)'!LG55</f>
        <v>2019</v>
      </c>
      <c r="LH39" s="149">
        <f>'データ一覧(モニタリング指標)'!LH55</f>
        <v>2019</v>
      </c>
      <c r="LI39" s="149">
        <f>'データ一覧(モニタリング指標)'!LI55</f>
        <v>2019</v>
      </c>
      <c r="LJ39" s="149">
        <f>'データ一覧(モニタリング指標)'!LJ55</f>
        <v>2019</v>
      </c>
      <c r="LK39" s="149">
        <f>'データ一覧(モニタリング指標)'!LK55</f>
        <v>2019</v>
      </c>
      <c r="LL39" s="149">
        <f>'データ一覧(モニタリング指標)'!LL55</f>
        <v>2019</v>
      </c>
      <c r="LM39" s="149">
        <f>'データ一覧(モニタリング指標)'!LM55</f>
        <v>2019</v>
      </c>
      <c r="LN39" s="149">
        <f>'データ一覧(モニタリング指標)'!LN55</f>
        <v>2206</v>
      </c>
      <c r="LO39" s="149">
        <f>'データ一覧(モニタリング指標)'!LO55</f>
        <v>2206</v>
      </c>
      <c r="LP39" s="149">
        <f>'データ一覧(モニタリング指標)'!LP55</f>
        <v>2206</v>
      </c>
      <c r="LQ39" s="149">
        <f>'データ一覧(モニタリング指標)'!LQ55</f>
        <v>2416</v>
      </c>
      <c r="LR39" s="149">
        <f>'データ一覧(モニタリング指標)'!LR55</f>
        <v>2416</v>
      </c>
      <c r="LS39" s="149">
        <f>'データ一覧(モニタリング指標)'!LS55</f>
        <v>2416</v>
      </c>
      <c r="LT39" s="149">
        <f>'データ一覧(モニタリング指標)'!LT55</f>
        <v>2416</v>
      </c>
      <c r="LU39" s="149">
        <f>'データ一覧(モニタリング指標)'!LU55</f>
        <v>2416</v>
      </c>
      <c r="LV39" s="149">
        <f>'データ一覧(モニタリング指標)'!LV55</f>
        <v>2416</v>
      </c>
      <c r="LW39" s="149">
        <f>'データ一覧(モニタリング指標)'!LW55</f>
        <v>2416</v>
      </c>
      <c r="LX39" s="149">
        <f>'データ一覧(モニタリング指標)'!LX55</f>
        <v>2416</v>
      </c>
      <c r="LY39" s="149">
        <f>'データ一覧(モニタリング指標)'!LY55</f>
        <v>2416</v>
      </c>
      <c r="LZ39" s="149">
        <f>'データ一覧(モニタリング指標)'!LZ55</f>
        <v>2416</v>
      </c>
      <c r="MA39" s="149">
        <f>'データ一覧(モニタリング指標)'!MA55</f>
        <v>2416</v>
      </c>
      <c r="MB39" s="149">
        <f>'データ一覧(モニタリング指標)'!MB55</f>
        <v>2416</v>
      </c>
      <c r="MC39" s="149">
        <f>'データ一覧(モニタリング指標)'!MC55</f>
        <v>2416</v>
      </c>
      <c r="MD39" s="149">
        <f>'データ一覧(モニタリング指標)'!MD55</f>
        <v>2416</v>
      </c>
      <c r="ME39" s="149">
        <f>'データ一覧(モニタリング指標)'!ME55</f>
        <v>2416</v>
      </c>
      <c r="MF39" s="149">
        <f>'データ一覧(モニタリング指標)'!MF55</f>
        <v>2416</v>
      </c>
      <c r="MG39" s="149">
        <f>'データ一覧(モニタリング指標)'!MG55</f>
        <v>2416</v>
      </c>
      <c r="MH39" s="149">
        <f>'データ一覧(モニタリング指標)'!MH55</f>
        <v>2416</v>
      </c>
      <c r="MI39" s="149">
        <f>'データ一覧(モニタリング指標)'!MI55</f>
        <v>2416</v>
      </c>
      <c r="MJ39" s="149">
        <f>'データ一覧(モニタリング指標)'!MJ55</f>
        <v>2416</v>
      </c>
      <c r="MK39" s="149">
        <f>'データ一覧(モニタリング指標)'!MK55</f>
        <v>2416</v>
      </c>
      <c r="ML39" s="149">
        <f>'データ一覧(モニタリング指標)'!ML55</f>
        <v>2416</v>
      </c>
      <c r="MM39" s="149">
        <f>'データ一覧(モニタリング指標)'!MM55</f>
        <v>2416</v>
      </c>
      <c r="MN39" s="149">
        <f>'データ一覧(モニタリング指標)'!MN55</f>
        <v>2416</v>
      </c>
      <c r="MO39" s="149">
        <f>'データ一覧(モニタリング指標)'!MO55</f>
        <v>2416</v>
      </c>
      <c r="MP39" s="149">
        <f>'データ一覧(モニタリング指標)'!MP55</f>
        <v>2416</v>
      </c>
      <c r="MQ39" s="149">
        <f>'データ一覧(モニタリング指標)'!MQ55</f>
        <v>2416</v>
      </c>
      <c r="MR39" s="149">
        <f>'データ一覧(モニタリング指標)'!MR55</f>
        <v>2416</v>
      </c>
      <c r="MS39" s="149">
        <f>'データ一覧(モニタリング指標)'!MS55</f>
        <v>2416</v>
      </c>
      <c r="MT39" s="149">
        <f>'データ一覧(モニタリング指標)'!MT55</f>
        <v>2416</v>
      </c>
      <c r="MU39" s="149">
        <f>'データ一覧(モニタリング指標)'!MU55</f>
        <v>2416</v>
      </c>
      <c r="MV39" s="149">
        <f>'データ一覧(モニタリング指標)'!MV55</f>
        <v>2416</v>
      </c>
      <c r="MW39" s="149">
        <f>'データ一覧(モニタリング指標)'!MW55</f>
        <v>2416</v>
      </c>
      <c r="MX39" s="149">
        <f>'データ一覧(モニタリング指標)'!MX55</f>
        <v>2416</v>
      </c>
      <c r="MY39" s="149">
        <f>'データ一覧(モニタリング指標)'!MY55</f>
        <v>2416</v>
      </c>
      <c r="MZ39" s="149">
        <f>'データ一覧(モニタリング指標)'!MZ55</f>
        <v>2416</v>
      </c>
      <c r="NA39" s="149">
        <f>'データ一覧(モニタリング指標)'!NA55</f>
        <v>2416</v>
      </c>
      <c r="NB39" s="149">
        <f>'データ一覧(モニタリング指標)'!NB55</f>
        <v>2416</v>
      </c>
      <c r="NC39" s="149">
        <f>'データ一覧(モニタリング指標)'!NC55</f>
        <v>2416</v>
      </c>
      <c r="ND39" s="149">
        <f>'データ一覧(モニタリング指標)'!ND55</f>
        <v>2416</v>
      </c>
      <c r="NE39" s="149">
        <f>'データ一覧(モニタリング指標)'!NE55</f>
        <v>2416</v>
      </c>
      <c r="NF39" s="149">
        <f>'データ一覧(モニタリング指標)'!NF55</f>
        <v>2416</v>
      </c>
      <c r="NG39" s="149">
        <f>'データ一覧(モニタリング指標)'!NG55</f>
        <v>2416</v>
      </c>
      <c r="NH39" s="149">
        <f>'データ一覧(モニタリング指標)'!NH55</f>
        <v>2416</v>
      </c>
      <c r="NI39" s="149">
        <f>'データ一覧(モニタリング指標)'!NI55</f>
        <v>2416</v>
      </c>
      <c r="NJ39" s="149">
        <f>'データ一覧(モニタリング指標)'!NJ55</f>
        <v>2416</v>
      </c>
      <c r="NK39" s="149">
        <f>'データ一覧(モニタリング指標)'!NK55</f>
        <v>2416</v>
      </c>
      <c r="NL39" s="149">
        <f>'データ一覧(モニタリング指標)'!NL55</f>
        <v>2416</v>
      </c>
      <c r="NM39" s="149">
        <f>'データ一覧(モニタリング指標)'!NM55</f>
        <v>2416</v>
      </c>
      <c r="NN39" s="149">
        <f>'データ一覧(モニタリング指標)'!NN55</f>
        <v>2416</v>
      </c>
      <c r="NO39" s="149">
        <f>'データ一覧(モニタリング指標)'!NO55</f>
        <v>2416</v>
      </c>
      <c r="NP39" s="149">
        <f>'データ一覧(モニタリング指標)'!NP55</f>
        <v>2416</v>
      </c>
      <c r="NQ39" s="149">
        <f>'データ一覧(モニタリング指標)'!NQ55</f>
        <v>2416</v>
      </c>
      <c r="NR39" s="149">
        <f>'データ一覧(モニタリング指標)'!NR55</f>
        <v>2416</v>
      </c>
      <c r="NS39" s="149">
        <f>'データ一覧(モニタリング指標)'!NS55</f>
        <v>2416</v>
      </c>
      <c r="NT39" s="149">
        <f>'データ一覧(モニタリング指標)'!NT55</f>
        <v>2416</v>
      </c>
      <c r="NU39" s="149">
        <f>'データ一覧(モニタリング指標)'!NU55</f>
        <v>2416</v>
      </c>
      <c r="NV39" s="149">
        <f>'データ一覧(モニタリング指標)'!NV55</f>
        <v>2416</v>
      </c>
      <c r="NW39" s="149">
        <f>'データ一覧(モニタリング指標)'!NW55</f>
        <v>2416</v>
      </c>
      <c r="NX39" s="149">
        <f>'データ一覧(モニタリング指標)'!NX55</f>
        <v>2416</v>
      </c>
      <c r="NY39" s="149">
        <f>'データ一覧(モニタリング指標)'!NY55</f>
        <v>2416</v>
      </c>
      <c r="NZ39" s="149">
        <f>'データ一覧(モニタリング指標)'!NZ55</f>
        <v>2416</v>
      </c>
      <c r="OA39" s="149">
        <f>'データ一覧(モニタリング指標)'!OA55</f>
        <v>2416</v>
      </c>
      <c r="OB39" s="149">
        <f>'データ一覧(モニタリング指標)'!OB55</f>
        <v>2416</v>
      </c>
      <c r="OC39" s="149">
        <f>'データ一覧(モニタリング指標)'!OC55</f>
        <v>2416</v>
      </c>
      <c r="OD39" s="149">
        <f>'データ一覧(モニタリング指標)'!OD55</f>
        <v>2416</v>
      </c>
      <c r="OE39" s="149">
        <f>'データ一覧(モニタリング指標)'!OE55</f>
        <v>2416</v>
      </c>
      <c r="OF39" s="149">
        <f>'データ一覧(モニタリング指標)'!OF55</f>
        <v>2416</v>
      </c>
      <c r="OG39" s="149">
        <f>'データ一覧(モニタリング指標)'!OG55</f>
        <v>2416</v>
      </c>
      <c r="OH39" s="149">
        <f>'データ一覧(モニタリング指標)'!OH55</f>
        <v>2416</v>
      </c>
      <c r="OI39" s="149">
        <f>'データ一覧(モニタリング指標)'!OI55</f>
        <v>2416</v>
      </c>
      <c r="OJ39" s="149">
        <f>'データ一覧(モニタリング指標)'!OJ55</f>
        <v>2416</v>
      </c>
      <c r="OK39" s="149">
        <f>'データ一覧(モニタリング指標)'!OK55</f>
        <v>2416</v>
      </c>
      <c r="OL39" s="149">
        <f>'データ一覧(モニタリング指標)'!OL55</f>
        <v>2416</v>
      </c>
      <c r="OM39" s="149">
        <f>'データ一覧(モニタリング指標)'!OM55</f>
        <v>2416</v>
      </c>
      <c r="ON39" s="149">
        <f>'データ一覧(モニタリング指標)'!ON55</f>
        <v>2416</v>
      </c>
      <c r="OO39" s="149">
        <f>'データ一覧(モニタリング指標)'!OO55</f>
        <v>2416</v>
      </c>
      <c r="OP39" s="149">
        <f>'データ一覧(モニタリング指標)'!OP55</f>
        <v>2416</v>
      </c>
      <c r="OQ39" s="149">
        <f>'データ一覧(モニタリング指標)'!OQ55</f>
        <v>2416</v>
      </c>
      <c r="OR39" s="149">
        <f>'データ一覧(モニタリング指標)'!OR55</f>
        <v>2416</v>
      </c>
      <c r="OS39" s="149">
        <f>'データ一覧(モニタリング指標)'!OS55</f>
        <v>2416</v>
      </c>
      <c r="OT39" s="149">
        <f>'データ一覧(モニタリング指標)'!OT55</f>
        <v>2416</v>
      </c>
      <c r="OU39" s="149">
        <f>'データ一覧(モニタリング指標)'!OU55</f>
        <v>2700</v>
      </c>
      <c r="OV39" s="149">
        <f>'データ一覧(モニタリング指標)'!OV55</f>
        <v>3059</v>
      </c>
      <c r="OW39" s="149">
        <f>'データ一覧(モニタリング指標)'!OW55</f>
        <v>3059</v>
      </c>
      <c r="OX39" s="149">
        <f>'データ一覧(モニタリング指標)'!OX55</f>
        <v>3059</v>
      </c>
      <c r="OY39" s="149">
        <f>'データ一覧(モニタリング指標)'!OY55</f>
        <v>3059</v>
      </c>
      <c r="OZ39" s="149">
        <f>'データ一覧(モニタリング指標)'!OZ55</f>
        <v>3059</v>
      </c>
      <c r="PA39" s="149">
        <f>'データ一覧(モニタリング指標)'!PA55</f>
        <v>3059</v>
      </c>
      <c r="PB39" s="149">
        <f>'データ一覧(モニタリング指標)'!PB55</f>
        <v>3059</v>
      </c>
      <c r="PC39" s="149">
        <f>'データ一覧(モニタリング指標)'!PC55</f>
        <v>3059</v>
      </c>
      <c r="PD39" s="149">
        <f>'データ一覧(モニタリング指標)'!PD55</f>
        <v>3279</v>
      </c>
      <c r="PE39" s="149">
        <f>'データ一覧(モニタリング指標)'!PE55</f>
        <v>3279</v>
      </c>
      <c r="PF39" s="149">
        <f>'データ一覧(モニタリング指標)'!PF55</f>
        <v>3279</v>
      </c>
      <c r="PG39" s="149">
        <f>'データ一覧(モニタリング指標)'!PG55</f>
        <v>3279</v>
      </c>
      <c r="PH39" s="149">
        <f>'データ一覧(モニタリング指標)'!PH55</f>
        <v>3475</v>
      </c>
      <c r="PI39" s="149">
        <f>'データ一覧(モニタリング指標)'!PI55</f>
        <v>3475</v>
      </c>
      <c r="PJ39" s="149">
        <f>'データ一覧(モニタリング指標)'!PJ55</f>
        <v>3475</v>
      </c>
      <c r="PK39" s="149">
        <f>'データ一覧(モニタリング指標)'!PK55</f>
        <v>3475</v>
      </c>
      <c r="PL39" s="149">
        <f>'データ一覧(モニタリング指標)'!PL55</f>
        <v>3475</v>
      </c>
      <c r="PM39" s="149">
        <f>'データ一覧(モニタリング指標)'!PM55</f>
        <v>3475</v>
      </c>
      <c r="PN39" s="149">
        <f>'データ一覧(モニタリング指標)'!PN55</f>
        <v>3475</v>
      </c>
      <c r="PO39" s="149">
        <f>'データ一覧(モニタリング指標)'!PO55</f>
        <v>3475</v>
      </c>
      <c r="PP39" s="149">
        <f>'データ一覧(モニタリング指標)'!PP55</f>
        <v>3475</v>
      </c>
      <c r="PQ39" s="149">
        <f>'データ一覧(モニタリング指標)'!PQ55</f>
        <v>3475</v>
      </c>
      <c r="PR39" s="149">
        <f>'データ一覧(モニタリング指標)'!PR55</f>
        <v>3680</v>
      </c>
      <c r="PS39" s="149">
        <f>'データ一覧(モニタリング指標)'!PS55</f>
        <v>3680</v>
      </c>
      <c r="PT39" s="149">
        <f>'データ一覧(モニタリング指標)'!PT55</f>
        <v>3680</v>
      </c>
      <c r="PU39" s="149">
        <f>'データ一覧(モニタリング指標)'!PU55</f>
        <v>3680</v>
      </c>
      <c r="PV39" s="149">
        <f>'データ一覧(モニタリング指標)'!PV55</f>
        <v>3680</v>
      </c>
      <c r="PW39" s="149">
        <f>'データ一覧(モニタリング指標)'!PW55</f>
        <v>3680</v>
      </c>
      <c r="PX39" s="149">
        <f>'データ一覧(モニタリング指標)'!PX55</f>
        <v>3680</v>
      </c>
      <c r="PY39" s="149">
        <f>'データ一覧(モニタリング指標)'!PY55</f>
        <v>3680</v>
      </c>
      <c r="PZ39" s="149">
        <f>'データ一覧(モニタリング指標)'!PZ55</f>
        <v>3680</v>
      </c>
      <c r="QA39" s="149">
        <f>'データ一覧(モニタリング指標)'!QA55</f>
        <v>3680</v>
      </c>
      <c r="QB39" s="149">
        <f>'データ一覧(モニタリング指標)'!QB55</f>
        <v>3680</v>
      </c>
      <c r="QC39" s="149">
        <f>'データ一覧(モニタリング指標)'!QC55</f>
        <v>3680</v>
      </c>
      <c r="QD39" s="149">
        <f>'データ一覧(モニタリング指標)'!QD55</f>
        <v>3986</v>
      </c>
      <c r="QE39" s="149">
        <f>'データ一覧(モニタリング指標)'!QE55</f>
        <v>3986</v>
      </c>
      <c r="QF39" s="149">
        <f>'データ一覧(モニタリング指標)'!QF55</f>
        <v>3986</v>
      </c>
      <c r="QG39" s="149">
        <f>'データ一覧(モニタリング指標)'!QG55</f>
        <v>3986</v>
      </c>
      <c r="QH39" s="149">
        <f>'データ一覧(モニタリング指標)'!QH55</f>
        <v>3986</v>
      </c>
      <c r="QI39" s="149">
        <f>'データ一覧(モニタリング指標)'!QI55</f>
        <v>3986</v>
      </c>
      <c r="QJ39" s="149">
        <f>'データ一覧(モニタリング指標)'!QJ55</f>
        <v>3986</v>
      </c>
      <c r="QK39" s="149">
        <f>'データ一覧(モニタリング指標)'!QK55</f>
        <v>3986</v>
      </c>
      <c r="QL39" s="149">
        <f>'データ一覧(モニタリング指標)'!QL55</f>
        <v>3986</v>
      </c>
      <c r="QM39" s="149">
        <f>'データ一覧(モニタリング指標)'!QM55</f>
        <v>3986</v>
      </c>
      <c r="QN39" s="149">
        <f>'データ一覧(モニタリング指標)'!QN55</f>
        <v>3986</v>
      </c>
      <c r="QO39" s="149">
        <f>'データ一覧(モニタリング指標)'!QO55</f>
        <v>3986</v>
      </c>
      <c r="QP39" s="149">
        <f>'データ一覧(モニタリング指標)'!QP55</f>
        <v>3986</v>
      </c>
      <c r="QQ39" s="149">
        <f>'データ一覧(モニタリング指標)'!QQ55</f>
        <v>3986</v>
      </c>
      <c r="QR39" s="149">
        <f>'データ一覧(モニタリング指標)'!QR55</f>
        <v>3986</v>
      </c>
      <c r="QS39" s="149">
        <f>'データ一覧(モニタリング指標)'!QS55</f>
        <v>3986</v>
      </c>
      <c r="QT39" s="149">
        <f>'データ一覧(モニタリング指標)'!QT55</f>
        <v>3986</v>
      </c>
      <c r="QU39" s="149">
        <f>'データ一覧(モニタリング指標)'!QU55</f>
        <v>3986</v>
      </c>
      <c r="QV39" s="149">
        <f>'データ一覧(モニタリング指標)'!QV55</f>
        <v>3986</v>
      </c>
      <c r="QW39" s="149">
        <f>'データ一覧(モニタリング指標)'!QW55</f>
        <v>3986</v>
      </c>
      <c r="QX39" s="149">
        <f>'データ一覧(モニタリング指標)'!QX55</f>
        <v>3986</v>
      </c>
      <c r="QY39" s="149">
        <f>'データ一覧(モニタリング指標)'!QY55</f>
        <v>3986</v>
      </c>
      <c r="QZ39" s="149">
        <f>'データ一覧(モニタリング指標)'!QZ55</f>
        <v>3986</v>
      </c>
      <c r="RA39" s="149">
        <f>'データ一覧(モニタリング指標)'!RA55</f>
        <v>3986</v>
      </c>
      <c r="RB39" s="149">
        <f>'データ一覧(モニタリング指標)'!RB55</f>
        <v>3986</v>
      </c>
      <c r="RC39" s="149">
        <f>'データ一覧(モニタリング指標)'!RC55</f>
        <v>3986</v>
      </c>
      <c r="RD39" s="149">
        <f>'データ一覧(モニタリング指標)'!RD55</f>
        <v>3986</v>
      </c>
      <c r="RE39" s="149">
        <f>'データ一覧(モニタリング指標)'!RE55</f>
        <v>3986</v>
      </c>
      <c r="RF39" s="149">
        <f>'データ一覧(モニタリング指標)'!RF55</f>
        <v>3986</v>
      </c>
      <c r="RG39" s="149">
        <f>'データ一覧(モニタリング指標)'!RG55</f>
        <v>3986</v>
      </c>
      <c r="RH39" s="149">
        <f>'データ一覧(モニタリング指標)'!RH55</f>
        <v>3986</v>
      </c>
      <c r="RI39" s="149">
        <f>'データ一覧(モニタリング指標)'!RI55</f>
        <v>3986</v>
      </c>
      <c r="RJ39" s="149">
        <f>'データ一覧(モニタリング指標)'!RJ55</f>
        <v>3986</v>
      </c>
      <c r="RK39" s="149">
        <f>'データ一覧(モニタリング指標)'!RK55</f>
        <v>3986</v>
      </c>
      <c r="RL39" s="149">
        <f>'データ一覧(モニタリング指標)'!RL55</f>
        <v>3986</v>
      </c>
      <c r="RM39" s="149">
        <f>'データ一覧(モニタリング指標)'!RM55</f>
        <v>3986</v>
      </c>
      <c r="RN39" s="149">
        <f>'データ一覧(モニタリング指標)'!RN55</f>
        <v>3986</v>
      </c>
      <c r="RO39" s="149">
        <f>'データ一覧(モニタリング指標)'!RO55</f>
        <v>3986</v>
      </c>
      <c r="RP39" s="149">
        <f>'データ一覧(モニタリング指標)'!RP55</f>
        <v>3986</v>
      </c>
      <c r="RQ39" s="149">
        <f>'データ一覧(モニタリング指標)'!RQ55</f>
        <v>3986</v>
      </c>
      <c r="RR39" s="149">
        <f>'データ一覧(モニタリング指標)'!RR55</f>
        <v>3986</v>
      </c>
      <c r="RS39" s="149">
        <f>'データ一覧(モニタリング指標)'!RS55</f>
        <v>3986</v>
      </c>
      <c r="RT39" s="149">
        <f>'データ一覧(モニタリング指標)'!RT55</f>
        <v>3986</v>
      </c>
      <c r="RU39" s="149">
        <f>'データ一覧(モニタリング指標)'!RU55</f>
        <v>3986</v>
      </c>
      <c r="RV39" s="149">
        <f>'データ一覧(モニタリング指標)'!RV55</f>
        <v>3986</v>
      </c>
      <c r="RW39" s="149">
        <f>'データ一覧(モニタリング指標)'!RW55</f>
        <v>3986</v>
      </c>
      <c r="RX39" s="149">
        <f>'データ一覧(モニタリング指標)'!RX55</f>
        <v>3986</v>
      </c>
      <c r="RY39" s="149">
        <f>'データ一覧(モニタリング指標)'!RY55</f>
        <v>3986</v>
      </c>
      <c r="RZ39" s="149">
        <f>'データ一覧(モニタリング指標)'!RZ55</f>
        <v>3986</v>
      </c>
      <c r="SA39" s="149">
        <f>'データ一覧(モニタリング指標)'!SA55</f>
        <v>3986</v>
      </c>
      <c r="SB39" s="149">
        <f>'データ一覧(モニタリング指標)'!SB55</f>
        <v>3986</v>
      </c>
      <c r="SC39" s="149">
        <f>'データ一覧(モニタリング指標)'!SC55</f>
        <v>3986</v>
      </c>
      <c r="SD39" s="149">
        <f>'データ一覧(モニタリング指標)'!SD55</f>
        <v>3986</v>
      </c>
      <c r="SE39" s="149">
        <f>'データ一覧(モニタリング指標)'!SE55</f>
        <v>3986</v>
      </c>
      <c r="SF39" s="149">
        <f>'データ一覧(モニタリング指標)'!SF55</f>
        <v>3986</v>
      </c>
      <c r="SG39" s="149">
        <f>'データ一覧(モニタリング指標)'!SG55</f>
        <v>3986</v>
      </c>
      <c r="SH39" s="149">
        <f>'データ一覧(モニタリング指標)'!SH55</f>
        <v>3986</v>
      </c>
      <c r="SI39" s="149">
        <f>'データ一覧(モニタリング指標)'!SI55</f>
        <v>3986</v>
      </c>
      <c r="SJ39" s="149">
        <f>'データ一覧(モニタリング指標)'!SJ55</f>
        <v>3986</v>
      </c>
      <c r="SK39" s="149">
        <f>'データ一覧(モニタリング指標)'!SK55</f>
        <v>3986</v>
      </c>
      <c r="SL39" s="149">
        <f>'データ一覧(モニタリング指標)'!SL55</f>
        <v>3986</v>
      </c>
      <c r="SM39" s="149">
        <f>'データ一覧(モニタリング指標)'!SM55</f>
        <v>3986</v>
      </c>
      <c r="SN39" s="149">
        <f>'データ一覧(モニタリング指標)'!SN55</f>
        <v>3986</v>
      </c>
      <c r="SO39" s="149">
        <f>'データ一覧(モニタリング指標)'!SO55</f>
        <v>3986</v>
      </c>
      <c r="SP39" s="149">
        <f>'データ一覧(モニタリング指標)'!SP55</f>
        <v>3986</v>
      </c>
      <c r="SQ39" s="149">
        <f>'データ一覧(モニタリング指標)'!SQ55</f>
        <v>3986</v>
      </c>
      <c r="SR39" s="149">
        <f>'データ一覧(モニタリング指標)'!SR55</f>
        <v>3986</v>
      </c>
      <c r="SS39" s="149">
        <f>'データ一覧(モニタリング指標)'!SS55</f>
        <v>3986</v>
      </c>
      <c r="ST39" s="149">
        <f>'データ一覧(モニタリング指標)'!ST55</f>
        <v>3986</v>
      </c>
      <c r="SU39" s="149">
        <f>'データ一覧(モニタリング指標)'!SU55</f>
        <v>3986</v>
      </c>
      <c r="SV39" s="149">
        <f>'データ一覧(モニタリング指標)'!SV55</f>
        <v>3986</v>
      </c>
      <c r="SW39" s="149">
        <f>'データ一覧(モニタリング指標)'!SW55</f>
        <v>3986</v>
      </c>
      <c r="SX39" s="149">
        <f>'データ一覧(モニタリング指標)'!SX55</f>
        <v>4058</v>
      </c>
      <c r="SY39" s="149">
        <f>'データ一覧(モニタリング指標)'!SY55</f>
        <v>4076</v>
      </c>
      <c r="SZ39" s="149">
        <f>'データ一覧(モニタリング指標)'!SZ55</f>
        <v>4076</v>
      </c>
      <c r="TA39" s="149">
        <f>'データ一覧(モニタリング指標)'!TA55</f>
        <v>4076</v>
      </c>
      <c r="TB39" s="149">
        <f>'データ一覧(モニタリング指標)'!TB55</f>
        <v>4076</v>
      </c>
      <c r="TC39" s="149">
        <f>'データ一覧(モニタリング指標)'!TC55</f>
        <v>4076</v>
      </c>
      <c r="TD39" s="149">
        <f>'データ一覧(モニタリング指標)'!TD55</f>
        <v>4076</v>
      </c>
      <c r="TE39" s="149">
        <f>'データ一覧(モニタリング指標)'!TE55</f>
        <v>4076</v>
      </c>
      <c r="TF39" s="149">
        <f>'データ一覧(モニタリング指標)'!TF55</f>
        <v>4076</v>
      </c>
      <c r="TG39" s="149">
        <f>'データ一覧(モニタリング指標)'!TG55</f>
        <v>4076</v>
      </c>
      <c r="TH39" s="149">
        <f>'データ一覧(モニタリング指標)'!TH55</f>
        <v>4076</v>
      </c>
      <c r="TI39" s="149">
        <f>'データ一覧(モニタリング指標)'!TI55</f>
        <v>4076</v>
      </c>
      <c r="TJ39" s="149">
        <f>'データ一覧(モニタリング指標)'!TJ55</f>
        <v>4076</v>
      </c>
      <c r="TK39" s="149">
        <f>'データ一覧(モニタリング指標)'!TK55</f>
        <v>4148</v>
      </c>
      <c r="TL39" s="149">
        <f>'データ一覧(モニタリング指標)'!TL55</f>
        <v>4148</v>
      </c>
      <c r="TM39" s="149">
        <f>'データ一覧(モニタリング指標)'!TM55</f>
        <v>4148</v>
      </c>
      <c r="TN39" s="149">
        <f>'データ一覧(モニタリング指標)'!TN55</f>
        <v>4148</v>
      </c>
      <c r="TO39" s="149">
        <f>'データ一覧(モニタリング指標)'!TO55</f>
        <v>4434</v>
      </c>
      <c r="TP39" s="149">
        <f>'データ一覧(モニタリング指標)'!TP55</f>
        <v>4716</v>
      </c>
      <c r="TQ39" s="149">
        <f>'データ一覧(モニタリング指標)'!TQ55</f>
        <v>4986</v>
      </c>
      <c r="TR39" s="149">
        <f>'データ一覧(モニタリング指標)'!TR55</f>
        <v>5270</v>
      </c>
      <c r="TS39" s="149">
        <f>'データ一覧(モニタリング指標)'!TS55</f>
        <v>5270</v>
      </c>
      <c r="TT39" s="149">
        <f>'データ一覧(モニタリング指標)'!TT55</f>
        <v>5618</v>
      </c>
      <c r="TU39" s="149">
        <f>'データ一覧(モニタリング指標)'!TU55</f>
        <v>5618</v>
      </c>
      <c r="TV39" s="149">
        <f>'データ一覧(モニタリング指標)'!TV55</f>
        <v>5618</v>
      </c>
      <c r="TW39" s="149">
        <f>'データ一覧(モニタリング指標)'!TW55</f>
        <v>5618</v>
      </c>
      <c r="TX39" s="149">
        <f>'データ一覧(モニタリング指標)'!TX55</f>
        <v>5999</v>
      </c>
      <c r="TY39" s="149">
        <f>'データ一覧(モニタリング指標)'!TY55</f>
        <v>5999</v>
      </c>
      <c r="TZ39" s="149">
        <f>'データ一覧(モニタリング指標)'!TZ55</f>
        <v>5999</v>
      </c>
      <c r="UA39" s="149">
        <f>'データ一覧(モニタリング指標)'!UA55</f>
        <v>5999</v>
      </c>
      <c r="UB39" s="149">
        <f>'データ一覧(モニタリング指標)'!UB55</f>
        <v>5999</v>
      </c>
      <c r="UC39" s="149">
        <f>'データ一覧(モニタリング指標)'!UC55</f>
        <v>5999</v>
      </c>
      <c r="UD39" s="149">
        <f>'データ一覧(モニタリング指標)'!UD55</f>
        <v>6131</v>
      </c>
      <c r="UE39" s="149">
        <f>'データ一覧(モニタリング指標)'!UE55</f>
        <v>6131</v>
      </c>
      <c r="UF39" s="149">
        <f>'データ一覧(モニタリング指標)'!UF55</f>
        <v>6131</v>
      </c>
      <c r="UG39" s="149">
        <f>'データ一覧(モニタリング指標)'!UG55</f>
        <v>6131</v>
      </c>
      <c r="UH39" s="149">
        <f>'データ一覧(モニタリング指標)'!UH55</f>
        <v>6131</v>
      </c>
      <c r="UI39" s="149">
        <f>'データ一覧(モニタリング指標)'!UI55</f>
        <v>6131</v>
      </c>
      <c r="UJ39" s="149">
        <f>'データ一覧(モニタリング指標)'!UJ55</f>
        <v>6131</v>
      </c>
      <c r="UK39" s="149">
        <f>'データ一覧(モニタリング指標)'!UK55</f>
        <v>6350</v>
      </c>
      <c r="UL39" s="149">
        <f>'データ一覧(モニタリング指標)'!UL55</f>
        <v>6566</v>
      </c>
      <c r="UM39" s="149">
        <f>'データ一覧(モニタリング指標)'!UM55</f>
        <v>6855</v>
      </c>
      <c r="UN39" s="149">
        <f>'データ一覧(モニタリング指標)'!UN55</f>
        <v>6855</v>
      </c>
      <c r="UO39" s="149">
        <f>'データ一覧(モニタリング指標)'!UO55</f>
        <v>6855</v>
      </c>
      <c r="UP39" s="149">
        <f>'データ一覧(モニタリング指標)'!UP55</f>
        <v>6855</v>
      </c>
      <c r="UQ39" s="149">
        <f>'データ一覧(モニタリング指標)'!UQ55</f>
        <v>6855</v>
      </c>
      <c r="UR39" s="149">
        <f>'データ一覧(モニタリング指標)'!UR55</f>
        <v>7091</v>
      </c>
      <c r="US39" s="149">
        <f>'データ一覧(モニタリング指標)'!US55</f>
        <v>7284</v>
      </c>
      <c r="UT39" s="149">
        <f>'データ一覧(モニタリング指標)'!UT55</f>
        <v>7767</v>
      </c>
      <c r="UU39" s="149">
        <f>'データ一覧(モニタリング指標)'!UU55</f>
        <v>7990</v>
      </c>
      <c r="UV39" s="149">
        <f>'データ一覧(モニタリング指標)'!UV55</f>
        <v>8206</v>
      </c>
      <c r="UW39" s="149">
        <f>'データ一覧(モニタリング指標)'!UW55</f>
        <v>8408</v>
      </c>
      <c r="UX39" s="149">
        <f>'データ一覧(モニタリング指標)'!UX55</f>
        <v>8408</v>
      </c>
      <c r="UY39" s="149">
        <f>'データ一覧(モニタリング指標)'!UY55</f>
        <v>8408</v>
      </c>
      <c r="UZ39" s="149">
        <f>'データ一覧(モニタリング指標)'!UZ55</f>
        <v>8408</v>
      </c>
      <c r="VA39" s="149">
        <f>'データ一覧(モニタリング指標)'!VA55</f>
        <v>8408</v>
      </c>
      <c r="VB39" s="149">
        <f>'データ一覧(モニタリング指標)'!VB55</f>
        <v>8408</v>
      </c>
      <c r="VC39" s="149">
        <f>'データ一覧(モニタリング指標)'!VC55</f>
        <v>8408</v>
      </c>
      <c r="VD39" s="149">
        <f>'データ一覧(モニタリング指標)'!VD55</f>
        <v>8408</v>
      </c>
      <c r="VE39" s="149">
        <f>'データ一覧(モニタリング指標)'!VE55</f>
        <v>8408</v>
      </c>
      <c r="VF39" s="149">
        <f>'データ一覧(モニタリング指標)'!VF55</f>
        <v>8408</v>
      </c>
      <c r="VG39" s="149">
        <f>'データ一覧(モニタリング指標)'!VG55</f>
        <v>8408</v>
      </c>
      <c r="VH39" s="149">
        <f>'データ一覧(モニタリング指標)'!VH55</f>
        <v>8408</v>
      </c>
      <c r="VI39" s="149">
        <f>'データ一覧(モニタリング指標)'!VI55</f>
        <v>8408</v>
      </c>
      <c r="VJ39" s="149">
        <f>'データ一覧(モニタリング指標)'!VJ55</f>
        <v>8408</v>
      </c>
      <c r="VK39" s="149">
        <f>'データ一覧(モニタリング指標)'!VK55</f>
        <v>8408</v>
      </c>
      <c r="VL39" s="149">
        <f>'データ一覧(モニタリング指標)'!VL55</f>
        <v>8408</v>
      </c>
      <c r="VM39" s="149">
        <f>'データ一覧(モニタリング指標)'!VM55</f>
        <v>8408</v>
      </c>
      <c r="VN39" s="149">
        <f>'データ一覧(モニタリング指標)'!VN55</f>
        <v>8408</v>
      </c>
      <c r="VO39" s="149">
        <f>'データ一覧(モニタリング指標)'!VO55</f>
        <v>8408</v>
      </c>
      <c r="VP39" s="149">
        <f>'データ一覧(モニタリング指標)'!VP55</f>
        <v>8408</v>
      </c>
      <c r="VQ39" s="149">
        <f>'データ一覧(モニタリング指標)'!VQ55</f>
        <v>8408</v>
      </c>
      <c r="VR39" s="149">
        <f>'データ一覧(モニタリング指標)'!VR55</f>
        <v>8408</v>
      </c>
      <c r="VS39" s="149">
        <f>'データ一覧(モニタリング指標)'!VS55</f>
        <v>8408</v>
      </c>
      <c r="VT39" s="149">
        <f>'データ一覧(モニタリング指標)'!VT55</f>
        <v>8408</v>
      </c>
      <c r="VU39" s="149">
        <f>'データ一覧(モニタリング指標)'!VU55</f>
        <v>8408</v>
      </c>
      <c r="VV39" s="149">
        <f>'データ一覧(モニタリング指標)'!VV55</f>
        <v>8408</v>
      </c>
      <c r="VW39" s="149">
        <f>'データ一覧(モニタリング指標)'!VW55</f>
        <v>8408</v>
      </c>
      <c r="VX39" s="149">
        <f>'データ一覧(モニタリング指標)'!VX55</f>
        <v>8408</v>
      </c>
      <c r="VY39" s="149">
        <f>'データ一覧(モニタリング指標)'!VY55</f>
        <v>8408</v>
      </c>
      <c r="VZ39" s="149">
        <f>'データ一覧(モニタリング指標)'!VZ55</f>
        <v>8408</v>
      </c>
      <c r="WA39" s="149">
        <f>'データ一覧(モニタリング指標)'!WA55</f>
        <v>8408</v>
      </c>
      <c r="WB39" s="149">
        <f>'データ一覧(モニタリング指標)'!WB55</f>
        <v>8408</v>
      </c>
      <c r="WC39" s="149">
        <f>'データ一覧(モニタリング指標)'!WC55</f>
        <v>8408</v>
      </c>
      <c r="WD39" s="149">
        <f>'データ一覧(モニタリング指標)'!WD55</f>
        <v>8408</v>
      </c>
      <c r="WE39" s="149">
        <f>'データ一覧(モニタリング指標)'!WE55</f>
        <v>8408</v>
      </c>
      <c r="WF39" s="149">
        <f>'データ一覧(モニタリング指標)'!WF55</f>
        <v>8408</v>
      </c>
      <c r="WG39" s="149">
        <f>'データ一覧(モニタリング指標)'!WG55</f>
        <v>8408</v>
      </c>
      <c r="WH39" s="149">
        <f>'データ一覧(モニタリング指標)'!WH55</f>
        <v>8408</v>
      </c>
      <c r="WI39" s="149">
        <f>'データ一覧(モニタリング指標)'!WI55</f>
        <v>8408</v>
      </c>
      <c r="WJ39" s="149">
        <f>'データ一覧(モニタリング指標)'!WJ55</f>
        <v>8408</v>
      </c>
      <c r="WK39" s="149">
        <f>'データ一覧(モニタリング指標)'!WK55</f>
        <v>8408</v>
      </c>
      <c r="WL39" s="149">
        <f>'データ一覧(モニタリング指標)'!WL55</f>
        <v>8408</v>
      </c>
      <c r="WM39" s="149">
        <f>'データ一覧(モニタリング指標)'!WM55</f>
        <v>8408</v>
      </c>
      <c r="WN39" s="149">
        <f>'データ一覧(モニタリング指標)'!WN55</f>
        <v>8408</v>
      </c>
      <c r="WO39" s="149">
        <f>'データ一覧(モニタリング指標)'!WO55</f>
        <v>8408</v>
      </c>
      <c r="WP39" s="149">
        <f>'データ一覧(モニタリング指標)'!WP55</f>
        <v>8408</v>
      </c>
      <c r="WQ39" s="149">
        <f>'データ一覧(モニタリング指標)'!WQ55</f>
        <v>8408</v>
      </c>
      <c r="WR39" s="149">
        <f>'データ一覧(モニタリング指標)'!WR55</f>
        <v>8408</v>
      </c>
      <c r="WS39" s="149">
        <f>'データ一覧(モニタリング指標)'!WS55</f>
        <v>8408</v>
      </c>
      <c r="WT39" s="149">
        <f>'データ一覧(モニタリング指標)'!WT55</f>
        <v>8408</v>
      </c>
      <c r="WU39" s="149">
        <f>'データ一覧(モニタリング指標)'!WU55</f>
        <v>8408</v>
      </c>
      <c r="WV39" s="149">
        <f>'データ一覧(モニタリング指標)'!WV55</f>
        <v>8408</v>
      </c>
      <c r="WW39" s="149">
        <f>'データ一覧(モニタリング指標)'!WW55</f>
        <v>8408</v>
      </c>
      <c r="WX39" s="149">
        <f>'データ一覧(モニタリング指標)'!WX55</f>
        <v>8408</v>
      </c>
      <c r="WY39" s="149">
        <f>'データ一覧(モニタリング指標)'!WY55</f>
        <v>8408</v>
      </c>
      <c r="WZ39" s="149">
        <f>'データ一覧(モニタリング指標)'!WZ55</f>
        <v>8408</v>
      </c>
      <c r="XA39" s="149">
        <f>'データ一覧(モニタリング指標)'!XA55</f>
        <v>8408</v>
      </c>
      <c r="XB39" s="149">
        <f>'データ一覧(モニタリング指標)'!XB55</f>
        <v>8514</v>
      </c>
      <c r="XC39" s="149">
        <f>'データ一覧(モニタリング指標)'!XC55</f>
        <v>8514</v>
      </c>
      <c r="XD39" s="149">
        <f>'データ一覧(モニタリング指標)'!XD55</f>
        <v>8514</v>
      </c>
      <c r="XE39" s="149">
        <f>'データ一覧(モニタリング指標)'!XE55</f>
        <v>8514</v>
      </c>
      <c r="XF39" s="149">
        <f>'データ一覧(モニタリング指標)'!XF55</f>
        <v>8514</v>
      </c>
      <c r="XG39" s="149">
        <f>'データ一覧(モニタリング指標)'!XG55</f>
        <v>8514</v>
      </c>
      <c r="XH39" s="149">
        <f>'データ一覧(モニタリング指標)'!XH55</f>
        <v>8514</v>
      </c>
      <c r="XI39" s="149">
        <f>'データ一覧(モニタリング指標)'!XI55</f>
        <v>8514</v>
      </c>
      <c r="XJ39" s="149">
        <f>'データ一覧(モニタリング指標)'!XJ55</f>
        <v>8514</v>
      </c>
      <c r="XK39" s="149">
        <f>'データ一覧(モニタリング指標)'!XK55</f>
        <v>8514</v>
      </c>
      <c r="XL39" s="149">
        <f>'データ一覧(モニタリング指標)'!XL55</f>
        <v>8514</v>
      </c>
      <c r="XM39" s="149">
        <f>'データ一覧(モニタリング指標)'!XM55</f>
        <v>8514</v>
      </c>
      <c r="XN39" s="149">
        <f>'データ一覧(モニタリング指標)'!XN55</f>
        <v>8514</v>
      </c>
      <c r="XO39" s="149">
        <f>'データ一覧(モニタリング指標)'!XO55</f>
        <v>8514</v>
      </c>
      <c r="XP39" s="149">
        <f>'データ一覧(モニタリング指標)'!XP55</f>
        <v>8514</v>
      </c>
      <c r="XQ39" s="149">
        <f>'データ一覧(モニタリング指標)'!XQ55</f>
        <v>8514</v>
      </c>
      <c r="XR39" s="149">
        <f>'データ一覧(モニタリング指標)'!XR55</f>
        <v>8514</v>
      </c>
      <c r="XS39" s="149">
        <f>'データ一覧(モニタリング指標)'!XS55</f>
        <v>8514</v>
      </c>
      <c r="XT39" s="149">
        <f>'データ一覧(モニタリング指標)'!XT55</f>
        <v>8514</v>
      </c>
      <c r="XU39" s="149">
        <f>'データ一覧(モニタリング指標)'!XU55</f>
        <v>8514</v>
      </c>
      <c r="XV39" s="149">
        <f>'データ一覧(モニタリング指標)'!XV55</f>
        <v>8514</v>
      </c>
      <c r="XW39" s="149">
        <f>'データ一覧(モニタリング指標)'!XW55</f>
        <v>8514</v>
      </c>
      <c r="XX39" s="149">
        <f>'データ一覧(モニタリング指標)'!XX55</f>
        <v>8514</v>
      </c>
      <c r="XY39" s="149">
        <f>'データ一覧(モニタリング指標)'!XY55</f>
        <v>8514</v>
      </c>
      <c r="XZ39" s="149">
        <f>'データ一覧(モニタリング指標)'!XZ55</f>
        <v>8514</v>
      </c>
      <c r="YA39" s="149">
        <f>'データ一覧(モニタリング指標)'!YA55</f>
        <v>8514</v>
      </c>
      <c r="YB39" s="149">
        <f>'データ一覧(モニタリング指標)'!YB55</f>
        <v>8514</v>
      </c>
      <c r="YC39" s="149">
        <f>'データ一覧(モニタリング指標)'!YC55</f>
        <v>8514</v>
      </c>
      <c r="YD39" s="149">
        <f>'データ一覧(モニタリング指標)'!YD55</f>
        <v>8514</v>
      </c>
      <c r="YE39" s="149">
        <f>'データ一覧(モニタリング指標)'!YE55</f>
        <v>8514</v>
      </c>
      <c r="YF39" s="149">
        <f>'データ一覧(モニタリング指標)'!YF55</f>
        <v>8514</v>
      </c>
      <c r="YG39" s="149">
        <f>'データ一覧(モニタリング指標)'!YG55</f>
        <v>8514</v>
      </c>
      <c r="YH39" s="149">
        <f>'データ一覧(モニタリング指標)'!YH55</f>
        <v>8514</v>
      </c>
      <c r="YI39" s="149">
        <f>'データ一覧(モニタリング指標)'!YI55</f>
        <v>8514</v>
      </c>
      <c r="YJ39" s="149">
        <f>'データ一覧(モニタリング指標)'!YJ55</f>
        <v>8514</v>
      </c>
      <c r="YK39" s="149">
        <f>'データ一覧(モニタリング指標)'!YK55</f>
        <v>8514</v>
      </c>
      <c r="YL39" s="149">
        <f>'データ一覧(モニタリング指標)'!YL55</f>
        <v>8514</v>
      </c>
      <c r="YM39" s="149">
        <f>'データ一覧(モニタリング指標)'!YM55</f>
        <v>8514</v>
      </c>
      <c r="YN39" s="149">
        <f>'データ一覧(モニタリング指標)'!YN55</f>
        <v>8514</v>
      </c>
      <c r="YO39" s="149">
        <f>'データ一覧(モニタリング指標)'!YO55</f>
        <v>8514</v>
      </c>
      <c r="YP39" s="149">
        <f>'データ一覧(モニタリング指標)'!YP55</f>
        <v>8514</v>
      </c>
      <c r="YQ39" s="149">
        <f>'データ一覧(モニタリング指標)'!YQ55</f>
        <v>8514</v>
      </c>
      <c r="YR39" s="149">
        <f>'データ一覧(モニタリング指標)'!YR55</f>
        <v>8514</v>
      </c>
      <c r="YS39" s="149">
        <f>'データ一覧(モニタリング指標)'!YS55</f>
        <v>8514</v>
      </c>
      <c r="YT39" s="149">
        <f>'データ一覧(モニタリング指標)'!YT55</f>
        <v>8514</v>
      </c>
      <c r="YU39" s="149">
        <f>'データ一覧(モニタリング指標)'!YU55</f>
        <v>8721</v>
      </c>
      <c r="YV39" s="149">
        <f>'データ一覧(モニタリング指標)'!YV55</f>
        <v>8721</v>
      </c>
      <c r="YW39" s="149">
        <f>'データ一覧(モニタリング指標)'!YW55</f>
        <v>8721</v>
      </c>
      <c r="YX39" s="149">
        <f>'データ一覧(モニタリング指標)'!YX55</f>
        <v>8721</v>
      </c>
      <c r="YY39" s="149">
        <f>'データ一覧(モニタリング指標)'!YY55</f>
        <v>8721</v>
      </c>
      <c r="YZ39" s="149">
        <f>'データ一覧(モニタリング指標)'!YZ55</f>
        <v>8721</v>
      </c>
      <c r="ZA39" s="149">
        <f>'データ一覧(モニタリング指標)'!ZA55</f>
        <v>8721</v>
      </c>
      <c r="ZB39" s="149">
        <f>'データ一覧(モニタリング指標)'!ZB55</f>
        <v>8721</v>
      </c>
      <c r="ZC39" s="149">
        <f>'データ一覧(モニタリング指標)'!ZC55</f>
        <v>9604</v>
      </c>
      <c r="ZD39" s="149">
        <f>'データ一覧(モニタリング指標)'!ZD55</f>
        <v>9604</v>
      </c>
      <c r="ZE39" s="149">
        <f>'データ一覧(モニタリング指標)'!ZE55</f>
        <v>9604</v>
      </c>
      <c r="ZF39" s="149">
        <f>'データ一覧(モニタリング指標)'!ZF55</f>
        <v>9604</v>
      </c>
      <c r="ZG39" s="149">
        <f>'データ一覧(モニタリング指標)'!ZG55</f>
        <v>9604</v>
      </c>
      <c r="ZH39" s="149">
        <f>'データ一覧(モニタリング指標)'!ZH55</f>
        <v>9604</v>
      </c>
      <c r="ZI39" s="149">
        <f>'データ一覧(モニタリング指標)'!ZI55</f>
        <v>9604</v>
      </c>
      <c r="ZJ39" s="149">
        <f>'データ一覧(モニタリング指標)'!ZJ55</f>
        <v>10242</v>
      </c>
      <c r="ZK39" s="149">
        <f>'データ一覧(モニタリング指標)'!ZK55</f>
        <v>10242</v>
      </c>
      <c r="ZL39" s="149">
        <f>'データ一覧(モニタリング指標)'!ZL55</f>
        <v>10242</v>
      </c>
      <c r="ZM39" s="149">
        <f>'データ一覧(モニタリング指標)'!ZM55</f>
        <v>10242</v>
      </c>
      <c r="ZN39" s="149">
        <f>'データ一覧(モニタリング指標)'!ZN55</f>
        <v>10242</v>
      </c>
      <c r="ZO39" s="149">
        <f>'データ一覧(モニタリング指標)'!ZO55</f>
        <v>10242</v>
      </c>
      <c r="ZP39" s="149">
        <f>'データ一覧(モニタリング指標)'!ZP55</f>
        <v>10242</v>
      </c>
      <c r="ZQ39" s="149">
        <f>'データ一覧(モニタリング指標)'!ZQ55</f>
        <v>10242</v>
      </c>
      <c r="ZR39" s="149">
        <f>'データ一覧(モニタリング指標)'!ZR55</f>
        <v>10242</v>
      </c>
      <c r="ZS39" s="149">
        <f>'データ一覧(モニタリング指標)'!ZS55</f>
        <v>10242</v>
      </c>
      <c r="ZT39" s="149">
        <f>'データ一覧(モニタリング指標)'!ZT55</f>
        <v>10242</v>
      </c>
      <c r="ZU39" s="149">
        <f>'データ一覧(モニタリング指標)'!ZU55</f>
        <v>10242</v>
      </c>
      <c r="ZV39" s="149">
        <f>'データ一覧(モニタリング指標)'!ZV55</f>
        <v>10242</v>
      </c>
      <c r="ZW39" s="149">
        <f>'データ一覧(モニタリング指標)'!ZW55</f>
        <v>10242</v>
      </c>
      <c r="ZX39" s="149">
        <f>'データ一覧(モニタリング指標)'!ZX55</f>
        <v>10242</v>
      </c>
      <c r="ZY39" s="149">
        <f>'データ一覧(モニタリング指標)'!ZY55</f>
        <v>10242</v>
      </c>
      <c r="ZZ39" s="149">
        <f>'データ一覧(モニタリング指標)'!ZZ55</f>
        <v>10242</v>
      </c>
      <c r="AAA39" s="149">
        <f>'データ一覧(モニタリング指標)'!AAA55</f>
        <v>10242</v>
      </c>
      <c r="AAB39" s="149">
        <f>'データ一覧(モニタリング指標)'!AAB55</f>
        <v>10423</v>
      </c>
      <c r="AAC39" s="149">
        <f>'データ一覧(モニタリング指標)'!AAC55</f>
        <v>10597</v>
      </c>
      <c r="AAD39" s="149">
        <f>'データ一覧(モニタリング指標)'!AAD55</f>
        <v>10597</v>
      </c>
      <c r="AAE39" s="149">
        <f>'データ一覧(モニタリング指標)'!AAE55</f>
        <v>10825</v>
      </c>
      <c r="AAF39" s="149">
        <f>'データ一覧(モニタリング指標)'!AAF55</f>
        <v>11062</v>
      </c>
      <c r="AAG39" s="149">
        <f>'データ一覧(モニタリング指標)'!AAG55</f>
        <v>11062</v>
      </c>
      <c r="AAH39" s="149">
        <f>'データ一覧(モニタリング指標)'!AAH55</f>
        <v>11062</v>
      </c>
      <c r="AAI39" s="149">
        <f>'データ一覧(モニタリング指標)'!AAI55</f>
        <v>11477</v>
      </c>
      <c r="AAJ39" s="149">
        <f>'データ一覧(モニタリング指標)'!AAJ55</f>
        <v>11477</v>
      </c>
      <c r="AAK39" s="149">
        <f>'データ一覧(モニタリング指標)'!AAK55</f>
        <v>11477</v>
      </c>
      <c r="AAL39" s="149">
        <f>'データ一覧(モニタリング指標)'!AAL55</f>
        <v>11477</v>
      </c>
      <c r="AAM39" s="149">
        <f>'データ一覧(モニタリング指標)'!AAM55</f>
        <v>11477</v>
      </c>
      <c r="AAN39" s="149">
        <f>'データ一覧(モニタリング指標)'!AAN55</f>
        <v>11477</v>
      </c>
      <c r="AAO39" s="149">
        <f>'データ一覧(モニタリング指標)'!AAO55</f>
        <v>11477</v>
      </c>
      <c r="AAP39" s="149">
        <f>'データ一覧(モニタリング指標)'!AAP55</f>
        <v>11477</v>
      </c>
      <c r="AAQ39" s="149">
        <f>'データ一覧(モニタリング指標)'!AAQ55</f>
        <v>11477</v>
      </c>
      <c r="AAR39" s="149">
        <f>'データ一覧(モニタリング指標)'!AAR55</f>
        <v>11477</v>
      </c>
      <c r="AAS39" s="149">
        <f>'データ一覧(モニタリング指標)'!AAS55</f>
        <v>11446</v>
      </c>
      <c r="AAT39" s="149">
        <f>'データ一覧(モニタリング指標)'!AAT55</f>
        <v>11446</v>
      </c>
      <c r="AAU39" s="149">
        <f>'データ一覧(モニタリング指標)'!AAU55</f>
        <v>11446</v>
      </c>
      <c r="AAV39" s="149">
        <f>'データ一覧(モニタリング指標)'!AAV55</f>
        <v>11446</v>
      </c>
      <c r="AAW39" s="149">
        <f>'データ一覧(モニタリング指標)'!AAW55</f>
        <v>11446</v>
      </c>
      <c r="AAX39" s="149">
        <f>'データ一覧(モニタリング指標)'!AAX55</f>
        <v>11446</v>
      </c>
      <c r="AAY39" s="149">
        <f>'データ一覧(モニタリング指標)'!AAY55</f>
        <v>11446</v>
      </c>
      <c r="AAZ39" s="149">
        <f>'データ一覧(モニタリング指標)'!AAZ55</f>
        <v>11446</v>
      </c>
      <c r="ABA39" s="149">
        <f>'データ一覧(モニタリング指標)'!ABA55</f>
        <v>11446</v>
      </c>
      <c r="ABB39" s="149">
        <f>'データ一覧(モニタリング指標)'!ABB55</f>
        <v>11446</v>
      </c>
      <c r="ABC39" s="149">
        <f>'データ一覧(モニタリング指標)'!ABC55</f>
        <v>11446</v>
      </c>
      <c r="ABD39" s="149">
        <f>'データ一覧(モニタリング指標)'!ABD55</f>
        <v>11446</v>
      </c>
      <c r="ABE39" s="149">
        <f>'データ一覧(モニタリング指標)'!ABE55</f>
        <v>11446</v>
      </c>
      <c r="ABF39" s="149">
        <f>'データ一覧(モニタリング指標)'!ABF55</f>
        <v>11446</v>
      </c>
      <c r="ABG39" s="149">
        <f>'データ一覧(モニタリング指標)'!ABG55</f>
        <v>11446</v>
      </c>
      <c r="ABH39" s="149">
        <f>'データ一覧(モニタリング指標)'!ABH55</f>
        <v>11446</v>
      </c>
      <c r="ABI39" s="149">
        <f>'データ一覧(モニタリング指標)'!ABI55</f>
        <v>11446</v>
      </c>
      <c r="ABJ39" s="149">
        <f>'データ一覧(モニタリング指標)'!ABJ55</f>
        <v>11446</v>
      </c>
      <c r="ABK39" s="149">
        <f>'データ一覧(モニタリング指標)'!ABK55</f>
        <v>11446</v>
      </c>
      <c r="ABL39" s="149">
        <f>'データ一覧(モニタリング指標)'!ABL55</f>
        <v>11446</v>
      </c>
      <c r="ABM39" s="149">
        <f>'データ一覧(モニタリング指標)'!ABM55</f>
        <v>11446</v>
      </c>
      <c r="ABN39" s="149">
        <f>'データ一覧(モニタリング指標)'!ABN55</f>
        <v>11446</v>
      </c>
      <c r="ABO39" s="149">
        <f>'データ一覧(モニタリング指標)'!ABO55</f>
        <v>11446</v>
      </c>
      <c r="ABP39" s="149">
        <f>'データ一覧(モニタリング指標)'!ABP55</f>
        <v>11446</v>
      </c>
      <c r="ABQ39" s="149">
        <f>'データ一覧(モニタリング指標)'!ABQ55</f>
        <v>11446</v>
      </c>
      <c r="ABR39" s="149">
        <f>'データ一覧(モニタリング指標)'!ABR55</f>
        <v>11446</v>
      </c>
      <c r="ABS39" s="149">
        <f>'データ一覧(モニタリング指標)'!ABS55</f>
        <v>11446</v>
      </c>
      <c r="ABT39" s="149">
        <f>'データ一覧(モニタリング指標)'!ABT55</f>
        <v>11446</v>
      </c>
      <c r="ABU39" s="149">
        <f>'データ一覧(モニタリング指標)'!ABU55</f>
        <v>11446</v>
      </c>
      <c r="ABV39" s="149">
        <f>'データ一覧(モニタリング指標)'!ABV55</f>
        <v>11446</v>
      </c>
      <c r="ABW39" s="149">
        <f>'データ一覧(モニタリング指標)'!ABW55</f>
        <v>11446</v>
      </c>
      <c r="ABX39" s="149">
        <f>'データ一覧(モニタリング指標)'!ABX55</f>
        <v>11446</v>
      </c>
      <c r="ABY39" s="149">
        <f>'データ一覧(モニタリング指標)'!ABY55</f>
        <v>11446</v>
      </c>
      <c r="ABZ39" s="149">
        <f>'データ一覧(モニタリング指標)'!ABZ55</f>
        <v>11446</v>
      </c>
      <c r="ACA39" s="149">
        <f>'データ一覧(モニタリング指標)'!ACA55</f>
        <v>11446</v>
      </c>
      <c r="ACB39" s="149">
        <f>'データ一覧(モニタリング指標)'!ACB55</f>
        <v>11446</v>
      </c>
      <c r="ACC39" s="149">
        <f>'データ一覧(モニタリング指標)'!ACC55</f>
        <v>11446</v>
      </c>
      <c r="ACD39" s="149">
        <f>'データ一覧(モニタリング指標)'!ACD55</f>
        <v>11446</v>
      </c>
      <c r="ACE39" s="149">
        <f>'データ一覧(モニタリング指標)'!ACE55</f>
        <v>11446</v>
      </c>
      <c r="ACF39" s="149">
        <f>'データ一覧(モニタリング指標)'!ACF55</f>
        <v>11446</v>
      </c>
      <c r="ACG39" s="149">
        <f>'データ一覧(モニタリング指標)'!ACG55</f>
        <v>11446</v>
      </c>
      <c r="ACH39" s="149">
        <f>'データ一覧(モニタリング指標)'!ACH55</f>
        <v>11446</v>
      </c>
      <c r="ACI39" s="149">
        <f>'データ一覧(モニタリング指標)'!ACI55</f>
        <v>11216</v>
      </c>
      <c r="ACJ39" s="149">
        <f>'データ一覧(モニタリング指標)'!ACJ55</f>
        <v>11216</v>
      </c>
      <c r="ACK39" s="149">
        <f>'データ一覧(モニタリング指標)'!ACK55</f>
        <v>11216</v>
      </c>
      <c r="ACL39" s="149">
        <f>'データ一覧(モニタリング指標)'!ACL55</f>
        <v>11216</v>
      </c>
      <c r="ACM39" s="149">
        <f>'データ一覧(モニタリング指標)'!ACM55</f>
        <v>11216</v>
      </c>
      <c r="ACN39" s="149">
        <f>'データ一覧(モニタリング指標)'!ACN55</f>
        <v>11216</v>
      </c>
      <c r="ACO39" s="149">
        <f>'データ一覧(モニタリング指標)'!ACO55</f>
        <v>11216</v>
      </c>
      <c r="ACP39" s="149">
        <f>'データ一覧(モニタリング指標)'!ACP55</f>
        <v>11216</v>
      </c>
      <c r="ACQ39" s="149">
        <f>'データ一覧(モニタリング指標)'!ACQ55</f>
        <v>11216</v>
      </c>
      <c r="ACR39" s="149">
        <f>'データ一覧(モニタリング指標)'!ACR55</f>
        <v>11216</v>
      </c>
      <c r="ACS39" s="149">
        <f>'データ一覧(モニタリング指標)'!ACS55</f>
        <v>11216</v>
      </c>
      <c r="ACT39" s="149">
        <f>'データ一覧(モニタリング指標)'!ACT55</f>
        <v>11216</v>
      </c>
      <c r="ACU39" s="149">
        <f>'データ一覧(モニタリング指標)'!ACU55</f>
        <v>11216</v>
      </c>
      <c r="ACV39" s="149">
        <f>'データ一覧(モニタリング指標)'!ACV55</f>
        <v>11216</v>
      </c>
      <c r="ACW39" s="149">
        <f>'データ一覧(モニタリング指標)'!ACW55</f>
        <v>11216</v>
      </c>
      <c r="ACX39" s="149">
        <f>'データ一覧(モニタリング指標)'!ACX55</f>
        <v>11216</v>
      </c>
      <c r="ACY39" s="149">
        <f>'データ一覧(モニタリング指標)'!ACY55</f>
        <v>11216</v>
      </c>
      <c r="ACZ39" s="149">
        <f>'データ一覧(モニタリング指標)'!ACZ55</f>
        <v>11216</v>
      </c>
      <c r="ADA39" s="149">
        <f>'データ一覧(モニタリング指標)'!ADA55</f>
        <v>11216</v>
      </c>
      <c r="ADB39" s="149">
        <f>'データ一覧(モニタリング指標)'!ADB55</f>
        <v>11216</v>
      </c>
      <c r="ADC39" s="149">
        <f>'データ一覧(モニタリング指標)'!ADC55</f>
        <v>11216</v>
      </c>
      <c r="ADD39" s="149">
        <f>'データ一覧(モニタリング指標)'!ADD55</f>
        <v>11216</v>
      </c>
      <c r="ADE39" s="149">
        <f>'データ一覧(モニタリング指標)'!ADE55</f>
        <v>11216</v>
      </c>
      <c r="ADF39" s="149">
        <f>'データ一覧(モニタリング指標)'!ADF55</f>
        <v>11216</v>
      </c>
      <c r="ADG39" s="149">
        <f>'データ一覧(モニタリング指標)'!ADG55</f>
        <v>11216</v>
      </c>
      <c r="ADH39" s="149">
        <f>'データ一覧(モニタリング指標)'!ADH55</f>
        <v>11216</v>
      </c>
      <c r="ADI39" s="149">
        <f>'データ一覧(モニタリング指標)'!ADI55</f>
        <v>11216</v>
      </c>
      <c r="ADJ39" s="149">
        <f>'データ一覧(モニタリング指標)'!ADJ55</f>
        <v>11216</v>
      </c>
      <c r="ADK39" s="149">
        <f>'データ一覧(モニタリング指標)'!ADK55</f>
        <v>11216</v>
      </c>
      <c r="ADL39" s="149">
        <f>'データ一覧(モニタリング指標)'!ADL55</f>
        <v>11216</v>
      </c>
      <c r="ADM39" s="149">
        <f>'データ一覧(モニタリング指標)'!ADM55</f>
        <v>11216</v>
      </c>
      <c r="ADN39" s="149">
        <f>'データ一覧(モニタリング指標)'!ADN55</f>
        <v>11216</v>
      </c>
      <c r="ADO39" s="149">
        <f>'データ一覧(モニタリング指標)'!ADO55</f>
        <v>11216</v>
      </c>
      <c r="ADP39" s="149">
        <f>'データ一覧(モニタリング指標)'!ADP55</f>
        <v>11216</v>
      </c>
      <c r="ADQ39" s="149">
        <f>'データ一覧(モニタリング指標)'!ADQ55</f>
        <v>11216</v>
      </c>
      <c r="ADR39" s="149">
        <f>'データ一覧(モニタリング指標)'!ADR55</f>
        <v>11216</v>
      </c>
      <c r="ADS39" s="149">
        <f>'データ一覧(モニタリング指標)'!ADS55</f>
        <v>11216</v>
      </c>
      <c r="ADT39" s="149">
        <f>'データ一覧(モニタリング指標)'!ADT55</f>
        <v>11216</v>
      </c>
      <c r="ADU39" s="149">
        <f>'データ一覧(モニタリング指標)'!ADU55</f>
        <v>11216</v>
      </c>
      <c r="ADV39" s="149">
        <f>'データ一覧(モニタリング指標)'!ADV55</f>
        <v>11216</v>
      </c>
      <c r="ADW39" s="149">
        <f>'データ一覧(モニタリング指標)'!ADW55</f>
        <v>11216</v>
      </c>
      <c r="ADX39" s="149">
        <f>'データ一覧(モニタリング指標)'!ADX55</f>
        <v>11216</v>
      </c>
      <c r="ADY39" s="149">
        <f>'データ一覧(モニタリング指標)'!ADY55</f>
        <v>11216</v>
      </c>
      <c r="ADZ39" s="149">
        <f>'データ一覧(モニタリング指標)'!ADZ55</f>
        <v>11216</v>
      </c>
      <c r="AEA39" s="149">
        <f>'データ一覧(モニタリング指標)'!AEA55</f>
        <v>11216</v>
      </c>
      <c r="AEB39" s="149">
        <f>'データ一覧(モニタリング指標)'!AEB55</f>
        <v>11216</v>
      </c>
      <c r="AEC39" s="149">
        <f>'データ一覧(モニタリング指標)'!AEC55</f>
        <v>11216</v>
      </c>
      <c r="AED39" s="149">
        <f>'データ一覧(モニタリング指標)'!AED55</f>
        <v>11216</v>
      </c>
      <c r="AEE39" s="149">
        <f>'データ一覧(モニタリング指標)'!AEE55</f>
        <v>11216</v>
      </c>
      <c r="AEF39" s="149">
        <f>'データ一覧(モニタリング指標)'!AEF55</f>
        <v>11216</v>
      </c>
      <c r="AEG39" s="149">
        <f>'データ一覧(モニタリング指標)'!AEG55</f>
        <v>11216</v>
      </c>
      <c r="AEH39" s="149">
        <f>'データ一覧(モニタリング指標)'!AEH55</f>
        <v>11216</v>
      </c>
      <c r="AEI39" s="149">
        <f>'データ一覧(モニタリング指標)'!AEI55</f>
        <v>11216</v>
      </c>
      <c r="AEJ39" s="149">
        <f>'データ一覧(モニタリング指標)'!AEJ55</f>
        <v>11216</v>
      </c>
      <c r="AEK39" s="149">
        <f>'データ一覧(モニタリング指標)'!AEK55</f>
        <v>11216</v>
      </c>
      <c r="AEL39" s="149">
        <f>'データ一覧(モニタリング指標)'!AEL55</f>
        <v>11216</v>
      </c>
      <c r="AEM39" s="149">
        <f>'データ一覧(モニタリング指標)'!AEM55</f>
        <v>11216</v>
      </c>
      <c r="AEN39" s="149">
        <f>'データ一覧(モニタリング指標)'!AEN55</f>
        <v>11216</v>
      </c>
      <c r="AEO39" s="149">
        <f>'データ一覧(モニタリング指標)'!AEO55</f>
        <v>11216</v>
      </c>
      <c r="AEP39" s="149">
        <f>'データ一覧(モニタリング指標)'!AEP55</f>
        <v>11216</v>
      </c>
      <c r="AEQ39" s="149">
        <f>'データ一覧(モニタリング指標)'!AEQ55</f>
        <v>11216</v>
      </c>
      <c r="AER39" s="149">
        <f>'データ一覧(モニタリング指標)'!AER55</f>
        <v>11216</v>
      </c>
      <c r="AES39" s="149">
        <f>'データ一覧(モニタリング指標)'!AES55</f>
        <v>11216</v>
      </c>
      <c r="AET39" s="149">
        <f>'データ一覧(モニタリング指標)'!AET55</f>
        <v>11216</v>
      </c>
      <c r="AEU39" s="149">
        <f>'データ一覧(モニタリング指標)'!AEU55</f>
        <v>11216</v>
      </c>
      <c r="AEV39" s="149">
        <f>'データ一覧(モニタリング指標)'!AEV55</f>
        <v>11216</v>
      </c>
      <c r="AEW39" s="149">
        <f>'データ一覧(モニタリング指標)'!AEW55</f>
        <v>11216</v>
      </c>
      <c r="AEX39" s="149">
        <f>'データ一覧(モニタリング指標)'!AEX55</f>
        <v>11216</v>
      </c>
      <c r="AEY39" s="149">
        <f>'データ一覧(モニタリング指標)'!AEY55</f>
        <v>11216</v>
      </c>
      <c r="AEZ39" s="149">
        <f>'データ一覧(モニタリング指標)'!AEZ55</f>
        <v>11216</v>
      </c>
      <c r="AFA39" s="149">
        <f>'データ一覧(モニタリング指標)'!AFA55</f>
        <v>11216</v>
      </c>
      <c r="AFB39" s="149">
        <f>'データ一覧(モニタリング指標)'!AFB55</f>
        <v>11216</v>
      </c>
      <c r="AFC39" s="149">
        <f>'データ一覧(モニタリング指標)'!AFC55</f>
        <v>11216</v>
      </c>
      <c r="AFD39" s="149">
        <f>'データ一覧(モニタリング指標)'!AFD55</f>
        <v>11216</v>
      </c>
      <c r="AFE39" s="149">
        <f>'データ一覧(モニタリング指標)'!AFE55</f>
        <v>11216</v>
      </c>
      <c r="AFF39" s="149">
        <f>'データ一覧(モニタリング指標)'!AFF55</f>
        <v>11216</v>
      </c>
      <c r="AFG39" s="149">
        <f>'データ一覧(モニタリング指標)'!AFG55</f>
        <v>11216</v>
      </c>
      <c r="AFH39" s="149">
        <f>'データ一覧(モニタリング指標)'!AFH55</f>
        <v>11216</v>
      </c>
      <c r="AFI39" s="149">
        <f>'データ一覧(モニタリング指標)'!AFI55</f>
        <v>11216</v>
      </c>
      <c r="AFJ39" s="149">
        <f>'データ一覧(モニタリング指標)'!AFJ55</f>
        <v>11216</v>
      </c>
      <c r="AFK39" s="149">
        <f>'データ一覧(モニタリング指標)'!AFK55</f>
        <v>11216</v>
      </c>
      <c r="AFL39" s="149">
        <f>'データ一覧(モニタリング指標)'!AFL55</f>
        <v>11216</v>
      </c>
      <c r="AFM39" s="149">
        <f>'データ一覧(モニタリング指標)'!AFM55</f>
        <v>11216</v>
      </c>
      <c r="AFN39" s="149">
        <f>'データ一覧(モニタリング指標)'!AFN55</f>
        <v>11216</v>
      </c>
      <c r="AFO39" s="149">
        <f>'データ一覧(モニタリング指標)'!AFO55</f>
        <v>11216</v>
      </c>
      <c r="AFP39" s="149">
        <f>'データ一覧(モニタリング指標)'!AFP55</f>
        <v>11216</v>
      </c>
      <c r="AFQ39" s="149">
        <f>'データ一覧(モニタリング指標)'!AFQ55</f>
        <v>11216</v>
      </c>
      <c r="AFR39" s="149">
        <f>'データ一覧(モニタリング指標)'!AFR55</f>
        <v>11216</v>
      </c>
      <c r="AFS39" s="149">
        <f>'データ一覧(モニタリング指標)'!AFS55</f>
        <v>11216</v>
      </c>
      <c r="AFT39" s="149">
        <f>'データ一覧(モニタリング指標)'!AFT55</f>
        <v>11216</v>
      </c>
      <c r="AFU39" s="149">
        <f>'データ一覧(モニタリング指標)'!AFU55</f>
        <v>11216</v>
      </c>
      <c r="AFV39" s="149">
        <f>'データ一覧(モニタリング指標)'!AFV55</f>
        <v>9861</v>
      </c>
      <c r="AFW39" s="149">
        <f>'データ一覧(モニタリング指標)'!AFW55</f>
        <v>9861</v>
      </c>
      <c r="AFX39" s="149">
        <f>'データ一覧(モニタリング指標)'!AFX55</f>
        <v>9861</v>
      </c>
      <c r="AFY39" s="149">
        <f>'データ一覧(モニタリング指標)'!AFY55</f>
        <v>9861</v>
      </c>
      <c r="AFZ39" s="149">
        <f>'データ一覧(モニタリング指標)'!AFZ55</f>
        <v>9861</v>
      </c>
      <c r="AGA39" s="149">
        <f>'データ一覧(モニタリング指標)'!AGA55</f>
        <v>9861</v>
      </c>
      <c r="AGB39" s="149">
        <f>'データ一覧(モニタリング指標)'!AGB55</f>
        <v>9861</v>
      </c>
      <c r="AGC39" s="149">
        <f>'データ一覧(モニタリング指標)'!AGC55</f>
        <v>9861</v>
      </c>
      <c r="AGD39" s="149">
        <f>'データ一覧(モニタリング指標)'!AGD55</f>
        <v>9861</v>
      </c>
      <c r="AGE39" s="149">
        <f>'データ一覧(モニタリング指標)'!AGE55</f>
        <v>9861</v>
      </c>
      <c r="AGF39" s="149">
        <f>'データ一覧(モニタリング指標)'!AGF55</f>
        <v>9861</v>
      </c>
      <c r="AGG39" s="149">
        <f>'データ一覧(モニタリング指標)'!AGG55</f>
        <v>9861</v>
      </c>
      <c r="AGH39" s="149">
        <f>'データ一覧(モニタリング指標)'!AGH55</f>
        <v>9861</v>
      </c>
      <c r="AGI39" s="149">
        <f>'データ一覧(モニタリング指標)'!AGI55</f>
        <v>9861</v>
      </c>
      <c r="AGJ39" s="149">
        <f>'データ一覧(モニタリング指標)'!AGJ55</f>
        <v>9861</v>
      </c>
      <c r="AGK39" s="149">
        <f>'データ一覧(モニタリング指標)'!AGK55</f>
        <v>9861</v>
      </c>
      <c r="AGL39" s="149">
        <f>'データ一覧(モニタリング指標)'!AGL55</f>
        <v>9861</v>
      </c>
      <c r="AGM39" s="149">
        <f>'データ一覧(モニタリング指標)'!AGM55</f>
        <v>9861</v>
      </c>
      <c r="AGN39" s="149">
        <f>'データ一覧(モニタリング指標)'!AGN55</f>
        <v>9861</v>
      </c>
      <c r="AGO39" s="149">
        <f>'データ一覧(モニタリング指標)'!AGO55</f>
        <v>9861</v>
      </c>
      <c r="AGP39" s="149">
        <f>'データ一覧(モニタリング指標)'!AGP55</f>
        <v>9861</v>
      </c>
      <c r="AGQ39" s="149">
        <f>'データ一覧(モニタリング指標)'!AGQ55</f>
        <v>9861</v>
      </c>
      <c r="AGR39" s="149">
        <f>'データ一覧(モニタリング指標)'!AGR55</f>
        <v>9861</v>
      </c>
      <c r="AGS39" s="149">
        <f>'データ一覧(モニタリング指標)'!AGS55</f>
        <v>9861</v>
      </c>
      <c r="AGT39" s="149">
        <f>'データ一覧(モニタリング指標)'!AGT55</f>
        <v>9861</v>
      </c>
      <c r="AGU39" s="149">
        <f>'データ一覧(モニタリング指標)'!AGU55</f>
        <v>9861</v>
      </c>
      <c r="AGV39" s="149">
        <f>'データ一覧(モニタリング指標)'!AGV55</f>
        <v>9861</v>
      </c>
      <c r="AGW39" s="149">
        <f>'データ一覧(モニタリング指標)'!AGW55</f>
        <v>9861</v>
      </c>
      <c r="AGX39" s="149">
        <f>'データ一覧(モニタリング指標)'!AGX55</f>
        <v>9861</v>
      </c>
      <c r="AGY39" s="149">
        <f>'データ一覧(モニタリング指標)'!AGY55</f>
        <v>9861</v>
      </c>
      <c r="AGZ39" s="149">
        <f>'データ一覧(モニタリング指標)'!AGZ55</f>
        <v>9861</v>
      </c>
      <c r="AHA39" s="149">
        <f>'データ一覧(モニタリング指標)'!AHA55</f>
        <v>9861</v>
      </c>
      <c r="AHB39" s="149">
        <f>'データ一覧(モニタリング指標)'!AHB55</f>
        <v>9861</v>
      </c>
      <c r="AHC39" s="149">
        <f>'データ一覧(モニタリング指標)'!AHC55</f>
        <v>9861</v>
      </c>
      <c r="AHD39" s="149">
        <f>'データ一覧(モニタリング指標)'!AHD55</f>
        <v>9861</v>
      </c>
      <c r="AHE39" s="149">
        <f>'データ一覧(モニタリング指標)'!AHE55</f>
        <v>9861</v>
      </c>
      <c r="AHF39" s="149">
        <f>'データ一覧(モニタリング指標)'!AHF55</f>
        <v>9861</v>
      </c>
      <c r="AHG39" s="149">
        <f>'データ一覧(モニタリング指標)'!AHG55</f>
        <v>9861</v>
      </c>
      <c r="AHH39" s="149">
        <f>'データ一覧(モニタリング指標)'!AHH55</f>
        <v>9861</v>
      </c>
      <c r="AHI39" s="149">
        <f>'データ一覧(モニタリング指標)'!AHI55</f>
        <v>9861</v>
      </c>
      <c r="AHJ39" s="149">
        <f>'データ一覧(モニタリング指標)'!AHJ55</f>
        <v>9861</v>
      </c>
      <c r="AHK39" s="149">
        <f>'データ一覧(モニタリング指標)'!AHK55</f>
        <v>9861</v>
      </c>
      <c r="AHL39" s="149">
        <f>'データ一覧(モニタリング指標)'!AHL55</f>
        <v>9861</v>
      </c>
      <c r="AHM39" s="149">
        <f>'データ一覧(モニタリング指標)'!AHM55</f>
        <v>9861</v>
      </c>
      <c r="AHN39" s="149">
        <f>'データ一覧(モニタリング指標)'!AHN55</f>
        <v>9861</v>
      </c>
      <c r="AHO39" s="149">
        <f>'データ一覧(モニタリング指標)'!AHO55</f>
        <v>9861</v>
      </c>
      <c r="AHP39" s="149">
        <f>'データ一覧(モニタリング指標)'!AHP55</f>
        <v>9861</v>
      </c>
      <c r="AHQ39" s="149">
        <f>'データ一覧(モニタリング指標)'!AHQ55</f>
        <v>9861</v>
      </c>
      <c r="AHR39" s="149">
        <f>'データ一覧(モニタリング指標)'!AHR55</f>
        <v>9861</v>
      </c>
      <c r="AHS39" s="149">
        <f>'データ一覧(モニタリング指標)'!AHS55</f>
        <v>9861</v>
      </c>
      <c r="AHT39" s="149">
        <f>'データ一覧(モニタリング指標)'!AHT55</f>
        <v>9861</v>
      </c>
      <c r="AHU39" s="149">
        <f>'データ一覧(モニタリング指標)'!AHU55</f>
        <v>9861</v>
      </c>
      <c r="AHV39" s="149">
        <f>'データ一覧(モニタリング指標)'!AHV55</f>
        <v>9861</v>
      </c>
      <c r="AHW39" s="149">
        <f>'データ一覧(モニタリング指標)'!AHW55</f>
        <v>9861</v>
      </c>
      <c r="AHX39" s="149">
        <f>'データ一覧(モニタリング指標)'!AHX55</f>
        <v>9480</v>
      </c>
      <c r="AHY39" s="149">
        <f>'データ一覧(モニタリング指標)'!AHY55</f>
        <v>9480</v>
      </c>
      <c r="AHZ39" s="149">
        <f>'データ一覧(モニタリング指標)'!AHZ55</f>
        <v>9480</v>
      </c>
      <c r="AIA39" s="149">
        <f>'データ一覧(モニタリング指標)'!AIA55</f>
        <v>9480</v>
      </c>
      <c r="AIB39" s="149">
        <f>'データ一覧(モニタリング指標)'!AIB55</f>
        <v>9480</v>
      </c>
      <c r="AIC39" s="149">
        <f>'データ一覧(モニタリング指標)'!AIC55</f>
        <v>9480</v>
      </c>
      <c r="AID39" s="149">
        <f>'データ一覧(モニタリング指標)'!AID55</f>
        <v>9480</v>
      </c>
      <c r="AIE39" s="149">
        <f>'データ一覧(モニタリング指標)'!AIE55</f>
        <v>9480</v>
      </c>
      <c r="AIF39" s="149">
        <f>'データ一覧(モニタリング指標)'!AIF55</f>
        <v>9480</v>
      </c>
      <c r="AIG39" s="149">
        <f>'データ一覧(モニタリング指標)'!AIG55</f>
        <v>9480</v>
      </c>
      <c r="AIH39" s="149">
        <f>'データ一覧(モニタリング指標)'!AIH55</f>
        <v>9480</v>
      </c>
      <c r="AII39" s="149">
        <f>'データ一覧(モニタリング指標)'!AII55</f>
        <v>9480</v>
      </c>
      <c r="AIJ39" s="149">
        <f>'データ一覧(モニタリング指標)'!AIJ55</f>
        <v>9480</v>
      </c>
      <c r="AIK39" s="149">
        <f>'データ一覧(モニタリング指標)'!AIK55</f>
        <v>9480</v>
      </c>
      <c r="AIL39" s="149">
        <f>'データ一覧(モニタリング指標)'!AIL55</f>
        <v>9480</v>
      </c>
      <c r="AIM39" s="149">
        <f>'データ一覧(モニタリング指標)'!AIM55</f>
        <v>9480</v>
      </c>
      <c r="AIN39" s="149">
        <f>'データ一覧(モニタリング指標)'!AIN55</f>
        <v>9480</v>
      </c>
      <c r="AIO39" s="149">
        <f>'データ一覧(モニタリング指標)'!AIO55</f>
        <v>9480</v>
      </c>
      <c r="AIP39" s="149">
        <f>'データ一覧(モニタリング指標)'!AIP55</f>
        <v>9480</v>
      </c>
      <c r="AIQ39" s="149">
        <f>'データ一覧(モニタリング指標)'!AIQ55</f>
        <v>9480</v>
      </c>
      <c r="AIR39" s="149">
        <f>'データ一覧(モニタリング指標)'!AIR55</f>
        <v>9480</v>
      </c>
      <c r="AIS39" s="149">
        <f>'データ一覧(モニタリング指標)'!AIS55</f>
        <v>9480</v>
      </c>
      <c r="AIT39" s="149">
        <f>'データ一覧(モニタリング指標)'!AIT55</f>
        <v>9480</v>
      </c>
      <c r="AIU39" s="149">
        <f>'データ一覧(モニタリング指標)'!AIU55</f>
        <v>9480</v>
      </c>
      <c r="AIV39" s="149">
        <f>'データ一覧(モニタリング指標)'!AIV55</f>
        <v>9480</v>
      </c>
      <c r="AIW39" s="149">
        <f>'データ一覧(モニタリング指標)'!AIW55</f>
        <v>9480</v>
      </c>
      <c r="AIX39" s="149">
        <f>'データ一覧(モニタリング指標)'!AIX55</f>
        <v>9480</v>
      </c>
      <c r="AIY39" s="149">
        <f>'データ一覧(モニタリング指標)'!AIY55</f>
        <v>9480</v>
      </c>
      <c r="AIZ39" s="149">
        <f>'データ一覧(モニタリング指標)'!AIZ55</f>
        <v>9480</v>
      </c>
      <c r="AJA39" s="149">
        <f>'データ一覧(モニタリング指標)'!AJA55</f>
        <v>9480</v>
      </c>
      <c r="AJB39" s="149">
        <f>'データ一覧(モニタリング指標)'!AJB55</f>
        <v>9480</v>
      </c>
      <c r="AJC39" s="149">
        <f>'データ一覧(モニタリング指標)'!AJC55</f>
        <v>9480</v>
      </c>
      <c r="AJD39" s="149">
        <f>'データ一覧(モニタリング指標)'!AJD55</f>
        <v>9480</v>
      </c>
      <c r="AJE39" s="149">
        <f>'データ一覧(モニタリング指標)'!AJE55</f>
        <v>9480</v>
      </c>
      <c r="AJF39" s="149">
        <f>'データ一覧(モニタリング指標)'!AJF55</f>
        <v>9480</v>
      </c>
      <c r="AJG39" s="149">
        <f>'データ一覧(モニタリング指標)'!AJG55</f>
        <v>9480</v>
      </c>
      <c r="AJH39" s="149">
        <f>'データ一覧(モニタリング指標)'!AJH55</f>
        <v>9480</v>
      </c>
      <c r="AJI39" s="149">
        <f>'データ一覧(モニタリング指標)'!AJI55</f>
        <v>9480</v>
      </c>
      <c r="AJJ39" s="149">
        <f>'データ一覧(モニタリング指標)'!AJJ55</f>
        <v>9480</v>
      </c>
      <c r="AJK39" s="149">
        <f>'データ一覧(モニタリング指標)'!AJK55</f>
        <v>9480</v>
      </c>
      <c r="AJL39" s="149">
        <f>'データ一覧(モニタリング指標)'!AJL55</f>
        <v>9480</v>
      </c>
      <c r="AJM39" s="149">
        <f>'データ一覧(モニタリング指標)'!AJM55</f>
        <v>9480</v>
      </c>
      <c r="AJN39" s="149">
        <f>'データ一覧(モニタリング指標)'!AJN55</f>
        <v>9480</v>
      </c>
      <c r="AJO39" s="149">
        <f>'データ一覧(モニタリング指標)'!AJO55</f>
        <v>9480</v>
      </c>
      <c r="AJP39" s="149">
        <f>'データ一覧(モニタリング指標)'!AJP55</f>
        <v>9480</v>
      </c>
      <c r="AJQ39" s="149">
        <f>'データ一覧(モニタリング指標)'!AJQ55</f>
        <v>9480</v>
      </c>
      <c r="AJR39" s="149">
        <f>'データ一覧(モニタリング指標)'!AJR55</f>
        <v>9480</v>
      </c>
      <c r="AJS39" s="149">
        <f>'データ一覧(モニタリング指標)'!AJS55</f>
        <v>9480</v>
      </c>
      <c r="AJT39" s="149">
        <f>'データ一覧(モニタリング指標)'!AJT55</f>
        <v>9498</v>
      </c>
      <c r="AJU39" s="149">
        <f>'データ一覧(モニタリング指標)'!AJU55</f>
        <v>9498</v>
      </c>
      <c r="AJV39" s="149">
        <f>'データ一覧(モニタリング指標)'!AJV55</f>
        <v>9498</v>
      </c>
      <c r="AJW39" s="149">
        <f>'データ一覧(モニタリング指標)'!AJW55</f>
        <v>9498</v>
      </c>
      <c r="AJX39" s="149">
        <f>'データ一覧(モニタリング指標)'!AJX55</f>
        <v>9498</v>
      </c>
      <c r="AJY39" s="149">
        <f>'データ一覧(モニタリング指標)'!AJY55</f>
        <v>9498</v>
      </c>
      <c r="AJZ39" s="149">
        <f>'データ一覧(モニタリング指標)'!AJZ55</f>
        <v>9498</v>
      </c>
      <c r="AKA39" s="149">
        <f>'データ一覧(モニタリング指標)'!AKA55</f>
        <v>9498</v>
      </c>
      <c r="AKB39" s="149">
        <f>'データ一覧(モニタリング指標)'!AKB55</f>
        <v>9498</v>
      </c>
      <c r="AKC39" s="149">
        <f>'データ一覧(モニタリング指標)'!AKC55</f>
        <v>9498</v>
      </c>
      <c r="AKD39" s="149">
        <f>'データ一覧(モニタリング指標)'!AKD55</f>
        <v>9498</v>
      </c>
      <c r="AKE39" s="149">
        <f>'データ一覧(モニタリング指標)'!AKE55</f>
        <v>9498</v>
      </c>
      <c r="AKF39" s="149">
        <f>'データ一覧(モニタリング指標)'!AKF55</f>
        <v>9498</v>
      </c>
      <c r="AKG39" s="149">
        <f>'データ一覧(モニタリング指標)'!AKG55</f>
        <v>9498</v>
      </c>
      <c r="AKH39" s="149">
        <f>'データ一覧(モニタリング指標)'!AKH55</f>
        <v>9498</v>
      </c>
      <c r="AKI39" s="149">
        <f>'データ一覧(モニタリング指標)'!AKI55</f>
        <v>9497</v>
      </c>
      <c r="AKJ39" s="149">
        <f>'データ一覧(モニタリング指標)'!AKJ55</f>
        <v>9497</v>
      </c>
      <c r="AKK39" s="149">
        <f>'データ一覧(モニタリング指標)'!AKK55</f>
        <v>9497</v>
      </c>
      <c r="AKL39" s="149">
        <f>'データ一覧(モニタリング指標)'!AKL55</f>
        <v>9497</v>
      </c>
      <c r="AKM39" s="149">
        <f>'データ一覧(モニタリング指標)'!AKM55</f>
        <v>9497</v>
      </c>
      <c r="AKN39" s="149">
        <f>'データ一覧(モニタリング指標)'!AKN55</f>
        <v>9497</v>
      </c>
      <c r="AKO39" s="149">
        <f>'データ一覧(モニタリング指標)'!AKO55</f>
        <v>9497</v>
      </c>
      <c r="AKP39" s="149">
        <f>'データ一覧(モニタリング指標)'!AKP55</f>
        <v>9497</v>
      </c>
      <c r="AKQ39" s="149">
        <f>'データ一覧(モニタリング指標)'!AKQ55</f>
        <v>9497</v>
      </c>
      <c r="AKR39" s="149">
        <f>'データ一覧(モニタリング指標)'!AKR55</f>
        <v>9497</v>
      </c>
      <c r="AKS39" s="149">
        <f>'データ一覧(モニタリング指標)'!AKS55</f>
        <v>9497</v>
      </c>
      <c r="AKT39" s="149">
        <f>'データ一覧(モニタリング指標)'!AKT55</f>
        <v>9497</v>
      </c>
      <c r="AKU39" s="149">
        <f>'データ一覧(モニタリング指標)'!AKU55</f>
        <v>9497</v>
      </c>
      <c r="AKV39" s="149">
        <f>'データ一覧(モニタリング指標)'!AKV55</f>
        <v>9505</v>
      </c>
      <c r="AKW39" s="149">
        <f>'データ一覧(モニタリング指標)'!AKW55</f>
        <v>9505</v>
      </c>
      <c r="AKX39" s="149">
        <f>'データ一覧(モニタリング指標)'!AKX55</f>
        <v>9505</v>
      </c>
      <c r="AKY39" s="149">
        <f>'データ一覧(モニタリング指標)'!AKY55</f>
        <v>9505</v>
      </c>
      <c r="AKZ39" s="149">
        <f>'データ一覧(モニタリング指標)'!AKZ55</f>
        <v>9505</v>
      </c>
      <c r="ALA39" s="149">
        <f>'データ一覧(モニタリング指標)'!ALA55</f>
        <v>9505</v>
      </c>
      <c r="ALB39" s="149">
        <f>'データ一覧(モニタリング指標)'!ALB55</f>
        <v>9505</v>
      </c>
      <c r="ALC39" s="149">
        <f>'データ一覧(モニタリング指標)'!ALC55</f>
        <v>9505</v>
      </c>
      <c r="ALD39" s="149">
        <f>'データ一覧(モニタリング指標)'!ALD55</f>
        <v>9505</v>
      </c>
      <c r="ALE39" s="149">
        <f>'データ一覧(モニタリング指標)'!ALE55</f>
        <v>9505</v>
      </c>
      <c r="ALF39" s="149">
        <f>'データ一覧(モニタリング指標)'!ALF55</f>
        <v>9505</v>
      </c>
      <c r="ALG39" s="149">
        <f>'データ一覧(モニタリング指標)'!ALG55</f>
        <v>9505</v>
      </c>
      <c r="ALH39" s="149">
        <f>'データ一覧(モニタリング指標)'!ALH55</f>
        <v>9505</v>
      </c>
      <c r="ALI39" s="149">
        <f>'データ一覧(モニタリング指標)'!ALI55</f>
        <v>9505</v>
      </c>
      <c r="ALJ39" s="149">
        <f>'データ一覧(モニタリング指標)'!ALJ55</f>
        <v>9505</v>
      </c>
      <c r="ALK39" s="149">
        <f>'データ一覧(モニタリング指標)'!ALK55</f>
        <v>9505</v>
      </c>
      <c r="ALL39" s="149">
        <f>'データ一覧(モニタリング指標)'!ALL55</f>
        <v>9505</v>
      </c>
      <c r="ALM39" s="149">
        <f>'データ一覧(モニタリング指標)'!ALM55</f>
        <v>9505</v>
      </c>
      <c r="ALN39" s="149">
        <f>'データ一覧(モニタリング指標)'!ALN55</f>
        <v>9505</v>
      </c>
      <c r="ALO39" s="149">
        <f>'データ一覧(モニタリング指標)'!ALO55</f>
        <v>9505</v>
      </c>
      <c r="ALP39" s="149">
        <f>'データ一覧(モニタリング指標)'!ALP55</f>
        <v>9505</v>
      </c>
      <c r="ALQ39" s="149">
        <f>'データ一覧(モニタリング指標)'!ALQ55</f>
        <v>9505</v>
      </c>
      <c r="ALR39" s="149">
        <f>'データ一覧(モニタリング指標)'!ALR55</f>
        <v>9505</v>
      </c>
      <c r="ALS39" s="149">
        <f>'データ一覧(モニタリング指標)'!ALS55</f>
        <v>9096</v>
      </c>
      <c r="ALT39" s="149">
        <f>'データ一覧(モニタリング指標)'!ALT55</f>
        <v>9096</v>
      </c>
      <c r="ALU39" s="149">
        <f>'データ一覧(モニタリング指標)'!ALU55</f>
        <v>9096</v>
      </c>
      <c r="ALV39" s="149">
        <f>'データ一覧(モニタリング指標)'!ALV55</f>
        <v>9096</v>
      </c>
      <c r="ALW39" s="149">
        <f>'データ一覧(モニタリング指標)'!ALW55</f>
        <v>9096</v>
      </c>
      <c r="ALX39" s="149">
        <f>'データ一覧(モニタリング指標)'!ALX55</f>
        <v>9096</v>
      </c>
      <c r="ALY39" s="149">
        <f>'データ一覧(モニタリング指標)'!ALY55</f>
        <v>9096</v>
      </c>
      <c r="ALZ39" s="149">
        <f>'データ一覧(モニタリング指標)'!ALZ55</f>
        <v>9096</v>
      </c>
      <c r="AMA39" s="149">
        <f>'データ一覧(モニタリング指標)'!AMA55</f>
        <v>9096</v>
      </c>
      <c r="AMB39" s="149">
        <f>'データ一覧(モニタリング指標)'!AMB55</f>
        <v>9096</v>
      </c>
      <c r="AMC39" s="149">
        <f>'データ一覧(モニタリング指標)'!AMC55</f>
        <v>9096</v>
      </c>
      <c r="AMD39" s="149">
        <f>'データ一覧(モニタリング指標)'!AMD55</f>
        <v>9096</v>
      </c>
      <c r="AME39" s="149">
        <f>'データ一覧(モニタリング指標)'!AME55</f>
        <v>9096</v>
      </c>
      <c r="AMF39" s="149">
        <f>'データ一覧(モニタリング指標)'!AMF55</f>
        <v>9096</v>
      </c>
      <c r="AMG39" s="149">
        <f>'データ一覧(モニタリング指標)'!AMG55</f>
        <v>9096</v>
      </c>
      <c r="AMH39" s="149">
        <f>'データ一覧(モニタリング指標)'!AMH55</f>
        <v>9096</v>
      </c>
      <c r="AMI39" s="149">
        <f>'データ一覧(モニタリング指標)'!AMI55</f>
        <v>9096</v>
      </c>
      <c r="AMJ39" s="149">
        <f>'データ一覧(モニタリング指標)'!AMJ55</f>
        <v>9096</v>
      </c>
      <c r="AMK39" s="149">
        <f>'データ一覧(モニタリング指標)'!AMK55</f>
        <v>9096</v>
      </c>
      <c r="AML39" s="149">
        <f>'データ一覧(モニタリング指標)'!AML55</f>
        <v>9096</v>
      </c>
      <c r="AMM39" s="149">
        <f>'データ一覧(モニタリング指標)'!AMM55</f>
        <v>9096</v>
      </c>
      <c r="AMN39" s="149">
        <f>'データ一覧(モニタリング指標)'!AMN55</f>
        <v>9096</v>
      </c>
      <c r="AMO39" s="149">
        <f>'データ一覧(モニタリング指標)'!AMO55</f>
        <v>9090</v>
      </c>
      <c r="AMP39" s="149">
        <f>'データ一覧(モニタリング指標)'!AMP55</f>
        <v>9090</v>
      </c>
      <c r="AMQ39" s="149">
        <f>'データ一覧(モニタリング指標)'!AMQ55</f>
        <v>9090</v>
      </c>
      <c r="AMR39" s="149">
        <f>'データ一覧(モニタリング指標)'!AMR55</f>
        <v>9090</v>
      </c>
      <c r="AMS39" s="149">
        <f>'データ一覧(モニタリング指標)'!AMS55</f>
        <v>9090</v>
      </c>
      <c r="AMT39" s="149">
        <f>'データ一覧(モニタリング指標)'!AMT55</f>
        <v>9090</v>
      </c>
      <c r="AMU39" s="149">
        <f>'データ一覧(モニタリング指標)'!AMU55</f>
        <v>9090</v>
      </c>
      <c r="AMV39" s="149">
        <f>'データ一覧(モニタリング指標)'!AMV55</f>
        <v>9090</v>
      </c>
      <c r="AMW39" s="149">
        <f>'データ一覧(モニタリング指標)'!AMW55</f>
        <v>9090</v>
      </c>
      <c r="AMX39" s="149">
        <f>'データ一覧(モニタリング指標)'!AMX55</f>
        <v>8429</v>
      </c>
      <c r="AMY39" s="149">
        <f>'データ一覧(モニタリング指標)'!AMY55</f>
        <v>8429</v>
      </c>
      <c r="AMZ39" s="149">
        <f>'データ一覧(モニタリング指標)'!AMZ55</f>
        <v>8429</v>
      </c>
      <c r="ANA39" s="149">
        <f>'データ一覧(モニタリング指標)'!ANA55</f>
        <v>8429</v>
      </c>
      <c r="ANB39" s="149">
        <f>'データ一覧(モニタリング指標)'!ANB55</f>
        <v>8429</v>
      </c>
      <c r="ANC39" s="149">
        <f>'データ一覧(モニタリング指標)'!ANC55</f>
        <v>8429</v>
      </c>
      <c r="AND39" s="149">
        <f>'データ一覧(モニタリング指標)'!AND55</f>
        <v>8429</v>
      </c>
      <c r="ANE39" s="149">
        <f>'データ一覧(モニタリング指標)'!ANE55</f>
        <v>8429</v>
      </c>
      <c r="ANF39" s="149">
        <f>'データ一覧(モニタリング指標)'!ANF55</f>
        <v>8429</v>
      </c>
      <c r="ANG39" s="149">
        <f>'データ一覧(モニタリング指標)'!ANG55</f>
        <v>8429</v>
      </c>
      <c r="ANH39" s="149">
        <f>'データ一覧(モニタリング指標)'!ANH55</f>
        <v>8429</v>
      </c>
      <c r="ANI39" s="149">
        <f>'データ一覧(モニタリング指標)'!ANI55</f>
        <v>8429</v>
      </c>
      <c r="ANJ39" s="149">
        <f>'データ一覧(モニタリング指標)'!ANJ55</f>
        <v>8429</v>
      </c>
      <c r="ANK39" s="149">
        <f>'データ一覧(モニタリング指標)'!ANK55</f>
        <v>8429</v>
      </c>
      <c r="ANL39" s="149">
        <f>'データ一覧(モニタリング指標)'!ANL55</f>
        <v>8429</v>
      </c>
      <c r="ANM39" s="149">
        <f>'データ一覧(モニタリング指標)'!ANM55</f>
        <v>8429</v>
      </c>
      <c r="ANN39" s="149">
        <f>'データ一覧(モニタリング指標)'!ANN55</f>
        <v>8429</v>
      </c>
      <c r="ANO39" s="149">
        <f>'データ一覧(モニタリング指標)'!ANO55</f>
        <v>8429</v>
      </c>
      <c r="ANP39" s="149">
        <f>'データ一覧(モニタリング指標)'!ANP55</f>
        <v>8429</v>
      </c>
      <c r="ANQ39" s="149">
        <f>'データ一覧(モニタリング指標)'!ANQ55</f>
        <v>8429</v>
      </c>
      <c r="ANR39" s="149">
        <f>'データ一覧(モニタリング指標)'!ANR55</f>
        <v>8429</v>
      </c>
      <c r="ANS39" s="149">
        <f>'データ一覧(モニタリング指標)'!ANS55</f>
        <v>8429</v>
      </c>
      <c r="ANT39" s="149">
        <f>'データ一覧(モニタリング指標)'!ANT55</f>
        <v>8429</v>
      </c>
      <c r="ANU39" s="149">
        <f>'データ一覧(モニタリング指標)'!ANU55</f>
        <v>8429</v>
      </c>
      <c r="ANV39" s="149">
        <f>'データ一覧(モニタリング指標)'!ANV55</f>
        <v>8429</v>
      </c>
      <c r="ANW39" s="149">
        <f>'データ一覧(モニタリング指標)'!ANW55</f>
        <v>7332</v>
      </c>
      <c r="ANX39" s="149">
        <f>'データ一覧(モニタリング指標)'!ANX55</f>
        <v>7332</v>
      </c>
      <c r="ANY39" s="149">
        <f>'データ一覧(モニタリング指標)'!ANY55</f>
        <v>7332</v>
      </c>
      <c r="ANZ39" s="149">
        <f>'データ一覧(モニタリング指標)'!ANZ55</f>
        <v>7332</v>
      </c>
      <c r="AOA39" s="149">
        <f>'データ一覧(モニタリング指標)'!AOA55</f>
        <v>7073</v>
      </c>
      <c r="AOB39" s="149">
        <f>'データ一覧(モニタリング指標)'!AOB55</f>
        <v>6137</v>
      </c>
      <c r="AOC39" s="149">
        <f>'データ一覧(モニタリング指標)'!AOC55</f>
        <v>5476</v>
      </c>
      <c r="AOD39" s="149">
        <f>'データ一覧(モニタリング指標)'!AOD55</f>
        <v>5016</v>
      </c>
      <c r="AOE39" s="149">
        <f>'データ一覧(モニタリング指標)'!AOE55</f>
        <v>5016</v>
      </c>
      <c r="AOF39" s="149">
        <f>'データ一覧(モニタリング指標)'!AOF55</f>
        <v>5016</v>
      </c>
      <c r="AOG39" s="149">
        <f>'データ一覧(モニタリング指標)'!AOG55</f>
        <v>5016</v>
      </c>
      <c r="AOH39" s="149">
        <f>'データ一覧(モニタリング指標)'!AOH55</f>
        <v>5016</v>
      </c>
      <c r="AOI39" s="149">
        <f>'データ一覧(モニタリング指標)'!AOI55</f>
        <v>5016</v>
      </c>
      <c r="AOJ39" s="149">
        <f>'データ一覧(モニタリング指標)'!AOJ55</f>
        <v>5016</v>
      </c>
      <c r="AOK39" s="149">
        <f>'データ一覧(モニタリング指標)'!AOK55</f>
        <v>5016</v>
      </c>
      <c r="AOL39" s="149">
        <f>'データ一覧(モニタリング指標)'!AOL55</f>
        <v>5016</v>
      </c>
      <c r="AOM39" s="149">
        <f>'データ一覧(モニタリング指標)'!AOM55</f>
        <v>5016</v>
      </c>
      <c r="AON39" s="149">
        <f>'データ一覧(モニタリング指標)'!AON55</f>
        <v>5016</v>
      </c>
      <c r="AOO39" s="149">
        <f>'データ一覧(モニタリング指標)'!AOO55</f>
        <v>5016</v>
      </c>
      <c r="AOP39" s="149">
        <f>'データ一覧(モニタリング指標)'!AOP55</f>
        <v>5016</v>
      </c>
      <c r="AOQ39" s="149">
        <f>'データ一覧(モニタリング指標)'!AOQ55</f>
        <v>5016</v>
      </c>
      <c r="AOR39" s="149">
        <f>'データ一覧(モニタリング指標)'!AOR55</f>
        <v>5016</v>
      </c>
      <c r="AOS39" s="149">
        <f>'データ一覧(モニタリング指標)'!AOS55</f>
        <v>5016</v>
      </c>
      <c r="AOT39" s="149">
        <f>'データ一覧(モニタリング指標)'!AOT55</f>
        <v>5016</v>
      </c>
      <c r="AOU39" s="149">
        <f>'データ一覧(モニタリング指標)'!AOU55</f>
        <v>5016</v>
      </c>
      <c r="AOV39" s="149">
        <f>'データ一覧(モニタリング指標)'!AOV55</f>
        <v>5016</v>
      </c>
      <c r="AOW39" s="149">
        <f>'データ一覧(モニタリング指標)'!AOW55</f>
        <v>5016</v>
      </c>
      <c r="AOX39" s="149">
        <f>'データ一覧(モニタリング指標)'!AOX55</f>
        <v>5016</v>
      </c>
      <c r="AOY39" s="149">
        <f>'データ一覧(モニタリング指標)'!AOY55</f>
        <v>5016</v>
      </c>
      <c r="AOZ39" s="149">
        <f>'データ一覧(モニタリング指標)'!AOZ55</f>
        <v>5016</v>
      </c>
      <c r="APA39" s="149">
        <f>'データ一覧(モニタリング指標)'!APA55</f>
        <v>5016</v>
      </c>
      <c r="APB39" s="149">
        <f>'データ一覧(モニタリング指標)'!APB55</f>
        <v>5016</v>
      </c>
      <c r="APC39" s="149">
        <f>'データ一覧(モニタリング指標)'!APC55</f>
        <v>5016</v>
      </c>
      <c r="APD39" s="149">
        <f>'データ一覧(モニタリング指標)'!APD55</f>
        <v>5016</v>
      </c>
      <c r="APE39" s="149">
        <f>'データ一覧(モニタリング指標)'!APE55</f>
        <v>5016</v>
      </c>
      <c r="APF39" s="149">
        <f>'データ一覧(モニタリング指標)'!APF55</f>
        <v>5016</v>
      </c>
      <c r="APG39" s="149">
        <f>'データ一覧(モニタリング指標)'!APG55</f>
        <v>5016</v>
      </c>
      <c r="APH39" s="149">
        <f>'データ一覧(モニタリング指標)'!APH55</f>
        <v>5016</v>
      </c>
      <c r="API39" s="149">
        <f>'データ一覧(モニタリング指標)'!API55</f>
        <v>5016</v>
      </c>
      <c r="APJ39" s="149">
        <f>'データ一覧(モニタリング指標)'!APJ55</f>
        <v>5016</v>
      </c>
      <c r="APK39" s="149">
        <f>'データ一覧(モニタリング指標)'!APK55</f>
        <v>5016</v>
      </c>
      <c r="APL39" s="149">
        <f>'データ一覧(モニタリング指標)'!APL55</f>
        <v>5016</v>
      </c>
      <c r="APM39" s="149">
        <f>'データ一覧(モニタリング指標)'!APM55</f>
        <v>5016</v>
      </c>
      <c r="APN39" s="149">
        <f>'データ一覧(モニタリング指標)'!APN55</f>
        <v>5016</v>
      </c>
      <c r="APO39" s="149">
        <f>'データ一覧(モニタリング指標)'!APO55</f>
        <v>5016</v>
      </c>
      <c r="APP39" s="149">
        <f>'データ一覧(モニタリング指標)'!APP55</f>
        <v>5016</v>
      </c>
      <c r="APQ39" s="149">
        <f>'データ一覧(モニタリング指標)'!APQ55</f>
        <v>5016</v>
      </c>
      <c r="APR39" s="149">
        <f>'データ一覧(モニタリング指標)'!APR55</f>
        <v>5016</v>
      </c>
      <c r="APS39" s="149">
        <f>'データ一覧(モニタリング指標)'!APS55</f>
        <v>5016</v>
      </c>
      <c r="APT39" s="149">
        <f>'データ一覧(モニタリング指標)'!APT55</f>
        <v>5016</v>
      </c>
      <c r="APU39" s="149">
        <f>'データ一覧(モニタリング指標)'!APU55</f>
        <v>5016</v>
      </c>
      <c r="APV39" s="149">
        <f>'データ一覧(モニタリング指標)'!APV55</f>
        <v>5016</v>
      </c>
      <c r="APW39" s="149">
        <f>'データ一覧(モニタリング指標)'!APW55</f>
        <v>5016</v>
      </c>
      <c r="APX39" s="149">
        <f>'データ一覧(モニタリング指標)'!APX55</f>
        <v>5016</v>
      </c>
      <c r="APY39" s="149">
        <f>'データ一覧(モニタリング指標)'!APY55</f>
        <v>5016</v>
      </c>
      <c r="APZ39" s="149">
        <f>'データ一覧(モニタリング指標)'!APZ55</f>
        <v>5016</v>
      </c>
      <c r="AQA39" s="149">
        <f>'データ一覧(モニタリング指標)'!AQA55</f>
        <v>5016</v>
      </c>
      <c r="AQB39" s="149">
        <f>'データ一覧(モニタリング指標)'!AQB55</f>
        <v>5016</v>
      </c>
      <c r="AQC39" s="149">
        <f>'データ一覧(モニタリング指標)'!AQC55</f>
        <v>5016</v>
      </c>
      <c r="AQD39" s="149">
        <f>'データ一覧(モニタリング指標)'!AQD55</f>
        <v>5016</v>
      </c>
      <c r="AQE39" s="149">
        <f>'データ一覧(モニタリング指標)'!AQE55</f>
        <v>5016</v>
      </c>
      <c r="AQF39" s="149">
        <f>'データ一覧(モニタリング指標)'!AQF55</f>
        <v>5016</v>
      </c>
      <c r="AQG39" s="149">
        <f>'データ一覧(モニタリング指標)'!AQG55</f>
        <v>5016</v>
      </c>
      <c r="AQH39" s="149">
        <f>'データ一覧(モニタリング指標)'!AQH55</f>
        <v>5016</v>
      </c>
      <c r="AQI39" s="149">
        <f>'データ一覧(モニタリング指標)'!AQI55</f>
        <v>5016</v>
      </c>
      <c r="AQJ39" s="149">
        <f>'データ一覧(モニタリング指標)'!AQJ55</f>
        <v>3684</v>
      </c>
      <c r="AQK39" s="149">
        <f>'データ一覧(モニタリング指標)'!AQK55</f>
        <v>3684</v>
      </c>
      <c r="AQL39" s="149">
        <f>'データ一覧(モニタリング指標)'!AQL55</f>
        <v>3684</v>
      </c>
      <c r="AQM39" s="149">
        <f>'データ一覧(モニタリング指標)'!AQM55</f>
        <v>3684</v>
      </c>
      <c r="AQN39" s="149">
        <f>'データ一覧(モニタリング指標)'!AQN55</f>
        <v>3684</v>
      </c>
      <c r="AQO39" s="149">
        <f>'データ一覧(モニタリング指標)'!AQO55</f>
        <v>3684</v>
      </c>
      <c r="AQP39" s="149">
        <f>'データ一覧(モニタリング指標)'!AQP55</f>
        <v>3684</v>
      </c>
      <c r="AQQ39" s="149">
        <f>'データ一覧(モニタリング指標)'!AQQ55</f>
        <v>3684</v>
      </c>
      <c r="AQR39" s="149">
        <f>'データ一覧(モニタリング指標)'!AQR55</f>
        <v>3684</v>
      </c>
      <c r="AQS39" s="149">
        <f>'データ一覧(モニタリング指標)'!AQS55</f>
        <v>3684</v>
      </c>
      <c r="AQT39" s="149">
        <f>'データ一覧(モニタリング指標)'!AQT55</f>
        <v>3684</v>
      </c>
      <c r="AQU39" s="149">
        <f>'データ一覧(モニタリング指標)'!AQU55</f>
        <v>3684</v>
      </c>
      <c r="AQV39" s="149">
        <f>'データ一覧(モニタリング指標)'!AQV55</f>
        <v>3684</v>
      </c>
      <c r="AQW39" s="149">
        <f>'データ一覧(モニタリング指標)'!AQW55</f>
        <v>3684</v>
      </c>
      <c r="AQX39" s="149">
        <f>'データ一覧(モニタリング指標)'!AQX55</f>
        <v>3684</v>
      </c>
      <c r="AQY39" s="149">
        <f>'データ一覧(モニタリング指標)'!AQY55</f>
        <v>3684</v>
      </c>
      <c r="AQZ39" s="149">
        <f>'データ一覧(モニタリング指標)'!AQZ55</f>
        <v>3684</v>
      </c>
      <c r="ARA39" s="149">
        <f>'データ一覧(モニタリング指標)'!ARA55</f>
        <v>3684</v>
      </c>
      <c r="ARB39" s="149">
        <f>'データ一覧(モニタリング指標)'!ARB55</f>
        <v>3684</v>
      </c>
      <c r="ARC39" s="149">
        <f>'データ一覧(モニタリング指標)'!ARC55</f>
        <v>3684</v>
      </c>
      <c r="ARD39" s="149">
        <f>'データ一覧(モニタリング指標)'!ARD55</f>
        <v>3684</v>
      </c>
      <c r="ARE39" s="149">
        <f>'データ一覧(モニタリング指標)'!ARE55</f>
        <v>3684</v>
      </c>
      <c r="ARF39" s="149">
        <f>'データ一覧(モニタリング指標)'!ARF55</f>
        <v>3684</v>
      </c>
      <c r="ARG39" s="149">
        <f>'データ一覧(モニタリング指標)'!ARG55</f>
        <v>3684</v>
      </c>
      <c r="ARH39" s="149">
        <f>'データ一覧(モニタリング指標)'!ARH55</f>
        <v>3684</v>
      </c>
      <c r="ARI39" s="149">
        <f>'データ一覧(モニタリング指標)'!ARI55</f>
        <v>3684</v>
      </c>
      <c r="ARJ39" s="149">
        <f>'データ一覧(モニタリング指標)'!ARJ55</f>
        <v>3684</v>
      </c>
      <c r="ARK39" s="149">
        <f>'データ一覧(モニタリング指標)'!ARK55</f>
        <v>3684</v>
      </c>
      <c r="ARL39" s="149">
        <f>'データ一覧(モニタリング指標)'!ARL55</f>
        <v>3684</v>
      </c>
      <c r="ARM39" s="149">
        <f>'データ一覧(モニタリング指標)'!ARM55</f>
        <v>3684</v>
      </c>
      <c r="ARN39" s="149">
        <f>'データ一覧(モニタリング指標)'!ARN55</f>
        <v>3684</v>
      </c>
      <c r="ARO39" s="149">
        <f>'データ一覧(モニタリング指標)'!ARO55</f>
        <v>3684</v>
      </c>
      <c r="ARP39" s="149">
        <f>'データ一覧(モニタリング指標)'!ARP55</f>
        <v>3684</v>
      </c>
      <c r="ARQ39" s="149">
        <f>'データ一覧(モニタリング指標)'!ARQ55</f>
        <v>3684</v>
      </c>
      <c r="ARR39" s="149">
        <f>'データ一覧(モニタリング指標)'!ARR55</f>
        <v>3684</v>
      </c>
      <c r="ARS39" s="149">
        <f>'データ一覧(モニタリング指標)'!ARS55</f>
        <v>3684</v>
      </c>
      <c r="ART39" s="149">
        <f>'データ一覧(モニタリング指標)'!ART55</f>
        <v>3684</v>
      </c>
      <c r="ARU39" s="149">
        <f>'データ一覧(モニタリング指標)'!ARU55</f>
        <v>3684</v>
      </c>
    </row>
    <row r="40" spans="1:1165">
      <c r="A40" s="138" t="s">
        <v>54</v>
      </c>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c r="GV40" s="139"/>
      <c r="GW40" s="139"/>
      <c r="GX40" s="139"/>
      <c r="GY40" s="139"/>
      <c r="GZ40" s="139"/>
      <c r="HA40" s="139"/>
      <c r="HB40" s="139"/>
      <c r="HC40" s="139"/>
      <c r="HD40" s="139"/>
      <c r="HE40" s="139"/>
      <c r="HF40" s="139"/>
      <c r="HG40" s="139"/>
      <c r="HH40" s="139"/>
      <c r="HI40" s="139"/>
      <c r="HJ40" s="139"/>
      <c r="HK40" s="139"/>
      <c r="HL40" s="139"/>
      <c r="HM40" s="139"/>
      <c r="HN40" s="139"/>
      <c r="HO40" s="139"/>
      <c r="HP40" s="139"/>
      <c r="HQ40" s="139"/>
      <c r="HR40" s="139"/>
      <c r="HS40" s="139"/>
      <c r="HT40" s="139"/>
      <c r="HU40" s="139"/>
      <c r="HV40" s="139"/>
      <c r="HW40" s="139"/>
      <c r="HX40" s="139"/>
      <c r="HY40" s="139"/>
      <c r="HZ40" s="139"/>
      <c r="IA40" s="139"/>
      <c r="IB40" s="139"/>
      <c r="IC40" s="139"/>
      <c r="ID40" s="139"/>
      <c r="IE40" s="139"/>
      <c r="IF40" s="139"/>
      <c r="IG40" s="139"/>
      <c r="IH40" s="139"/>
      <c r="II40" s="139"/>
      <c r="IJ40" s="139"/>
      <c r="IK40" s="139"/>
      <c r="IL40" s="139"/>
      <c r="IM40" s="139"/>
      <c r="IN40" s="139"/>
      <c r="IO40" s="139"/>
      <c r="IP40" s="139"/>
      <c r="IQ40" s="139"/>
      <c r="IR40" s="139"/>
      <c r="IS40" s="139"/>
      <c r="IT40" s="139"/>
      <c r="IU40" s="139"/>
      <c r="IV40" s="139"/>
      <c r="IW40" s="139"/>
      <c r="IX40" s="139"/>
      <c r="IY40" s="139"/>
      <c r="IZ40" s="139"/>
      <c r="JA40" s="139"/>
      <c r="JB40" s="139"/>
      <c r="JC40" s="139"/>
      <c r="JD40" s="139"/>
      <c r="JE40" s="139"/>
      <c r="JF40" s="139"/>
      <c r="JG40" s="139"/>
      <c r="JH40" s="139"/>
      <c r="JI40" s="139"/>
      <c r="JJ40" s="139"/>
      <c r="JK40" s="151">
        <f t="shared" ref="JK40:LV40" si="1040">JK38/JK41</f>
        <v>0.57108433734939756</v>
      </c>
      <c r="JL40" s="151">
        <f t="shared" si="1040"/>
        <v>0.55582329317269075</v>
      </c>
      <c r="JM40" s="151">
        <f t="shared" si="1040"/>
        <v>0.43086816720257237</v>
      </c>
      <c r="JN40" s="151">
        <f t="shared" si="1040"/>
        <v>0.41864951768488745</v>
      </c>
      <c r="JO40" s="151">
        <f t="shared" si="1040"/>
        <v>0.40771704180064311</v>
      </c>
      <c r="JP40" s="151">
        <f t="shared" si="1040"/>
        <v>0.41800643086816719</v>
      </c>
      <c r="JQ40" s="151">
        <f t="shared" si="1040"/>
        <v>0.41157556270096463</v>
      </c>
      <c r="JR40" s="151">
        <f t="shared" si="1040"/>
        <v>0.40514469453376206</v>
      </c>
      <c r="JS40" s="151">
        <f t="shared" si="1040"/>
        <v>0.35215204024594748</v>
      </c>
      <c r="JT40" s="151">
        <f t="shared" si="1040"/>
        <v>0.36221352711011739</v>
      </c>
      <c r="JU40" s="151">
        <f t="shared" si="1040"/>
        <v>0.3873672442705422</v>
      </c>
      <c r="JV40" s="151">
        <f t="shared" si="1040"/>
        <v>0.38624930128563445</v>
      </c>
      <c r="JW40" s="151">
        <f t="shared" si="1040"/>
        <v>0.38848518725544995</v>
      </c>
      <c r="JX40" s="151">
        <f t="shared" si="1040"/>
        <v>0.38792621576299607</v>
      </c>
      <c r="JY40" s="151">
        <f t="shared" si="1040"/>
        <v>0.37954164337618779</v>
      </c>
      <c r="JZ40" s="151">
        <f t="shared" si="1040"/>
        <v>0.3873672442705422</v>
      </c>
      <c r="KA40" s="151">
        <f t="shared" si="1040"/>
        <v>0.40860816098378983</v>
      </c>
      <c r="KB40" s="151">
        <f t="shared" si="1040"/>
        <v>0.4287311347121297</v>
      </c>
      <c r="KC40" s="151">
        <f t="shared" si="1040"/>
        <v>0.44214645053102292</v>
      </c>
      <c r="KD40" s="151">
        <f t="shared" si="1040"/>
        <v>0.44885410844046952</v>
      </c>
      <c r="KE40" s="151">
        <f t="shared" si="1040"/>
        <v>0.39177810797424467</v>
      </c>
      <c r="KF40" s="151">
        <f t="shared" si="1040"/>
        <v>0.35661218424962854</v>
      </c>
      <c r="KG40" s="151">
        <f t="shared" si="1040"/>
        <v>0.34522040614165428</v>
      </c>
      <c r="KH40" s="151">
        <f t="shared" si="1040"/>
        <v>0.33036156513125309</v>
      </c>
      <c r="KI40" s="151">
        <f t="shared" si="1040"/>
        <v>0.32194155522535911</v>
      </c>
      <c r="KJ40" s="151">
        <f t="shared" si="1040"/>
        <v>0.32986627043090638</v>
      </c>
      <c r="KK40" s="151">
        <f t="shared" si="1040"/>
        <v>0.33580980683506684</v>
      </c>
      <c r="KL40" s="151">
        <f t="shared" si="1040"/>
        <v>0.32342743932639922</v>
      </c>
      <c r="KM40" s="151">
        <f t="shared" si="1040"/>
        <v>0.30609212481426451</v>
      </c>
      <c r="KN40" s="151">
        <f t="shared" si="1040"/>
        <v>0.32441802872709263</v>
      </c>
      <c r="KO40" s="151">
        <f t="shared" si="1040"/>
        <v>0.31451213472015849</v>
      </c>
      <c r="KP40" s="151">
        <f t="shared" si="1040"/>
        <v>0.32639920752847945</v>
      </c>
      <c r="KQ40" s="151">
        <f t="shared" si="1040"/>
        <v>0.31896978702327883</v>
      </c>
      <c r="KR40" s="151">
        <f t="shared" si="1040"/>
        <v>0.33085685983159979</v>
      </c>
      <c r="KS40" s="151">
        <f t="shared" si="1040"/>
        <v>0.32392273402674593</v>
      </c>
      <c r="KT40" s="151">
        <f t="shared" si="1040"/>
        <v>0.30658741951461121</v>
      </c>
      <c r="KU40" s="151">
        <f t="shared" si="1040"/>
        <v>0.31104507181773156</v>
      </c>
      <c r="KV40" s="151">
        <f t="shared" si="1040"/>
        <v>0.34125804853888064</v>
      </c>
      <c r="KW40" s="151">
        <f t="shared" si="1040"/>
        <v>0.33779098563645371</v>
      </c>
      <c r="KX40" s="151">
        <f t="shared" si="1040"/>
        <v>0.3363051015354136</v>
      </c>
      <c r="KY40" s="151">
        <f t="shared" si="1040"/>
        <v>0.32788509162951956</v>
      </c>
      <c r="KZ40" s="151">
        <f t="shared" si="1040"/>
        <v>0.33333333333333331</v>
      </c>
      <c r="LA40" s="151">
        <f t="shared" si="1040"/>
        <v>0.32243684992570582</v>
      </c>
      <c r="LB40" s="151">
        <f t="shared" si="1040"/>
        <v>0.37246161466072314</v>
      </c>
      <c r="LC40" s="151">
        <f t="shared" si="1040"/>
        <v>0.43288756810302131</v>
      </c>
      <c r="LD40" s="151">
        <f t="shared" si="1040"/>
        <v>0.49133234274393262</v>
      </c>
      <c r="LE40" s="151">
        <f t="shared" si="1040"/>
        <v>0.54531946508172358</v>
      </c>
      <c r="LF40" s="151">
        <f t="shared" si="1040"/>
        <v>0.58098068350668652</v>
      </c>
      <c r="LG40" s="151">
        <f t="shared" si="1040"/>
        <v>0.60673600792471516</v>
      </c>
      <c r="LH40" s="151">
        <f t="shared" si="1040"/>
        <v>0.60326894502228823</v>
      </c>
      <c r="LI40" s="151">
        <f t="shared" si="1040"/>
        <v>0.57057949479940562</v>
      </c>
      <c r="LJ40" s="151">
        <f t="shared" si="1040"/>
        <v>0.54036651807825653</v>
      </c>
      <c r="LK40" s="151">
        <f t="shared" si="1040"/>
        <v>0.52501238236750869</v>
      </c>
      <c r="LL40" s="151">
        <f t="shared" si="1040"/>
        <v>0.52253590886577517</v>
      </c>
      <c r="LM40" s="151">
        <f t="shared" si="1040"/>
        <v>0.53590886577513619</v>
      </c>
      <c r="LN40" s="151">
        <f t="shared" si="1040"/>
        <v>0.47144152311876703</v>
      </c>
      <c r="LO40" s="151">
        <f t="shared" si="1040"/>
        <v>0.4673617407071623</v>
      </c>
      <c r="LP40" s="151">
        <f t="shared" si="1040"/>
        <v>0.47778785131459656</v>
      </c>
      <c r="LQ40" s="151">
        <f t="shared" si="1040"/>
        <v>0.45074503311258279</v>
      </c>
      <c r="LR40" s="151">
        <f t="shared" si="1040"/>
        <v>0.45902317880794702</v>
      </c>
      <c r="LS40" s="151">
        <f t="shared" si="1040"/>
        <v>0.46605960264900664</v>
      </c>
      <c r="LT40" s="151">
        <f t="shared" si="1040"/>
        <v>0.45943708609271522</v>
      </c>
      <c r="LU40" s="151">
        <f t="shared" si="1040"/>
        <v>0.45695364238410596</v>
      </c>
      <c r="LV40" s="151">
        <f t="shared" si="1040"/>
        <v>0.41390728476821192</v>
      </c>
      <c r="LW40" s="151">
        <f t="shared" ref="LW40:OH40" si="1041">LW38/LW41</f>
        <v>0.40024834437086093</v>
      </c>
      <c r="LX40" s="151">
        <f t="shared" si="1041"/>
        <v>0.38865894039735099</v>
      </c>
      <c r="LY40" s="151">
        <f t="shared" si="1041"/>
        <v>0.36796357615894038</v>
      </c>
      <c r="LZ40" s="151">
        <f t="shared" si="1041"/>
        <v>0.32574503311258279</v>
      </c>
      <c r="MA40" s="151">
        <f t="shared" si="1041"/>
        <v>0.29759933774834435</v>
      </c>
      <c r="MB40" s="151">
        <f t="shared" si="1041"/>
        <v>0.27069536423841062</v>
      </c>
      <c r="MC40" s="151">
        <f t="shared" si="1041"/>
        <v>0.24668874172185432</v>
      </c>
      <c r="MD40" s="151">
        <f t="shared" si="1041"/>
        <v>0.24586092715231789</v>
      </c>
      <c r="ME40" s="151">
        <f t="shared" si="1041"/>
        <v>0.22309602649006621</v>
      </c>
      <c r="MF40" s="151">
        <f t="shared" si="1041"/>
        <v>0.21564569536423842</v>
      </c>
      <c r="MG40" s="151">
        <f t="shared" si="1041"/>
        <v>0.20281456953642385</v>
      </c>
      <c r="MH40" s="151">
        <f t="shared" si="1041"/>
        <v>0.19577814569536423</v>
      </c>
      <c r="MI40" s="151">
        <f t="shared" si="1041"/>
        <v>0.17632450331125829</v>
      </c>
      <c r="MJ40" s="151">
        <f t="shared" si="1041"/>
        <v>0.15562913907284767</v>
      </c>
      <c r="MK40" s="151">
        <f t="shared" si="1041"/>
        <v>0.14859271523178808</v>
      </c>
      <c r="ML40" s="151">
        <f t="shared" si="1041"/>
        <v>0.13990066225165562</v>
      </c>
      <c r="MM40" s="151">
        <f t="shared" si="1041"/>
        <v>0.14114238410596028</v>
      </c>
      <c r="MN40" s="151">
        <f t="shared" si="1041"/>
        <v>0.13741721854304637</v>
      </c>
      <c r="MO40" s="151">
        <f t="shared" si="1041"/>
        <v>0.13038079470198677</v>
      </c>
      <c r="MP40" s="151">
        <f t="shared" si="1041"/>
        <v>0.11382450331125828</v>
      </c>
      <c r="MQ40" s="151">
        <f t="shared" si="1041"/>
        <v>0.10596026490066225</v>
      </c>
      <c r="MR40" s="151">
        <f t="shared" si="1041"/>
        <v>0.10678807947019868</v>
      </c>
      <c r="MS40" s="151">
        <f t="shared" si="1041"/>
        <v>0.16282225237449119</v>
      </c>
      <c r="MT40" s="151">
        <f t="shared" si="1041"/>
        <v>0.16282225237449119</v>
      </c>
      <c r="MU40" s="151">
        <f t="shared" si="1041"/>
        <v>0.14925373134328357</v>
      </c>
      <c r="MV40" s="151">
        <f t="shared" si="1041"/>
        <v>0.1350067842605156</v>
      </c>
      <c r="MW40" s="151">
        <f t="shared" si="1041"/>
        <v>0.12143826322930801</v>
      </c>
      <c r="MX40" s="151">
        <f t="shared" si="1041"/>
        <v>0.13344182262001628</v>
      </c>
      <c r="MY40" s="151">
        <f t="shared" si="1041"/>
        <v>0.13262815296989422</v>
      </c>
      <c r="MZ40" s="151">
        <f t="shared" si="1041"/>
        <v>0.16259298618490967</v>
      </c>
      <c r="NA40" s="151">
        <f t="shared" si="1041"/>
        <v>0.16790648246546228</v>
      </c>
      <c r="NB40" s="151">
        <f t="shared" si="1041"/>
        <v>0.16365568544102019</v>
      </c>
      <c r="NC40" s="151">
        <f t="shared" si="1041"/>
        <v>0.1594048884165781</v>
      </c>
      <c r="ND40" s="151">
        <f t="shared" si="1041"/>
        <v>0.13602550478214664</v>
      </c>
      <c r="NE40" s="151">
        <f t="shared" si="1041"/>
        <v>0.13602550478214664</v>
      </c>
      <c r="NF40" s="151">
        <f t="shared" si="1041"/>
        <v>0.15621679064824653</v>
      </c>
      <c r="NG40" s="151">
        <f t="shared" si="1041"/>
        <v>0.16684378320935175</v>
      </c>
      <c r="NH40" s="151">
        <f t="shared" si="1041"/>
        <v>0.17215727948990436</v>
      </c>
      <c r="NI40" s="151">
        <f t="shared" si="1041"/>
        <v>0.16578108395324123</v>
      </c>
      <c r="NJ40" s="151">
        <f t="shared" si="1041"/>
        <v>0.1849096705632306</v>
      </c>
      <c r="NK40" s="151">
        <f t="shared" si="1041"/>
        <v>0.1944739638682253</v>
      </c>
      <c r="NL40" s="151">
        <f t="shared" si="1041"/>
        <v>0.18809776833156217</v>
      </c>
      <c r="NM40" s="151">
        <f t="shared" si="1041"/>
        <v>0.2427055702917772</v>
      </c>
      <c r="NN40" s="151">
        <f t="shared" si="1041"/>
        <v>0.2625994694960212</v>
      </c>
      <c r="NO40" s="151">
        <f t="shared" si="1041"/>
        <v>0.38786764705882354</v>
      </c>
      <c r="NP40" s="151">
        <f t="shared" si="1041"/>
        <v>0.39705882352941174</v>
      </c>
      <c r="NQ40" s="151">
        <f t="shared" si="1041"/>
        <v>0.41360294117647056</v>
      </c>
      <c r="NR40" s="151">
        <f t="shared" si="1041"/>
        <v>0.40992647058823528</v>
      </c>
      <c r="NS40" s="151">
        <f t="shared" si="1041"/>
        <v>0.40257352941176472</v>
      </c>
      <c r="NT40" s="151">
        <f t="shared" si="1041"/>
        <v>0.4375</v>
      </c>
      <c r="NU40" s="151">
        <f t="shared" si="1041"/>
        <v>0.47610294117647056</v>
      </c>
      <c r="NV40" s="151">
        <f t="shared" si="1041"/>
        <v>0.55147058823529416</v>
      </c>
      <c r="NW40" s="151">
        <f t="shared" si="1041"/>
        <v>0.5716911764705882</v>
      </c>
      <c r="NX40" s="151">
        <f t="shared" si="1041"/>
        <v>0.3679906542056075</v>
      </c>
      <c r="NY40" s="151">
        <f t="shared" si="1041"/>
        <v>0.34112149532710279</v>
      </c>
      <c r="NZ40" s="151">
        <f t="shared" si="1041"/>
        <v>0.26884650317892822</v>
      </c>
      <c r="OA40" s="151">
        <f t="shared" si="1041"/>
        <v>0.31153496821071752</v>
      </c>
      <c r="OB40" s="151">
        <f t="shared" si="1041"/>
        <v>0.34423251589464121</v>
      </c>
      <c r="OC40" s="151">
        <f t="shared" si="1041"/>
        <v>0.4159854677565849</v>
      </c>
      <c r="OD40" s="151">
        <f t="shared" si="1041"/>
        <v>0.48501362397820164</v>
      </c>
      <c r="OE40" s="151">
        <f t="shared" si="1041"/>
        <v>0.48059006211180122</v>
      </c>
      <c r="OF40" s="151">
        <f t="shared" si="1041"/>
        <v>0.50698757763975155</v>
      </c>
      <c r="OG40" s="151">
        <f t="shared" si="1041"/>
        <v>0.53027950310559002</v>
      </c>
      <c r="OH40" s="151">
        <f t="shared" si="1041"/>
        <v>0.45556872037914692</v>
      </c>
      <c r="OI40" s="151">
        <f t="shared" ref="OI40:QT40" si="1042">OI38/OI41</f>
        <v>0.44731296101159113</v>
      </c>
      <c r="OJ40" s="151">
        <f t="shared" si="1042"/>
        <v>0.47523709167544786</v>
      </c>
      <c r="OK40" s="151">
        <f t="shared" si="1042"/>
        <v>0.48314014752370915</v>
      </c>
      <c r="OL40" s="151">
        <f t="shared" si="1042"/>
        <v>0.44098810612991768</v>
      </c>
      <c r="OM40" s="151">
        <f t="shared" si="1042"/>
        <v>0.43183897529734677</v>
      </c>
      <c r="ON40" s="151">
        <f t="shared" si="1042"/>
        <v>0.41811527904849038</v>
      </c>
      <c r="OO40" s="151">
        <f t="shared" si="1042"/>
        <v>0.3745860927152318</v>
      </c>
      <c r="OP40" s="151">
        <f t="shared" si="1042"/>
        <v>0.37086092715231789</v>
      </c>
      <c r="OQ40" s="151">
        <f t="shared" si="1042"/>
        <v>0.3116721854304636</v>
      </c>
      <c r="OR40" s="151">
        <f t="shared" si="1042"/>
        <v>0.31663907284768211</v>
      </c>
      <c r="OS40" s="151">
        <f t="shared" si="1042"/>
        <v>0.32408940397350994</v>
      </c>
      <c r="OT40" s="151">
        <f t="shared" si="1042"/>
        <v>0.32698675496688739</v>
      </c>
      <c r="OU40" s="151">
        <f t="shared" si="1042"/>
        <v>0.30888888888888888</v>
      </c>
      <c r="OV40" s="151">
        <f t="shared" si="1042"/>
        <v>0.2922523700555737</v>
      </c>
      <c r="OW40" s="151">
        <f t="shared" si="1042"/>
        <v>0.27623406341941809</v>
      </c>
      <c r="OX40" s="151">
        <f t="shared" si="1042"/>
        <v>0.31121281464530892</v>
      </c>
      <c r="OY40" s="151">
        <f t="shared" si="1042"/>
        <v>0.33115397188623735</v>
      </c>
      <c r="OZ40" s="151">
        <f t="shared" si="1042"/>
        <v>0.35959463877084014</v>
      </c>
      <c r="PA40" s="151">
        <f t="shared" si="1042"/>
        <v>0.39588100686498856</v>
      </c>
      <c r="PB40" s="151">
        <f t="shared" si="1042"/>
        <v>0.43935926773455375</v>
      </c>
      <c r="PC40" s="151">
        <f t="shared" si="1042"/>
        <v>0.476299444262831</v>
      </c>
      <c r="PD40" s="151">
        <f t="shared" si="1042"/>
        <v>0.46721561451662091</v>
      </c>
      <c r="PE40" s="151">
        <f t="shared" si="1042"/>
        <v>0.49588289112534312</v>
      </c>
      <c r="PF40" s="151">
        <f t="shared" si="1042"/>
        <v>0.52729490698383652</v>
      </c>
      <c r="PG40" s="151">
        <f t="shared" si="1042"/>
        <v>0.55077767612076856</v>
      </c>
      <c r="PH40" s="151">
        <f t="shared" si="1042"/>
        <v>0.51625899280575538</v>
      </c>
      <c r="PI40" s="151">
        <f t="shared" si="1042"/>
        <v>0.51165467625899286</v>
      </c>
      <c r="PJ40" s="151">
        <f t="shared" si="1042"/>
        <v>0.51309352517985607</v>
      </c>
      <c r="PK40" s="151">
        <f t="shared" si="1042"/>
        <v>0.52633093525179853</v>
      </c>
      <c r="PL40" s="151">
        <f t="shared" si="1042"/>
        <v>0.52633093525179853</v>
      </c>
      <c r="PM40" s="151">
        <f t="shared" si="1042"/>
        <v>0.52143884892086334</v>
      </c>
      <c r="PN40" s="151">
        <f t="shared" si="1042"/>
        <v>0.5257553956834532</v>
      </c>
      <c r="PO40" s="151">
        <f t="shared" si="1042"/>
        <v>0.51510791366906472</v>
      </c>
      <c r="PP40" s="151">
        <f t="shared" si="1042"/>
        <v>0.50417266187050358</v>
      </c>
      <c r="PQ40" s="151">
        <f t="shared" si="1042"/>
        <v>0.4823021582733813</v>
      </c>
      <c r="PR40" s="151">
        <f t="shared" si="1042"/>
        <v>0.43369565217391304</v>
      </c>
      <c r="PS40" s="151">
        <f t="shared" si="1042"/>
        <v>0.42309782608695651</v>
      </c>
      <c r="PT40" s="151">
        <f t="shared" si="1042"/>
        <v>0.41494565217391305</v>
      </c>
      <c r="PU40" s="151">
        <f t="shared" si="1042"/>
        <v>0.42038043478260867</v>
      </c>
      <c r="PV40" s="151">
        <f t="shared" si="1042"/>
        <v>0.40652173913043477</v>
      </c>
      <c r="PW40" s="151">
        <f t="shared" si="1042"/>
        <v>0.39673913043478259</v>
      </c>
      <c r="PX40" s="151">
        <f t="shared" si="1042"/>
        <v>0.40054347826086956</v>
      </c>
      <c r="PY40" s="151">
        <f t="shared" si="1042"/>
        <v>0.39646739130434783</v>
      </c>
      <c r="PZ40" s="151">
        <f t="shared" si="1042"/>
        <v>0.38722826086956524</v>
      </c>
      <c r="QA40" s="151">
        <f t="shared" si="1042"/>
        <v>0.36983695652173915</v>
      </c>
      <c r="QB40" s="151">
        <f t="shared" si="1042"/>
        <v>0.35543478260869565</v>
      </c>
      <c r="QC40" s="151">
        <f t="shared" si="1042"/>
        <v>0.34646739130434784</v>
      </c>
      <c r="QD40" s="151">
        <f t="shared" si="1042"/>
        <v>0.3053186151530356</v>
      </c>
      <c r="QE40" s="151">
        <f t="shared" si="1042"/>
        <v>0.28424485699949825</v>
      </c>
      <c r="QF40" s="151">
        <f t="shared" si="1042"/>
        <v>0.26517812343201203</v>
      </c>
      <c r="QG40" s="151">
        <f t="shared" si="1042"/>
        <v>0.25313597591570497</v>
      </c>
      <c r="QH40" s="151">
        <f t="shared" si="1042"/>
        <v>0.24485699949824385</v>
      </c>
      <c r="QI40" s="151">
        <f t="shared" si="1042"/>
        <v>0.23055694932262921</v>
      </c>
      <c r="QJ40" s="151">
        <f t="shared" si="1042"/>
        <v>0.20923231309583543</v>
      </c>
      <c r="QK40" s="151">
        <f t="shared" si="1042"/>
        <v>0.18815855494229805</v>
      </c>
      <c r="QL40" s="151">
        <f t="shared" si="1042"/>
        <v>0.17686904164576017</v>
      </c>
      <c r="QM40" s="151">
        <f t="shared" si="1042"/>
        <v>0.16959357752132465</v>
      </c>
      <c r="QN40" s="151">
        <f t="shared" si="1042"/>
        <v>0.16156547917711991</v>
      </c>
      <c r="QO40" s="151">
        <f t="shared" si="1042"/>
        <v>0.154039136979428</v>
      </c>
      <c r="QP40" s="151">
        <f t="shared" si="1042"/>
        <v>0.14425489212242851</v>
      </c>
      <c r="QQ40" s="151">
        <f t="shared" si="1042"/>
        <v>0.13472152533868539</v>
      </c>
      <c r="QR40" s="151">
        <f t="shared" si="1042"/>
        <v>0.12067235323632715</v>
      </c>
      <c r="QS40" s="151">
        <f t="shared" si="1042"/>
        <v>0.11239337681886603</v>
      </c>
      <c r="QT40" s="151">
        <f t="shared" si="1042"/>
        <v>0.10712493728048168</v>
      </c>
      <c r="QU40" s="151">
        <f t="shared" ref="QU40:TF40" si="1043">QU38/QU41</f>
        <v>9.7089814350225789E-2</v>
      </c>
      <c r="QV40" s="151">
        <f t="shared" si="1043"/>
        <v>9.006522829904666E-2</v>
      </c>
      <c r="QW40" s="151">
        <f t="shared" si="1043"/>
        <v>8.5298544907175117E-2</v>
      </c>
      <c r="QX40" s="151">
        <f t="shared" si="1043"/>
        <v>7.7019568489714002E-2</v>
      </c>
      <c r="QY40" s="151">
        <f t="shared" si="1043"/>
        <v>7.350727546412443E-2</v>
      </c>
      <c r="QZ40" s="151">
        <f t="shared" si="1043"/>
        <v>7.6016056196688414E-2</v>
      </c>
      <c r="RA40" s="151">
        <f t="shared" si="1043"/>
        <v>7.7521324636226796E-2</v>
      </c>
      <c r="RB40" s="151">
        <f t="shared" si="1043"/>
        <v>7.1249372804816857E-2</v>
      </c>
      <c r="RC40" s="151">
        <f t="shared" si="1043"/>
        <v>7.2002007024586048E-2</v>
      </c>
      <c r="RD40" s="151">
        <f t="shared" si="1043"/>
        <v>7.2002007024586048E-2</v>
      </c>
      <c r="RE40" s="151">
        <f t="shared" si="1043"/>
        <v>6.9829424307036245E-2</v>
      </c>
      <c r="RF40" s="151">
        <f t="shared" si="1043"/>
        <v>6.5831556503198288E-2</v>
      </c>
      <c r="RG40" s="151">
        <f t="shared" si="1043"/>
        <v>7.1599045346062054E-2</v>
      </c>
      <c r="RH40" s="151">
        <f t="shared" si="1043"/>
        <v>8.3923908989183144E-2</v>
      </c>
      <c r="RI40" s="151">
        <f t="shared" si="1043"/>
        <v>8.7641357027463646E-2</v>
      </c>
      <c r="RJ40" s="151">
        <f t="shared" si="1043"/>
        <v>0.10480147737765466</v>
      </c>
      <c r="RK40" s="151">
        <f t="shared" si="1043"/>
        <v>0.10341643582640812</v>
      </c>
      <c r="RL40" s="151">
        <f t="shared" si="1043"/>
        <v>0.10480147737765466</v>
      </c>
      <c r="RM40" s="151">
        <f t="shared" si="1043"/>
        <v>0.11661341853035144</v>
      </c>
      <c r="RN40" s="151">
        <f t="shared" si="1043"/>
        <v>0.1235356762513312</v>
      </c>
      <c r="RO40" s="151">
        <f t="shared" si="1043"/>
        <v>0.13099041533546327</v>
      </c>
      <c r="RP40" s="151">
        <f t="shared" si="1043"/>
        <v>0.1235356762513312</v>
      </c>
      <c r="RQ40" s="151">
        <f t="shared" si="1043"/>
        <v>0.12992545260915869</v>
      </c>
      <c r="RR40" s="151">
        <f t="shared" si="1043"/>
        <v>0.12779552715654952</v>
      </c>
      <c r="RS40" s="151">
        <f t="shared" si="1043"/>
        <v>0.11235356762513313</v>
      </c>
      <c r="RT40" s="151">
        <f t="shared" si="1043"/>
        <v>0.1080937167199148</v>
      </c>
      <c r="RU40" s="151">
        <f t="shared" si="1043"/>
        <v>0.11554845580404687</v>
      </c>
      <c r="RV40" s="151">
        <f t="shared" si="1043"/>
        <v>0.1182108626198083</v>
      </c>
      <c r="RW40" s="151">
        <f t="shared" si="1043"/>
        <v>0.12087326943556975</v>
      </c>
      <c r="RX40" s="151">
        <f t="shared" si="1043"/>
        <v>0.11980830670926518</v>
      </c>
      <c r="RY40" s="151">
        <f t="shared" si="1043"/>
        <v>0.12673056443024494</v>
      </c>
      <c r="RZ40" s="151">
        <f t="shared" si="1043"/>
        <v>0.12513312034078808</v>
      </c>
      <c r="SA40" s="151">
        <f t="shared" si="1043"/>
        <v>0.12939297124600638</v>
      </c>
      <c r="SB40" s="151">
        <f t="shared" si="1043"/>
        <v>0.13791267305644303</v>
      </c>
      <c r="SC40" s="151">
        <f t="shared" si="1043"/>
        <v>0.14909478168264112</v>
      </c>
      <c r="SD40" s="151">
        <f t="shared" si="1043"/>
        <v>0.16027689030883918</v>
      </c>
      <c r="SE40" s="151">
        <f t="shared" si="1043"/>
        <v>0.17731629392971246</v>
      </c>
      <c r="SF40" s="151">
        <f t="shared" si="1043"/>
        <v>0.20234291799787008</v>
      </c>
      <c r="SG40" s="151">
        <f t="shared" si="1043"/>
        <v>0.21192758253461128</v>
      </c>
      <c r="SH40" s="151">
        <f t="shared" si="1043"/>
        <v>0.21512247071352503</v>
      </c>
      <c r="SI40" s="151">
        <f t="shared" si="1043"/>
        <v>0.25985090521831739</v>
      </c>
      <c r="SJ40" s="151">
        <f t="shared" si="1043"/>
        <v>0.29499467518636846</v>
      </c>
      <c r="SK40" s="151">
        <f t="shared" si="1043"/>
        <v>0.33546325878594252</v>
      </c>
      <c r="SL40" s="151">
        <f t="shared" si="1043"/>
        <v>0.39669861554845581</v>
      </c>
      <c r="SM40" s="151">
        <f t="shared" si="1043"/>
        <v>0.43876464323748671</v>
      </c>
      <c r="SN40" s="151">
        <f t="shared" si="1043"/>
        <v>0.4472843450479233</v>
      </c>
      <c r="SO40" s="151">
        <f t="shared" si="1043"/>
        <v>0.46379126730564429</v>
      </c>
      <c r="SP40" s="151">
        <f t="shared" si="1043"/>
        <v>0.50106496272630463</v>
      </c>
      <c r="SQ40" s="151">
        <f t="shared" si="1043"/>
        <v>0.46306555863342569</v>
      </c>
      <c r="SR40" s="151">
        <f t="shared" si="1043"/>
        <v>0.48107109879963067</v>
      </c>
      <c r="SS40" s="151">
        <f t="shared" si="1043"/>
        <v>0.49122807017543857</v>
      </c>
      <c r="ST40" s="151">
        <f t="shared" si="1043"/>
        <v>0.48384118190212372</v>
      </c>
      <c r="SU40" s="151">
        <f t="shared" si="1043"/>
        <v>0.46728594507269788</v>
      </c>
      <c r="SV40" s="151">
        <f t="shared" si="1043"/>
        <v>0.50525040387722131</v>
      </c>
      <c r="SW40" s="151">
        <f t="shared" si="1043"/>
        <v>0.56421647819063003</v>
      </c>
      <c r="SX40" s="151">
        <f t="shared" si="1043"/>
        <v>0.56992371957864152</v>
      </c>
      <c r="SY40" s="151">
        <f t="shared" si="1043"/>
        <v>0.54664536741214054</v>
      </c>
      <c r="SZ40" s="151">
        <f t="shared" si="1043"/>
        <v>0.52662889518413603</v>
      </c>
      <c r="TA40" s="151">
        <f t="shared" si="1043"/>
        <v>0.56770538243626067</v>
      </c>
      <c r="TB40" s="151">
        <f t="shared" si="1043"/>
        <v>0.51275760549558391</v>
      </c>
      <c r="TC40" s="151">
        <f t="shared" si="1043"/>
        <v>0.53410206084396472</v>
      </c>
      <c r="TD40" s="151">
        <f t="shared" si="1043"/>
        <v>0.56575073601570169</v>
      </c>
      <c r="TE40" s="151">
        <f t="shared" si="1043"/>
        <v>0.56452404317958782</v>
      </c>
      <c r="TF40" s="151">
        <f t="shared" si="1043"/>
        <v>0.56820412168792933</v>
      </c>
      <c r="TG40" s="151">
        <f t="shared" ref="TG40:VR40" si="1044">TG38/TG41</f>
        <v>0.57948969578017662</v>
      </c>
      <c r="TH40" s="151">
        <f t="shared" si="1044"/>
        <v>0.58856722276741902</v>
      </c>
      <c r="TI40" s="151">
        <f t="shared" si="1044"/>
        <v>0.5902845927379784</v>
      </c>
      <c r="TJ40" s="151">
        <f t="shared" si="1044"/>
        <v>0.59249263984298328</v>
      </c>
      <c r="TK40" s="151">
        <f t="shared" si="1044"/>
        <v>0.6075216972034716</v>
      </c>
      <c r="TL40" s="151">
        <f t="shared" si="1044"/>
        <v>0.61186113789778207</v>
      </c>
      <c r="TM40" s="151">
        <f t="shared" si="1044"/>
        <v>0.60583413693346189</v>
      </c>
      <c r="TN40" s="151">
        <f t="shared" si="1044"/>
        <v>0.59088717454194795</v>
      </c>
      <c r="TO40" s="151">
        <f t="shared" si="1044"/>
        <v>0.55254848894903019</v>
      </c>
      <c r="TP40" s="151">
        <f t="shared" si="1044"/>
        <v>0.52883799830364719</v>
      </c>
      <c r="TQ40" s="151">
        <f t="shared" si="1044"/>
        <v>0.50842358604091453</v>
      </c>
      <c r="TR40" s="151">
        <f t="shared" si="1044"/>
        <v>0.4984819734345351</v>
      </c>
      <c r="TS40" s="151">
        <f t="shared" si="1044"/>
        <v>0.49962049335863379</v>
      </c>
      <c r="TT40" s="151">
        <f t="shared" si="1044"/>
        <v>0.47116411534353864</v>
      </c>
      <c r="TU40" s="151">
        <f t="shared" si="1044"/>
        <v>0.47721609113563546</v>
      </c>
      <c r="TV40" s="151">
        <f t="shared" si="1044"/>
        <v>0.49946600213599146</v>
      </c>
      <c r="TW40" s="151">
        <f t="shared" si="1044"/>
        <v>0.50783196867212532</v>
      </c>
      <c r="TX40" s="151">
        <f t="shared" si="1044"/>
        <v>0.48291381896982832</v>
      </c>
      <c r="TY40" s="151">
        <f t="shared" si="1044"/>
        <v>0.51141856976162692</v>
      </c>
      <c r="TZ40" s="151">
        <f t="shared" si="1044"/>
        <v>0.53025504250708455</v>
      </c>
      <c r="UA40" s="151">
        <f t="shared" si="1044"/>
        <v>0.53975662610435071</v>
      </c>
      <c r="UB40" s="151">
        <f t="shared" si="1044"/>
        <v>0.54775795965994334</v>
      </c>
      <c r="UC40" s="151">
        <f t="shared" si="1044"/>
        <v>0.55309218203033839</v>
      </c>
      <c r="UD40" s="151">
        <f t="shared" si="1044"/>
        <v>0.54558799543304515</v>
      </c>
      <c r="UE40" s="151">
        <f t="shared" si="1044"/>
        <v>0.55080737236992339</v>
      </c>
      <c r="UF40" s="151">
        <f t="shared" si="1044"/>
        <v>0.56124612624367964</v>
      </c>
      <c r="UG40" s="151">
        <f t="shared" si="1044"/>
        <v>0.5630402870657315</v>
      </c>
      <c r="UH40" s="151">
        <f t="shared" si="1044"/>
        <v>0.55928885989235033</v>
      </c>
      <c r="UI40" s="151">
        <f t="shared" si="1044"/>
        <v>0.57266351329310061</v>
      </c>
      <c r="UJ40" s="151">
        <f t="shared" si="1044"/>
        <v>0.57951394552275326</v>
      </c>
      <c r="UK40" s="151">
        <f t="shared" si="1044"/>
        <v>0.5451968503937008</v>
      </c>
      <c r="UL40" s="151">
        <f t="shared" si="1044"/>
        <v>0.51918976545842221</v>
      </c>
      <c r="UM40" s="151">
        <f t="shared" si="1044"/>
        <v>0.49161196207148067</v>
      </c>
      <c r="UN40" s="151">
        <f t="shared" si="1044"/>
        <v>0.49380014587892052</v>
      </c>
      <c r="UO40" s="151">
        <f t="shared" si="1044"/>
        <v>0.48344274252370534</v>
      </c>
      <c r="UP40" s="151">
        <f t="shared" si="1044"/>
        <v>0.46229029905178703</v>
      </c>
      <c r="UQ40" s="151">
        <f t="shared" si="1044"/>
        <v>0.43544857768052514</v>
      </c>
      <c r="UR40" s="151">
        <f t="shared" si="1044"/>
        <v>0.38668735016217742</v>
      </c>
      <c r="US40" s="151">
        <f t="shared" si="1044"/>
        <v>0.36079077429983525</v>
      </c>
      <c r="UT40" s="151">
        <f t="shared" si="1044"/>
        <v>0.32959958800051498</v>
      </c>
      <c r="UU40" s="151">
        <f t="shared" si="1044"/>
        <v>0.29261576971214015</v>
      </c>
      <c r="UV40" s="151">
        <f t="shared" si="1044"/>
        <v>0.26590299780648308</v>
      </c>
      <c r="UW40" s="151">
        <f t="shared" si="1044"/>
        <v>0.23560894386298764</v>
      </c>
      <c r="UX40" s="151">
        <f t="shared" si="1044"/>
        <v>0.21467649857278781</v>
      </c>
      <c r="UY40" s="151">
        <f t="shared" si="1044"/>
        <v>0.19041389153187441</v>
      </c>
      <c r="UZ40" s="151">
        <f t="shared" si="1044"/>
        <v>0.16329686013320646</v>
      </c>
      <c r="VA40" s="151">
        <f t="shared" si="1044"/>
        <v>0.15068981921979069</v>
      </c>
      <c r="VB40" s="151">
        <f t="shared" si="1044"/>
        <v>0.13808277830637489</v>
      </c>
      <c r="VC40" s="151">
        <f t="shared" si="1044"/>
        <v>0.12178877259752617</v>
      </c>
      <c r="VD40" s="151">
        <f t="shared" si="1044"/>
        <v>0.11417697431018078</v>
      </c>
      <c r="VE40" s="151">
        <f t="shared" si="1044"/>
        <v>0.10644624167459563</v>
      </c>
      <c r="VF40" s="151">
        <f t="shared" si="1044"/>
        <v>9.4552806850618454E-2</v>
      </c>
      <c r="VG40" s="151">
        <f t="shared" si="1044"/>
        <v>9.2174119885823025E-2</v>
      </c>
      <c r="VH40" s="151">
        <f t="shared" si="1044"/>
        <v>8.6227402473834439E-2</v>
      </c>
      <c r="VI40" s="151">
        <f t="shared" si="1044"/>
        <v>8.8539042821158695E-2</v>
      </c>
      <c r="VJ40" s="151">
        <f t="shared" si="1044"/>
        <v>8.3375314861460964E-2</v>
      </c>
      <c r="VK40" s="151">
        <f t="shared" si="1044"/>
        <v>8.0613955888043334E-2</v>
      </c>
      <c r="VL40" s="151">
        <f t="shared" si="1044"/>
        <v>7.6023391812865493E-2</v>
      </c>
      <c r="VM40" s="151">
        <f t="shared" si="1044"/>
        <v>7.1644956073916993E-2</v>
      </c>
      <c r="VN40" s="151">
        <f t="shared" si="1044"/>
        <v>7.699178277956413E-2</v>
      </c>
      <c r="VO40" s="151">
        <f t="shared" si="1044"/>
        <v>7.9977628635346756E-2</v>
      </c>
      <c r="VP40" s="151">
        <f t="shared" si="1044"/>
        <v>8.1058895957315816E-2</v>
      </c>
      <c r="VQ40" s="151">
        <f t="shared" si="1044"/>
        <v>8.5561497326203204E-2</v>
      </c>
      <c r="VR40" s="151">
        <f t="shared" si="1044"/>
        <v>8.0817916260954234E-2</v>
      </c>
      <c r="VS40" s="151">
        <f t="shared" ref="VS40:YD40" si="1045">VS38/VS41</f>
        <v>7.7166504381694256E-2</v>
      </c>
      <c r="VT40" s="151">
        <f t="shared" si="1045"/>
        <v>7.0593962999026288E-2</v>
      </c>
      <c r="VU40" s="151">
        <f t="shared" si="1045"/>
        <v>6.8646543330087628E-2</v>
      </c>
      <c r="VV40" s="151">
        <f t="shared" si="1045"/>
        <v>6.4995131450827651E-2</v>
      </c>
      <c r="VW40" s="151">
        <f t="shared" si="1045"/>
        <v>6.4264849074975663E-2</v>
      </c>
      <c r="VX40" s="151">
        <f t="shared" si="1045"/>
        <v>5.939629990262902E-2</v>
      </c>
      <c r="VY40" s="151">
        <f t="shared" si="1045"/>
        <v>5.5988315481986371E-2</v>
      </c>
      <c r="VZ40" s="151">
        <f t="shared" si="1045"/>
        <v>5.1850048685491722E-2</v>
      </c>
      <c r="WA40" s="151">
        <f t="shared" si="1045"/>
        <v>4.5764362220058426E-2</v>
      </c>
      <c r="WB40" s="151">
        <f t="shared" si="1045"/>
        <v>4.4790652385589096E-2</v>
      </c>
      <c r="WC40" s="151">
        <f t="shared" si="1045"/>
        <v>4.3816942551119765E-2</v>
      </c>
      <c r="WD40" s="151">
        <f t="shared" si="1045"/>
        <v>4.2843232716650435E-2</v>
      </c>
      <c r="WE40" s="151">
        <f t="shared" si="1045"/>
        <v>3.6270691333982474E-2</v>
      </c>
      <c r="WF40" s="151">
        <f t="shared" si="1045"/>
        <v>3.2862706913339826E-2</v>
      </c>
      <c r="WG40" s="151">
        <f t="shared" si="1045"/>
        <v>2.8967867575462512E-2</v>
      </c>
      <c r="WH40" s="151">
        <f t="shared" si="1045"/>
        <v>2.3612463485881207E-2</v>
      </c>
      <c r="WI40" s="151">
        <f t="shared" si="1045"/>
        <v>2.166504381694255E-2</v>
      </c>
      <c r="WJ40" s="151">
        <f t="shared" si="1045"/>
        <v>1.9717624148003893E-2</v>
      </c>
      <c r="WK40" s="151">
        <f t="shared" si="1045"/>
        <v>1.7039922103213243E-2</v>
      </c>
      <c r="WL40" s="151">
        <f t="shared" si="1045"/>
        <v>1.6066212268743916E-2</v>
      </c>
      <c r="WM40" s="151">
        <f t="shared" si="1045"/>
        <v>1.6309639727361245E-2</v>
      </c>
      <c r="WN40" s="151">
        <f t="shared" si="1045"/>
        <v>1.771756122980719E-2</v>
      </c>
      <c r="WO40" s="151">
        <f t="shared" si="1045"/>
        <v>1.6675351745700884E-2</v>
      </c>
      <c r="WP40" s="151">
        <f t="shared" si="1045"/>
        <v>1.8238665971860343E-2</v>
      </c>
      <c r="WQ40" s="151">
        <f t="shared" si="1045"/>
        <v>1.9484240687679084E-2</v>
      </c>
      <c r="WR40" s="151">
        <f t="shared" si="1045"/>
        <v>1.8051575931232092E-2</v>
      </c>
      <c r="WS40" s="151">
        <f t="shared" si="1045"/>
        <v>1.9414385741565881E-2</v>
      </c>
      <c r="WT40" s="151">
        <f t="shared" si="1045"/>
        <v>2.005092297899427E-2</v>
      </c>
      <c r="WU40" s="151">
        <f t="shared" si="1045"/>
        <v>1.7823042647994908E-2</v>
      </c>
      <c r="WV40" s="151">
        <f t="shared" si="1045"/>
        <v>1.5595162316995544E-2</v>
      </c>
      <c r="WW40" s="151">
        <f t="shared" si="1045"/>
        <v>1.4958625079567155E-2</v>
      </c>
      <c r="WX40" s="151">
        <f t="shared" si="1045"/>
        <v>1.4003819223424571E-2</v>
      </c>
      <c r="WY40" s="151">
        <f t="shared" si="1045"/>
        <v>1.336728198599618E-2</v>
      </c>
      <c r="WZ40" s="151">
        <f t="shared" si="1045"/>
        <v>1.464035646085296E-2</v>
      </c>
      <c r="XA40" s="151">
        <f t="shared" si="1045"/>
        <v>1.4322087842138766E-2</v>
      </c>
      <c r="XB40" s="151">
        <f t="shared" si="1045"/>
        <v>1.464035646085296E-2</v>
      </c>
      <c r="XC40" s="151">
        <f t="shared" si="1045"/>
        <v>1.336728198599618E-2</v>
      </c>
      <c r="XD40" s="151">
        <f t="shared" si="1045"/>
        <v>1.4335664335664336E-2</v>
      </c>
      <c r="XE40" s="151">
        <f t="shared" si="1045"/>
        <v>1.5384615384615385E-2</v>
      </c>
      <c r="XF40" s="151">
        <f t="shared" si="1045"/>
        <v>1.3823331085637222E-2</v>
      </c>
      <c r="XG40" s="151">
        <f t="shared" si="1045"/>
        <v>1.2137559002022926E-2</v>
      </c>
      <c r="XH40" s="151">
        <f t="shared" si="1045"/>
        <v>1.2454212454212455E-2</v>
      </c>
      <c r="XI40" s="151">
        <f t="shared" si="1045"/>
        <v>1.2454212454212455E-2</v>
      </c>
      <c r="XJ40" s="151">
        <f t="shared" si="1045"/>
        <v>1.2087912087912088E-2</v>
      </c>
      <c r="XK40" s="151">
        <f t="shared" si="1045"/>
        <v>1.1267605633802818E-2</v>
      </c>
      <c r="XL40" s="151">
        <f t="shared" si="1045"/>
        <v>1.2474849094567404E-2</v>
      </c>
      <c r="XM40" s="151">
        <f t="shared" si="1045"/>
        <v>1.2474849094567404E-2</v>
      </c>
      <c r="XN40" s="151">
        <f t="shared" si="1045"/>
        <v>1.2474849094567404E-2</v>
      </c>
      <c r="XO40" s="151">
        <f t="shared" si="1045"/>
        <v>8.4507042253521118E-3</v>
      </c>
      <c r="XP40" s="151">
        <f t="shared" si="1045"/>
        <v>9.6579476861167E-3</v>
      </c>
      <c r="XQ40" s="151">
        <f t="shared" si="1045"/>
        <v>8.8531187122736412E-3</v>
      </c>
      <c r="XR40" s="151">
        <f t="shared" si="1045"/>
        <v>8.0482897384305842E-3</v>
      </c>
      <c r="XS40" s="151">
        <f t="shared" si="1045"/>
        <v>8.4507042253521118E-3</v>
      </c>
      <c r="XT40" s="151">
        <f t="shared" si="1045"/>
        <v>9.2555331991951706E-3</v>
      </c>
      <c r="XU40" s="151">
        <f t="shared" si="1045"/>
        <v>8.0482897384305842E-3</v>
      </c>
      <c r="XV40" s="151">
        <f t="shared" si="1045"/>
        <v>7.6458752515090539E-3</v>
      </c>
      <c r="XW40" s="151">
        <f t="shared" si="1045"/>
        <v>6.4386317907444666E-3</v>
      </c>
      <c r="XX40" s="151">
        <f t="shared" si="1045"/>
        <v>6.0362173038229373E-3</v>
      </c>
      <c r="XY40" s="151">
        <f t="shared" si="1045"/>
        <v>6.4386317907444666E-3</v>
      </c>
      <c r="XZ40" s="151">
        <f t="shared" si="1045"/>
        <v>6.841046277665996E-3</v>
      </c>
      <c r="YA40" s="151">
        <f t="shared" si="1045"/>
        <v>6.4386317907444666E-3</v>
      </c>
      <c r="YB40" s="151">
        <f t="shared" si="1045"/>
        <v>8.0482897384305842E-3</v>
      </c>
      <c r="YC40" s="151">
        <f t="shared" si="1045"/>
        <v>6.841046277665996E-3</v>
      </c>
      <c r="YD40" s="151">
        <f t="shared" si="1045"/>
        <v>8.0482897384305842E-3</v>
      </c>
      <c r="YE40" s="151">
        <f t="shared" ref="YE40:AAP40" si="1046">YE38/YE41</f>
        <v>8.0482897384305842E-3</v>
      </c>
      <c r="YF40" s="151">
        <f t="shared" si="1046"/>
        <v>1.0060362173038229E-2</v>
      </c>
      <c r="YG40" s="151">
        <f t="shared" si="1046"/>
        <v>1.0060362173038229E-2</v>
      </c>
      <c r="YH40" s="151">
        <f t="shared" si="1046"/>
        <v>1.0865191146881288E-2</v>
      </c>
      <c r="YI40" s="151">
        <f t="shared" si="1046"/>
        <v>1.0865191146881288E-2</v>
      </c>
      <c r="YJ40" s="151">
        <f t="shared" si="1046"/>
        <v>9.6579476861167E-3</v>
      </c>
      <c r="YK40" s="151">
        <f t="shared" si="1046"/>
        <v>8.8531187122736412E-3</v>
      </c>
      <c r="YL40" s="151">
        <f t="shared" si="1046"/>
        <v>1.1406844106463879E-2</v>
      </c>
      <c r="YM40" s="151">
        <f t="shared" si="1046"/>
        <v>1.7110266159695818E-2</v>
      </c>
      <c r="YN40" s="151">
        <f t="shared" si="1046"/>
        <v>1.9486692015209126E-2</v>
      </c>
      <c r="YO40" s="151">
        <f t="shared" si="1046"/>
        <v>1.9486692015209126E-2</v>
      </c>
      <c r="YP40" s="151">
        <f t="shared" si="1046"/>
        <v>1.9011406844106463E-2</v>
      </c>
      <c r="YQ40" s="151">
        <f t="shared" si="1046"/>
        <v>1.9961977186311788E-2</v>
      </c>
      <c r="YR40" s="151">
        <f t="shared" si="1046"/>
        <v>1.9961977186311788E-2</v>
      </c>
      <c r="YS40" s="151">
        <f t="shared" si="1046"/>
        <v>1.9011406844106463E-2</v>
      </c>
      <c r="YT40" s="151">
        <f t="shared" si="1046"/>
        <v>1.8536121673003801E-2</v>
      </c>
      <c r="YU40" s="151">
        <f t="shared" si="1046"/>
        <v>2.328897338403042E-2</v>
      </c>
      <c r="YV40" s="151">
        <f t="shared" si="1046"/>
        <v>2.6615969581749048E-2</v>
      </c>
      <c r="YW40" s="151">
        <f t="shared" si="1046"/>
        <v>2.6615969581749048E-2</v>
      </c>
      <c r="YX40" s="151">
        <f t="shared" si="1046"/>
        <v>2.3764258555133078E-2</v>
      </c>
      <c r="YY40" s="151">
        <f t="shared" si="1046"/>
        <v>2.328897338403042E-2</v>
      </c>
      <c r="YZ40" s="151">
        <f t="shared" si="1046"/>
        <v>2.9467680608365018E-2</v>
      </c>
      <c r="ZA40" s="151">
        <f t="shared" si="1046"/>
        <v>4.3250950570342207E-2</v>
      </c>
      <c r="ZB40" s="151">
        <f t="shared" si="1046"/>
        <v>7.6278290025146689E-2</v>
      </c>
      <c r="ZC40" s="151">
        <f t="shared" si="1046"/>
        <v>0.14082145850796313</v>
      </c>
      <c r="ZD40" s="151">
        <f t="shared" si="1046"/>
        <v>0.17252982563475069</v>
      </c>
      <c r="ZE40" s="151">
        <f t="shared" si="1046"/>
        <v>0.21698630136986302</v>
      </c>
      <c r="ZF40" s="151">
        <f t="shared" si="1046"/>
        <v>0.2801020408163265</v>
      </c>
      <c r="ZG40" s="151">
        <f t="shared" si="1046"/>
        <v>0.29398359161349136</v>
      </c>
      <c r="ZH40" s="151">
        <f t="shared" si="1046"/>
        <v>0.29703372612759044</v>
      </c>
      <c r="ZI40" s="151">
        <f t="shared" si="1046"/>
        <v>0.28108743077697601</v>
      </c>
      <c r="ZJ40" s="151">
        <f t="shared" si="1046"/>
        <v>0.24977067225789543</v>
      </c>
      <c r="ZK40" s="151">
        <f t="shared" si="1046"/>
        <v>0.26699897750511248</v>
      </c>
      <c r="ZL40" s="151">
        <f t="shared" si="1046"/>
        <v>0.27875766871165641</v>
      </c>
      <c r="ZM40" s="151">
        <f t="shared" si="1046"/>
        <v>0.2807126837777224</v>
      </c>
      <c r="ZN40" s="151">
        <f t="shared" si="1046"/>
        <v>0.2917021018102296</v>
      </c>
      <c r="ZO40" s="151">
        <f t="shared" si="1046"/>
        <v>0.29065110424533702</v>
      </c>
      <c r="ZP40" s="151">
        <f t="shared" si="1046"/>
        <v>0.29062740358202394</v>
      </c>
      <c r="ZQ40" s="151">
        <f t="shared" si="1046"/>
        <v>0.28544363751184088</v>
      </c>
      <c r="ZR40" s="151">
        <f t="shared" si="1046"/>
        <v>0.27442185007974479</v>
      </c>
      <c r="ZS40" s="151">
        <f t="shared" si="1046"/>
        <v>0.26913875598086123</v>
      </c>
      <c r="ZT40" s="151">
        <f t="shared" si="1046"/>
        <v>0.24936535832845147</v>
      </c>
      <c r="ZU40" s="151">
        <f t="shared" si="1046"/>
        <v>0.2466315172817809</v>
      </c>
      <c r="ZV40" s="151">
        <f t="shared" si="1046"/>
        <v>0.24409295059558681</v>
      </c>
      <c r="ZW40" s="151">
        <f t="shared" si="1046"/>
        <v>0.24819371216559266</v>
      </c>
      <c r="ZX40" s="151">
        <f t="shared" si="1046"/>
        <v>0.24184729545010741</v>
      </c>
      <c r="ZY40" s="151">
        <f t="shared" si="1046"/>
        <v>0.23452450693223981</v>
      </c>
      <c r="ZZ40" s="151">
        <f t="shared" si="1046"/>
        <v>0.23266940050771334</v>
      </c>
      <c r="AAA40" s="151">
        <f t="shared" si="1046"/>
        <v>0.22251513376293694</v>
      </c>
      <c r="AAB40" s="151">
        <f t="shared" si="1046"/>
        <v>0.20886501007387509</v>
      </c>
      <c r="AAC40" s="151">
        <f t="shared" si="1046"/>
        <v>0.20996508445786544</v>
      </c>
      <c r="AAD40" s="151">
        <f t="shared" si="1046"/>
        <v>0.22317637067094462</v>
      </c>
      <c r="AAE40" s="151">
        <f t="shared" si="1046"/>
        <v>0.23140877598152426</v>
      </c>
      <c r="AAF40" s="151">
        <f t="shared" si="1046"/>
        <v>0.24462122581811607</v>
      </c>
      <c r="AAG40" s="151">
        <f t="shared" si="1046"/>
        <v>0.26586512384740552</v>
      </c>
      <c r="AAH40" s="151">
        <f t="shared" si="1046"/>
        <v>0.27725546917374799</v>
      </c>
      <c r="AAI40" s="151">
        <f t="shared" si="1046"/>
        <v>0.26635880456565303</v>
      </c>
      <c r="AAJ40" s="151">
        <f t="shared" si="1046"/>
        <v>0.27324213644680667</v>
      </c>
      <c r="AAK40" s="151">
        <f t="shared" si="1046"/>
        <v>0.27890563736167989</v>
      </c>
      <c r="AAL40" s="151">
        <f t="shared" si="1046"/>
        <v>0.27925416049490287</v>
      </c>
      <c r="AAM40" s="151">
        <f t="shared" si="1046"/>
        <v>0.27271935174697221</v>
      </c>
      <c r="AAN40" s="151">
        <f t="shared" si="1046"/>
        <v>0.25590311056896403</v>
      </c>
      <c r="AAO40" s="151">
        <f t="shared" si="1046"/>
        <v>0.2533763178530975</v>
      </c>
      <c r="AAP40" s="151">
        <f t="shared" si="1046"/>
        <v>0.23960965409079027</v>
      </c>
      <c r="AAQ40" s="151">
        <f t="shared" ref="AAQ40:ADB40" si="1047">AAQ38/AAQ41</f>
        <v>0.23943539252417878</v>
      </c>
      <c r="AAR40" s="151">
        <f t="shared" si="1047"/>
        <v>0.24623159362202665</v>
      </c>
      <c r="AAS40" s="151">
        <f t="shared" si="1047"/>
        <v>0.25021841691420582</v>
      </c>
      <c r="AAT40" s="151">
        <f t="shared" si="1047"/>
        <v>0.25589725668355756</v>
      </c>
      <c r="AAU40" s="151">
        <f t="shared" si="1047"/>
        <v>0.26384763236065001</v>
      </c>
      <c r="AAV40" s="151">
        <f t="shared" si="1047"/>
        <v>0.26140136292154464</v>
      </c>
      <c r="AAW40" s="151">
        <f t="shared" si="1047"/>
        <v>0.24917001572601782</v>
      </c>
      <c r="AAX40" s="151">
        <f t="shared" si="1047"/>
        <v>0.25458675519832258</v>
      </c>
      <c r="AAY40" s="151">
        <f t="shared" si="1047"/>
        <v>0.25974139437358029</v>
      </c>
      <c r="AAZ40" s="151">
        <f t="shared" si="1047"/>
        <v>0.24855844836624147</v>
      </c>
      <c r="ABA40" s="151">
        <f t="shared" si="1047"/>
        <v>0.24296697536257209</v>
      </c>
      <c r="ABB40" s="151">
        <f t="shared" si="1047"/>
        <v>0.24139437358029006</v>
      </c>
      <c r="ABC40" s="151">
        <f t="shared" si="1047"/>
        <v>0.22925039315044557</v>
      </c>
      <c r="ABD40" s="151">
        <f t="shared" si="1047"/>
        <v>0.21998951598811811</v>
      </c>
      <c r="ABE40" s="151">
        <f t="shared" si="1047"/>
        <v>0.22234841866154115</v>
      </c>
      <c r="ABF40" s="151">
        <f t="shared" si="1047"/>
        <v>0.2376568282335951</v>
      </c>
      <c r="ABG40" s="151">
        <f t="shared" si="1047"/>
        <v>0.25794465630194585</v>
      </c>
      <c r="ABH40" s="151">
        <f t="shared" si="1047"/>
        <v>0.26151693814329968</v>
      </c>
      <c r="ABI40" s="151">
        <f t="shared" si="1047"/>
        <v>0.26504794939808202</v>
      </c>
      <c r="ABJ40" s="151">
        <f t="shared" si="1047"/>
        <v>0.26489583333333333</v>
      </c>
      <c r="ABK40" s="151">
        <f t="shared" si="1047"/>
        <v>0.25177083333333333</v>
      </c>
      <c r="ABL40" s="151">
        <f t="shared" si="1047"/>
        <v>0.24937500000000001</v>
      </c>
      <c r="ABM40" s="151">
        <f t="shared" si="1047"/>
        <v>0.25020833333333331</v>
      </c>
      <c r="ABN40" s="151">
        <f t="shared" si="1047"/>
        <v>0.24312500000000001</v>
      </c>
      <c r="ABO40" s="151">
        <f t="shared" si="1047"/>
        <v>0.23927083333333332</v>
      </c>
      <c r="ABP40" s="151">
        <f t="shared" si="1047"/>
        <v>0.23770833333333333</v>
      </c>
      <c r="ABQ40" s="151">
        <f t="shared" si="1047"/>
        <v>0.21895833333333334</v>
      </c>
      <c r="ABR40" s="151">
        <f t="shared" si="1047"/>
        <v>0.20197916666666665</v>
      </c>
      <c r="ABS40" s="151">
        <f t="shared" si="1047"/>
        <v>0.20624999999999999</v>
      </c>
      <c r="ABT40" s="151">
        <f t="shared" si="1047"/>
        <v>0.21062500000000001</v>
      </c>
      <c r="ABU40" s="151">
        <f t="shared" si="1047"/>
        <v>0.20479166666666668</v>
      </c>
      <c r="ABV40" s="151">
        <f t="shared" si="1047"/>
        <v>0.19729166666666667</v>
      </c>
      <c r="ABW40" s="151">
        <f t="shared" si="1047"/>
        <v>0.19666666666666666</v>
      </c>
      <c r="ABX40" s="151">
        <f t="shared" si="1047"/>
        <v>0.18104166666666666</v>
      </c>
      <c r="ABY40" s="151">
        <f t="shared" si="1047"/>
        <v>0.16468749999999999</v>
      </c>
      <c r="ABZ40" s="151">
        <f t="shared" si="1047"/>
        <v>0.15270833333333333</v>
      </c>
      <c r="ACA40" s="151">
        <f t="shared" si="1047"/>
        <v>0.14854166666666666</v>
      </c>
      <c r="ACB40" s="151">
        <f t="shared" si="1047"/>
        <v>0.14666666666666667</v>
      </c>
      <c r="ACC40" s="151">
        <f t="shared" si="1047"/>
        <v>0.14812500000000001</v>
      </c>
      <c r="ACD40" s="151">
        <f t="shared" si="1047"/>
        <v>0.15062500000000001</v>
      </c>
      <c r="ACE40" s="151">
        <f t="shared" si="1047"/>
        <v>0.1471875</v>
      </c>
      <c r="ACF40" s="151">
        <f t="shared" si="1047"/>
        <v>0.14770833333333333</v>
      </c>
      <c r="ACG40" s="151">
        <f t="shared" si="1047"/>
        <v>0.15791666666666668</v>
      </c>
      <c r="ACH40" s="151">
        <f t="shared" si="1047"/>
        <v>0.17166666666666666</v>
      </c>
      <c r="ACI40" s="151">
        <f t="shared" si="1047"/>
        <v>0.18644427918835652</v>
      </c>
      <c r="ACJ40" s="151">
        <f t="shared" si="1047"/>
        <v>0.20147173597948489</v>
      </c>
      <c r="ACK40" s="151">
        <f t="shared" si="1047"/>
        <v>0.2067120080276508</v>
      </c>
      <c r="ACL40" s="151">
        <f t="shared" si="1047"/>
        <v>0.20738097892741666</v>
      </c>
      <c r="ACM40" s="151">
        <f t="shared" si="1047"/>
        <v>0.20359014382874344</v>
      </c>
      <c r="ACN40" s="151">
        <f t="shared" si="1047"/>
        <v>0.21507414427472404</v>
      </c>
      <c r="ACO40" s="151">
        <f t="shared" si="1047"/>
        <v>0.22823057197011931</v>
      </c>
      <c r="ACP40" s="151">
        <f t="shared" si="1047"/>
        <v>0.23436280521797301</v>
      </c>
      <c r="ACQ40" s="151">
        <f t="shared" si="1047"/>
        <v>0.2439303710490151</v>
      </c>
      <c r="ACR40" s="151">
        <f t="shared" si="1047"/>
        <v>0.25343563902885935</v>
      </c>
      <c r="ACS40" s="151">
        <f t="shared" si="1047"/>
        <v>0.25183234081539169</v>
      </c>
      <c r="ACT40" s="151">
        <f t="shared" si="1047"/>
        <v>0.24816765918460834</v>
      </c>
      <c r="ACU40" s="151">
        <f t="shared" si="1047"/>
        <v>0.25847457627118642</v>
      </c>
      <c r="ACV40" s="151">
        <f t="shared" si="1047"/>
        <v>0.26729271644525882</v>
      </c>
      <c r="ACW40" s="151">
        <f t="shared" si="1047"/>
        <v>0.26591846083371506</v>
      </c>
      <c r="ACX40" s="151">
        <f t="shared" si="1047"/>
        <v>0.25858909757214843</v>
      </c>
      <c r="ACY40" s="151">
        <f t="shared" si="1047"/>
        <v>0.25125973431058179</v>
      </c>
      <c r="ACZ40" s="151">
        <f t="shared" si="1047"/>
        <v>0.23499770957398075</v>
      </c>
      <c r="ADA40" s="151">
        <f t="shared" si="1047"/>
        <v>0.22091158955565735</v>
      </c>
      <c r="ADB40" s="151">
        <f t="shared" si="1047"/>
        <v>0.21323866239120476</v>
      </c>
      <c r="ADC40" s="151">
        <f t="shared" ref="ADC40:AFN40" si="1048">ADC38/ADC41</f>
        <v>0.20419147961520842</v>
      </c>
      <c r="ADD40" s="151">
        <f t="shared" si="1048"/>
        <v>0.19113605130554284</v>
      </c>
      <c r="ADE40" s="151">
        <f t="shared" si="1048"/>
        <v>0.17979844251030691</v>
      </c>
      <c r="ADF40" s="151">
        <f t="shared" si="1048"/>
        <v>0.17911131470453504</v>
      </c>
      <c r="ADG40" s="151">
        <f t="shared" si="1048"/>
        <v>0.17246907924874028</v>
      </c>
      <c r="ADH40" s="151">
        <f t="shared" si="1048"/>
        <v>0.16307833256985799</v>
      </c>
      <c r="ADI40" s="151">
        <f t="shared" si="1048"/>
        <v>0.17224003664681631</v>
      </c>
      <c r="ADJ40" s="151">
        <f t="shared" si="1048"/>
        <v>0.17762253779202933</v>
      </c>
      <c r="ADK40" s="151">
        <f t="shared" si="1048"/>
        <v>0.17579019697663764</v>
      </c>
      <c r="ADL40" s="151">
        <f t="shared" si="1048"/>
        <v>0.16731562070545122</v>
      </c>
      <c r="ADM40" s="151">
        <f t="shared" si="1048"/>
        <v>0.16124599175446633</v>
      </c>
      <c r="ADN40" s="151">
        <f t="shared" si="1048"/>
        <v>0.15151168117269811</v>
      </c>
      <c r="ADO40" s="151">
        <f t="shared" si="1048"/>
        <v>0.13788364635822262</v>
      </c>
      <c r="ADP40" s="151">
        <f t="shared" si="1048"/>
        <v>0.13066880439761797</v>
      </c>
      <c r="ADQ40" s="151">
        <f t="shared" si="1048"/>
        <v>0.12207970682546954</v>
      </c>
      <c r="ADR40" s="151">
        <f t="shared" si="1048"/>
        <v>0.11383417315620706</v>
      </c>
      <c r="ADS40" s="151">
        <f t="shared" si="1048"/>
        <v>0.10639028859367843</v>
      </c>
      <c r="ADT40" s="151">
        <f t="shared" si="1048"/>
        <v>0.11635364177737059</v>
      </c>
      <c r="ADU40" s="151">
        <f t="shared" si="1048"/>
        <v>0.12299587723316537</v>
      </c>
      <c r="ADV40" s="151">
        <f t="shared" si="1048"/>
        <v>0.13250114521300962</v>
      </c>
      <c r="ADW40" s="151">
        <f t="shared" si="1048"/>
        <v>0.15368758589097573</v>
      </c>
      <c r="ADX40" s="151">
        <f t="shared" si="1048"/>
        <v>0.17235455794777829</v>
      </c>
      <c r="ADY40" s="151">
        <f t="shared" si="1048"/>
        <v>0.18460833715071004</v>
      </c>
      <c r="ADZ40" s="151">
        <f t="shared" si="1048"/>
        <v>0.19480073293632616</v>
      </c>
      <c r="AEA40" s="151">
        <f t="shared" si="1048"/>
        <v>0.2038479157123225</v>
      </c>
      <c r="AEB40" s="151">
        <f t="shared" si="1048"/>
        <v>0.19697663765460377</v>
      </c>
      <c r="AEC40" s="151">
        <f t="shared" si="1048"/>
        <v>0.18609711406321575</v>
      </c>
      <c r="AED40" s="151">
        <f t="shared" si="1048"/>
        <v>0.18999083829592303</v>
      </c>
      <c r="AEE40" s="151">
        <f t="shared" si="1048"/>
        <v>0.21314817174162315</v>
      </c>
      <c r="AEF40" s="151">
        <f t="shared" si="1048"/>
        <v>0.21753290812864703</v>
      </c>
      <c r="AEG40" s="151">
        <f t="shared" si="1048"/>
        <v>0.25119236883942764</v>
      </c>
      <c r="AEH40" s="151">
        <f t="shared" si="1048"/>
        <v>0.24483306836248012</v>
      </c>
      <c r="AEI40" s="151">
        <f t="shared" si="1048"/>
        <v>0.22368839427662957</v>
      </c>
      <c r="AEJ40" s="151">
        <f t="shared" si="1048"/>
        <v>0.21176470588235294</v>
      </c>
      <c r="AEK40" s="151">
        <f t="shared" si="1048"/>
        <v>0.21399046104928457</v>
      </c>
      <c r="AEL40" s="151">
        <f t="shared" si="1048"/>
        <v>0.21732909379968204</v>
      </c>
      <c r="AEM40" s="151">
        <f t="shared" si="1048"/>
        <v>0.20937996820349761</v>
      </c>
      <c r="AEN40" s="151">
        <f t="shared" si="1048"/>
        <v>0.20317965023847376</v>
      </c>
      <c r="AEO40" s="151">
        <f t="shared" si="1048"/>
        <v>0.19364069952305246</v>
      </c>
      <c r="AEP40" s="151">
        <f t="shared" si="1048"/>
        <v>0.17758346581875994</v>
      </c>
      <c r="AEQ40" s="151">
        <f t="shared" si="1048"/>
        <v>0.16534181240063592</v>
      </c>
      <c r="AER40" s="151">
        <f t="shared" si="1048"/>
        <v>0.16248012718600954</v>
      </c>
      <c r="AES40" s="151">
        <f t="shared" si="1048"/>
        <v>0.15993640699523051</v>
      </c>
      <c r="AET40" s="151">
        <f t="shared" si="1048"/>
        <v>0.14578696343402225</v>
      </c>
      <c r="AEU40" s="151">
        <f t="shared" si="1048"/>
        <v>0.13561208267090619</v>
      </c>
      <c r="AEV40" s="151">
        <f t="shared" si="1048"/>
        <v>0.12798092209856915</v>
      </c>
      <c r="AEW40" s="151">
        <f t="shared" si="1048"/>
        <v>0.11875993640699523</v>
      </c>
      <c r="AEX40" s="151">
        <f t="shared" si="1048"/>
        <v>0.11303656597774245</v>
      </c>
      <c r="AEY40" s="151">
        <f t="shared" si="1048"/>
        <v>0.11510333863275039</v>
      </c>
      <c r="AEZ40" s="151">
        <f t="shared" si="1048"/>
        <v>0.11430842607313195</v>
      </c>
      <c r="AFA40" s="151">
        <f t="shared" si="1048"/>
        <v>0.10715421303656598</v>
      </c>
      <c r="AFB40" s="151">
        <f t="shared" si="1048"/>
        <v>0.10190779014308426</v>
      </c>
      <c r="AFC40" s="151">
        <f t="shared" si="1048"/>
        <v>9.872813990461049E-2</v>
      </c>
      <c r="AFD40" s="151">
        <f t="shared" si="1048"/>
        <v>9.44356120826709E-2</v>
      </c>
      <c r="AFE40" s="151">
        <f t="shared" si="1048"/>
        <v>9.2209856915739269E-2</v>
      </c>
      <c r="AFF40" s="151">
        <f t="shared" si="1048"/>
        <v>0.10047694753577106</v>
      </c>
      <c r="AFG40" s="151">
        <f t="shared" si="1048"/>
        <v>0.10397456279809221</v>
      </c>
      <c r="AFH40" s="151">
        <f t="shared" si="1048"/>
        <v>0.10349761526232114</v>
      </c>
      <c r="AFI40" s="151">
        <f t="shared" si="1048"/>
        <v>0.12581473434722495</v>
      </c>
      <c r="AFJ40" s="151">
        <f t="shared" si="1048"/>
        <v>0.12739482520244913</v>
      </c>
      <c r="AFK40" s="151">
        <f t="shared" si="1048"/>
        <v>0.11830930278491013</v>
      </c>
      <c r="AFL40" s="151">
        <f t="shared" si="1048"/>
        <v>0.117124234643492</v>
      </c>
      <c r="AFM40" s="151">
        <f t="shared" si="1048"/>
        <v>0.11791428007110409</v>
      </c>
      <c r="AFN40" s="151">
        <f t="shared" si="1048"/>
        <v>0.12344459806438871</v>
      </c>
      <c r="AFO40" s="151">
        <f t="shared" ref="AFO40:AGN40" si="1049">AFO38/AFO41</f>
        <v>0.12759233655935218</v>
      </c>
      <c r="AFP40" s="151">
        <f t="shared" si="1049"/>
        <v>0.13035749555599446</v>
      </c>
      <c r="AFQ40" s="151">
        <f t="shared" si="1049"/>
        <v>0.13549279083547303</v>
      </c>
      <c r="AFR40" s="151">
        <f t="shared" si="1049"/>
        <v>0.14524793388429752</v>
      </c>
      <c r="AFS40" s="151">
        <f t="shared" si="1049"/>
        <v>0.15103305785123966</v>
      </c>
      <c r="AFT40" s="151">
        <f t="shared" si="1049"/>
        <v>0.1994667959282598</v>
      </c>
      <c r="AFU40" s="151">
        <f t="shared" si="1049"/>
        <v>0.23024721279689772</v>
      </c>
      <c r="AFV40" s="151">
        <f t="shared" si="1049"/>
        <v>0.24351585014409222</v>
      </c>
      <c r="AFW40" s="151">
        <f t="shared" si="1049"/>
        <v>0.26368876080691644</v>
      </c>
      <c r="AFX40" s="151">
        <f t="shared" si="1049"/>
        <v>0.28650336215177713</v>
      </c>
      <c r="AFY40" s="151">
        <f t="shared" si="1049"/>
        <v>0.28506243996157543</v>
      </c>
      <c r="AFZ40" s="151">
        <f t="shared" si="1049"/>
        <v>0.30307396733909703</v>
      </c>
      <c r="AGA40" s="151">
        <f t="shared" si="1049"/>
        <v>0.34990393852065321</v>
      </c>
      <c r="AGB40" s="151">
        <f t="shared" si="1049"/>
        <v>0.40321805955811718</v>
      </c>
      <c r="AGC40" s="151">
        <f t="shared" si="1049"/>
        <v>0.45845341018251679</v>
      </c>
      <c r="AGD40" s="151">
        <f t="shared" si="1049"/>
        <v>0.50552353506243997</v>
      </c>
      <c r="AGE40" s="151">
        <f t="shared" si="1049"/>
        <v>0.5566762728146013</v>
      </c>
      <c r="AGF40" s="151">
        <f t="shared" si="1049"/>
        <v>0.56272727272727274</v>
      </c>
      <c r="AGG40" s="151">
        <f t="shared" si="1049"/>
        <v>0.55375297425913905</v>
      </c>
      <c r="AGH40" s="151">
        <f t="shared" si="1049"/>
        <v>0.58879515466147525</v>
      </c>
      <c r="AGI40" s="151">
        <f t="shared" si="1049"/>
        <v>0.52556121486511975</v>
      </c>
      <c r="AGJ40" s="151">
        <f t="shared" si="1049"/>
        <v>0.49329940627650554</v>
      </c>
      <c r="AGK40" s="151">
        <f t="shared" si="1049"/>
        <v>0.48487789099142808</v>
      </c>
      <c r="AGL40" s="151">
        <f t="shared" si="1049"/>
        <v>0.49830179524502671</v>
      </c>
      <c r="AGM40" s="151">
        <f t="shared" si="1049"/>
        <v>0.51010836163674589</v>
      </c>
      <c r="AGN40" s="151">
        <f t="shared" si="1049"/>
        <v>0.49667472793228534</v>
      </c>
      <c r="AGO40" s="151">
        <f t="shared" ref="AGO40:AGT40" si="1050">AGO38/AGO41</f>
        <v>0.47174343034755578</v>
      </c>
      <c r="AGP40" s="151">
        <f t="shared" si="1050"/>
        <v>0.45839636913767018</v>
      </c>
      <c r="AGQ40" s="151">
        <f t="shared" si="1050"/>
        <v>0.43905618563420673</v>
      </c>
      <c r="AGR40" s="151">
        <f t="shared" si="1050"/>
        <v>0.43892582453395906</v>
      </c>
      <c r="AGS40" s="151">
        <f t="shared" si="1050"/>
        <v>0.45561204536566291</v>
      </c>
      <c r="AGT40" s="151">
        <f t="shared" si="1050"/>
        <v>0.4348692403486924</v>
      </c>
      <c r="AGU40" s="151">
        <f t="shared" ref="AGU40:AGV40" si="1051">AGU38/AGU41</f>
        <v>0.4328700906344411</v>
      </c>
      <c r="AGV40" s="151">
        <f t="shared" si="1051"/>
        <v>0.44647273583794606</v>
      </c>
      <c r="AGW40" s="151">
        <f t="shared" ref="AGW40:AGX40" si="1052">AGW38/AGW41</f>
        <v>0.45503679852805889</v>
      </c>
      <c r="AGX40" s="151">
        <f t="shared" si="1052"/>
        <v>0.4553641787684341</v>
      </c>
      <c r="AGY40" s="151">
        <f t="shared" ref="AGY40:AGZ40" si="1053">AGY38/AGY41</f>
        <v>0.45885399076888439</v>
      </c>
      <c r="AGZ40" s="151">
        <f t="shared" si="1053"/>
        <v>0.47686592367443431</v>
      </c>
      <c r="AHA40" s="151">
        <f t="shared" ref="AHA40:AHB40" si="1054">AHA38/AHA41</f>
        <v>0.49337602119673218</v>
      </c>
      <c r="AHB40" s="151">
        <f t="shared" si="1054"/>
        <v>0.49406402374390501</v>
      </c>
      <c r="AHC40" s="151">
        <f t="shared" ref="AHC40:AHD40" si="1055">AHC38/AHC41</f>
        <v>0.48423080823445896</v>
      </c>
      <c r="AHD40" s="151">
        <f t="shared" si="1055"/>
        <v>0.49731264577629042</v>
      </c>
      <c r="AHE40" s="151">
        <f t="shared" ref="AHE40:AHF40" si="1056">AHE38/AHE41</f>
        <v>0.50349863097048986</v>
      </c>
      <c r="AHF40" s="151">
        <f t="shared" si="1056"/>
        <v>0.51232126559172497</v>
      </c>
      <c r="AHG40" s="151">
        <f t="shared" ref="AHG40:AHH40" si="1057">AHG38/AHG41</f>
        <v>0.53432714734813913</v>
      </c>
      <c r="AHH40" s="151">
        <f t="shared" si="1057"/>
        <v>0.55602880032451074</v>
      </c>
      <c r="AHI40" s="151">
        <f t="shared" ref="AHI40" si="1058">AHI38/AHI41</f>
        <v>0.57336984078693842</v>
      </c>
      <c r="AHJ40" s="151">
        <f t="shared" ref="AHJ40:AHK40" si="1059">AHJ38/AHJ41</f>
        <v>0.59344894026974948</v>
      </c>
      <c r="AHK40" s="151">
        <f t="shared" si="1059"/>
        <v>0.60592232025149584</v>
      </c>
      <c r="AHL40" s="151">
        <f t="shared" ref="AHL40:AHM40" si="1060">AHL38/AHL41</f>
        <v>0.60429976675793529</v>
      </c>
      <c r="AHM40" s="151">
        <f t="shared" si="1060"/>
        <v>0.60044620221072909</v>
      </c>
      <c r="AHN40" s="151">
        <f t="shared" ref="AHN40:AHO40" si="1061">AHN38/AHN41</f>
        <v>0.5946658553899199</v>
      </c>
      <c r="AHO40" s="151">
        <f t="shared" si="1061"/>
        <v>0.59395598823648721</v>
      </c>
      <c r="AHP40" s="151">
        <f t="shared" ref="AHP40:AHQ40" si="1062">AHP38/AHP41</f>
        <v>0.5831051617483014</v>
      </c>
      <c r="AHQ40" s="151">
        <f t="shared" si="1062"/>
        <v>0.57975864516783293</v>
      </c>
      <c r="AHR40" s="151">
        <f t="shared" ref="AHR40:AHS40" si="1063">AHR38/AHR41</f>
        <v>0.56951627623973233</v>
      </c>
      <c r="AHS40" s="151">
        <f t="shared" si="1063"/>
        <v>0.56130209917858231</v>
      </c>
      <c r="AHT40" s="151">
        <f t="shared" ref="AHT40:AHU40" si="1064">AHT38/AHT41</f>
        <v>0.57894736842105265</v>
      </c>
      <c r="AHU40" s="151">
        <f t="shared" si="1064"/>
        <v>0.60277862285772232</v>
      </c>
      <c r="AHV40" s="151">
        <f t="shared" ref="AHV40:AHW40" si="1065">AHV38/AHV41</f>
        <v>0.62103234966027787</v>
      </c>
      <c r="AHW40" s="151">
        <f t="shared" si="1065"/>
        <v>0.62863806916134268</v>
      </c>
      <c r="AHX40" s="151">
        <f t="shared" ref="AHX40:AHY40" si="1066">AHX38/AHX41</f>
        <v>0.66797205757832345</v>
      </c>
      <c r="AHY40" s="151">
        <f t="shared" si="1066"/>
        <v>0.6788738357324301</v>
      </c>
      <c r="AHZ40" s="151">
        <f t="shared" ref="AHZ40:AIA40" si="1067">AHZ38/AHZ41</f>
        <v>0.67209991532599489</v>
      </c>
      <c r="AIA40" s="151">
        <f t="shared" si="1067"/>
        <v>0.65802286198137172</v>
      </c>
      <c r="AIB40" s="151">
        <f t="shared" ref="AIB40:AIC40" si="1068">AIB38/AIB41</f>
        <v>0.64182895850973753</v>
      </c>
      <c r="AIC40" s="151">
        <f t="shared" si="1068"/>
        <v>0.6009737510584251</v>
      </c>
      <c r="AID40" s="151">
        <f t="shared" ref="AID40:AIE40" si="1069">AID38/AID41</f>
        <v>0.55800169348010165</v>
      </c>
      <c r="AIE40" s="151">
        <f t="shared" si="1069"/>
        <v>0.54826418289585099</v>
      </c>
      <c r="AIF40" s="151">
        <f t="shared" ref="AIF40:AIG40" si="1070">AIF38/AIF41</f>
        <v>0.52804826418289585</v>
      </c>
      <c r="AIG40" s="151">
        <f t="shared" si="1070"/>
        <v>0.49968247248094833</v>
      </c>
      <c r="AIH40" s="151">
        <f t="shared" ref="AIH40:AII40" si="1071">AIH38/AIH41</f>
        <v>0.46380186282811176</v>
      </c>
      <c r="AII40" s="151">
        <f t="shared" si="1071"/>
        <v>0.43437764606265877</v>
      </c>
      <c r="AIJ40" s="151">
        <f t="shared" ref="AIJ40:AIK40" si="1072">AIJ38/AIJ41</f>
        <v>0.39436917866215071</v>
      </c>
      <c r="AIK40" s="151">
        <f t="shared" si="1072"/>
        <v>0.36272226926333617</v>
      </c>
      <c r="AIL40" s="151">
        <f t="shared" ref="AIL40:AIM40" si="1073">AIL38/AIL41</f>
        <v>0.36505080440304827</v>
      </c>
      <c r="AIM40" s="151">
        <f t="shared" si="1073"/>
        <v>0.35340812870448773</v>
      </c>
      <c r="AIN40" s="151">
        <f t="shared" ref="AIN40:AIO40" si="1074">AIN38/AIN41</f>
        <v>0.25836155800169347</v>
      </c>
      <c r="AIO40" s="151">
        <f t="shared" si="1074"/>
        <v>0.23370025402201525</v>
      </c>
      <c r="AIP40" s="151">
        <f t="shared" ref="AIP40:AIQ40" si="1075">AIP38/AIP41</f>
        <v>0.23232430143945809</v>
      </c>
      <c r="AIQ40" s="151">
        <f t="shared" si="1075"/>
        <v>0.21581287044877223</v>
      </c>
      <c r="AIR40" s="151">
        <f t="shared" ref="AIR40:AIS40" si="1076">AIR38/AIR41</f>
        <v>0.19803132938187976</v>
      </c>
      <c r="AIS40" s="151">
        <f t="shared" si="1076"/>
        <v>0.19009314140558847</v>
      </c>
      <c r="AIT40" s="151">
        <f t="shared" ref="AIT40:AIU40" si="1077">AIT38/AIT41</f>
        <v>0.18427180355630821</v>
      </c>
      <c r="AIU40" s="151">
        <f t="shared" si="1077"/>
        <v>0.17622777307366638</v>
      </c>
      <c r="AIV40" s="151">
        <f t="shared" ref="AIV40:AIW40" si="1078">AIV38/AIV41</f>
        <v>0.17051227773073666</v>
      </c>
      <c r="AIW40" s="151">
        <f t="shared" si="1078"/>
        <v>0.17251755265797392</v>
      </c>
      <c r="AIX40" s="151">
        <f t="shared" ref="AIX40:AIY40" si="1079">AIX38/AIX41</f>
        <v>0.16594227125821912</v>
      </c>
      <c r="AIY40" s="151">
        <f t="shared" si="1079"/>
        <v>0.13730079126267691</v>
      </c>
      <c r="AIZ40" s="151">
        <f t="shared" ref="AIZ40:AJA40" si="1080">AIZ38/AIZ41</f>
        <v>0.13338704108643112</v>
      </c>
      <c r="AJA40" s="151">
        <f t="shared" si="1080"/>
        <v>0.1379862136878385</v>
      </c>
      <c r="AJB40" s="151">
        <f t="shared" ref="AJB40:AJC40" si="1081">AJB38/AJB41</f>
        <v>0.14558881709086113</v>
      </c>
      <c r="AJC40" s="151">
        <f t="shared" si="1081"/>
        <v>0.13991823816431492</v>
      </c>
      <c r="AJD40" s="151">
        <f t="shared" ref="AJD40:AJE40" si="1082">AJD38/AJD41</f>
        <v>0.13662138995120665</v>
      </c>
      <c r="AJE40" s="151">
        <f t="shared" si="1082"/>
        <v>0.15099970158161743</v>
      </c>
      <c r="AJF40" s="151">
        <f t="shared" ref="AJF40:AJG40" si="1083">AJF38/AJF41</f>
        <v>0.15059959507864817</v>
      </c>
      <c r="AJG40" s="151">
        <f t="shared" si="1083"/>
        <v>0.13673882572807974</v>
      </c>
      <c r="AJH40" s="151">
        <f t="shared" ref="AJH40:AJI40" si="1084">AJH38/AJH41</f>
        <v>0.12241083943311011</v>
      </c>
      <c r="AJI40" s="151">
        <f t="shared" si="1084"/>
        <v>0.11773866998909827</v>
      </c>
      <c r="AJJ40" s="151">
        <f t="shared" ref="AJJ40:AJK40" si="1085">AJJ38/AJJ41</f>
        <v>0.10687354988399073</v>
      </c>
      <c r="AJK40" s="151">
        <f t="shared" si="1085"/>
        <v>0.10919373549883991</v>
      </c>
      <c r="AJL40" s="151">
        <f t="shared" ref="AJL40:AJM40" si="1086">AJL38/AJL41</f>
        <v>0.10556844547563805</v>
      </c>
      <c r="AJM40" s="151">
        <f t="shared" si="1086"/>
        <v>0.10078306264501161</v>
      </c>
      <c r="AJN40" s="151">
        <f t="shared" ref="AJN40:AJO40" si="1087">AJN38/AJN41</f>
        <v>0.10252320185614849</v>
      </c>
      <c r="AJO40" s="151">
        <f t="shared" si="1087"/>
        <v>0.10774361948955917</v>
      </c>
      <c r="AJP40" s="151">
        <f t="shared" ref="AJP40:AJQ40" si="1088">AJP38/AJP41</f>
        <v>0.10846867749419954</v>
      </c>
      <c r="AJQ40" s="151">
        <f t="shared" si="1088"/>
        <v>0.10382830626450117</v>
      </c>
      <c r="AJR40" s="151">
        <f t="shared" ref="AJR40:AJS40" si="1089">AJR38/AJR41</f>
        <v>0.10208816705336426</v>
      </c>
      <c r="AJS40" s="151">
        <f t="shared" si="1089"/>
        <v>0.10092307692307692</v>
      </c>
      <c r="AJT40" s="151">
        <f t="shared" ref="AJT40:AJU40" si="1090">AJT38/AJT41</f>
        <v>8.6085939783688975E-2</v>
      </c>
      <c r="AJU40" s="151">
        <f t="shared" si="1090"/>
        <v>9.1092436974789914E-2</v>
      </c>
      <c r="AJV40" s="151">
        <f t="shared" ref="AJV40:AJW40" si="1091">AJV38/AJV41</f>
        <v>8.5705249841872236E-2</v>
      </c>
      <c r="AJW40" s="151">
        <f t="shared" si="1091"/>
        <v>9.8513598987982287E-2</v>
      </c>
      <c r="AJX40" s="151">
        <f t="shared" ref="AJX40:AJY40" si="1092">AJX38/AJX41</f>
        <v>0.11179633143580013</v>
      </c>
      <c r="AJY40" s="151">
        <f t="shared" si="1092"/>
        <v>0.12460468058191018</v>
      </c>
      <c r="AJZ40" s="151">
        <f t="shared" ref="AJZ40:AKA40" si="1093">AJZ38/AJZ41</f>
        <v>0.12681846932321317</v>
      </c>
      <c r="AKA40" s="151">
        <f t="shared" si="1093"/>
        <v>0.12792536369386465</v>
      </c>
      <c r="AKB40" s="151">
        <f t="shared" ref="AKB40:AKC40" si="1094">AKB38/AKB41</f>
        <v>0.12855787476280836</v>
      </c>
      <c r="AKC40" s="151">
        <f t="shared" si="1094"/>
        <v>0.13172043010752688</v>
      </c>
      <c r="AKD40" s="151">
        <f t="shared" ref="AKD40:AKE40" si="1095">AKD38/AKD41</f>
        <v>0.12776723592662872</v>
      </c>
      <c r="AKE40" s="151">
        <f t="shared" si="1095"/>
        <v>0.12318153067678685</v>
      </c>
      <c r="AKF40" s="151">
        <f t="shared" ref="AKF40:AKG40" si="1096">AKF38/AKF41</f>
        <v>0.12160025300442757</v>
      </c>
      <c r="AKG40" s="151">
        <f t="shared" si="1096"/>
        <v>0.12817391304347825</v>
      </c>
      <c r="AKH40" s="151">
        <f t="shared" ref="AKH40:AKI40" si="1097">AKH38/AKH41</f>
        <v>0.11597817614964925</v>
      </c>
      <c r="AKI40" s="151">
        <f t="shared" si="1097"/>
        <v>0.12762412529156947</v>
      </c>
      <c r="AKJ40" s="151">
        <f t="shared" ref="AKJ40:AKK40" si="1098">AKJ38/AKJ41</f>
        <v>0.1327890703098967</v>
      </c>
      <c r="AKK40" s="151">
        <f t="shared" si="1098"/>
        <v>0.14395201599466845</v>
      </c>
      <c r="AKL40" s="151">
        <f t="shared" ref="AKL40:AKM40" si="1099">AKL38/AKL41</f>
        <v>0.14628457180939686</v>
      </c>
      <c r="AKM40" s="151">
        <f t="shared" si="1099"/>
        <v>0.14861712762412529</v>
      </c>
      <c r="AKN40" s="151">
        <f t="shared" ref="AKN40:AKO40" si="1100">AKN38/AKN41</f>
        <v>0.14245251582805732</v>
      </c>
      <c r="AKO40" s="151">
        <f t="shared" si="1100"/>
        <v>0.13845384871709429</v>
      </c>
      <c r="AKP40" s="151">
        <f t="shared" ref="AKP40:AKQ40" si="1101">AKP38/AKP41</f>
        <v>0.14461846051316227</v>
      </c>
      <c r="AKQ40" s="151">
        <f t="shared" si="1101"/>
        <v>0.15728090636454514</v>
      </c>
      <c r="AKR40" s="151">
        <f t="shared" ref="AKR40:AKS40" si="1102">AKR38/AKR41</f>
        <v>0.16827724091969343</v>
      </c>
      <c r="AKS40" s="151">
        <f t="shared" si="1102"/>
        <v>0.17260913028990338</v>
      </c>
      <c r="AKT40" s="151">
        <f t="shared" ref="AKT40:AKU40" si="1103">AKT38/AKT41</f>
        <v>0.18177274241919361</v>
      </c>
      <c r="AKU40" s="151">
        <f t="shared" si="1103"/>
        <v>0.17910696434521825</v>
      </c>
      <c r="AKV40" s="151">
        <f t="shared" ref="AKV40" si="1104">AKV38/AKV41</f>
        <v>0.14880273660205245</v>
      </c>
      <c r="AKW40" s="151">
        <f t="shared" ref="AKW40:AKX40" si="1105">AKW38/AKW41</f>
        <v>0.15915449176251165</v>
      </c>
      <c r="AKX40" s="151">
        <f t="shared" si="1105"/>
        <v>0.15899906745414982</v>
      </c>
      <c r="AKY40" s="151">
        <f t="shared" ref="AKY40:AKZ40" si="1106">AKY38/AKY41</f>
        <v>0.16179670500466273</v>
      </c>
      <c r="AKZ40" s="151">
        <f t="shared" si="1106"/>
        <v>0.15666770282872242</v>
      </c>
      <c r="ALA40" s="151">
        <f t="shared" ref="ALA40:ALB40" si="1107">ALA38/ALA41</f>
        <v>0.16490519117189928</v>
      </c>
      <c r="ALB40" s="151">
        <f t="shared" si="1107"/>
        <v>0.16847995026422133</v>
      </c>
      <c r="ALC40" s="151">
        <f t="shared" ref="ALC40:ALD40" si="1108">ALC38/ALC41</f>
        <v>0.17329810382343799</v>
      </c>
      <c r="ALD40" s="151">
        <f t="shared" si="1108"/>
        <v>0.18262356232514765</v>
      </c>
      <c r="ALE40" s="151">
        <f t="shared" ref="ALE40:ALF40" si="1109">ALE38/ALE41</f>
        <v>0.18557662418402238</v>
      </c>
      <c r="ALF40" s="151">
        <f t="shared" si="1109"/>
        <v>0.19023935343487722</v>
      </c>
      <c r="ALG40" s="151">
        <f t="shared" ref="ALG40:ALH40" si="1110">ALG38/ALG41</f>
        <v>0.19334783960211377</v>
      </c>
      <c r="ALH40" s="151">
        <f t="shared" si="1110"/>
        <v>0.19536835561081753</v>
      </c>
      <c r="ALI40" s="151">
        <f t="shared" ref="ALI40:ALJ40" si="1111">ALI38/ALI41</f>
        <v>0.19148274790177183</v>
      </c>
      <c r="ALJ40" s="151">
        <f t="shared" si="1111"/>
        <v>0.19817427385892117</v>
      </c>
      <c r="ALK40" s="151">
        <f t="shared" ref="ALK40:ALL40" si="1112">ALK38/ALK41</f>
        <v>0.20979253112033194</v>
      </c>
      <c r="ALL40" s="151">
        <f t="shared" si="1112"/>
        <v>0.22655601659751037</v>
      </c>
      <c r="ALM40" s="151">
        <f t="shared" ref="ALM40:ALN40" si="1113">ALM38/ALM41</f>
        <v>0.22838174273858922</v>
      </c>
      <c r="ALN40" s="151">
        <f t="shared" si="1113"/>
        <v>0.23186721991701245</v>
      </c>
      <c r="ALO40" s="151">
        <f t="shared" ref="ALO40:ALP40" si="1114">ALO38/ALO41</f>
        <v>0.24033195020746889</v>
      </c>
      <c r="ALP40" s="151">
        <f t="shared" si="1114"/>
        <v>0.24099585062240664</v>
      </c>
      <c r="ALQ40" s="151">
        <f t="shared" ref="ALQ40:ALR40" si="1115">ALQ38/ALQ41</f>
        <v>0.23153526970954358</v>
      </c>
      <c r="ALR40" s="151">
        <f t="shared" si="1115"/>
        <v>0.24165975103734441</v>
      </c>
      <c r="ALS40" s="151">
        <f t="shared" ref="ALS40:ALT40" si="1116">ALS38/ALS41</f>
        <v>0.25626556016597513</v>
      </c>
      <c r="ALT40" s="151">
        <f t="shared" si="1116"/>
        <v>0.26954356846473027</v>
      </c>
      <c r="ALU40" s="151">
        <f t="shared" ref="ALU40:ALV40" si="1117">ALU38/ALU41</f>
        <v>0.2730290456431535</v>
      </c>
      <c r="ALV40" s="151">
        <f t="shared" si="1117"/>
        <v>0.27468879668049795</v>
      </c>
      <c r="ALW40" s="151">
        <f t="shared" ref="ALW40:ALX40" si="1118">ALW38/ALW41</f>
        <v>0.2653876898481215</v>
      </c>
      <c r="ALX40" s="151">
        <f t="shared" si="1118"/>
        <v>0.25483613109512387</v>
      </c>
      <c r="ALY40" s="151">
        <f t="shared" ref="ALY40:ALZ40" si="1119">ALY38/ALY41</f>
        <v>0.2665067945643485</v>
      </c>
      <c r="ALZ40" s="151">
        <f t="shared" si="1119"/>
        <v>0.27210231814548363</v>
      </c>
      <c r="AMA40" s="151">
        <f t="shared" ref="AMA40:AMB40" si="1120">AMA38/AMA41</f>
        <v>0.27865707434052756</v>
      </c>
      <c r="AMB40" s="151">
        <f t="shared" si="1120"/>
        <v>0.28377298161470821</v>
      </c>
      <c r="AMC40" s="151">
        <f t="shared" ref="AMC40:AMD40" si="1121">AMC38/AMC41</f>
        <v>0.30487609912070346</v>
      </c>
      <c r="AMD40" s="151">
        <f t="shared" si="1121"/>
        <v>0.30935251798561153</v>
      </c>
      <c r="AME40" s="151">
        <f t="shared" ref="AME40:AMF40" si="1122">AME38/AME41</f>
        <v>0.29832134292565948</v>
      </c>
      <c r="AMF40" s="151">
        <f t="shared" si="1122"/>
        <v>0.30967226219024779</v>
      </c>
      <c r="AMG40" s="151">
        <f t="shared" ref="AMG40:AMH40" si="1123">AMG38/AMG41</f>
        <v>0.32374100719424459</v>
      </c>
      <c r="AMH40" s="151">
        <f t="shared" si="1123"/>
        <v>0.38151086581579857</v>
      </c>
      <c r="AMI40" s="151">
        <f t="shared" ref="AMI40:AMJ40" si="1124">AMI38/AMI41</f>
        <v>0.39737840634701621</v>
      </c>
      <c r="AMJ40" s="151">
        <f t="shared" si="1124"/>
        <v>0.41324594687823385</v>
      </c>
      <c r="AMK40" s="151">
        <f t="shared" ref="AMK40:AML40" si="1125">AMK38/AMK41</f>
        <v>0.41117626767850984</v>
      </c>
      <c r="AML40" s="151">
        <f t="shared" si="1125"/>
        <v>0.40238013107968262</v>
      </c>
      <c r="AMM40" s="151">
        <f t="shared" ref="AMM40:AMN40" si="1126">AMM38/AMM41</f>
        <v>0.39979303208002759</v>
      </c>
      <c r="AMN40" s="151">
        <f t="shared" si="1126"/>
        <v>0.40945153501207315</v>
      </c>
      <c r="AMO40" s="151">
        <f t="shared" ref="AMO40:AMP40" si="1127">AMO38/AMO41</f>
        <v>0.38406024474427364</v>
      </c>
      <c r="AMP40" s="151">
        <f t="shared" si="1127"/>
        <v>0.38688421713209914</v>
      </c>
      <c r="AMQ40" s="151">
        <f t="shared" ref="AMQ40:AMR40" si="1128">AMQ38/AMQ41</f>
        <v>0.40884844681518667</v>
      </c>
      <c r="AMR40" s="151">
        <f t="shared" si="1128"/>
        <v>0.40884844681518667</v>
      </c>
      <c r="AMS40" s="151">
        <f t="shared" ref="AMS40:AMT40" si="1129">AMS38/AMS41</f>
        <v>0.40571069971760276</v>
      </c>
      <c r="AMT40" s="151">
        <f t="shared" si="1129"/>
        <v>0.40994665829934107</v>
      </c>
      <c r="AMU40" s="151">
        <f t="shared" ref="AMU40:AMV40" si="1130">AMU38/AMU41</f>
        <v>0.41732036397866334</v>
      </c>
      <c r="AMV40" s="151">
        <f t="shared" si="1130"/>
        <v>0.42516473172262315</v>
      </c>
      <c r="AMW40" s="151">
        <f t="shared" ref="AMW40:AMX40" si="1131">AMW38/AMW41</f>
        <v>0.41779102604330093</v>
      </c>
      <c r="AMX40" s="151">
        <f t="shared" si="1131"/>
        <v>0.41101421188630494</v>
      </c>
      <c r="AMY40" s="151">
        <f t="shared" ref="AMY40:AMZ40" si="1132">AMY38/AMY41</f>
        <v>0.39147286821705424</v>
      </c>
      <c r="AMZ40" s="151">
        <f t="shared" si="1132"/>
        <v>0.36757105943152457</v>
      </c>
      <c r="ANA40" s="151">
        <f t="shared" ref="ANA40:ANB40" si="1133">ANA38/ANA41</f>
        <v>0.35852713178294576</v>
      </c>
      <c r="ANB40" s="151">
        <f t="shared" si="1133"/>
        <v>0.35998062015503873</v>
      </c>
      <c r="ANC40" s="151">
        <f t="shared" ref="ANC40:AND40" si="1134">ANC38/ANC41</f>
        <v>0.37290051679586561</v>
      </c>
      <c r="AND40" s="151">
        <f t="shared" si="1134"/>
        <v>0.40197028423772607</v>
      </c>
      <c r="ANE40" s="151">
        <f t="shared" ref="ANE40:ANF40" si="1135">ANE38/ANE41</f>
        <v>0.43427002583979329</v>
      </c>
      <c r="ANF40" s="151">
        <f t="shared" si="1135"/>
        <v>0.44751291989664083</v>
      </c>
      <c r="ANG40" s="151">
        <f t="shared" ref="ANG40:ANH40" si="1136">ANG38/ANG41</f>
        <v>0.43265503875968991</v>
      </c>
      <c r="ANH40" s="151">
        <f t="shared" si="1136"/>
        <v>0.42651808785529716</v>
      </c>
      <c r="ANI40" s="151">
        <f t="shared" ref="ANI40:ANJ40" si="1137">ANI38/ANI41</f>
        <v>0.42054263565891475</v>
      </c>
      <c r="ANJ40" s="151">
        <f t="shared" si="1137"/>
        <v>0.41052971576227393</v>
      </c>
      <c r="ANK40" s="151">
        <f t="shared" ref="ANK40:ANL40" si="1138">ANK38/ANK41</f>
        <v>0.39454134366925064</v>
      </c>
      <c r="ANL40" s="151">
        <f t="shared" si="1138"/>
        <v>0.37564599483204136</v>
      </c>
      <c r="ANM40" s="151">
        <f t="shared" ref="ANM40:ANN40" si="1139">ANM38/ANM41</f>
        <v>0.34576873385012918</v>
      </c>
      <c r="ANN40" s="151">
        <f t="shared" si="1139"/>
        <v>0.32348191214470284</v>
      </c>
      <c r="ANO40" s="151">
        <f t="shared" ref="ANO40:ANP40" si="1140">ANO38/ANO41</f>
        <v>0.30717054263565891</v>
      </c>
      <c r="ANP40" s="151">
        <f t="shared" si="1140"/>
        <v>0.28972868217054265</v>
      </c>
      <c r="ANQ40" s="151">
        <f t="shared" ref="ANQ40:ANR40" si="1141">ANQ38/ANQ41</f>
        <v>0.27454780361757108</v>
      </c>
      <c r="ANR40" s="151">
        <f t="shared" si="1141"/>
        <v>0.24967700258397932</v>
      </c>
      <c r="ANS40" s="151">
        <f t="shared" ref="ANS40:ANT40" si="1142">ANS38/ANS41</f>
        <v>0.22674418604651161</v>
      </c>
      <c r="ANT40" s="151">
        <f t="shared" si="1142"/>
        <v>0.20316537467700257</v>
      </c>
      <c r="ANU40" s="151">
        <f t="shared" ref="ANU40:ANV40" si="1143">ANU38/ANU41</f>
        <v>0.18427002583979329</v>
      </c>
      <c r="ANV40" s="151">
        <f t="shared" si="1143"/>
        <v>0.17425710594315247</v>
      </c>
      <c r="ANW40" s="151">
        <f t="shared" ref="ANW40:ANX40" si="1144">ANW38/ANW41</f>
        <v>0.1645671834625323</v>
      </c>
      <c r="ANX40" s="151">
        <f t="shared" si="1144"/>
        <v>0.15713824289405684</v>
      </c>
      <c r="ANY40" s="151">
        <f t="shared" ref="ANY40:ANZ40" si="1145">ANY38/ANY41</f>
        <v>0.14987080103359174</v>
      </c>
      <c r="ANZ40" s="151">
        <f t="shared" si="1145"/>
        <v>0.14437984496124032</v>
      </c>
      <c r="AOA40" s="151">
        <f t="shared" ref="AOA40:AOB40" si="1146">AOA38/AOA41</f>
        <v>0.13517613349064553</v>
      </c>
      <c r="AOB40" s="151">
        <f t="shared" si="1146"/>
        <v>0.15149089453672204</v>
      </c>
      <c r="AOC40" s="151">
        <f t="shared" ref="AOC40:AOD40" si="1147">AOC38/AOC41</f>
        <v>0.16628228782287824</v>
      </c>
      <c r="AOD40" s="151">
        <f t="shared" si="1147"/>
        <v>0.18188854489164086</v>
      </c>
      <c r="AOE40" s="151">
        <f t="shared" ref="AOE40:AOF40" si="1148">AOE38/AOE41</f>
        <v>0.17234262125902994</v>
      </c>
      <c r="AOF40" s="151">
        <f t="shared" si="1148"/>
        <v>0.16589267285861714</v>
      </c>
      <c r="AOG40" s="151">
        <f t="shared" ref="AOG40:AOH40" si="1149">AOG38/AOG41</f>
        <v>0.15479876160990713</v>
      </c>
      <c r="AOH40" s="151">
        <f t="shared" si="1149"/>
        <v>0.13931888544891641</v>
      </c>
      <c r="AOI40" s="151">
        <f t="shared" ref="AOI40:AOJ40" si="1150">AOI38/AOI41</f>
        <v>0.13390092879256965</v>
      </c>
      <c r="AOJ40" s="151">
        <f t="shared" si="1150"/>
        <v>0.13209494324045407</v>
      </c>
      <c r="AOK40" s="151">
        <f t="shared" ref="AOK40:AOL40" si="1151">AOK38/AOK41</f>
        <v>0.12719298245614036</v>
      </c>
      <c r="AOL40" s="151">
        <f t="shared" si="1151"/>
        <v>0.12435500515995872</v>
      </c>
      <c r="AOM40" s="151">
        <f t="shared" ref="AOM40:AON40" si="1152">AOM38/AOM41</f>
        <v>0.1238390092879257</v>
      </c>
      <c r="AON40" s="151">
        <f t="shared" si="1152"/>
        <v>0.11248710010319918</v>
      </c>
      <c r="AOO40" s="151">
        <f t="shared" ref="AOO40:AOP40" si="1153">AOO38/AOO41</f>
        <v>0.10242518059855521</v>
      </c>
      <c r="AOP40" s="151">
        <f t="shared" si="1153"/>
        <v>0.10139318885448917</v>
      </c>
      <c r="AOQ40" s="151">
        <f t="shared" ref="AOQ40:AOR40" si="1154">AOQ38/AOQ41</f>
        <v>9.5459236326109392E-2</v>
      </c>
      <c r="AOR40" s="151">
        <f t="shared" si="1154"/>
        <v>9.1589267285861711E-2</v>
      </c>
      <c r="AOS40" s="151">
        <f t="shared" ref="AOS40:AOT40" si="1155">AOS38/AOS41</f>
        <v>8.4881320949432404E-2</v>
      </c>
      <c r="AOT40" s="151">
        <f t="shared" si="1155"/>
        <v>7.8689370485036117E-2</v>
      </c>
      <c r="AOU40" s="151">
        <f t="shared" ref="AOU40:AOV40" si="1156">AOU38/AOU41</f>
        <v>7.4561403508771926E-2</v>
      </c>
      <c r="AOV40" s="151">
        <f t="shared" si="1156"/>
        <v>6.5789473684210523E-2</v>
      </c>
      <c r="AOW40" s="151">
        <f t="shared" ref="AOW40:AOX40" si="1157">AOW38/AOW41</f>
        <v>6.6821465428276577E-2</v>
      </c>
      <c r="AOX40" s="151">
        <f t="shared" si="1157"/>
        <v>6.037151702786378E-2</v>
      </c>
      <c r="AOY40" s="151">
        <f t="shared" ref="AOY40:AOZ40" si="1158">AOY38/AOY41</f>
        <v>5.7791537667698657E-2</v>
      </c>
      <c r="AOZ40" s="151">
        <f t="shared" si="1158"/>
        <v>5.6501547987616099E-2</v>
      </c>
      <c r="APA40" s="151">
        <f t="shared" ref="APA40:APB40" si="1159">APA38/APA41</f>
        <v>5.0051599587203302E-2</v>
      </c>
      <c r="APB40" s="151">
        <f t="shared" si="1159"/>
        <v>5.5211558307533541E-2</v>
      </c>
      <c r="APC40" s="151">
        <f t="shared" ref="APC40:APD40" si="1160">APC38/APC41</f>
        <v>4.6955624355005159E-2</v>
      </c>
      <c r="APD40" s="151">
        <f t="shared" si="1160"/>
        <v>4.3343653250773995E-2</v>
      </c>
      <c r="APE40" s="151">
        <f t="shared" ref="APE40:APF40" si="1161">APE38/APE41</f>
        <v>4.2053663570691437E-2</v>
      </c>
      <c r="APF40" s="151">
        <f t="shared" si="1161"/>
        <v>4.3343653250773995E-2</v>
      </c>
      <c r="APG40" s="151">
        <f t="shared" ref="APG40:APH40" si="1162">APG38/APG41</f>
        <v>4.5923632610939111E-2</v>
      </c>
      <c r="APH40" s="151">
        <f t="shared" si="1162"/>
        <v>4.3085655314757484E-2</v>
      </c>
      <c r="API40" s="151">
        <f t="shared" ref="API40:APJ40" si="1163">API38/API41</f>
        <v>4.2053663570691437E-2</v>
      </c>
      <c r="APJ40" s="151">
        <f t="shared" si="1163"/>
        <v>3.8957688338493293E-2</v>
      </c>
      <c r="APK40" s="151">
        <f t="shared" ref="APK40:APL40" si="1164">APK38/APK41</f>
        <v>3.9473684210526314E-2</v>
      </c>
      <c r="APL40" s="151">
        <f t="shared" si="1164"/>
        <v>3.9473684210526314E-2</v>
      </c>
      <c r="APM40" s="151">
        <f t="shared" ref="APM40:APN40" si="1165">APM38/APM41</f>
        <v>3.6893704850361198E-2</v>
      </c>
      <c r="APN40" s="151">
        <f t="shared" si="1165"/>
        <v>3.5603715170278639E-2</v>
      </c>
      <c r="APO40" s="151">
        <f t="shared" ref="APO40:APP40" si="1166">APO38/APO41</f>
        <v>3.7151702786377708E-2</v>
      </c>
      <c r="APP40" s="151">
        <f t="shared" si="1166"/>
        <v>3.6893704850361198E-2</v>
      </c>
      <c r="APQ40" s="151">
        <f t="shared" ref="APQ40:APR40" si="1167">APQ38/APQ41</f>
        <v>3.4313725490196081E-2</v>
      </c>
      <c r="APR40" s="151">
        <f t="shared" si="1167"/>
        <v>3.2765737874097006E-2</v>
      </c>
      <c r="APS40" s="151">
        <f t="shared" ref="APS40:APT40" si="1168">APS38/APS41</f>
        <v>3.1733746130030958E-2</v>
      </c>
      <c r="APT40" s="151">
        <f t="shared" si="1168"/>
        <v>3.2445923460898501E-2</v>
      </c>
      <c r="APU40" s="151">
        <f t="shared" ref="APU40:APV40" si="1169">APU38/APU41</f>
        <v>3.9078156312625248E-2</v>
      </c>
      <c r="APV40" s="151">
        <f t="shared" si="1169"/>
        <v>4.1984732824427481E-2</v>
      </c>
      <c r="APW40" s="151">
        <f t="shared" ref="APW40:APX40" si="1170">APW38/APW41</f>
        <v>4.4656488549618317E-2</v>
      </c>
      <c r="APX40" s="151">
        <f t="shared" si="1170"/>
        <v>4.0458015267175573E-2</v>
      </c>
      <c r="APY40" s="151">
        <f t="shared" ref="APY40:APZ40" si="1171">APY38/APY41</f>
        <v>3.6641221374045803E-2</v>
      </c>
      <c r="APZ40" s="151">
        <f t="shared" si="1171"/>
        <v>3.4351145038167941E-2</v>
      </c>
      <c r="AQA40" s="151">
        <f t="shared" ref="AQA40:AQB40" si="1172">AQA38/AQA41</f>
        <v>3.2442748091603052E-2</v>
      </c>
      <c r="AQB40" s="151">
        <f t="shared" si="1172"/>
        <v>3.1297709923664124E-2</v>
      </c>
      <c r="AQC40" s="151">
        <f t="shared" ref="AQC40:AQD40" si="1173">AQC38/AQC41</f>
        <v>3.1297709923664124E-2</v>
      </c>
      <c r="AQD40" s="151">
        <f t="shared" si="1173"/>
        <v>3.0534351145038167E-2</v>
      </c>
      <c r="AQE40" s="151">
        <f t="shared" ref="AQE40:AQF40" si="1174">AQE38/AQE41</f>
        <v>3.1297709923664124E-2</v>
      </c>
      <c r="AQF40" s="151">
        <f t="shared" si="1174"/>
        <v>3.2061068702290078E-2</v>
      </c>
      <c r="AQG40" s="151">
        <f t="shared" ref="AQG40:AQH40" si="1175">AQG38/AQG41</f>
        <v>3.5877862595419849E-2</v>
      </c>
      <c r="AQH40" s="151">
        <f t="shared" si="1175"/>
        <v>3.8549618320610685E-2</v>
      </c>
      <c r="AQI40" s="151">
        <f t="shared" ref="AQI40:AQJ40" si="1176">AQI38/AQI41</f>
        <v>4.2429284525790346E-2</v>
      </c>
      <c r="AQJ40" s="151">
        <f t="shared" si="1176"/>
        <v>3.9933444259567387E-2</v>
      </c>
      <c r="AQK40" s="151">
        <f t="shared" ref="AQK40:AQL40" si="1177">AQK38/AQK41</f>
        <v>4.0349417637271213E-2</v>
      </c>
      <c r="AQL40" s="151">
        <f t="shared" si="1177"/>
        <v>4.3677204658901833E-2</v>
      </c>
      <c r="AQM40" s="151">
        <f t="shared" ref="AQM40:AQN40" si="1178">AQM38/AQM41</f>
        <v>4.2429284525790346E-2</v>
      </c>
      <c r="AQN40" s="151">
        <f t="shared" si="1178"/>
        <v>4.3677204658901833E-2</v>
      </c>
      <c r="AQO40" s="151">
        <f t="shared" ref="AQO40:AQP40" si="1179">AQO38/AQO41</f>
        <v>4.9084858569051579E-2</v>
      </c>
      <c r="AQP40" s="151">
        <f t="shared" si="1179"/>
        <v>5.1580698835274545E-2</v>
      </c>
      <c r="AQQ40" s="151">
        <f t="shared" ref="AQQ40:AQR40" si="1180">AQQ38/AQQ41</f>
        <v>5.4076539101497505E-2</v>
      </c>
      <c r="AQR40" s="151">
        <f t="shared" si="1180"/>
        <v>5.1580698835274545E-2</v>
      </c>
      <c r="AQS40" s="151">
        <f t="shared" ref="AQS40:AQT40" si="1181">AQS38/AQS41</f>
        <v>4.8252911813643926E-2</v>
      </c>
      <c r="AQT40" s="151">
        <f t="shared" si="1181"/>
        <v>4.7836938435940099E-2</v>
      </c>
      <c r="AQU40" s="151">
        <f t="shared" ref="AQU40:AQV40" si="1182">AQU38/AQU41</f>
        <v>4.7836938435940099E-2</v>
      </c>
      <c r="AQV40" s="151">
        <f t="shared" si="1182"/>
        <v>5.4277828886844529E-2</v>
      </c>
      <c r="AQW40" s="151">
        <f t="shared" ref="AQW40:AQY40" si="1183">AQW38/AQW41</f>
        <v>5.1057957681692731E-2</v>
      </c>
      <c r="AQX40" s="151">
        <f t="shared" si="1183"/>
        <v>5.8417663293468258E-2</v>
      </c>
      <c r="AQY40" s="151">
        <f t="shared" si="1183"/>
        <v>6.1177552897884083E-2</v>
      </c>
      <c r="AQZ40" s="151">
        <f t="shared" ref="AQZ40:ARA40" si="1184">AQZ38/AQZ41</f>
        <v>5.7497700091996319E-2</v>
      </c>
      <c r="ARA40" s="151">
        <f t="shared" si="1184"/>
        <v>5.7037718491260353E-2</v>
      </c>
      <c r="ARB40" s="151">
        <f t="shared" ref="ARB40:ARC40" si="1185">ARB38/ARB41</f>
        <v>6.2097516099356029E-2</v>
      </c>
      <c r="ARC40" s="151">
        <f t="shared" si="1185"/>
        <v>6.8997240110395583E-2</v>
      </c>
      <c r="ARD40" s="151">
        <f t="shared" ref="ARD40:ARE40" si="1186">ARD38/ARD41</f>
        <v>6.9917203311867529E-2</v>
      </c>
      <c r="ARE40" s="151">
        <f t="shared" si="1186"/>
        <v>7.4057037718491259E-2</v>
      </c>
      <c r="ARF40" s="151">
        <f t="shared" ref="ARF40:ARG40" si="1187">ARF38/ARF41</f>
        <v>8.5556577736890529E-2</v>
      </c>
      <c r="ARG40" s="151">
        <f t="shared" si="1187"/>
        <v>8.5096596136154556E-2</v>
      </c>
      <c r="ARH40" s="151">
        <f t="shared" ref="ARH40:ARI40" si="1188">ARH38/ARH41</f>
        <v>7.8656853725850961E-2</v>
      </c>
      <c r="ARI40" s="151">
        <f t="shared" si="1188"/>
        <v>8.5096596136154556E-2</v>
      </c>
      <c r="ARJ40" s="151">
        <f t="shared" ref="ARJ40:ARK40" si="1189">ARJ38/ARJ41</f>
        <v>8.6016559337626489E-2</v>
      </c>
      <c r="ARK40" s="151">
        <f t="shared" si="1189"/>
        <v>8.417663293468261E-2</v>
      </c>
      <c r="ARL40" s="151">
        <f t="shared" ref="ARL40:ARM40" si="1190">ARL38/ARL41</f>
        <v>8.9236430542778286E-2</v>
      </c>
      <c r="ARM40" s="151">
        <f t="shared" si="1190"/>
        <v>9.0156393744250232E-2</v>
      </c>
      <c r="ARN40" s="151">
        <f t="shared" ref="ARN40:ARO40" si="1191">ARN38/ARN41</f>
        <v>8.5096596136154556E-2</v>
      </c>
      <c r="ARO40" s="151">
        <f t="shared" si="1191"/>
        <v>8.0496780128794854E-2</v>
      </c>
      <c r="ARP40" s="151">
        <f t="shared" ref="ARP40:ARQ40" si="1192">ARP38/ARP41</f>
        <v>9.2916283348666057E-2</v>
      </c>
      <c r="ARQ40" s="151">
        <f t="shared" si="1192"/>
        <v>9.7976080956761732E-2</v>
      </c>
      <c r="ARR40" s="151">
        <f t="shared" ref="ARR40:ARS40" si="1193">ARR38/ARR41</f>
        <v>9.4756209751609935E-2</v>
      </c>
      <c r="ARS40" s="151">
        <f t="shared" si="1193"/>
        <v>9.1076356945722164E-2</v>
      </c>
      <c r="ART40" s="151">
        <f t="shared" ref="ART40:ARU40" si="1194">ART38/ART41</f>
        <v>7.8196872125115002E-2</v>
      </c>
      <c r="ARU40" s="151">
        <f t="shared" si="1194"/>
        <v>9.1996320147194111E-4</v>
      </c>
    </row>
    <row r="41" spans="1:1165">
      <c r="A41" s="138" t="s">
        <v>55</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39"/>
      <c r="DM41" s="139"/>
      <c r="DN41" s="139"/>
      <c r="DO41" s="139"/>
      <c r="DP41" s="139"/>
      <c r="DQ41" s="139"/>
      <c r="DR41" s="139"/>
      <c r="DS41" s="139"/>
      <c r="DT41" s="139"/>
      <c r="DU41" s="139"/>
      <c r="DV41" s="139"/>
      <c r="DW41" s="139"/>
      <c r="DX41" s="139"/>
      <c r="DY41" s="139"/>
      <c r="DZ41" s="139"/>
      <c r="EA41" s="139"/>
      <c r="EB41" s="139"/>
      <c r="EC41" s="139"/>
      <c r="ED41" s="139"/>
      <c r="EE41" s="139"/>
      <c r="EF41" s="139"/>
      <c r="EG41" s="139"/>
      <c r="EH41" s="139"/>
      <c r="EI41" s="139"/>
      <c r="EJ41" s="139"/>
      <c r="EK41" s="139"/>
      <c r="EL41" s="139"/>
      <c r="EM41" s="139"/>
      <c r="EN41" s="139"/>
      <c r="EO41" s="139"/>
      <c r="EP41" s="139"/>
      <c r="EQ41" s="139"/>
      <c r="ER41" s="139"/>
      <c r="ES41" s="139"/>
      <c r="ET41" s="139"/>
      <c r="EU41" s="139"/>
      <c r="EV41" s="139"/>
      <c r="EW41" s="139"/>
      <c r="EX41" s="139"/>
      <c r="EY41" s="139"/>
      <c r="EZ41" s="139"/>
      <c r="FA41" s="139"/>
      <c r="FB41" s="139"/>
      <c r="FC41" s="139"/>
      <c r="FD41" s="139"/>
      <c r="FE41" s="139"/>
      <c r="FF41" s="139"/>
      <c r="FG41" s="139"/>
      <c r="FH41" s="139"/>
      <c r="FI41" s="139"/>
      <c r="FJ41" s="139"/>
      <c r="FK41" s="139"/>
      <c r="FL41" s="139"/>
      <c r="FM41" s="139"/>
      <c r="FN41" s="139"/>
      <c r="FO41" s="139"/>
      <c r="FP41" s="139"/>
      <c r="FQ41" s="139"/>
      <c r="FR41" s="139"/>
      <c r="FS41" s="139"/>
      <c r="FT41" s="139"/>
      <c r="FU41" s="139"/>
      <c r="FV41" s="139"/>
      <c r="FW41" s="139"/>
      <c r="FX41" s="139"/>
      <c r="FY41" s="139"/>
      <c r="FZ41" s="139"/>
      <c r="GA41" s="139"/>
      <c r="GB41" s="139"/>
      <c r="GC41" s="139"/>
      <c r="GD41" s="139"/>
      <c r="GE41" s="139"/>
      <c r="GF41" s="139"/>
      <c r="GG41" s="139"/>
      <c r="GH41" s="139"/>
      <c r="GI41" s="139"/>
      <c r="GJ41" s="139"/>
      <c r="GK41" s="139"/>
      <c r="GL41" s="139"/>
      <c r="GM41" s="139"/>
      <c r="GN41" s="139"/>
      <c r="GO41" s="139"/>
      <c r="GP41" s="139"/>
      <c r="GQ41" s="139"/>
      <c r="GR41" s="139"/>
      <c r="GS41" s="139"/>
      <c r="GT41" s="139"/>
      <c r="GU41" s="139"/>
      <c r="GV41" s="139"/>
      <c r="GW41" s="139"/>
      <c r="GX41" s="139"/>
      <c r="GY41" s="139"/>
      <c r="GZ41" s="139"/>
      <c r="HA41" s="139"/>
      <c r="HB41" s="139"/>
      <c r="HC41" s="139"/>
      <c r="HD41" s="139"/>
      <c r="HE41" s="139"/>
      <c r="HF41" s="139"/>
      <c r="HG41" s="139"/>
      <c r="HH41" s="139"/>
      <c r="HI41" s="139"/>
      <c r="HJ41" s="139"/>
      <c r="HK41" s="139"/>
      <c r="HL41" s="139"/>
      <c r="HM41" s="139"/>
      <c r="HN41" s="139"/>
      <c r="HO41" s="139"/>
      <c r="HP41" s="139"/>
      <c r="HQ41" s="139"/>
      <c r="HR41" s="139"/>
      <c r="HS41" s="139"/>
      <c r="HT41" s="139"/>
      <c r="HU41" s="139"/>
      <c r="HV41" s="139"/>
      <c r="HW41" s="139"/>
      <c r="HX41" s="139"/>
      <c r="HY41" s="139"/>
      <c r="HZ41" s="139"/>
      <c r="IA41" s="139"/>
      <c r="IB41" s="139"/>
      <c r="IC41" s="139"/>
      <c r="ID41" s="139"/>
      <c r="IE41" s="139"/>
      <c r="IF41" s="139"/>
      <c r="IG41" s="139"/>
      <c r="IH41" s="139"/>
      <c r="II41" s="139"/>
      <c r="IJ41" s="139"/>
      <c r="IK41" s="139"/>
      <c r="IL41" s="139"/>
      <c r="IM41" s="139"/>
      <c r="IN41" s="139"/>
      <c r="IO41" s="139"/>
      <c r="IP41" s="139"/>
      <c r="IQ41" s="139"/>
      <c r="IR41" s="139"/>
      <c r="IS41" s="139"/>
      <c r="IT41" s="139"/>
      <c r="IU41" s="139"/>
      <c r="IV41" s="139"/>
      <c r="IW41" s="139"/>
      <c r="IX41" s="139"/>
      <c r="IY41" s="139"/>
      <c r="IZ41" s="139"/>
      <c r="JA41" s="139"/>
      <c r="JB41" s="139"/>
      <c r="JC41" s="139"/>
      <c r="JD41" s="139"/>
      <c r="JE41" s="139"/>
      <c r="JF41" s="139"/>
      <c r="JG41" s="139"/>
      <c r="JH41" s="139"/>
      <c r="JI41" s="139"/>
      <c r="JJ41" s="139"/>
      <c r="JK41" s="150">
        <f>'データ一覧(モニタリング指標)'!JK59</f>
        <v>1245</v>
      </c>
      <c r="JL41" s="150">
        <f>'データ一覧(モニタリング指標)'!JL59</f>
        <v>1245</v>
      </c>
      <c r="JM41" s="150">
        <f>'データ一覧(モニタリング指標)'!JM59</f>
        <v>1555</v>
      </c>
      <c r="JN41" s="150">
        <f>'データ一覧(モニタリング指標)'!JN59</f>
        <v>1555</v>
      </c>
      <c r="JO41" s="150">
        <f>'データ一覧(モニタリング指標)'!JO59</f>
        <v>1555</v>
      </c>
      <c r="JP41" s="150">
        <f>'データ一覧(モニタリング指標)'!JP59</f>
        <v>1555</v>
      </c>
      <c r="JQ41" s="150">
        <f>'データ一覧(モニタリング指標)'!JQ59</f>
        <v>1555</v>
      </c>
      <c r="JR41" s="150">
        <f>'データ一覧(モニタリング指標)'!JR59</f>
        <v>1555</v>
      </c>
      <c r="JS41" s="150">
        <f>'データ一覧(モニタリング指標)'!JS59</f>
        <v>1789</v>
      </c>
      <c r="JT41" s="150">
        <f>'データ一覧(モニタリング指標)'!JT59</f>
        <v>1789</v>
      </c>
      <c r="JU41" s="150">
        <f>'データ一覧(モニタリング指標)'!JU59</f>
        <v>1789</v>
      </c>
      <c r="JV41" s="150">
        <f>'データ一覧(モニタリング指標)'!JV59</f>
        <v>1789</v>
      </c>
      <c r="JW41" s="150">
        <f>'データ一覧(モニタリング指標)'!JW59</f>
        <v>1789</v>
      </c>
      <c r="JX41" s="150">
        <f>'データ一覧(モニタリング指標)'!JX59</f>
        <v>1789</v>
      </c>
      <c r="JY41" s="150">
        <f>'データ一覧(モニタリング指標)'!JY59</f>
        <v>1789</v>
      </c>
      <c r="JZ41" s="150">
        <f>'データ一覧(モニタリング指標)'!JZ59</f>
        <v>1789</v>
      </c>
      <c r="KA41" s="150">
        <f>'データ一覧(モニタリング指標)'!KA59</f>
        <v>1789</v>
      </c>
      <c r="KB41" s="150">
        <f>'データ一覧(モニタリング指標)'!KB59</f>
        <v>1789</v>
      </c>
      <c r="KC41" s="150">
        <f>'データ一覧(モニタリング指標)'!KC59</f>
        <v>1789</v>
      </c>
      <c r="KD41" s="150">
        <f>'データ一覧(モニタリング指標)'!KD59</f>
        <v>1789</v>
      </c>
      <c r="KE41" s="150">
        <f>'データ一覧(モニタリング指標)'!KE59</f>
        <v>2019</v>
      </c>
      <c r="KF41" s="150">
        <f>'データ一覧(モニタリング指標)'!KF59</f>
        <v>2019</v>
      </c>
      <c r="KG41" s="150">
        <f>'データ一覧(モニタリング指標)'!KG59</f>
        <v>2019</v>
      </c>
      <c r="KH41" s="150">
        <f>'データ一覧(モニタリング指標)'!KH59</f>
        <v>2019</v>
      </c>
      <c r="KI41" s="150">
        <f>'データ一覧(モニタリング指標)'!KI59</f>
        <v>2019</v>
      </c>
      <c r="KJ41" s="150">
        <f>'データ一覧(モニタリング指標)'!KJ59</f>
        <v>2019</v>
      </c>
      <c r="KK41" s="150">
        <f>'データ一覧(モニタリング指標)'!KK59</f>
        <v>2019</v>
      </c>
      <c r="KL41" s="150">
        <f>'データ一覧(モニタリング指標)'!KL59</f>
        <v>2019</v>
      </c>
      <c r="KM41" s="150">
        <f>'データ一覧(モニタリング指標)'!KM59</f>
        <v>2019</v>
      </c>
      <c r="KN41" s="150">
        <f>'データ一覧(モニタリング指標)'!KN59</f>
        <v>2019</v>
      </c>
      <c r="KO41" s="150">
        <f>'データ一覧(モニタリング指標)'!KO59</f>
        <v>2019</v>
      </c>
      <c r="KP41" s="150">
        <f>'データ一覧(モニタリング指標)'!KP59</f>
        <v>2019</v>
      </c>
      <c r="KQ41" s="150">
        <f>'データ一覧(モニタリング指標)'!KQ59</f>
        <v>2019</v>
      </c>
      <c r="KR41" s="150">
        <f>'データ一覧(モニタリング指標)'!KR59</f>
        <v>2019</v>
      </c>
      <c r="KS41" s="150">
        <f>'データ一覧(モニタリング指標)'!KS59</f>
        <v>2019</v>
      </c>
      <c r="KT41" s="150">
        <f>'データ一覧(モニタリング指標)'!KT59</f>
        <v>2019</v>
      </c>
      <c r="KU41" s="150">
        <f>'データ一覧(モニタリング指標)'!KU59</f>
        <v>2019</v>
      </c>
      <c r="KV41" s="150">
        <f>'データ一覧(モニタリング指標)'!KV59</f>
        <v>2019</v>
      </c>
      <c r="KW41" s="150">
        <f>'データ一覧(モニタリング指標)'!KW59</f>
        <v>2019</v>
      </c>
      <c r="KX41" s="150">
        <f>'データ一覧(モニタリング指標)'!KX59</f>
        <v>2019</v>
      </c>
      <c r="KY41" s="150">
        <f>'データ一覧(モニタリング指標)'!KY59</f>
        <v>2019</v>
      </c>
      <c r="KZ41" s="150">
        <f>'データ一覧(モニタリング指標)'!KZ59</f>
        <v>2019</v>
      </c>
      <c r="LA41" s="150">
        <f>'データ一覧(モニタリング指標)'!LA59</f>
        <v>2019</v>
      </c>
      <c r="LB41" s="150">
        <f>'データ一覧(モニタリング指標)'!LB59</f>
        <v>2019</v>
      </c>
      <c r="LC41" s="150">
        <f>'データ一覧(モニタリング指標)'!LC59</f>
        <v>2019</v>
      </c>
      <c r="LD41" s="150">
        <f>'データ一覧(モニタリング指標)'!LD59</f>
        <v>2019</v>
      </c>
      <c r="LE41" s="150">
        <f>'データ一覧(モニタリング指標)'!LE59</f>
        <v>2019</v>
      </c>
      <c r="LF41" s="150">
        <f>'データ一覧(モニタリング指標)'!LF59</f>
        <v>2019</v>
      </c>
      <c r="LG41" s="150">
        <f>'データ一覧(モニタリング指標)'!LG59</f>
        <v>2019</v>
      </c>
      <c r="LH41" s="150">
        <f>'データ一覧(モニタリング指標)'!LH59</f>
        <v>2019</v>
      </c>
      <c r="LI41" s="150">
        <f>'データ一覧(モニタリング指標)'!LI59</f>
        <v>2019</v>
      </c>
      <c r="LJ41" s="150">
        <f>'データ一覧(モニタリング指標)'!LJ59</f>
        <v>2019</v>
      </c>
      <c r="LK41" s="150">
        <f>'データ一覧(モニタリング指標)'!LK59</f>
        <v>2019</v>
      </c>
      <c r="LL41" s="150">
        <f>'データ一覧(モニタリング指標)'!LL59</f>
        <v>2019</v>
      </c>
      <c r="LM41" s="150">
        <f>'データ一覧(モニタリング指標)'!LM59</f>
        <v>2019</v>
      </c>
      <c r="LN41" s="150">
        <f>'データ一覧(モニタリング指標)'!LN59</f>
        <v>2206</v>
      </c>
      <c r="LO41" s="150">
        <f>'データ一覧(モニタリング指標)'!LO59</f>
        <v>2206</v>
      </c>
      <c r="LP41" s="150">
        <f>'データ一覧(モニタリング指標)'!LP59</f>
        <v>2206</v>
      </c>
      <c r="LQ41" s="150">
        <f>'データ一覧(モニタリング指標)'!LQ59</f>
        <v>2416</v>
      </c>
      <c r="LR41" s="150">
        <f>'データ一覧(モニタリング指標)'!LR59</f>
        <v>2416</v>
      </c>
      <c r="LS41" s="150">
        <f>'データ一覧(モニタリング指標)'!LS59</f>
        <v>2416</v>
      </c>
      <c r="LT41" s="150">
        <f>'データ一覧(モニタリング指標)'!LT59</f>
        <v>2416</v>
      </c>
      <c r="LU41" s="150">
        <f>'データ一覧(モニタリング指標)'!LU59</f>
        <v>2416</v>
      </c>
      <c r="LV41" s="150">
        <f>'データ一覧(モニタリング指標)'!LV59</f>
        <v>2416</v>
      </c>
      <c r="LW41" s="150">
        <f>'データ一覧(モニタリング指標)'!LW59</f>
        <v>2416</v>
      </c>
      <c r="LX41" s="150">
        <f>'データ一覧(モニタリング指標)'!LX59</f>
        <v>2416</v>
      </c>
      <c r="LY41" s="150">
        <f>'データ一覧(モニタリング指標)'!LY59</f>
        <v>2416</v>
      </c>
      <c r="LZ41" s="150">
        <f>'データ一覧(モニタリング指標)'!LZ59</f>
        <v>2416</v>
      </c>
      <c r="MA41" s="150">
        <f>'データ一覧(モニタリング指標)'!MA59</f>
        <v>2416</v>
      </c>
      <c r="MB41" s="150">
        <f>'データ一覧(モニタリング指標)'!MB59</f>
        <v>2416</v>
      </c>
      <c r="MC41" s="150">
        <f>'データ一覧(モニタリング指標)'!MC59</f>
        <v>2416</v>
      </c>
      <c r="MD41" s="150">
        <f>'データ一覧(モニタリング指標)'!MD59</f>
        <v>2416</v>
      </c>
      <c r="ME41" s="150">
        <f>'データ一覧(モニタリング指標)'!ME59</f>
        <v>2416</v>
      </c>
      <c r="MF41" s="150">
        <f>'データ一覧(モニタリング指標)'!MF59</f>
        <v>2416</v>
      </c>
      <c r="MG41" s="150">
        <f>'データ一覧(モニタリング指標)'!MG59</f>
        <v>2416</v>
      </c>
      <c r="MH41" s="150">
        <f>'データ一覧(モニタリング指標)'!MH59</f>
        <v>2416</v>
      </c>
      <c r="MI41" s="150">
        <f>'データ一覧(モニタリング指標)'!MI59</f>
        <v>2416</v>
      </c>
      <c r="MJ41" s="150">
        <f>'データ一覧(モニタリング指標)'!MJ59</f>
        <v>2416</v>
      </c>
      <c r="MK41" s="150">
        <f>'データ一覧(モニタリング指標)'!MK59</f>
        <v>2416</v>
      </c>
      <c r="ML41" s="150">
        <f>'データ一覧(モニタリング指標)'!ML59</f>
        <v>2416</v>
      </c>
      <c r="MM41" s="150">
        <f>'データ一覧(モニタリング指標)'!MM59</f>
        <v>2416</v>
      </c>
      <c r="MN41" s="150">
        <f>'データ一覧(モニタリング指標)'!MN59</f>
        <v>2416</v>
      </c>
      <c r="MO41" s="150">
        <f>'データ一覧(モニタリング指標)'!MO59</f>
        <v>2416</v>
      </c>
      <c r="MP41" s="150">
        <f>'データ一覧(モニタリング指標)'!MP59</f>
        <v>2416</v>
      </c>
      <c r="MQ41" s="150">
        <f>'データ一覧(モニタリング指標)'!MQ59</f>
        <v>2416</v>
      </c>
      <c r="MR41" s="150">
        <f>'データ一覧(モニタリング指標)'!MR59</f>
        <v>2416</v>
      </c>
      <c r="MS41" s="150">
        <f>'データ一覧(モニタリング指標)'!MS59</f>
        <v>1474</v>
      </c>
      <c r="MT41" s="150">
        <f>'データ一覧(モニタリング指標)'!MT59</f>
        <v>1474</v>
      </c>
      <c r="MU41" s="150">
        <f>'データ一覧(モニタリング指標)'!MU59</f>
        <v>1474</v>
      </c>
      <c r="MV41" s="150">
        <f>'データ一覧(モニタリング指標)'!MV59</f>
        <v>1474</v>
      </c>
      <c r="MW41" s="150">
        <f>'データ一覧(モニタリング指標)'!MW59</f>
        <v>1474</v>
      </c>
      <c r="MX41" s="150">
        <f>'データ一覧(モニタリング指標)'!MX59</f>
        <v>1229</v>
      </c>
      <c r="MY41" s="150">
        <f>'データ一覧(モニタリング指標)'!MY59</f>
        <v>1229</v>
      </c>
      <c r="MZ41" s="150">
        <f>'データ一覧(モニタリング指標)'!MZ59</f>
        <v>941</v>
      </c>
      <c r="NA41" s="150">
        <f>'データ一覧(モニタリング指標)'!NA59</f>
        <v>941</v>
      </c>
      <c r="NB41" s="150">
        <f>'データ一覧(モニタリング指標)'!NB59</f>
        <v>941</v>
      </c>
      <c r="NC41" s="150">
        <f>'データ一覧(モニタリング指標)'!NC59</f>
        <v>941</v>
      </c>
      <c r="ND41" s="150">
        <f>'データ一覧(モニタリング指標)'!ND59</f>
        <v>941</v>
      </c>
      <c r="NE41" s="150">
        <f>'データ一覧(モニタリング指標)'!NE59</f>
        <v>941</v>
      </c>
      <c r="NF41" s="150">
        <f>'データ一覧(モニタリング指標)'!NF59</f>
        <v>941</v>
      </c>
      <c r="NG41" s="150">
        <f>'データ一覧(モニタリング指標)'!NG59</f>
        <v>941</v>
      </c>
      <c r="NH41" s="150">
        <f>'データ一覧(モニタリング指標)'!NH59</f>
        <v>941</v>
      </c>
      <c r="NI41" s="150">
        <f>'データ一覧(モニタリング指標)'!NI59</f>
        <v>941</v>
      </c>
      <c r="NJ41" s="150">
        <f>'データ一覧(モニタリング指標)'!NJ59</f>
        <v>941</v>
      </c>
      <c r="NK41" s="150">
        <f>'データ一覧(モニタリング指標)'!NK59</f>
        <v>941</v>
      </c>
      <c r="NL41" s="150">
        <f>'データ一覧(モニタリング指標)'!NL59</f>
        <v>941</v>
      </c>
      <c r="NM41" s="150">
        <f>'データ一覧(モニタリング指標)'!NM59</f>
        <v>754</v>
      </c>
      <c r="NN41" s="150">
        <f>'データ一覧(モニタリング指標)'!NN59</f>
        <v>754</v>
      </c>
      <c r="NO41" s="150">
        <f>'データ一覧(モニタリング指標)'!NO59</f>
        <v>544</v>
      </c>
      <c r="NP41" s="150">
        <f>'データ一覧(モニタリング指標)'!NP59</f>
        <v>544</v>
      </c>
      <c r="NQ41" s="150">
        <f>'データ一覧(モニタリング指標)'!NQ59</f>
        <v>544</v>
      </c>
      <c r="NR41" s="150">
        <f>'データ一覧(モニタリング指標)'!NR59</f>
        <v>544</v>
      </c>
      <c r="NS41" s="150">
        <f>'データ一覧(モニタリング指標)'!NS59</f>
        <v>544</v>
      </c>
      <c r="NT41" s="150">
        <f>'データ一覧(モニタリング指標)'!NT59</f>
        <v>544</v>
      </c>
      <c r="NU41" s="150">
        <f>'データ一覧(モニタリング指標)'!NU59</f>
        <v>544</v>
      </c>
      <c r="NV41" s="150">
        <f>'データ一覧(モニタリング指標)'!NV59</f>
        <v>544</v>
      </c>
      <c r="NW41" s="150">
        <f>'データ一覧(モニタリング指標)'!NW59</f>
        <v>544</v>
      </c>
      <c r="NX41" s="150">
        <f>'データ一覧(モニタリング指標)'!NX59</f>
        <v>856</v>
      </c>
      <c r="NY41" s="150">
        <f>'データ一覧(モニタリング指標)'!NY59</f>
        <v>856</v>
      </c>
      <c r="NZ41" s="150">
        <f>'データ一覧(モニタリング指標)'!NZ59</f>
        <v>1101</v>
      </c>
      <c r="OA41" s="150">
        <f>'データ一覧(モニタリング指標)'!OA59</f>
        <v>1101</v>
      </c>
      <c r="OB41" s="150">
        <f>'データ一覧(モニタリング指標)'!OB59</f>
        <v>1101</v>
      </c>
      <c r="OC41" s="150">
        <f>'データ一覧(モニタリング指標)'!OC59</f>
        <v>1101</v>
      </c>
      <c r="OD41" s="150">
        <f>'データ一覧(モニタリング指標)'!OD59</f>
        <v>1101</v>
      </c>
      <c r="OE41" s="150">
        <f>'データ一覧(モニタリング指標)'!OE59</f>
        <v>1288</v>
      </c>
      <c r="OF41" s="150">
        <f>'データ一覧(モニタリング指標)'!OF59</f>
        <v>1288</v>
      </c>
      <c r="OG41" s="150">
        <f>'データ一覧(モニタリング指標)'!OG59</f>
        <v>1288</v>
      </c>
      <c r="OH41" s="150">
        <f>'データ一覧(モニタリング指標)'!OH59</f>
        <v>1688</v>
      </c>
      <c r="OI41" s="150">
        <f>'データ一覧(モニタリング指標)'!OI59</f>
        <v>1898</v>
      </c>
      <c r="OJ41" s="150">
        <f>'データ一覧(モニタリング指標)'!OJ59</f>
        <v>1898</v>
      </c>
      <c r="OK41" s="150">
        <f>'データ一覧(モニタリング指標)'!OK59</f>
        <v>1898</v>
      </c>
      <c r="OL41" s="150">
        <f>'データ一覧(モニタリング指標)'!OL59</f>
        <v>2186</v>
      </c>
      <c r="OM41" s="150">
        <f>'データ一覧(モニタリング指標)'!OM59</f>
        <v>2186</v>
      </c>
      <c r="ON41" s="150">
        <f>'データ一覧(モニタリング指標)'!ON59</f>
        <v>2186</v>
      </c>
      <c r="OO41" s="150">
        <f>'データ一覧(モニタリング指標)'!OO59</f>
        <v>2416</v>
      </c>
      <c r="OP41" s="150">
        <f>'データ一覧(モニタリング指標)'!OP59</f>
        <v>2416</v>
      </c>
      <c r="OQ41" s="150">
        <f>'データ一覧(モニタリング指標)'!OQ59</f>
        <v>2416</v>
      </c>
      <c r="OR41" s="150">
        <f>'データ一覧(モニタリング指標)'!OR59</f>
        <v>2416</v>
      </c>
      <c r="OS41" s="150">
        <f>'データ一覧(モニタリング指標)'!OS59</f>
        <v>2416</v>
      </c>
      <c r="OT41" s="150">
        <f>'データ一覧(モニタリング指標)'!OT59</f>
        <v>2416</v>
      </c>
      <c r="OU41" s="150">
        <f>'データ一覧(モニタリング指標)'!OU59</f>
        <v>2700</v>
      </c>
      <c r="OV41" s="150">
        <f>'データ一覧(モニタリング指標)'!OV59</f>
        <v>3059</v>
      </c>
      <c r="OW41" s="150">
        <f>'データ一覧(モニタリング指標)'!OW59</f>
        <v>3059</v>
      </c>
      <c r="OX41" s="150">
        <f>'データ一覧(モニタリング指標)'!OX59</f>
        <v>3059</v>
      </c>
      <c r="OY41" s="150">
        <f>'データ一覧(モニタリング指標)'!OY59</f>
        <v>3059</v>
      </c>
      <c r="OZ41" s="150">
        <f>'データ一覧(モニタリング指標)'!OZ59</f>
        <v>3059</v>
      </c>
      <c r="PA41" s="150">
        <f>'データ一覧(モニタリング指標)'!PA59</f>
        <v>3059</v>
      </c>
      <c r="PB41" s="150">
        <f>'データ一覧(モニタリング指標)'!PB59</f>
        <v>3059</v>
      </c>
      <c r="PC41" s="150">
        <f>'データ一覧(モニタリング指標)'!PC59</f>
        <v>3059</v>
      </c>
      <c r="PD41" s="150">
        <f>'データ一覧(モニタリング指標)'!PD59</f>
        <v>3279</v>
      </c>
      <c r="PE41" s="150">
        <f>'データ一覧(モニタリング指標)'!PE59</f>
        <v>3279</v>
      </c>
      <c r="PF41" s="150">
        <f>'データ一覧(モニタリング指標)'!PF59</f>
        <v>3279</v>
      </c>
      <c r="PG41" s="150">
        <f>'データ一覧(モニタリング指標)'!PG59</f>
        <v>3279</v>
      </c>
      <c r="PH41" s="150">
        <f>'データ一覧(モニタリング指標)'!PH59</f>
        <v>3475</v>
      </c>
      <c r="PI41" s="150">
        <f>'データ一覧(モニタリング指標)'!PI59</f>
        <v>3475</v>
      </c>
      <c r="PJ41" s="150">
        <f>'データ一覧(モニタリング指標)'!PJ59</f>
        <v>3475</v>
      </c>
      <c r="PK41" s="150">
        <f>'データ一覧(モニタリング指標)'!PK59</f>
        <v>3475</v>
      </c>
      <c r="PL41" s="150">
        <f>'データ一覧(モニタリング指標)'!PL59</f>
        <v>3475</v>
      </c>
      <c r="PM41" s="150">
        <f>'データ一覧(モニタリング指標)'!PM59</f>
        <v>3475</v>
      </c>
      <c r="PN41" s="150">
        <f>'データ一覧(モニタリング指標)'!PN59</f>
        <v>3475</v>
      </c>
      <c r="PO41" s="150">
        <f>'データ一覧(モニタリング指標)'!PO59</f>
        <v>3475</v>
      </c>
      <c r="PP41" s="150">
        <f>'データ一覧(モニタリング指標)'!PP59</f>
        <v>3475</v>
      </c>
      <c r="PQ41" s="150">
        <f>'データ一覧(モニタリング指標)'!PQ59</f>
        <v>3475</v>
      </c>
      <c r="PR41" s="150">
        <f>'データ一覧(モニタリング指標)'!PR59</f>
        <v>3680</v>
      </c>
      <c r="PS41" s="150">
        <f>'データ一覧(モニタリング指標)'!PS59</f>
        <v>3680</v>
      </c>
      <c r="PT41" s="150">
        <f>'データ一覧(モニタリング指標)'!PT59</f>
        <v>3680</v>
      </c>
      <c r="PU41" s="150">
        <f>'データ一覧(モニタリング指標)'!PU59</f>
        <v>3680</v>
      </c>
      <c r="PV41" s="150">
        <f>'データ一覧(モニタリング指標)'!PV59</f>
        <v>3680</v>
      </c>
      <c r="PW41" s="150">
        <f>'データ一覧(モニタリング指標)'!PW59</f>
        <v>3680</v>
      </c>
      <c r="PX41" s="150">
        <f>'データ一覧(モニタリング指標)'!PX59</f>
        <v>3680</v>
      </c>
      <c r="PY41" s="150">
        <f>'データ一覧(モニタリング指標)'!PY59</f>
        <v>3680</v>
      </c>
      <c r="PZ41" s="150">
        <f>'データ一覧(モニタリング指標)'!PZ59</f>
        <v>3680</v>
      </c>
      <c r="QA41" s="150">
        <f>'データ一覧(モニタリング指標)'!QA59</f>
        <v>3680</v>
      </c>
      <c r="QB41" s="150">
        <f>'データ一覧(モニタリング指標)'!QB59</f>
        <v>3680</v>
      </c>
      <c r="QC41" s="150">
        <f>'データ一覧(モニタリング指標)'!QC59</f>
        <v>3680</v>
      </c>
      <c r="QD41" s="150">
        <f>'データ一覧(モニタリング指標)'!QD59</f>
        <v>3986</v>
      </c>
      <c r="QE41" s="150">
        <f>'データ一覧(モニタリング指標)'!QE59</f>
        <v>3986</v>
      </c>
      <c r="QF41" s="150">
        <f>'データ一覧(モニタリング指標)'!QF59</f>
        <v>3986</v>
      </c>
      <c r="QG41" s="150">
        <f>'データ一覧(モニタリング指標)'!QG59</f>
        <v>3986</v>
      </c>
      <c r="QH41" s="150">
        <f>'データ一覧(モニタリング指標)'!QH59</f>
        <v>3986</v>
      </c>
      <c r="QI41" s="150">
        <f>'データ一覧(モニタリング指標)'!QI59</f>
        <v>3986</v>
      </c>
      <c r="QJ41" s="150">
        <f>'データ一覧(モニタリング指標)'!QJ59</f>
        <v>3986</v>
      </c>
      <c r="QK41" s="150">
        <f>'データ一覧(モニタリング指標)'!QK59</f>
        <v>3986</v>
      </c>
      <c r="QL41" s="150">
        <f>'データ一覧(モニタリング指標)'!QL59</f>
        <v>3986</v>
      </c>
      <c r="QM41" s="150">
        <f>'データ一覧(モニタリング指標)'!QM59</f>
        <v>3986</v>
      </c>
      <c r="QN41" s="150">
        <f>'データ一覧(モニタリング指標)'!QN59</f>
        <v>3986</v>
      </c>
      <c r="QO41" s="150">
        <f>'データ一覧(モニタリング指標)'!QO59</f>
        <v>3986</v>
      </c>
      <c r="QP41" s="150">
        <f>'データ一覧(モニタリング指標)'!QP59</f>
        <v>3986</v>
      </c>
      <c r="QQ41" s="150">
        <f>'データ一覧(モニタリング指標)'!QQ59</f>
        <v>3986</v>
      </c>
      <c r="QR41" s="150">
        <f>'データ一覧(モニタリング指標)'!QR59</f>
        <v>3986</v>
      </c>
      <c r="QS41" s="150">
        <f>'データ一覧(モニタリング指標)'!QS59</f>
        <v>3986</v>
      </c>
      <c r="QT41" s="150">
        <f>'データ一覧(モニタリング指標)'!QT59</f>
        <v>3986</v>
      </c>
      <c r="QU41" s="150">
        <f>'データ一覧(モニタリング指標)'!QU59</f>
        <v>3986</v>
      </c>
      <c r="QV41" s="150">
        <f>'データ一覧(モニタリング指標)'!QV59</f>
        <v>3986</v>
      </c>
      <c r="QW41" s="150">
        <f>'データ一覧(モニタリング指標)'!QW59</f>
        <v>3986</v>
      </c>
      <c r="QX41" s="150">
        <f>'データ一覧(モニタリング指標)'!QX59</f>
        <v>3986</v>
      </c>
      <c r="QY41" s="150">
        <f>'データ一覧(モニタリング指標)'!QY59</f>
        <v>3986</v>
      </c>
      <c r="QZ41" s="150">
        <f>'データ一覧(モニタリング指標)'!QZ59</f>
        <v>3986</v>
      </c>
      <c r="RA41" s="150">
        <f>'データ一覧(モニタリング指標)'!RA59</f>
        <v>3986</v>
      </c>
      <c r="RB41" s="150">
        <f>'データ一覧(モニタリング指標)'!RB59</f>
        <v>3986</v>
      </c>
      <c r="RC41" s="150">
        <f>'データ一覧(モニタリング指標)'!RC59</f>
        <v>3986</v>
      </c>
      <c r="RD41" s="150">
        <f>'データ一覧(モニタリング指標)'!RD59</f>
        <v>3986</v>
      </c>
      <c r="RE41" s="150">
        <f>'データ一覧(モニタリング指標)'!RE59</f>
        <v>3752</v>
      </c>
      <c r="RF41" s="150">
        <f>'データ一覧(モニタリング指標)'!RF59</f>
        <v>3752</v>
      </c>
      <c r="RG41" s="150">
        <f>'データ一覧(モニタリング指標)'!RG59</f>
        <v>3352</v>
      </c>
      <c r="RH41" s="150">
        <f>'データ一覧(モニタリング指標)'!RH59</f>
        <v>2681</v>
      </c>
      <c r="RI41" s="150">
        <f>'データ一覧(モニタリング指標)'!RI59</f>
        <v>2476</v>
      </c>
      <c r="RJ41" s="150">
        <f>'データ一覧(モニタリング指標)'!RJ59</f>
        <v>2166</v>
      </c>
      <c r="RK41" s="150">
        <f>'データ一覧(モニタリング指標)'!RK59</f>
        <v>2166</v>
      </c>
      <c r="RL41" s="150">
        <f>'データ一覧(モニタリング指標)'!RL59</f>
        <v>2166</v>
      </c>
      <c r="RM41" s="150">
        <f>'データ一覧(モニタリング指標)'!RM59</f>
        <v>1878</v>
      </c>
      <c r="RN41" s="150">
        <f>'データ一覧(モニタリング指標)'!RN59</f>
        <v>1878</v>
      </c>
      <c r="RO41" s="150">
        <f>'データ一覧(モニタリング指標)'!RO59</f>
        <v>1878</v>
      </c>
      <c r="RP41" s="150">
        <f>'データ一覧(モニタリング指標)'!RP59</f>
        <v>1878</v>
      </c>
      <c r="RQ41" s="150">
        <f>'データ一覧(モニタリング指標)'!RQ59</f>
        <v>1878</v>
      </c>
      <c r="RR41" s="150">
        <f>'データ一覧(モニタリング指標)'!RR59</f>
        <v>1878</v>
      </c>
      <c r="RS41" s="150">
        <f>'データ一覧(モニタリング指標)'!RS59</f>
        <v>1878</v>
      </c>
      <c r="RT41" s="150">
        <f>'データ一覧(モニタリング指標)'!RT59</f>
        <v>1878</v>
      </c>
      <c r="RU41" s="150">
        <f>'データ一覧(モニタリング指標)'!RU59</f>
        <v>1878</v>
      </c>
      <c r="RV41" s="150">
        <f>'データ一覧(モニタリング指標)'!RV59</f>
        <v>1878</v>
      </c>
      <c r="RW41" s="150">
        <f>'データ一覧(モニタリング指標)'!RW59</f>
        <v>1878</v>
      </c>
      <c r="RX41" s="150">
        <f>'データ一覧(モニタリング指標)'!RX59</f>
        <v>1878</v>
      </c>
      <c r="RY41" s="150">
        <f>'データ一覧(モニタリング指標)'!RY59</f>
        <v>1878</v>
      </c>
      <c r="RZ41" s="150">
        <f>'データ一覧(モニタリング指標)'!RZ59</f>
        <v>1878</v>
      </c>
      <c r="SA41" s="150">
        <f>'データ一覧(モニタリング指標)'!SA59</f>
        <v>1878</v>
      </c>
      <c r="SB41" s="150">
        <f>'データ一覧(モニタリング指標)'!SB59</f>
        <v>1878</v>
      </c>
      <c r="SC41" s="150">
        <f>'データ一覧(モニタリング指標)'!SC59</f>
        <v>1878</v>
      </c>
      <c r="SD41" s="150">
        <f>'データ一覧(モニタリング指標)'!SD59</f>
        <v>1878</v>
      </c>
      <c r="SE41" s="150">
        <f>'データ一覧(モニタリング指標)'!SE59</f>
        <v>1878</v>
      </c>
      <c r="SF41" s="150">
        <f>'データ一覧(モニタリング指標)'!SF59</f>
        <v>1878</v>
      </c>
      <c r="SG41" s="150">
        <f>'データ一覧(モニタリング指標)'!SG59</f>
        <v>1878</v>
      </c>
      <c r="SH41" s="150">
        <f>'データ一覧(モニタリング指標)'!SH59</f>
        <v>1878</v>
      </c>
      <c r="SI41" s="150">
        <f>'データ一覧(モニタリング指標)'!SI59</f>
        <v>1878</v>
      </c>
      <c r="SJ41" s="150">
        <f>'データ一覧(モニタリング指標)'!SJ59</f>
        <v>1878</v>
      </c>
      <c r="SK41" s="150">
        <f>'データ一覧(モニタリング指標)'!SK59</f>
        <v>1878</v>
      </c>
      <c r="SL41" s="150">
        <f>'データ一覧(モニタリング指標)'!SL59</f>
        <v>1878</v>
      </c>
      <c r="SM41" s="150">
        <f>'データ一覧(モニタリング指標)'!SM59</f>
        <v>1878</v>
      </c>
      <c r="SN41" s="150">
        <f>'データ一覧(モニタリング指標)'!SN59</f>
        <v>1878</v>
      </c>
      <c r="SO41" s="150">
        <f>'データ一覧(モニタリング指標)'!SO59</f>
        <v>1878</v>
      </c>
      <c r="SP41" s="150">
        <f>'データ一覧(モニタリング指標)'!SP59</f>
        <v>1878</v>
      </c>
      <c r="SQ41" s="150">
        <f>'データ一覧(モニタリング指標)'!SQ59</f>
        <v>2166</v>
      </c>
      <c r="SR41" s="150">
        <f>'データ一覧(モニタリング指標)'!SR59</f>
        <v>2166</v>
      </c>
      <c r="SS41" s="150">
        <f>'データ一覧(モニタリング指標)'!SS59</f>
        <v>2166</v>
      </c>
      <c r="ST41" s="150">
        <f>'データ一覧(モニタリング指標)'!ST59</f>
        <v>2166</v>
      </c>
      <c r="SU41" s="150">
        <f>'データ一覧(モニタリング指標)'!SU59</f>
        <v>2476</v>
      </c>
      <c r="SV41" s="150">
        <f>'データ一覧(モニタリング指標)'!SV59</f>
        <v>2476</v>
      </c>
      <c r="SW41" s="150">
        <f>'データ一覧(モニタリング指標)'!SW59</f>
        <v>2476</v>
      </c>
      <c r="SX41" s="150">
        <f>'データ一覧(モニタリング指標)'!SX59</f>
        <v>2753</v>
      </c>
      <c r="SY41" s="150">
        <f>'データ一覧(モニタリング指標)'!SY59</f>
        <v>3130</v>
      </c>
      <c r="SZ41" s="150">
        <f>'データ一覧(モニタリング指標)'!SZ59</f>
        <v>3530</v>
      </c>
      <c r="TA41" s="150">
        <f>'データ一覧(モニタリング指標)'!TA59</f>
        <v>3530</v>
      </c>
      <c r="TB41" s="150">
        <f>'データ一覧(モニタリング指標)'!TB59</f>
        <v>4076</v>
      </c>
      <c r="TC41" s="150">
        <f>'データ一覧(モニタリング指標)'!TC59</f>
        <v>4076</v>
      </c>
      <c r="TD41" s="150">
        <f>'データ一覧(モニタリング指標)'!TD59</f>
        <v>4076</v>
      </c>
      <c r="TE41" s="150">
        <f>'データ一覧(モニタリング指標)'!TE59</f>
        <v>4076</v>
      </c>
      <c r="TF41" s="150">
        <f>'データ一覧(モニタリング指標)'!TF59</f>
        <v>4076</v>
      </c>
      <c r="TG41" s="150">
        <f>'データ一覧(モニタリング指標)'!TG59</f>
        <v>4076</v>
      </c>
      <c r="TH41" s="150">
        <f>'データ一覧(モニタリング指標)'!TH59</f>
        <v>4076</v>
      </c>
      <c r="TI41" s="150">
        <f>'データ一覧(モニタリング指標)'!TI59</f>
        <v>4076</v>
      </c>
      <c r="TJ41" s="150">
        <f>'データ一覧(モニタリング指標)'!TJ59</f>
        <v>4076</v>
      </c>
      <c r="TK41" s="150">
        <f>'データ一覧(モニタリング指標)'!TK59</f>
        <v>4148</v>
      </c>
      <c r="TL41" s="150">
        <f>'データ一覧(モニタリング指標)'!TL59</f>
        <v>4148</v>
      </c>
      <c r="TM41" s="150">
        <f>'データ一覧(モニタリング指標)'!TM59</f>
        <v>4148</v>
      </c>
      <c r="TN41" s="150">
        <f>'データ一覧(モニタリング指標)'!TN59</f>
        <v>4148</v>
      </c>
      <c r="TO41" s="150">
        <f>'データ一覧(モニタリング指標)'!TO59</f>
        <v>4434</v>
      </c>
      <c r="TP41" s="150">
        <f>'データ一覧(モニタリング指標)'!TP59</f>
        <v>4716</v>
      </c>
      <c r="TQ41" s="150">
        <f>'データ一覧(モニタリング指標)'!TQ59</f>
        <v>4986</v>
      </c>
      <c r="TR41" s="150">
        <f>'データ一覧(モニタリング指標)'!TR59</f>
        <v>5270</v>
      </c>
      <c r="TS41" s="150">
        <f>'データ一覧(モニタリング指標)'!TS59</f>
        <v>5270</v>
      </c>
      <c r="TT41" s="150">
        <f>'データ一覧(モニタリング指標)'!TT59</f>
        <v>5618</v>
      </c>
      <c r="TU41" s="150">
        <f>'データ一覧(モニタリング指標)'!TU59</f>
        <v>5618</v>
      </c>
      <c r="TV41" s="150">
        <f>'データ一覧(モニタリング指標)'!TV59</f>
        <v>5618</v>
      </c>
      <c r="TW41" s="150">
        <f>'データ一覧(モニタリング指標)'!TW59</f>
        <v>5618</v>
      </c>
      <c r="TX41" s="150">
        <f>'データ一覧(モニタリング指標)'!TX59</f>
        <v>5999</v>
      </c>
      <c r="TY41" s="150">
        <f>'データ一覧(モニタリング指標)'!TY59</f>
        <v>5999</v>
      </c>
      <c r="TZ41" s="150">
        <f>'データ一覧(モニタリング指標)'!TZ59</f>
        <v>5999</v>
      </c>
      <c r="UA41" s="150">
        <f>'データ一覧(モニタリング指標)'!UA59</f>
        <v>5999</v>
      </c>
      <c r="UB41" s="150">
        <f>'データ一覧(モニタリング指標)'!UB59</f>
        <v>5999</v>
      </c>
      <c r="UC41" s="150">
        <f>'データ一覧(モニタリング指標)'!UC59</f>
        <v>5999</v>
      </c>
      <c r="UD41" s="150">
        <f>'データ一覧(モニタリング指標)'!UD59</f>
        <v>6131</v>
      </c>
      <c r="UE41" s="150">
        <f>'データ一覧(モニタリング指標)'!UE59</f>
        <v>6131</v>
      </c>
      <c r="UF41" s="150">
        <f>'データ一覧(モニタリング指標)'!UF59</f>
        <v>6131</v>
      </c>
      <c r="UG41" s="150">
        <f>'データ一覧(モニタリング指標)'!UG59</f>
        <v>6131</v>
      </c>
      <c r="UH41" s="150">
        <f>'データ一覧(モニタリング指標)'!UH59</f>
        <v>6131</v>
      </c>
      <c r="UI41" s="150">
        <f>'データ一覧(モニタリング指標)'!UI59</f>
        <v>6131</v>
      </c>
      <c r="UJ41" s="150">
        <f>'データ一覧(モニタリング指標)'!UJ59</f>
        <v>6131</v>
      </c>
      <c r="UK41" s="150">
        <f>'データ一覧(モニタリング指標)'!UK59</f>
        <v>6350</v>
      </c>
      <c r="UL41" s="150">
        <f>'データ一覧(モニタリング指標)'!UL59</f>
        <v>6566</v>
      </c>
      <c r="UM41" s="150">
        <f>'データ一覧(モニタリング指標)'!UM59</f>
        <v>6855</v>
      </c>
      <c r="UN41" s="150">
        <f>'データ一覧(モニタリング指標)'!UN59</f>
        <v>6855</v>
      </c>
      <c r="UO41" s="150">
        <f>'データ一覧(モニタリング指標)'!UO59</f>
        <v>6855</v>
      </c>
      <c r="UP41" s="150">
        <f>'データ一覧(モニタリング指標)'!UP59</f>
        <v>6855</v>
      </c>
      <c r="UQ41" s="150">
        <f>'データ一覧(モニタリング指標)'!UQ59</f>
        <v>6855</v>
      </c>
      <c r="UR41" s="150">
        <f>'データ一覧(モニタリング指標)'!UR59</f>
        <v>7091</v>
      </c>
      <c r="US41" s="150">
        <f>'データ一覧(モニタリング指標)'!US59</f>
        <v>7284</v>
      </c>
      <c r="UT41" s="150">
        <f>'データ一覧(モニタリング指標)'!UT59</f>
        <v>7767</v>
      </c>
      <c r="UU41" s="150">
        <f>'データ一覧(モニタリング指標)'!UU59</f>
        <v>7990</v>
      </c>
      <c r="UV41" s="150">
        <f>'データ一覧(モニタリング指標)'!UV59</f>
        <v>8206</v>
      </c>
      <c r="UW41" s="150">
        <f>'データ一覧(モニタリング指標)'!UW59</f>
        <v>8408</v>
      </c>
      <c r="UX41" s="150">
        <f>'データ一覧(モニタリング指標)'!UX59</f>
        <v>8408</v>
      </c>
      <c r="UY41" s="150">
        <f>'データ一覧(モニタリング指標)'!UY59</f>
        <v>8408</v>
      </c>
      <c r="UZ41" s="150">
        <f>'データ一覧(モニタリング指標)'!UZ59</f>
        <v>8408</v>
      </c>
      <c r="VA41" s="150">
        <f>'データ一覧(モニタリング指標)'!VA59</f>
        <v>8408</v>
      </c>
      <c r="VB41" s="150">
        <f>'データ一覧(モニタリング指標)'!VB59</f>
        <v>8408</v>
      </c>
      <c r="VC41" s="150">
        <f>'データ一覧(モニタリング指標)'!VC59</f>
        <v>8408</v>
      </c>
      <c r="VD41" s="150">
        <f>'データ一覧(モニタリング指標)'!VD59</f>
        <v>8408</v>
      </c>
      <c r="VE41" s="150">
        <f>'データ一覧(モニタリング指標)'!VE59</f>
        <v>8408</v>
      </c>
      <c r="VF41" s="150">
        <f>'データ一覧(モニタリング指標)'!VF59</f>
        <v>8408</v>
      </c>
      <c r="VG41" s="150">
        <f>'データ一覧(モニタリング指標)'!VG59</f>
        <v>8408</v>
      </c>
      <c r="VH41" s="150">
        <f>'データ一覧(モニタリング指標)'!VH59</f>
        <v>8408</v>
      </c>
      <c r="VI41" s="150">
        <f>'データ一覧(モニタリング指標)'!VI59</f>
        <v>7940</v>
      </c>
      <c r="VJ41" s="150">
        <f>'データ一覧(モニタリング指標)'!VJ59</f>
        <v>7940</v>
      </c>
      <c r="VK41" s="150">
        <f>'データ一覧(モニタリング指標)'!VK59</f>
        <v>7753</v>
      </c>
      <c r="VL41" s="150">
        <f>'データ一覧(モニタリング指標)'!VL59</f>
        <v>7353</v>
      </c>
      <c r="VM41" s="150">
        <f>'データ一覧(モニタリング指標)'!VM59</f>
        <v>6602</v>
      </c>
      <c r="VN41" s="150">
        <f>'データ一覧(モニタリング指標)'!VN59</f>
        <v>5598</v>
      </c>
      <c r="VO41" s="150">
        <f>'データ一覧(モニタリング指標)'!VO59</f>
        <v>5364</v>
      </c>
      <c r="VP41" s="150">
        <f>'データ一覧(モニタリング指標)'!VP59</f>
        <v>4873</v>
      </c>
      <c r="VQ41" s="150">
        <f>'データ一覧(モニタリング指標)'!VQ59</f>
        <v>4301</v>
      </c>
      <c r="VR41" s="150">
        <f>'データ一覧(モニタリング指標)'!VR59</f>
        <v>4108</v>
      </c>
      <c r="VS41" s="150">
        <f>'データ一覧(モニタリング指標)'!VS59</f>
        <v>4108</v>
      </c>
      <c r="VT41" s="150">
        <f>'データ一覧(モニタリング指標)'!VT59</f>
        <v>4108</v>
      </c>
      <c r="VU41" s="150">
        <f>'データ一覧(モニタリング指標)'!VU59</f>
        <v>4108</v>
      </c>
      <c r="VV41" s="150">
        <f>'データ一覧(モニタリング指標)'!VV59</f>
        <v>4108</v>
      </c>
      <c r="VW41" s="150">
        <f>'データ一覧(モニタリング指標)'!VW59</f>
        <v>4108</v>
      </c>
      <c r="VX41" s="150">
        <f>'データ一覧(モニタリング指標)'!VX59</f>
        <v>4108</v>
      </c>
      <c r="VY41" s="150">
        <f>'データ一覧(モニタリング指標)'!VY59</f>
        <v>4108</v>
      </c>
      <c r="VZ41" s="150">
        <f>'データ一覧(モニタリング指標)'!VZ59</f>
        <v>4108</v>
      </c>
      <c r="WA41" s="150">
        <f>'データ一覧(モニタリング指標)'!WA59</f>
        <v>4108</v>
      </c>
      <c r="WB41" s="150">
        <f>'データ一覧(モニタリング指標)'!WB59</f>
        <v>4108</v>
      </c>
      <c r="WC41" s="150">
        <f>'データ一覧(モニタリング指標)'!WC59</f>
        <v>4108</v>
      </c>
      <c r="WD41" s="150">
        <f>'データ一覧(モニタリング指標)'!WD59</f>
        <v>4108</v>
      </c>
      <c r="WE41" s="150">
        <f>'データ一覧(モニタリング指標)'!WE59</f>
        <v>4108</v>
      </c>
      <c r="WF41" s="150">
        <f>'データ一覧(モニタリング指標)'!WF59</f>
        <v>4108</v>
      </c>
      <c r="WG41" s="150">
        <f>'データ一覧(モニタリング指標)'!WG59</f>
        <v>4108</v>
      </c>
      <c r="WH41" s="150">
        <f>'データ一覧(モニタリング指標)'!WH59</f>
        <v>4108</v>
      </c>
      <c r="WI41" s="150">
        <f>'データ一覧(モニタリング指標)'!WI59</f>
        <v>4108</v>
      </c>
      <c r="WJ41" s="150">
        <f>'データ一覧(モニタリング指標)'!WJ59</f>
        <v>4108</v>
      </c>
      <c r="WK41" s="150">
        <f>'データ一覧(モニタリング指標)'!WK59</f>
        <v>4108</v>
      </c>
      <c r="WL41" s="150">
        <f>'データ一覧(モニタリング指標)'!WL59</f>
        <v>4108</v>
      </c>
      <c r="WM41" s="150">
        <f>'データ一覧(モニタリング指標)'!WM59</f>
        <v>4108</v>
      </c>
      <c r="WN41" s="150">
        <f>'データ一覧(モニタリング指標)'!WN59</f>
        <v>3838</v>
      </c>
      <c r="WO41" s="150">
        <f>'データ一覧(モニタリング指標)'!WO59</f>
        <v>3838</v>
      </c>
      <c r="WP41" s="150">
        <f>'データ一覧(モニタリング指標)'!WP59</f>
        <v>3838</v>
      </c>
      <c r="WQ41" s="150">
        <f>'データ一覧(モニタリング指標)'!WQ59</f>
        <v>3490</v>
      </c>
      <c r="WR41" s="150">
        <f>'データ一覧(モニタリング指標)'!WR59</f>
        <v>3490</v>
      </c>
      <c r="WS41" s="150">
        <f>'データ一覧(モニタリング指標)'!WS59</f>
        <v>3142</v>
      </c>
      <c r="WT41" s="150">
        <f>'データ一覧(モニタリング指標)'!WT59</f>
        <v>3142</v>
      </c>
      <c r="WU41" s="150">
        <f>'データ一覧(モニタリング指標)'!WU59</f>
        <v>3142</v>
      </c>
      <c r="WV41" s="150">
        <f>'データ一覧(モニタリング指標)'!WV59</f>
        <v>3142</v>
      </c>
      <c r="WW41" s="150">
        <f>'データ一覧(モニタリング指標)'!WW59</f>
        <v>3142</v>
      </c>
      <c r="WX41" s="150">
        <f>'データ一覧(モニタリング指標)'!WX59</f>
        <v>3142</v>
      </c>
      <c r="WY41" s="150">
        <f>'データ一覧(モニタリング指標)'!WY59</f>
        <v>3142</v>
      </c>
      <c r="WZ41" s="150">
        <f>'データ一覧(モニタリング指標)'!WZ59</f>
        <v>3142</v>
      </c>
      <c r="XA41" s="150">
        <f>'データ一覧(モニタリング指標)'!XA59</f>
        <v>3142</v>
      </c>
      <c r="XB41" s="150">
        <f>'データ一覧(モニタリング指標)'!XB59</f>
        <v>3142</v>
      </c>
      <c r="XC41" s="150">
        <f>'データ一覧(モニタリング指標)'!XC59</f>
        <v>3142</v>
      </c>
      <c r="XD41" s="150">
        <f>'データ一覧(モニタリング指標)'!XD59</f>
        <v>2860</v>
      </c>
      <c r="XE41" s="150">
        <f>'データ一覧(モニタリング指標)'!XE59</f>
        <v>2860</v>
      </c>
      <c r="XF41" s="150">
        <f>'データ一覧(モニタリング指標)'!XF59</f>
        <v>2966</v>
      </c>
      <c r="XG41" s="150">
        <f>'データ一覧(モニタリング指標)'!XG59</f>
        <v>2966</v>
      </c>
      <c r="XH41" s="150">
        <f>'データ一覧(モニタリング指標)'!XH59</f>
        <v>2730</v>
      </c>
      <c r="XI41" s="150">
        <f>'データ一覧(モニタリング指標)'!XI59</f>
        <v>2730</v>
      </c>
      <c r="XJ41" s="150">
        <f>'データ一覧(モニタリング指標)'!XJ59</f>
        <v>2730</v>
      </c>
      <c r="XK41" s="150">
        <f>'データ一覧(モニタリング指標)'!XK59</f>
        <v>2485</v>
      </c>
      <c r="XL41" s="150">
        <f>'データ一覧(モニタリング指標)'!XL59</f>
        <v>2485</v>
      </c>
      <c r="XM41" s="150">
        <f>'データ一覧(モニタリング指標)'!XM59</f>
        <v>2485</v>
      </c>
      <c r="XN41" s="150">
        <f>'データ一覧(モニタリング指標)'!XN59</f>
        <v>2485</v>
      </c>
      <c r="XO41" s="150">
        <f>'データ一覧(モニタリング指標)'!XO59</f>
        <v>2485</v>
      </c>
      <c r="XP41" s="150">
        <f>'データ一覧(モニタリング指標)'!XP59</f>
        <v>2485</v>
      </c>
      <c r="XQ41" s="150">
        <f>'データ一覧(モニタリング指標)'!XQ59</f>
        <v>2485</v>
      </c>
      <c r="XR41" s="150">
        <f>'データ一覧(モニタリング指標)'!XR59</f>
        <v>2485</v>
      </c>
      <c r="XS41" s="150">
        <f>'データ一覧(モニタリング指標)'!XS59</f>
        <v>2485</v>
      </c>
      <c r="XT41" s="150">
        <f>'データ一覧(モニタリング指標)'!XT59</f>
        <v>2485</v>
      </c>
      <c r="XU41" s="150">
        <f>'データ一覧(モニタリング指標)'!XU59</f>
        <v>2485</v>
      </c>
      <c r="XV41" s="150">
        <f>'データ一覧(モニタリング指標)'!XV59</f>
        <v>2485</v>
      </c>
      <c r="XW41" s="150">
        <f>'データ一覧(モニタリング指標)'!XW59</f>
        <v>2485</v>
      </c>
      <c r="XX41" s="150">
        <f>'データ一覧(モニタリング指標)'!XX59</f>
        <v>2485</v>
      </c>
      <c r="XY41" s="150">
        <f>'データ一覧(モニタリング指標)'!XY59</f>
        <v>2485</v>
      </c>
      <c r="XZ41" s="150">
        <f>'データ一覧(モニタリング指標)'!XZ59</f>
        <v>2485</v>
      </c>
      <c r="YA41" s="150">
        <f>'データ一覧(モニタリング指標)'!YA59</f>
        <v>2485</v>
      </c>
      <c r="YB41" s="150">
        <f>'データ一覧(モニタリング指標)'!YB59</f>
        <v>2485</v>
      </c>
      <c r="YC41" s="150">
        <f>'データ一覧(モニタリング指標)'!YC59</f>
        <v>2485</v>
      </c>
      <c r="YD41" s="150">
        <f>'データ一覧(モニタリング指標)'!YD59</f>
        <v>2485</v>
      </c>
      <c r="YE41" s="150">
        <f>'データ一覧(モニタリング指標)'!YE59</f>
        <v>2485</v>
      </c>
      <c r="YF41" s="150">
        <f>'データ一覧(モニタリング指標)'!YF59</f>
        <v>2485</v>
      </c>
      <c r="YG41" s="150">
        <f>'データ一覧(モニタリング指標)'!YG59</f>
        <v>2485</v>
      </c>
      <c r="YH41" s="150">
        <f>'データ一覧(モニタリング指標)'!YH59</f>
        <v>2485</v>
      </c>
      <c r="YI41" s="150">
        <f>'データ一覧(モニタリング指標)'!YI59</f>
        <v>2485</v>
      </c>
      <c r="YJ41" s="150">
        <f>'データ一覧(モニタリング指標)'!YJ59</f>
        <v>2485</v>
      </c>
      <c r="YK41" s="150">
        <f>'データ一覧(モニタリング指標)'!YK59</f>
        <v>2485</v>
      </c>
      <c r="YL41" s="150">
        <f>'データ一覧(モニタリング指標)'!YL59</f>
        <v>2104</v>
      </c>
      <c r="YM41" s="150">
        <f>'データ一覧(モニタリング指標)'!YM59</f>
        <v>2104</v>
      </c>
      <c r="YN41" s="150">
        <f>'データ一覧(モニタリング指標)'!YN59</f>
        <v>2104</v>
      </c>
      <c r="YO41" s="150">
        <f>'データ一覧(モニタリング指標)'!YO59</f>
        <v>2104</v>
      </c>
      <c r="YP41" s="150">
        <f>'データ一覧(モニタリング指標)'!YP59</f>
        <v>2104</v>
      </c>
      <c r="YQ41" s="150">
        <f>'データ一覧(モニタリング指標)'!YQ59</f>
        <v>2104</v>
      </c>
      <c r="YR41" s="150">
        <f>'データ一覧(モニタリング指標)'!YR59</f>
        <v>2104</v>
      </c>
      <c r="YS41" s="150">
        <f>'データ一覧(モニタリング指標)'!YS59</f>
        <v>2104</v>
      </c>
      <c r="YT41" s="150">
        <f>'データ一覧(モニタリング指標)'!YT59</f>
        <v>2104</v>
      </c>
      <c r="YU41" s="150">
        <f>'データ一覧(モニタリング指標)'!YU59</f>
        <v>2104</v>
      </c>
      <c r="YV41" s="150">
        <f>'データ一覧(モニタリング指標)'!YV59</f>
        <v>2104</v>
      </c>
      <c r="YW41" s="150">
        <f>'データ一覧(モニタリング指標)'!YW59</f>
        <v>2104</v>
      </c>
      <c r="YX41" s="150">
        <f>'データ一覧(モニタリング指標)'!YX59</f>
        <v>2104</v>
      </c>
      <c r="YY41" s="150">
        <f>'データ一覧(モニタリング指標)'!YY59</f>
        <v>2104</v>
      </c>
      <c r="YZ41" s="150">
        <f>'データ一覧(モニタリング指標)'!YZ59</f>
        <v>2104</v>
      </c>
      <c r="ZA41" s="150">
        <f>'データ一覧(モニタリング指標)'!ZA59</f>
        <v>2104</v>
      </c>
      <c r="ZB41" s="150">
        <f>'データ一覧(モニタリング指標)'!ZB59</f>
        <v>2386</v>
      </c>
      <c r="ZC41" s="150">
        <f>'データ一覧(モニタリング指標)'!ZC59</f>
        <v>2386</v>
      </c>
      <c r="ZD41" s="150">
        <f>'データ一覧(モニタリング指標)'!ZD59</f>
        <v>3269</v>
      </c>
      <c r="ZE41" s="150">
        <f>'データ一覧(モニタリング指標)'!ZE59</f>
        <v>3650</v>
      </c>
      <c r="ZF41" s="150">
        <f>'データ一覧(モニタリング指標)'!ZF59</f>
        <v>3920</v>
      </c>
      <c r="ZG41" s="150">
        <f>'データ一覧(モニタリング指標)'!ZG59</f>
        <v>4388</v>
      </c>
      <c r="ZH41" s="150">
        <f>'データ一覧(モニタリング指標)'!ZH59</f>
        <v>4922</v>
      </c>
      <c r="ZI41" s="150">
        <f>'データ一覧(モニタリング指標)'!ZI59</f>
        <v>5959</v>
      </c>
      <c r="ZJ41" s="150">
        <f>'データ一覧(モニタリング指標)'!ZJ59</f>
        <v>7631</v>
      </c>
      <c r="ZK41" s="150">
        <f>'データ一覧(モニタリング指標)'!ZK59</f>
        <v>7824</v>
      </c>
      <c r="ZL41" s="150">
        <f>'データ一覧(モニタリング指標)'!ZL59</f>
        <v>7824</v>
      </c>
      <c r="ZM41" s="150">
        <f>'データ一覧(モニタリング指標)'!ZM59</f>
        <v>8026</v>
      </c>
      <c r="ZN41" s="150">
        <f>'データ一覧(モニタリング指標)'!ZN59</f>
        <v>8231</v>
      </c>
      <c r="ZO41" s="150">
        <f>'データ一覧(モニタリング指標)'!ZO59</f>
        <v>8739</v>
      </c>
      <c r="ZP41" s="150">
        <f>'データ一覧(モニタリング指標)'!ZP59</f>
        <v>9101</v>
      </c>
      <c r="ZQ41" s="150">
        <f>'データ一覧(モニタリング指標)'!ZQ59</f>
        <v>9501</v>
      </c>
      <c r="ZR41" s="150">
        <f>'データ一覧(モニタリング指標)'!ZR59</f>
        <v>10032</v>
      </c>
      <c r="ZS41" s="150">
        <f>'データ一覧(モニタリング指標)'!ZS59</f>
        <v>10032</v>
      </c>
      <c r="ZT41" s="150">
        <f>'データ一覧(モニタリング指標)'!ZT59</f>
        <v>10242</v>
      </c>
      <c r="ZU41" s="150">
        <f>'データ一覧(モニタリング指標)'!ZU59</f>
        <v>10242</v>
      </c>
      <c r="ZV41" s="150">
        <f>'データ一覧(モニタリング指標)'!ZV59</f>
        <v>10242</v>
      </c>
      <c r="ZW41" s="150">
        <f>'データ一覧(モニタリング指標)'!ZW59</f>
        <v>10242</v>
      </c>
      <c r="ZX41" s="150">
        <f>'データ一覧(モニタリング指標)'!ZX59</f>
        <v>10242</v>
      </c>
      <c r="ZY41" s="150">
        <f>'データ一覧(モニタリング指標)'!ZY59</f>
        <v>10242</v>
      </c>
      <c r="ZZ41" s="150">
        <f>'データ一覧(モニタリング指標)'!ZZ59</f>
        <v>10242</v>
      </c>
      <c r="AAA41" s="150">
        <f>'データ一覧(モニタリング指標)'!AAA59</f>
        <v>10242</v>
      </c>
      <c r="AAB41" s="150">
        <f>'データ一覧(モニタリング指標)'!AAB59</f>
        <v>10423</v>
      </c>
      <c r="AAC41" s="150">
        <f>'データ一覧(モニタリング指標)'!AAC59</f>
        <v>10597</v>
      </c>
      <c r="AAD41" s="150">
        <f>'データ一覧(モニタリング指標)'!AAD59</f>
        <v>10597</v>
      </c>
      <c r="AAE41" s="150">
        <f>'データ一覧(モニタリング指標)'!AAE59</f>
        <v>10825</v>
      </c>
      <c r="AAF41" s="150">
        <f>'データ一覧(モニタリング指標)'!AAF59</f>
        <v>11062</v>
      </c>
      <c r="AAG41" s="150">
        <f>'データ一覧(モニタリング指標)'!AAG59</f>
        <v>11062</v>
      </c>
      <c r="AAH41" s="150">
        <f>'データ一覧(モニタリング指標)'!AAH59</f>
        <v>11062</v>
      </c>
      <c r="AAI41" s="150">
        <f>'データ一覧(モニタリング指標)'!AAI59</f>
        <v>11477</v>
      </c>
      <c r="AAJ41" s="150">
        <f>'データ一覧(モニタリング指標)'!AAJ59</f>
        <v>11477</v>
      </c>
      <c r="AAK41" s="150">
        <f>'データ一覧(モニタリング指標)'!AAK59</f>
        <v>11477</v>
      </c>
      <c r="AAL41" s="150">
        <f>'データ一覧(モニタリング指標)'!AAL59</f>
        <v>11477</v>
      </c>
      <c r="AAM41" s="150">
        <f>'データ一覧(モニタリング指標)'!AAM59</f>
        <v>11477</v>
      </c>
      <c r="AAN41" s="150">
        <f>'データ一覧(モニタリング指標)'!AAN59</f>
        <v>11477</v>
      </c>
      <c r="AAO41" s="150">
        <f>'データ一覧(モニタリング指標)'!AAO59</f>
        <v>11477</v>
      </c>
      <c r="AAP41" s="150">
        <f>'データ一覧(モニタリング指標)'!AAP59</f>
        <v>11477</v>
      </c>
      <c r="AAQ41" s="150">
        <f>'データ一覧(モニタリング指標)'!AAQ59</f>
        <v>11477</v>
      </c>
      <c r="AAR41" s="150">
        <f>'データ一覧(モニタリング指標)'!AAR59</f>
        <v>11477</v>
      </c>
      <c r="AAS41" s="150">
        <f>'データ一覧(モニタリング指標)'!AAS59</f>
        <v>11446</v>
      </c>
      <c r="AAT41" s="150">
        <f>'データ一覧(モニタリング指標)'!AAT59</f>
        <v>11446</v>
      </c>
      <c r="AAU41" s="150">
        <f>'データ一覧(モニタリング指標)'!AAU59</f>
        <v>11446</v>
      </c>
      <c r="AAV41" s="150">
        <f>'データ一覧(モニタリング指標)'!AAV59</f>
        <v>11446</v>
      </c>
      <c r="AAW41" s="150">
        <f>'データ一覧(モニタリング指標)'!AAW59</f>
        <v>11446</v>
      </c>
      <c r="AAX41" s="150">
        <f>'データ一覧(モニタリング指標)'!AAX59</f>
        <v>11446</v>
      </c>
      <c r="AAY41" s="150">
        <f>'データ一覧(モニタリング指標)'!AAY59</f>
        <v>11446</v>
      </c>
      <c r="AAZ41" s="150">
        <f>'データ一覧(モニタリング指標)'!AAZ59</f>
        <v>11446</v>
      </c>
      <c r="ABA41" s="150">
        <f>'データ一覧(モニタリング指標)'!ABA59</f>
        <v>11446</v>
      </c>
      <c r="ABB41" s="150">
        <f>'データ一覧(モニタリング指標)'!ABB59</f>
        <v>11446</v>
      </c>
      <c r="ABC41" s="150">
        <f>'データ一覧(モニタリング指標)'!ABC59</f>
        <v>11446</v>
      </c>
      <c r="ABD41" s="150">
        <f>'データ一覧(モニタリング指標)'!ABD59</f>
        <v>11446</v>
      </c>
      <c r="ABE41" s="150">
        <f>'データ一覧(モニタリング指標)'!ABE59</f>
        <v>11446</v>
      </c>
      <c r="ABF41" s="150">
        <f>'データ一覧(モニタリング指標)'!ABF59</f>
        <v>11079</v>
      </c>
      <c r="ABG41" s="150">
        <f>'データ一覧(モニタリング指標)'!ABG59</f>
        <v>10227</v>
      </c>
      <c r="ABH41" s="150">
        <f>'データ一覧(モニタリング指標)'!ABH59</f>
        <v>10007</v>
      </c>
      <c r="ABI41" s="150">
        <f>'データ一覧(モニタリング指標)'!ABI59</f>
        <v>9802</v>
      </c>
      <c r="ABJ41" s="150">
        <f>'データ一覧(モニタリング指標)'!ABJ59</f>
        <v>9600</v>
      </c>
      <c r="ABK41" s="150">
        <f>'データ一覧(モニタリング指標)'!ABK59</f>
        <v>9600</v>
      </c>
      <c r="ABL41" s="150">
        <f>'データ一覧(モニタリング指標)'!ABL59</f>
        <v>9600</v>
      </c>
      <c r="ABM41" s="150">
        <f>'データ一覧(モニタリング指標)'!ABM59</f>
        <v>9600</v>
      </c>
      <c r="ABN41" s="150">
        <f>'データ一覧(モニタリング指標)'!ABN59</f>
        <v>9600</v>
      </c>
      <c r="ABO41" s="150">
        <f>'データ一覧(モニタリング指標)'!ABO59</f>
        <v>9600</v>
      </c>
      <c r="ABP41" s="150">
        <f>'データ一覧(モニタリング指標)'!ABP59</f>
        <v>9600</v>
      </c>
      <c r="ABQ41" s="150">
        <f>'データ一覧(モニタリング指標)'!ABQ59</f>
        <v>9600</v>
      </c>
      <c r="ABR41" s="150">
        <f>'データ一覧(モニタリング指標)'!ABR59</f>
        <v>9600</v>
      </c>
      <c r="ABS41" s="150">
        <f>'データ一覧(モニタリング指標)'!ABS59</f>
        <v>9600</v>
      </c>
      <c r="ABT41" s="150">
        <f>'データ一覧(モニタリング指標)'!ABT59</f>
        <v>9600</v>
      </c>
      <c r="ABU41" s="150">
        <f>'データ一覧(モニタリング指標)'!ABU59</f>
        <v>9600</v>
      </c>
      <c r="ABV41" s="150">
        <f>'データ一覧(モニタリング指標)'!ABV59</f>
        <v>9600</v>
      </c>
      <c r="ABW41" s="150">
        <f>'データ一覧(モニタリング指標)'!ABW59</f>
        <v>9600</v>
      </c>
      <c r="ABX41" s="150">
        <f>'データ一覧(モニタリング指標)'!ABX59</f>
        <v>9600</v>
      </c>
      <c r="ABY41" s="150">
        <f>'データ一覧(モニタリング指標)'!ABY59</f>
        <v>9600</v>
      </c>
      <c r="ABZ41" s="150">
        <f>'データ一覧(モニタリング指標)'!ABZ59</f>
        <v>9600</v>
      </c>
      <c r="ACA41" s="150">
        <f>'データ一覧(モニタリング指標)'!ACA59</f>
        <v>9600</v>
      </c>
      <c r="ACB41" s="150">
        <f>'データ一覧(モニタリング指標)'!ACB59</f>
        <v>9600</v>
      </c>
      <c r="ACC41" s="150">
        <f>'データ一覧(モニタリング指標)'!ACC59</f>
        <v>9600</v>
      </c>
      <c r="ACD41" s="150">
        <f>'データ一覧(モニタリング指標)'!ACD59</f>
        <v>9600</v>
      </c>
      <c r="ACE41" s="150">
        <f>'データ一覧(モニタリング指標)'!ACE59</f>
        <v>9600</v>
      </c>
      <c r="ACF41" s="150">
        <f>'データ一覧(モニタリング指標)'!ACF59</f>
        <v>9600</v>
      </c>
      <c r="ACG41" s="150">
        <f>'データ一覧(モニタリング指標)'!ACG59</f>
        <v>9600</v>
      </c>
      <c r="ACH41" s="150">
        <f>'データ一覧(モニタリング指標)'!ACH59</f>
        <v>9600</v>
      </c>
      <c r="ACI41" s="150">
        <f>'データ一覧(モニタリング指標)'!ACI59</f>
        <v>9413</v>
      </c>
      <c r="ACJ41" s="150">
        <f>'データ一覧(モニタリング指標)'!ACJ59</f>
        <v>8969</v>
      </c>
      <c r="ACK41" s="150">
        <f>'データ一覧(モニタリング指標)'!ACK59</f>
        <v>8969</v>
      </c>
      <c r="ACL41" s="150">
        <f>'データ一覧(モニタリング指標)'!ACL59</f>
        <v>8969</v>
      </c>
      <c r="ACM41" s="150">
        <f>'データ一覧(モニタリング指標)'!ACM59</f>
        <v>8969</v>
      </c>
      <c r="ACN41" s="150">
        <f>'データ一覧(モニタリング指標)'!ACN59</f>
        <v>8969</v>
      </c>
      <c r="ACO41" s="150">
        <f>'データ一覧(モニタリング指標)'!ACO59</f>
        <v>8969</v>
      </c>
      <c r="ACP41" s="150">
        <f>'データ一覧(モニタリング指標)'!ACP59</f>
        <v>8969</v>
      </c>
      <c r="ACQ41" s="150">
        <f>'データ一覧(モニタリング指標)'!ACQ59</f>
        <v>8732</v>
      </c>
      <c r="ACR41" s="150">
        <f>'データ一覧(モニタリング指標)'!ACR59</f>
        <v>8732</v>
      </c>
      <c r="ACS41" s="150">
        <f>'データ一覧(モニタリング指標)'!ACS59</f>
        <v>8732</v>
      </c>
      <c r="ACT41" s="150">
        <f>'データ一覧(モニタリング指標)'!ACT59</f>
        <v>8732</v>
      </c>
      <c r="ACU41" s="150">
        <f>'データ一覧(モニタリング指標)'!ACU59</f>
        <v>8732</v>
      </c>
      <c r="ACV41" s="150">
        <f>'データ一覧(モニタリング指標)'!ACV59</f>
        <v>8732</v>
      </c>
      <c r="ACW41" s="150">
        <f>'データ一覧(モニタリング指標)'!ACW59</f>
        <v>8732</v>
      </c>
      <c r="ACX41" s="150">
        <f>'データ一覧(モニタリング指標)'!ACX59</f>
        <v>8732</v>
      </c>
      <c r="ACY41" s="150">
        <f>'データ一覧(モニタリング指標)'!ACY59</f>
        <v>8732</v>
      </c>
      <c r="ACZ41" s="150">
        <f>'データ一覧(モニタリング指標)'!ACZ59</f>
        <v>8732</v>
      </c>
      <c r="ADA41" s="150">
        <f>'データ一覧(モニタリング指標)'!ADA59</f>
        <v>8732</v>
      </c>
      <c r="ADB41" s="150">
        <f>'データ一覧(モニタリング指標)'!ADB59</f>
        <v>8732</v>
      </c>
      <c r="ADC41" s="150">
        <f>'データ一覧(モニタリング指標)'!ADC59</f>
        <v>8732</v>
      </c>
      <c r="ADD41" s="150">
        <f>'データ一覧(モニタリング指標)'!ADD59</f>
        <v>8732</v>
      </c>
      <c r="ADE41" s="150">
        <f>'データ一覧(モニタリング指標)'!ADE59</f>
        <v>8732</v>
      </c>
      <c r="ADF41" s="150">
        <f>'データ一覧(モニタリング指標)'!ADF59</f>
        <v>8732</v>
      </c>
      <c r="ADG41" s="150">
        <f>'データ一覧(モニタリング指標)'!ADG59</f>
        <v>8732</v>
      </c>
      <c r="ADH41" s="150">
        <f>'データ一覧(モニタリング指標)'!ADH59</f>
        <v>8732</v>
      </c>
      <c r="ADI41" s="150">
        <f>'データ一覧(モニタリング指標)'!ADI59</f>
        <v>8732</v>
      </c>
      <c r="ADJ41" s="150">
        <f>'データ一覧(モニタリング指標)'!ADJ59</f>
        <v>8732</v>
      </c>
      <c r="ADK41" s="150">
        <f>'データ一覧(モニタリング指標)'!ADK59</f>
        <v>8732</v>
      </c>
      <c r="ADL41" s="150">
        <f>'データ一覧(モニタリング指標)'!ADL59</f>
        <v>8732</v>
      </c>
      <c r="ADM41" s="150">
        <f>'データ一覧(モニタリング指標)'!ADM59</f>
        <v>8732</v>
      </c>
      <c r="ADN41" s="150">
        <f>'データ一覧(モニタリング指標)'!ADN59</f>
        <v>8732</v>
      </c>
      <c r="ADO41" s="150">
        <f>'データ一覧(モニタリング指標)'!ADO59</f>
        <v>8732</v>
      </c>
      <c r="ADP41" s="150">
        <f>'データ一覧(モニタリング指標)'!ADP59</f>
        <v>8732</v>
      </c>
      <c r="ADQ41" s="150">
        <f>'データ一覧(モニタリング指標)'!ADQ59</f>
        <v>8732</v>
      </c>
      <c r="ADR41" s="150">
        <f>'データ一覧(モニタリング指標)'!ADR59</f>
        <v>8732</v>
      </c>
      <c r="ADS41" s="150">
        <f>'データ一覧(モニタリング指標)'!ADS59</f>
        <v>8732</v>
      </c>
      <c r="ADT41" s="150">
        <f>'データ一覧(モニタリング指標)'!ADT59</f>
        <v>8732</v>
      </c>
      <c r="ADU41" s="150">
        <f>'データ一覧(モニタリング指標)'!ADU59</f>
        <v>8732</v>
      </c>
      <c r="ADV41" s="150">
        <f>'データ一覧(モニタリング指標)'!ADV59</f>
        <v>8732</v>
      </c>
      <c r="ADW41" s="150">
        <f>'データ一覧(モニタリング指標)'!ADW59</f>
        <v>8732</v>
      </c>
      <c r="ADX41" s="150">
        <f>'データ一覧(モニタリング指標)'!ADX59</f>
        <v>8732</v>
      </c>
      <c r="ADY41" s="150">
        <f>'データ一覧(モニタリング指標)'!ADY59</f>
        <v>8732</v>
      </c>
      <c r="ADZ41" s="150">
        <f>'データ一覧(モニタリング指標)'!ADZ59</f>
        <v>8732</v>
      </c>
      <c r="AEA41" s="150">
        <f>'データ一覧(モニタリング指標)'!AEA59</f>
        <v>8732</v>
      </c>
      <c r="AEB41" s="150">
        <f>'データ一覧(モニタリング指標)'!AEB59</f>
        <v>8732</v>
      </c>
      <c r="AEC41" s="150">
        <f>'データ一覧(モニタリング指標)'!AEC59</f>
        <v>8732</v>
      </c>
      <c r="AED41" s="150">
        <f>'データ一覧(モニタリング指標)'!AED59</f>
        <v>8732</v>
      </c>
      <c r="AEE41" s="150">
        <f>'データ一覧(モニタリング指標)'!AEE59</f>
        <v>7849</v>
      </c>
      <c r="AEF41" s="150">
        <f>'データ一覧(モニタリング指標)'!AEF59</f>
        <v>7369</v>
      </c>
      <c r="AEG41" s="150">
        <f>'データ一覧(モニタリング指標)'!AEG59</f>
        <v>6290</v>
      </c>
      <c r="AEH41" s="150">
        <f>'データ一覧(モニタリング指標)'!AEH59</f>
        <v>6290</v>
      </c>
      <c r="AEI41" s="150">
        <f>'データ一覧(モニタリング指標)'!AEI59</f>
        <v>6290</v>
      </c>
      <c r="AEJ41" s="150">
        <f>'データ一覧(モニタリング指標)'!AEJ59</f>
        <v>6290</v>
      </c>
      <c r="AEK41" s="150">
        <f>'データ一覧(モニタリング指標)'!AEK59</f>
        <v>6290</v>
      </c>
      <c r="AEL41" s="150">
        <f>'データ一覧(モニタリング指標)'!AEL59</f>
        <v>6290</v>
      </c>
      <c r="AEM41" s="150">
        <f>'データ一覧(モニタリング指標)'!AEM59</f>
        <v>6290</v>
      </c>
      <c r="AEN41" s="150">
        <f>'データ一覧(モニタリング指標)'!AEN59</f>
        <v>6290</v>
      </c>
      <c r="AEO41" s="150">
        <f>'データ一覧(モニタリング指標)'!AEO59</f>
        <v>6290</v>
      </c>
      <c r="AEP41" s="150">
        <f>'データ一覧(モニタリング指標)'!AEP59</f>
        <v>6290</v>
      </c>
      <c r="AEQ41" s="150">
        <f>'データ一覧(モニタリング指標)'!AEQ59</f>
        <v>6290</v>
      </c>
      <c r="AER41" s="150">
        <f>'データ一覧(モニタリング指標)'!AER59</f>
        <v>6290</v>
      </c>
      <c r="AES41" s="150">
        <f>'データ一覧(モニタリング指標)'!AES59</f>
        <v>6290</v>
      </c>
      <c r="AET41" s="150">
        <f>'データ一覧(モニタリング指標)'!AET59</f>
        <v>6290</v>
      </c>
      <c r="AEU41" s="150">
        <f>'データ一覧(モニタリング指標)'!AEU59</f>
        <v>6290</v>
      </c>
      <c r="AEV41" s="150">
        <f>'データ一覧(モニタリング指標)'!AEV59</f>
        <v>6290</v>
      </c>
      <c r="AEW41" s="150">
        <f>'データ一覧(モニタリング指標)'!AEW59</f>
        <v>6290</v>
      </c>
      <c r="AEX41" s="150">
        <f>'データ一覧(モニタリング指標)'!AEX59</f>
        <v>6290</v>
      </c>
      <c r="AEY41" s="150">
        <f>'データ一覧(モニタリング指標)'!AEY59</f>
        <v>6290</v>
      </c>
      <c r="AEZ41" s="150">
        <f>'データ一覧(モニタリング指標)'!AEZ59</f>
        <v>6290</v>
      </c>
      <c r="AFA41" s="150">
        <f>'データ一覧(モニタリング指標)'!AFA59</f>
        <v>6290</v>
      </c>
      <c r="AFB41" s="150">
        <f>'データ一覧(モニタリング指標)'!AFB59</f>
        <v>6290</v>
      </c>
      <c r="AFC41" s="150">
        <f>'データ一覧(モニタリング指標)'!AFC59</f>
        <v>6290</v>
      </c>
      <c r="AFD41" s="150">
        <f>'データ一覧(モニタリング指標)'!AFD59</f>
        <v>6290</v>
      </c>
      <c r="AFE41" s="150">
        <f>'データ一覧(モニタリング指標)'!AFE59</f>
        <v>6290</v>
      </c>
      <c r="AFF41" s="150">
        <f>'データ一覧(モニタリング指標)'!AFF59</f>
        <v>6290</v>
      </c>
      <c r="AFG41" s="150">
        <f>'データ一覧(モニタリング指標)'!AFG59</f>
        <v>6290</v>
      </c>
      <c r="AFH41" s="150">
        <f>'データ一覧(モニタリング指標)'!AFH59</f>
        <v>6290</v>
      </c>
      <c r="AFI41" s="150">
        <f>'データ一覧(モニタリング指標)'!AFI59</f>
        <v>5063</v>
      </c>
      <c r="AFJ41" s="150">
        <f>'データ一覧(モニタリング指標)'!AFJ59</f>
        <v>5063</v>
      </c>
      <c r="AFK41" s="150">
        <f>'データ一覧(モニタリング指標)'!AFK59</f>
        <v>5063</v>
      </c>
      <c r="AFL41" s="150">
        <f>'データ一覧(モニタリング指標)'!AFL59</f>
        <v>5063</v>
      </c>
      <c r="AFM41" s="150">
        <f>'データ一覧(モニタリング指標)'!AFM59</f>
        <v>5063</v>
      </c>
      <c r="AFN41" s="150">
        <f>'データ一覧(モニタリング指標)'!AFN59</f>
        <v>5063</v>
      </c>
      <c r="AFO41" s="150">
        <f>'データ一覧(モニタリング指標)'!AFO59</f>
        <v>5063</v>
      </c>
      <c r="AFP41" s="150">
        <f>'データ一覧(モニタリング指標)'!AFP59</f>
        <v>5063</v>
      </c>
      <c r="AFQ41" s="150">
        <f>'データ一覧(モニタリング指標)'!AFQ59</f>
        <v>5063</v>
      </c>
      <c r="AFR41" s="150">
        <f>'データ一覧(モニタリング指標)'!AFR59</f>
        <v>4840</v>
      </c>
      <c r="AFS41" s="150">
        <f>'データ一覧(モニタリング指標)'!AFS59</f>
        <v>4840</v>
      </c>
      <c r="AFT41" s="150">
        <f>'データ一覧(モニタリング指標)'!AFT59</f>
        <v>4126</v>
      </c>
      <c r="AFU41" s="150">
        <f>'データ一覧(モニタリング指標)'!AFU59</f>
        <v>4126</v>
      </c>
      <c r="AFV41" s="150">
        <f>'データ一覧(モニタリング指標)'!AFV59</f>
        <v>4164</v>
      </c>
      <c r="AFW41" s="150">
        <f>'データ一覧(モニタリング指標)'!AFW59</f>
        <v>4164</v>
      </c>
      <c r="AFX41" s="150">
        <f>'データ一覧(モニタリング指標)'!AFX59</f>
        <v>4164</v>
      </c>
      <c r="AFY41" s="150">
        <f>'データ一覧(モニタリング指標)'!AFY59</f>
        <v>4164</v>
      </c>
      <c r="AFZ41" s="150">
        <f>'データ一覧(モニタリング指標)'!AFZ59</f>
        <v>4164</v>
      </c>
      <c r="AGA41" s="150">
        <f>'データ一覧(モニタリング指標)'!AGA59</f>
        <v>4164</v>
      </c>
      <c r="AGB41" s="150">
        <f>'データ一覧(モニタリング指標)'!AGB59</f>
        <v>4164</v>
      </c>
      <c r="AGC41" s="150">
        <f>'データ一覧(モニタリング指標)'!AGC59</f>
        <v>4164</v>
      </c>
      <c r="AGD41" s="150">
        <f>'データ一覧(モニタリング指標)'!AGD59</f>
        <v>4164</v>
      </c>
      <c r="AGE41" s="150">
        <f>'データ一覧(モニタリング指標)'!AGE59</f>
        <v>4164</v>
      </c>
      <c r="AGF41" s="150">
        <f>'データ一覧(モニタリング指標)'!AGF59</f>
        <v>4400</v>
      </c>
      <c r="AGG41" s="150">
        <f>'データ一覧(モニタリング指標)'!AGG59</f>
        <v>4623</v>
      </c>
      <c r="AGH41" s="150">
        <f>'データ一覧(モニタリング指標)'!AGH59</f>
        <v>4623</v>
      </c>
      <c r="AGI41" s="150">
        <f>'データ一覧(モニタリング指標)'!AGI59</f>
        <v>5301</v>
      </c>
      <c r="AGJ41" s="150">
        <f>'データ一覧(モニタリング指標)'!AGJ59</f>
        <v>5895</v>
      </c>
      <c r="AGK41" s="150">
        <f>'データ一覧(モニタリング指標)'!AGK59</f>
        <v>6183</v>
      </c>
      <c r="AGL41" s="150">
        <f>'データ一覧(モニタリング指標)'!AGL59</f>
        <v>6183</v>
      </c>
      <c r="AGM41" s="150">
        <f>'データ一覧(モニタリング指標)'!AGM59</f>
        <v>6183</v>
      </c>
      <c r="AGN41" s="150">
        <f>'データ一覧(モニタリング指標)'!AGN59</f>
        <v>6616</v>
      </c>
      <c r="AGO41" s="150">
        <f>'データ一覧(モニタリング指標)'!AGO59</f>
        <v>7078</v>
      </c>
      <c r="AGP41" s="150">
        <f>'データ一覧(モニタリング指標)'!AGP59</f>
        <v>7271</v>
      </c>
      <c r="AGQ41" s="150">
        <f>'データ一覧(モニタリング指標)'!AGQ59</f>
        <v>7671</v>
      </c>
      <c r="AGR41" s="150">
        <f>'データ一覧(モニタリング指標)'!AGR59</f>
        <v>7671</v>
      </c>
      <c r="AGS41" s="150">
        <f>'データ一覧(モニタリング指標)'!AGS59</f>
        <v>7671</v>
      </c>
      <c r="AGT41" s="150">
        <f>'データ一覧(モニタリング指標)'!AGT59</f>
        <v>8030</v>
      </c>
      <c r="AGU41" s="150">
        <f>'データ一覧(モニタリング指標)'!AGU59</f>
        <v>8275</v>
      </c>
      <c r="AGV41" s="150">
        <f>'データ一覧(モニタリング指標)'!AGV59</f>
        <v>8491</v>
      </c>
      <c r="AGW41" s="150">
        <f>'データ一覧(モニタリング指標)'!AGW59</f>
        <v>8696</v>
      </c>
      <c r="AGX41" s="150">
        <f>'データ一覧(モニタリング指標)'!AGX59</f>
        <v>8883</v>
      </c>
      <c r="AGY41" s="150">
        <f>'データ一覧(モニタリング指標)'!AGY59</f>
        <v>8883</v>
      </c>
      <c r="AGZ41" s="150">
        <f>'データ一覧(モニタリング指標)'!AGZ59</f>
        <v>8883</v>
      </c>
      <c r="AHA41" s="150">
        <f>'データ一覧(モニタリング指標)'!AHA59</f>
        <v>9058</v>
      </c>
      <c r="AHB41" s="150">
        <f>'データ一覧(モニタリング指標)'!AHB59</f>
        <v>9434</v>
      </c>
      <c r="AHC41" s="150">
        <f>'データ一覧(モニタリング指標)'!AHC59</f>
        <v>9861</v>
      </c>
      <c r="AHD41" s="150">
        <f>'データ一覧(モニタリング指標)'!AHD59</f>
        <v>9861</v>
      </c>
      <c r="AHE41" s="150">
        <f>'データ一覧(モニタリング指標)'!AHE59</f>
        <v>9861</v>
      </c>
      <c r="AHF41" s="150">
        <f>'データ一覧(モニタリング指標)'!AHF59</f>
        <v>9861</v>
      </c>
      <c r="AHG41" s="150">
        <f>'データ一覧(モニタリング指標)'!AHG59</f>
        <v>9861</v>
      </c>
      <c r="AHH41" s="150">
        <f>'データ一覧(モニタリング指標)'!AHH59</f>
        <v>9861</v>
      </c>
      <c r="AHI41" s="150">
        <f>'データ一覧(モニタリング指標)'!AHI59</f>
        <v>9861</v>
      </c>
      <c r="AHJ41" s="150">
        <f>'データ一覧(モニタリング指標)'!AHJ59</f>
        <v>9861</v>
      </c>
      <c r="AHK41" s="150">
        <f>'データ一覧(モニタリング指標)'!AHK59</f>
        <v>9861</v>
      </c>
      <c r="AHL41" s="150">
        <f>'データ一覧(モニタリング指標)'!AHL59</f>
        <v>9861</v>
      </c>
      <c r="AHM41" s="150">
        <f>'データ一覧(モニタリング指標)'!AHM59</f>
        <v>9861</v>
      </c>
      <c r="AHN41" s="150">
        <f>'データ一覧(モニタリング指標)'!AHN59</f>
        <v>9861</v>
      </c>
      <c r="AHO41" s="150">
        <f>'データ一覧(モニタリング指標)'!AHO59</f>
        <v>9861</v>
      </c>
      <c r="AHP41" s="150">
        <f>'データ一覧(モニタリング指標)'!AHP59</f>
        <v>9861</v>
      </c>
      <c r="AHQ41" s="150">
        <f>'データ一覧(モニタリング指標)'!AHQ59</f>
        <v>9861</v>
      </c>
      <c r="AHR41" s="150">
        <f>'データ一覧(モニタリング指標)'!AHR59</f>
        <v>9861</v>
      </c>
      <c r="AHS41" s="150">
        <f>'データ一覧(モニタリング指標)'!AHS59</f>
        <v>9861</v>
      </c>
      <c r="AHT41" s="150">
        <f>'データ一覧(モニタリング指標)'!AHT59</f>
        <v>9861</v>
      </c>
      <c r="AHU41" s="150">
        <f>'データ一覧(モニタリング指標)'!AHU59</f>
        <v>9861</v>
      </c>
      <c r="AHV41" s="150">
        <f>'データ一覧(モニタリング指標)'!AHV59</f>
        <v>9861</v>
      </c>
      <c r="AHW41" s="150">
        <f>'データ一覧(モニタリング指標)'!AHW59</f>
        <v>9861</v>
      </c>
      <c r="AHX41" s="150">
        <f>'データ一覧(モニタリング指標)'!AHX59</f>
        <v>9448</v>
      </c>
      <c r="AHY41" s="150">
        <f>'データ一覧(モニタリング指標)'!AHY59</f>
        <v>9448</v>
      </c>
      <c r="AHZ41" s="150">
        <f>'データ一覧(モニタリング指標)'!AHZ59</f>
        <v>9448</v>
      </c>
      <c r="AIA41" s="150">
        <f>'データ一覧(モニタリング指標)'!AIA59</f>
        <v>9448</v>
      </c>
      <c r="AIB41" s="150">
        <f>'データ一覧(モニタリング指標)'!AIB59</f>
        <v>9448</v>
      </c>
      <c r="AIC41" s="150">
        <f>'データ一覧(モニタリング指標)'!AIC59</f>
        <v>9448</v>
      </c>
      <c r="AID41" s="150">
        <f>'データ一覧(モニタリング指標)'!AID59</f>
        <v>9448</v>
      </c>
      <c r="AIE41" s="150">
        <f>'データ一覧(モニタリング指標)'!AIE59</f>
        <v>9448</v>
      </c>
      <c r="AIF41" s="150">
        <f>'データ一覧(モニタリング指標)'!AIF59</f>
        <v>9448</v>
      </c>
      <c r="AIG41" s="150">
        <f>'データ一覧(モニタリング指標)'!AIG59</f>
        <v>9448</v>
      </c>
      <c r="AIH41" s="150">
        <f>'データ一覧(モニタリング指標)'!AIH59</f>
        <v>9448</v>
      </c>
      <c r="AII41" s="150">
        <f>'データ一覧(モニタリング指標)'!AII59</f>
        <v>9448</v>
      </c>
      <c r="AIJ41" s="150">
        <f>'データ一覧(モニタリング指標)'!AIJ59</f>
        <v>9448</v>
      </c>
      <c r="AIK41" s="150">
        <f>'データ一覧(モニタリング指標)'!AIK59</f>
        <v>9448</v>
      </c>
      <c r="AIL41" s="150">
        <f>'データ一覧(モニタリング指標)'!AIL59</f>
        <v>9448</v>
      </c>
      <c r="AIM41" s="150">
        <f>'データ一覧(モニタリング指標)'!AIM59</f>
        <v>9448</v>
      </c>
      <c r="AIN41" s="150">
        <f>'データ一覧(モニタリング指標)'!AIN59</f>
        <v>9448</v>
      </c>
      <c r="AIO41" s="150">
        <f>'データ一覧(モニタリング指標)'!AIO59</f>
        <v>9448</v>
      </c>
      <c r="AIP41" s="150">
        <f>'データ一覧(モニタリング指標)'!AIP59</f>
        <v>9448</v>
      </c>
      <c r="AIQ41" s="150">
        <f>'データ一覧(モニタリング指標)'!AIQ59</f>
        <v>9448</v>
      </c>
      <c r="AIR41" s="150">
        <f>'データ一覧(モニタリング指標)'!AIR59</f>
        <v>9448</v>
      </c>
      <c r="AIS41" s="150">
        <f>'データ一覧(モニタリング指標)'!AIS59</f>
        <v>9448</v>
      </c>
      <c r="AIT41" s="150">
        <f>'データ一覧(モニタリング指標)'!AIT59</f>
        <v>9448</v>
      </c>
      <c r="AIU41" s="150">
        <f>'データ一覧(モニタリング指標)'!AIU59</f>
        <v>9448</v>
      </c>
      <c r="AIV41" s="150">
        <f>'データ一覧(モニタリング指標)'!AIV59</f>
        <v>9448</v>
      </c>
      <c r="AIW41" s="150">
        <f>'データ一覧(モニタリング指標)'!AIW59</f>
        <v>8973</v>
      </c>
      <c r="AIX41" s="150">
        <f>'データ一覧(モニタリング指標)'!AIX59</f>
        <v>8973</v>
      </c>
      <c r="AIY41" s="150">
        <f>'データ一覧(モニタリング指標)'!AIY59</f>
        <v>8973</v>
      </c>
      <c r="AIZ41" s="150">
        <f>'データ一覧(モニタリング指標)'!AIZ59</f>
        <v>8689</v>
      </c>
      <c r="AJA41" s="150">
        <f>'データ一覧(モニタリング指標)'!AJA59</f>
        <v>8124</v>
      </c>
      <c r="AJB41" s="150">
        <f>'データ一覧(モニタリング指標)'!AJB59</f>
        <v>7583</v>
      </c>
      <c r="AJC41" s="150">
        <f>'データ一覧(モニタリング指標)'!AJC59</f>
        <v>7583</v>
      </c>
      <c r="AJD41" s="150">
        <f>'データ一覧(モニタリング指標)'!AJD59</f>
        <v>7583</v>
      </c>
      <c r="AJE41" s="150">
        <f>'データ一覧(モニタリング指標)'!AJE59</f>
        <v>6702</v>
      </c>
      <c r="AJF41" s="150">
        <f>'データ一覧(モニタリング指標)'!AJF59</f>
        <v>6421</v>
      </c>
      <c r="AJG41" s="150">
        <f>'データ一覧(モニタリング指標)'!AJG59</f>
        <v>6421</v>
      </c>
      <c r="AJH41" s="150">
        <f>'データ一覧(モニタリング指標)'!AJH59</f>
        <v>6421</v>
      </c>
      <c r="AJI41" s="150">
        <f>'データ一覧(モニタリング指標)'!AJI59</f>
        <v>6421</v>
      </c>
      <c r="AJJ41" s="150">
        <f>'データ一覧(モニタリング指標)'!AJJ59</f>
        <v>6896</v>
      </c>
      <c r="AJK41" s="150">
        <f>'データ一覧(モニタリング指標)'!AJK59</f>
        <v>6896</v>
      </c>
      <c r="AJL41" s="150">
        <f>'データ一覧(モニタリング指標)'!AJL59</f>
        <v>6896</v>
      </c>
      <c r="AJM41" s="150">
        <f>'データ一覧(モニタリング指標)'!AJM59</f>
        <v>6896</v>
      </c>
      <c r="AJN41" s="150">
        <f>'データ一覧(モニタリング指標)'!AJN59</f>
        <v>6896</v>
      </c>
      <c r="AJO41" s="150">
        <f>'データ一覧(モニタリング指標)'!AJO59</f>
        <v>6896</v>
      </c>
      <c r="AJP41" s="150">
        <f>'データ一覧(モニタリング指標)'!AJP59</f>
        <v>6896</v>
      </c>
      <c r="AJQ41" s="150">
        <f>'データ一覧(モニタリング指標)'!AJQ59</f>
        <v>6896</v>
      </c>
      <c r="AJR41" s="150">
        <f>'データ一覧(モニタリング指標)'!AJR59</f>
        <v>6896</v>
      </c>
      <c r="AJS41" s="150">
        <f>'データ一覧(モニタリング指標)'!AJS59</f>
        <v>6500</v>
      </c>
      <c r="AJT41" s="150">
        <f>'データ一覧(モニタリング指標)'!AJT59</f>
        <v>6842</v>
      </c>
      <c r="AJU41" s="150">
        <f>'データ一覧(モニタリング指標)'!AJU59</f>
        <v>5950</v>
      </c>
      <c r="AJV41" s="150">
        <f>'データ一覧(モニタリング指標)'!AJV59</f>
        <v>6324</v>
      </c>
      <c r="AJW41" s="150">
        <f>'データ一覧(モニタリング指標)'!AJW59</f>
        <v>6324</v>
      </c>
      <c r="AJX41" s="150">
        <f>'データ一覧(モニタリング指標)'!AJX59</f>
        <v>6324</v>
      </c>
      <c r="AJY41" s="150">
        <f>'データ一覧(モニタリング指標)'!AJY59</f>
        <v>6324</v>
      </c>
      <c r="AJZ41" s="150">
        <f>'データ一覧(モニタリング指標)'!AJZ59</f>
        <v>6324</v>
      </c>
      <c r="AKA41" s="150">
        <f>'データ一覧(モニタリング指標)'!AKA59</f>
        <v>6324</v>
      </c>
      <c r="AKB41" s="150">
        <f>'データ一覧(モニタリング指標)'!AKB59</f>
        <v>6324</v>
      </c>
      <c r="AKC41" s="150">
        <f>'データ一覧(モニタリング指標)'!AKC59</f>
        <v>6324</v>
      </c>
      <c r="AKD41" s="150">
        <f>'データ一覧(モニタリング指標)'!AKD59</f>
        <v>6324</v>
      </c>
      <c r="AKE41" s="150">
        <f>'データ一覧(モニタリング指標)'!AKE59</f>
        <v>6324</v>
      </c>
      <c r="AKF41" s="150">
        <f>'データ一覧(モニタリング指標)'!AKF59</f>
        <v>6324</v>
      </c>
      <c r="AKG41" s="150">
        <f>'データ一覧(モニタリング指標)'!AKG59</f>
        <v>5750</v>
      </c>
      <c r="AKH41" s="150">
        <f>'データ一覧(モニタリング指標)'!AKH59</f>
        <v>6415</v>
      </c>
      <c r="AKI41" s="150">
        <f>'データ一覧(モニタリング指標)'!AKI59</f>
        <v>6002</v>
      </c>
      <c r="AKJ41" s="150">
        <f>'データ一覧(モニタリング指標)'!AKJ59</f>
        <v>6002</v>
      </c>
      <c r="AKK41" s="150">
        <f>'データ一覧(モニタリング指標)'!AKK59</f>
        <v>6002</v>
      </c>
      <c r="AKL41" s="150">
        <f>'データ一覧(モニタリング指標)'!AKL59</f>
        <v>6002</v>
      </c>
      <c r="AKM41" s="150">
        <f>'データ一覧(モニタリング指標)'!AKM59</f>
        <v>6002</v>
      </c>
      <c r="AKN41" s="150">
        <f>'データ一覧(モニタリング指標)'!AKN59</f>
        <v>6002</v>
      </c>
      <c r="AKO41" s="150">
        <f>'データ一覧(モニタリング指標)'!AKO59</f>
        <v>6002</v>
      </c>
      <c r="AKP41" s="150">
        <f>'データ一覧(モニタリング指標)'!AKP59</f>
        <v>6002</v>
      </c>
      <c r="AKQ41" s="150">
        <f>'データ一覧(モニタリング指標)'!AKQ59</f>
        <v>6002</v>
      </c>
      <c r="AKR41" s="150">
        <f>'データ一覧(モニタリング指標)'!AKR59</f>
        <v>6002</v>
      </c>
      <c r="AKS41" s="150">
        <f>'データ一覧(モニタリング指標)'!AKS59</f>
        <v>6002</v>
      </c>
      <c r="AKT41" s="150">
        <f>'データ一覧(モニタリング指標)'!AKT59</f>
        <v>6002</v>
      </c>
      <c r="AKU41" s="150">
        <f>'データ一覧(モニタリング指標)'!AKU59</f>
        <v>6002</v>
      </c>
      <c r="AKV41" s="150">
        <f>'データ一覧(モニタリング指標)'!AKV59</f>
        <v>7016</v>
      </c>
      <c r="AKW41" s="150">
        <f>'データ一覧(モニタリング指標)'!AKW59</f>
        <v>6434</v>
      </c>
      <c r="AKX41" s="150">
        <f>'データ一覧(モニタリング指標)'!AKX59</f>
        <v>6434</v>
      </c>
      <c r="AKY41" s="150">
        <f>'データ一覧(モニタリング指標)'!AKY59</f>
        <v>6434</v>
      </c>
      <c r="AKZ41" s="150">
        <f>'データ一覧(モニタリング指標)'!AKZ59</f>
        <v>6434</v>
      </c>
      <c r="ALA41" s="150">
        <f>'データ一覧(モニタリング指標)'!ALA59</f>
        <v>6434</v>
      </c>
      <c r="ALB41" s="150">
        <f>'データ一覧(モニタリング指標)'!ALB59</f>
        <v>6434</v>
      </c>
      <c r="ALC41" s="150">
        <f>'データ一覧(モニタリング指標)'!ALC59</f>
        <v>6434</v>
      </c>
      <c r="ALD41" s="150">
        <f>'データ一覧(モニタリング指標)'!ALD59</f>
        <v>6434</v>
      </c>
      <c r="ALE41" s="150">
        <f>'データ一覧(モニタリング指標)'!ALE59</f>
        <v>6434</v>
      </c>
      <c r="ALF41" s="150">
        <f>'データ一覧(モニタリング指標)'!ALF59</f>
        <v>6434</v>
      </c>
      <c r="ALG41" s="150">
        <f>'データ一覧(モニタリング指標)'!ALG59</f>
        <v>6434</v>
      </c>
      <c r="ALH41" s="150">
        <f>'データ一覧(モニタリング指標)'!ALH59</f>
        <v>6434</v>
      </c>
      <c r="ALI41" s="150">
        <f>'データ一覧(モニタリング指標)'!ALI59</f>
        <v>6434</v>
      </c>
      <c r="ALJ41" s="150">
        <f>'データ一覧(モニタリング指標)'!ALJ59</f>
        <v>6025</v>
      </c>
      <c r="ALK41" s="150">
        <f>'データ一覧(モニタリング指標)'!ALK59</f>
        <v>6025</v>
      </c>
      <c r="ALL41" s="150">
        <f>'データ一覧(モニタリング指標)'!ALL59</f>
        <v>6025</v>
      </c>
      <c r="ALM41" s="150">
        <f>'データ一覧(モニタリング指標)'!ALM59</f>
        <v>6025</v>
      </c>
      <c r="ALN41" s="150">
        <f>'データ一覧(モニタリング指標)'!ALN59</f>
        <v>6025</v>
      </c>
      <c r="ALO41" s="150">
        <f>'データ一覧(モニタリング指標)'!ALO59</f>
        <v>6025</v>
      </c>
      <c r="ALP41" s="150">
        <f>'データ一覧(モニタリング指標)'!ALP59</f>
        <v>6025</v>
      </c>
      <c r="ALQ41" s="150">
        <f>'データ一覧(モニタリング指標)'!ALQ59</f>
        <v>6025</v>
      </c>
      <c r="ALR41" s="150">
        <f>'データ一覧(モニタリング指標)'!ALR59</f>
        <v>6025</v>
      </c>
      <c r="ALS41" s="150">
        <f>'データ一覧(モニタリング指標)'!ALS59</f>
        <v>6025</v>
      </c>
      <c r="ALT41" s="150">
        <f>'データ一覧(モニタリング指標)'!ALT59</f>
        <v>6025</v>
      </c>
      <c r="ALU41" s="150">
        <f>'データ一覧(モニタリング指標)'!ALU59</f>
        <v>6025</v>
      </c>
      <c r="ALV41" s="150">
        <f>'データ一覧(モニタリング指標)'!ALV59</f>
        <v>6025</v>
      </c>
      <c r="ALW41" s="150">
        <f>'データ一覧(モニタリング指標)'!ALW59</f>
        <v>6255</v>
      </c>
      <c r="ALX41" s="150">
        <f>'データ一覧(モニタリング指標)'!ALX59</f>
        <v>6255</v>
      </c>
      <c r="ALY41" s="150">
        <f>'データ一覧(モニタリング指標)'!ALY59</f>
        <v>6255</v>
      </c>
      <c r="ALZ41" s="150">
        <f>'データ一覧(モニタリング指標)'!ALZ59</f>
        <v>6255</v>
      </c>
      <c r="AMA41" s="150">
        <f>'データ一覧(モニタリング指標)'!AMA59</f>
        <v>6255</v>
      </c>
      <c r="AMB41" s="150">
        <f>'データ一覧(モニタリング指標)'!AMB59</f>
        <v>6255</v>
      </c>
      <c r="AMC41" s="150">
        <f>'データ一覧(モニタリング指標)'!AMC59</f>
        <v>6255</v>
      </c>
      <c r="AMD41" s="150">
        <f>'データ一覧(モニタリング指標)'!AMD59</f>
        <v>6255</v>
      </c>
      <c r="AME41" s="150">
        <f>'データ一覧(モニタリング指標)'!AME59</f>
        <v>6255</v>
      </c>
      <c r="AMF41" s="150">
        <f>'データ一覧(モニタリング指標)'!AMF59</f>
        <v>6255</v>
      </c>
      <c r="AMG41" s="150">
        <f>'データ一覧(モニタリング指標)'!AMG59</f>
        <v>6255</v>
      </c>
      <c r="AMH41" s="150">
        <f>'データ一覧(モニタリング指標)'!AMH59</f>
        <v>5798</v>
      </c>
      <c r="AMI41" s="150">
        <f>'データ一覧(モニタリング指標)'!AMI59</f>
        <v>5798</v>
      </c>
      <c r="AMJ41" s="150">
        <f>'データ一覧(モニタリング指標)'!AMJ59</f>
        <v>5798</v>
      </c>
      <c r="AMK41" s="150">
        <f>'データ一覧(モニタリング指標)'!AMK59</f>
        <v>5798</v>
      </c>
      <c r="AML41" s="150">
        <f>'データ一覧(モニタリング指標)'!AML59</f>
        <v>5798</v>
      </c>
      <c r="AMM41" s="150">
        <f>'データ一覧(モニタリング指標)'!AMM59</f>
        <v>5798</v>
      </c>
      <c r="AMN41" s="150">
        <f>'データ一覧(モニタリング指標)'!AMN59</f>
        <v>5798</v>
      </c>
      <c r="AMO41" s="150">
        <f>'データ一覧(モニタリング指標)'!AMO59</f>
        <v>6374</v>
      </c>
      <c r="AMP41" s="150">
        <f>'データ一覧(モニタリング指標)'!AMP59</f>
        <v>6374</v>
      </c>
      <c r="AMQ41" s="150">
        <f>'データ一覧(モニタリング指標)'!AMQ59</f>
        <v>6374</v>
      </c>
      <c r="AMR41" s="150">
        <f>'データ一覧(モニタリング指標)'!AMR59</f>
        <v>6374</v>
      </c>
      <c r="AMS41" s="150">
        <f>'データ一覧(モニタリング指標)'!AMS59</f>
        <v>6374</v>
      </c>
      <c r="AMT41" s="150">
        <f>'データ一覧(モニタリング指標)'!AMT59</f>
        <v>6374</v>
      </c>
      <c r="AMU41" s="150">
        <f>'データ一覧(モニタリング指標)'!AMU59</f>
        <v>6374</v>
      </c>
      <c r="AMV41" s="150">
        <f>'データ一覧(モニタリング指標)'!AMV59</f>
        <v>6374</v>
      </c>
      <c r="AMW41" s="150">
        <f>'データ一覧(モニタリング指標)'!AMW59</f>
        <v>6374</v>
      </c>
      <c r="AMX41" s="150">
        <f>'データ一覧(モニタリング指標)'!AMX59</f>
        <v>6192</v>
      </c>
      <c r="AMY41" s="150">
        <f>'データ一覧(モニタリング指標)'!AMY59</f>
        <v>6192</v>
      </c>
      <c r="AMZ41" s="150">
        <f>'データ一覧(モニタリング指標)'!AMZ59</f>
        <v>6192</v>
      </c>
      <c r="ANA41" s="150">
        <f>'データ一覧(モニタリング指標)'!ANA59</f>
        <v>6192</v>
      </c>
      <c r="ANB41" s="150">
        <f>'データ一覧(モニタリング指標)'!ANB59</f>
        <v>6192</v>
      </c>
      <c r="ANC41" s="150">
        <f>'データ一覧(モニタリング指標)'!ANC59</f>
        <v>6192</v>
      </c>
      <c r="AND41" s="150">
        <f>'データ一覧(モニタリング指標)'!AND59</f>
        <v>6192</v>
      </c>
      <c r="ANE41" s="150">
        <f>'データ一覧(モニタリング指標)'!ANE59</f>
        <v>6192</v>
      </c>
      <c r="ANF41" s="150">
        <f>'データ一覧(モニタリング指標)'!ANF59</f>
        <v>6192</v>
      </c>
      <c r="ANG41" s="150">
        <f>'データ一覧(モニタリング指標)'!ANG59</f>
        <v>6192</v>
      </c>
      <c r="ANH41" s="150">
        <f>'データ一覧(モニタリング指標)'!ANH59</f>
        <v>6192</v>
      </c>
      <c r="ANI41" s="150">
        <f>'データ一覧(モニタリング指標)'!ANI59</f>
        <v>6192</v>
      </c>
      <c r="ANJ41" s="150">
        <f>'データ一覧(モニタリング指標)'!ANJ59</f>
        <v>6192</v>
      </c>
      <c r="ANK41" s="150">
        <f>'データ一覧(モニタリング指標)'!ANK59</f>
        <v>6192</v>
      </c>
      <c r="ANL41" s="150">
        <f>'データ一覧(モニタリング指標)'!ANL59</f>
        <v>6192</v>
      </c>
      <c r="ANM41" s="150">
        <f>'データ一覧(モニタリング指標)'!ANM59</f>
        <v>6192</v>
      </c>
      <c r="ANN41" s="150">
        <f>'データ一覧(モニタリング指標)'!ANN59</f>
        <v>6192</v>
      </c>
      <c r="ANO41" s="150">
        <f>'データ一覧(モニタリング指標)'!ANO59</f>
        <v>6192</v>
      </c>
      <c r="ANP41" s="150">
        <f>'データ一覧(モニタリング指標)'!ANP59</f>
        <v>6192</v>
      </c>
      <c r="ANQ41" s="150">
        <f>'データ一覧(モニタリング指標)'!ANQ59</f>
        <v>6192</v>
      </c>
      <c r="ANR41" s="150">
        <f>'データ一覧(モニタリング指標)'!ANR59</f>
        <v>6192</v>
      </c>
      <c r="ANS41" s="150">
        <f>'データ一覧(モニタリング指標)'!ANS59</f>
        <v>6192</v>
      </c>
      <c r="ANT41" s="150">
        <f>'データ一覧(モニタリング指標)'!ANT59</f>
        <v>6192</v>
      </c>
      <c r="ANU41" s="150">
        <f>'データ一覧(モニタリング指標)'!ANU59</f>
        <v>6192</v>
      </c>
      <c r="ANV41" s="150">
        <f>'データ一覧(モニタリング指標)'!ANV59</f>
        <v>6192</v>
      </c>
      <c r="ANW41" s="150">
        <f>'データ一覧(モニタリング指標)'!ANW59</f>
        <v>6192</v>
      </c>
      <c r="ANX41" s="150">
        <f>'データ一覧(モニタリング指標)'!ANX59</f>
        <v>6192</v>
      </c>
      <c r="ANY41" s="150">
        <f>'データ一覧(モニタリング指標)'!ANY59</f>
        <v>6192</v>
      </c>
      <c r="ANZ41" s="150">
        <f>'データ一覧(モニタリング指標)'!ANZ59</f>
        <v>6192</v>
      </c>
      <c r="AOA41" s="150">
        <f>'データ一覧(モニタリング指標)'!AOA59</f>
        <v>5933</v>
      </c>
      <c r="AOB41" s="150">
        <f>'データ一覧(モニタリング指標)'!AOB59</f>
        <v>4997</v>
      </c>
      <c r="AOC41" s="150">
        <f>'データ一覧(モニタリング指標)'!AOC59</f>
        <v>4336</v>
      </c>
      <c r="AOD41" s="150">
        <f>'データ一覧(モニタリング指標)'!AOD59</f>
        <v>3876</v>
      </c>
      <c r="AOE41" s="150">
        <f>'データ一覧(モニタリング指標)'!AOE59</f>
        <v>3876</v>
      </c>
      <c r="AOF41" s="150">
        <f>'データ一覧(モニタリング指標)'!AOF59</f>
        <v>3876</v>
      </c>
      <c r="AOG41" s="150">
        <f>'データ一覧(モニタリング指標)'!AOG59</f>
        <v>3876</v>
      </c>
      <c r="AOH41" s="150">
        <f>'データ一覧(モニタリング指標)'!AOH59</f>
        <v>3876</v>
      </c>
      <c r="AOI41" s="150">
        <f>'データ一覧(モニタリング指標)'!AOI59</f>
        <v>3876</v>
      </c>
      <c r="AOJ41" s="150">
        <f>'データ一覧(モニタリング指標)'!AOJ59</f>
        <v>3876</v>
      </c>
      <c r="AOK41" s="150">
        <f>'データ一覧(モニタリング指標)'!AOK59</f>
        <v>3876</v>
      </c>
      <c r="AOL41" s="150">
        <f>'データ一覧(モニタリング指標)'!AOL59</f>
        <v>3876</v>
      </c>
      <c r="AOM41" s="150">
        <f>'データ一覧(モニタリング指標)'!AOM59</f>
        <v>3876</v>
      </c>
      <c r="AON41" s="150">
        <f>'データ一覧(モニタリング指標)'!AON59</f>
        <v>3876</v>
      </c>
      <c r="AOO41" s="150">
        <f>'データ一覧(モニタリング指標)'!AOO59</f>
        <v>3876</v>
      </c>
      <c r="AOP41" s="150">
        <f>'データ一覧(モニタリング指標)'!AOP59</f>
        <v>3876</v>
      </c>
      <c r="AOQ41" s="150">
        <f>'データ一覧(モニタリング指標)'!AOQ59</f>
        <v>3876</v>
      </c>
      <c r="AOR41" s="150">
        <f>'データ一覧(モニタリング指標)'!AOR59</f>
        <v>3876</v>
      </c>
      <c r="AOS41" s="150">
        <f>'データ一覧(モニタリング指標)'!AOS59</f>
        <v>3876</v>
      </c>
      <c r="AOT41" s="150">
        <f>'データ一覧(モニタリング指標)'!AOT59</f>
        <v>3876</v>
      </c>
      <c r="AOU41" s="150">
        <f>'データ一覧(モニタリング指標)'!AOU59</f>
        <v>3876</v>
      </c>
      <c r="AOV41" s="150">
        <f>'データ一覧(モニタリング指標)'!AOV59</f>
        <v>3876</v>
      </c>
      <c r="AOW41" s="150">
        <f>'データ一覧(モニタリング指標)'!AOW59</f>
        <v>3876</v>
      </c>
      <c r="AOX41" s="150">
        <f>'データ一覧(モニタリング指標)'!AOX59</f>
        <v>3876</v>
      </c>
      <c r="AOY41" s="150">
        <f>'データ一覧(モニタリング指標)'!AOY59</f>
        <v>3876</v>
      </c>
      <c r="AOZ41" s="150">
        <f>'データ一覧(モニタリング指標)'!AOZ59</f>
        <v>3876</v>
      </c>
      <c r="APA41" s="150">
        <f>'データ一覧(モニタリング指標)'!APA59</f>
        <v>3876</v>
      </c>
      <c r="APB41" s="150">
        <f>'データ一覧(モニタリング指標)'!APB59</f>
        <v>3876</v>
      </c>
      <c r="APC41" s="150">
        <f>'データ一覧(モニタリング指標)'!APC59</f>
        <v>3876</v>
      </c>
      <c r="APD41" s="150">
        <f>'データ一覧(モニタリング指標)'!APD59</f>
        <v>3876</v>
      </c>
      <c r="APE41" s="150">
        <f>'データ一覧(モニタリング指標)'!APE59</f>
        <v>3876</v>
      </c>
      <c r="APF41" s="150">
        <f>'データ一覧(モニタリング指標)'!APF59</f>
        <v>3876</v>
      </c>
      <c r="APG41" s="150">
        <f>'データ一覧(モニタリング指標)'!APG59</f>
        <v>3876</v>
      </c>
      <c r="APH41" s="150">
        <f>'データ一覧(モニタリング指標)'!APH59</f>
        <v>3876</v>
      </c>
      <c r="API41" s="150">
        <f>'データ一覧(モニタリング指標)'!API59</f>
        <v>3876</v>
      </c>
      <c r="APJ41" s="150">
        <f>'データ一覧(モニタリング指標)'!APJ59</f>
        <v>3876</v>
      </c>
      <c r="APK41" s="150">
        <f>'データ一覧(モニタリング指標)'!APK59</f>
        <v>3876</v>
      </c>
      <c r="APL41" s="150">
        <f>'データ一覧(モニタリング指標)'!APL59</f>
        <v>3876</v>
      </c>
      <c r="APM41" s="150">
        <f>'データ一覧(モニタリング指標)'!APM59</f>
        <v>3876</v>
      </c>
      <c r="APN41" s="150">
        <f>'データ一覧(モニタリング指標)'!APN59</f>
        <v>3876</v>
      </c>
      <c r="APO41" s="150">
        <f>'データ一覧(モニタリング指標)'!APO59</f>
        <v>3876</v>
      </c>
      <c r="APP41" s="150">
        <f>'データ一覧(モニタリング指標)'!APP59</f>
        <v>3876</v>
      </c>
      <c r="APQ41" s="150">
        <f>'データ一覧(モニタリング指標)'!APQ59</f>
        <v>3876</v>
      </c>
      <c r="APR41" s="150">
        <f>'データ一覧(モニタリング指標)'!APR59</f>
        <v>3876</v>
      </c>
      <c r="APS41" s="150">
        <f>'データ一覧(モニタリング指標)'!APS59</f>
        <v>3876</v>
      </c>
      <c r="APT41" s="150">
        <f>'データ一覧(モニタリング指標)'!APT59</f>
        <v>3606</v>
      </c>
      <c r="APU41" s="150">
        <f>'データ一覧(モニタリング指標)'!APU59</f>
        <v>2994</v>
      </c>
      <c r="APV41" s="150">
        <f>'データ一覧(モニタリング指標)'!APV59</f>
        <v>2620</v>
      </c>
      <c r="APW41" s="150">
        <f>'データ一覧(モニタリング指標)'!APW59</f>
        <v>2620</v>
      </c>
      <c r="APX41" s="150">
        <f>'データ一覧(モニタリング指標)'!APX59</f>
        <v>2620</v>
      </c>
      <c r="APY41" s="150">
        <f>'データ一覧(モニタリング指標)'!APY59</f>
        <v>2620</v>
      </c>
      <c r="APZ41" s="150">
        <f>'データ一覧(モニタリング指標)'!APZ59</f>
        <v>2620</v>
      </c>
      <c r="AQA41" s="150">
        <f>'データ一覧(モニタリング指標)'!AQA59</f>
        <v>2620</v>
      </c>
      <c r="AQB41" s="150">
        <f>'データ一覧(モニタリング指標)'!AQB59</f>
        <v>2620</v>
      </c>
      <c r="AQC41" s="150">
        <f>'データ一覧(モニタリング指標)'!AQC59</f>
        <v>2620</v>
      </c>
      <c r="AQD41" s="150">
        <f>'データ一覧(モニタリング指標)'!AQD59</f>
        <v>2620</v>
      </c>
      <c r="AQE41" s="150">
        <f>'データ一覧(モニタリング指標)'!AQE59</f>
        <v>2620</v>
      </c>
      <c r="AQF41" s="150">
        <f>'データ一覧(モニタリング指標)'!AQF59</f>
        <v>2620</v>
      </c>
      <c r="AQG41" s="150">
        <f>'データ一覧(モニタリング指標)'!AQG59</f>
        <v>2620</v>
      </c>
      <c r="AQH41" s="150">
        <f>'データ一覧(モニタリング指標)'!AQH59</f>
        <v>2620</v>
      </c>
      <c r="AQI41" s="150">
        <f>'データ一覧(モニタリング指標)'!AQI59</f>
        <v>2404</v>
      </c>
      <c r="AQJ41" s="150">
        <f>'データ一覧(モニタリング指標)'!AQJ59</f>
        <v>2404</v>
      </c>
      <c r="AQK41" s="150">
        <f>'データ一覧(モニタリング指標)'!AQK59</f>
        <v>2404</v>
      </c>
      <c r="AQL41" s="150">
        <f>'データ一覧(モニタリング指標)'!AQL59</f>
        <v>2404</v>
      </c>
      <c r="AQM41" s="150">
        <f>'データ一覧(モニタリング指標)'!AQM59</f>
        <v>2404</v>
      </c>
      <c r="AQN41" s="150">
        <f>'データ一覧(モニタリング指標)'!AQN59</f>
        <v>2404</v>
      </c>
      <c r="AQO41" s="150">
        <f>'データ一覧(モニタリング指標)'!AQO59</f>
        <v>2404</v>
      </c>
      <c r="AQP41" s="150">
        <f>'データ一覧(モニタリング指標)'!AQP59</f>
        <v>2404</v>
      </c>
      <c r="AQQ41" s="150">
        <f>'データ一覧(モニタリング指標)'!AQQ59</f>
        <v>2404</v>
      </c>
      <c r="AQR41" s="150">
        <f>'データ一覧(モニタリング指標)'!AQR59</f>
        <v>2404</v>
      </c>
      <c r="AQS41" s="150">
        <f>'データ一覧(モニタリング指標)'!AQS59</f>
        <v>2404</v>
      </c>
      <c r="AQT41" s="150">
        <f>'データ一覧(モニタリング指標)'!AQT59</f>
        <v>2404</v>
      </c>
      <c r="AQU41" s="150">
        <f>'データ一覧(モニタリング指標)'!AQU59</f>
        <v>2404</v>
      </c>
      <c r="AQV41" s="150">
        <f>'データ一覧(モニタリング指標)'!AQV59</f>
        <v>2174</v>
      </c>
      <c r="AQW41" s="150">
        <f>'データ一覧(モニタリング指標)'!AQW59</f>
        <v>2174</v>
      </c>
      <c r="AQX41" s="150">
        <f>'データ一覧(モニタリング指標)'!AQX59</f>
        <v>2174</v>
      </c>
      <c r="AQY41" s="150">
        <f>'データ一覧(モニタリング指標)'!AQY59</f>
        <v>2174</v>
      </c>
      <c r="AQZ41" s="150">
        <f>'データ一覧(モニタリング指標)'!AQZ59</f>
        <v>2174</v>
      </c>
      <c r="ARA41" s="150">
        <f>'データ一覧(モニタリング指標)'!ARA59</f>
        <v>2174</v>
      </c>
      <c r="ARB41" s="150">
        <f>'データ一覧(モニタリング指標)'!ARB59</f>
        <v>2174</v>
      </c>
      <c r="ARC41" s="150">
        <f>'データ一覧(モニタリング指標)'!ARC59</f>
        <v>2174</v>
      </c>
      <c r="ARD41" s="150">
        <f>'データ一覧(モニタリング指標)'!ARD59</f>
        <v>2174</v>
      </c>
      <c r="ARE41" s="150">
        <f>'データ一覧(モニタリング指標)'!ARE59</f>
        <v>2174</v>
      </c>
      <c r="ARF41" s="150">
        <f>'データ一覧(モニタリング指標)'!ARF59</f>
        <v>2174</v>
      </c>
      <c r="ARG41" s="150">
        <f>'データ一覧(モニタリング指標)'!ARG59</f>
        <v>2174</v>
      </c>
      <c r="ARH41" s="150">
        <f>'データ一覧(モニタリング指標)'!ARH59</f>
        <v>2174</v>
      </c>
      <c r="ARI41" s="150">
        <f>'データ一覧(モニタリング指標)'!ARI59</f>
        <v>2174</v>
      </c>
      <c r="ARJ41" s="150">
        <f>'データ一覧(モニタリング指標)'!ARJ59</f>
        <v>2174</v>
      </c>
      <c r="ARK41" s="150">
        <f>'データ一覧(モニタリング指標)'!ARK59</f>
        <v>2174</v>
      </c>
      <c r="ARL41" s="150">
        <f>'データ一覧(モニタリング指標)'!ARL59</f>
        <v>2174</v>
      </c>
      <c r="ARM41" s="150">
        <f>'データ一覧(モニタリング指標)'!ARM59</f>
        <v>2174</v>
      </c>
      <c r="ARN41" s="150">
        <f>'データ一覧(モニタリング指標)'!ARN59</f>
        <v>2174</v>
      </c>
      <c r="ARO41" s="150">
        <f>'データ一覧(モニタリング指標)'!ARO59</f>
        <v>2174</v>
      </c>
      <c r="ARP41" s="150">
        <f>'データ一覧(モニタリング指標)'!ARP59</f>
        <v>2174</v>
      </c>
      <c r="ARQ41" s="150">
        <f>'データ一覧(モニタリング指標)'!ARQ59</f>
        <v>2174</v>
      </c>
      <c r="ARR41" s="150">
        <f>'データ一覧(モニタリング指標)'!ARR59</f>
        <v>2174</v>
      </c>
      <c r="ARS41" s="150">
        <f>'データ一覧(モニタリング指標)'!ARS59</f>
        <v>2174</v>
      </c>
      <c r="ART41" s="150">
        <f>'データ一覧(モニタリング指標)'!ART59</f>
        <v>2174</v>
      </c>
      <c r="ARU41" s="150">
        <f>'データ一覧(モニタリング指標)'!ARU59</f>
        <v>2174</v>
      </c>
    </row>
    <row r="42" spans="1:1165">
      <c r="ABF42" s="31"/>
    </row>
    <row r="43" spans="1:1165">
      <c r="ABF43" s="31"/>
    </row>
    <row r="44" spans="1:1165">
      <c r="ABF44" s="31"/>
    </row>
    <row r="45" spans="1:1165">
      <c r="ABF45" s="31"/>
    </row>
    <row r="46" spans="1:1165">
      <c r="ABF46" s="31"/>
    </row>
    <row r="47" spans="1:1165">
      <c r="ABF47" s="31"/>
    </row>
    <row r="48" spans="1:1165">
      <c r="ABF48" s="31"/>
    </row>
    <row r="49" spans="734:734">
      <c r="ABF49" s="31"/>
    </row>
    <row r="50" spans="734:734">
      <c r="ABF50" s="31"/>
    </row>
    <row r="51" spans="734:734">
      <c r="ABF51" s="31"/>
    </row>
    <row r="52" spans="734:734">
      <c r="ABF52" s="31"/>
    </row>
    <row r="53" spans="734:734">
      <c r="ABF53" s="31"/>
    </row>
    <row r="54" spans="734:734">
      <c r="ABF54" s="31"/>
    </row>
    <row r="55" spans="734:734">
      <c r="ABF55" s="31"/>
    </row>
    <row r="56" spans="734:734">
      <c r="ABF56" s="31"/>
    </row>
    <row r="57" spans="734:734">
      <c r="ABF57" s="31"/>
    </row>
    <row r="58" spans="734:734">
      <c r="ABF58" s="31"/>
    </row>
    <row r="59" spans="734:734">
      <c r="ABF59" s="31"/>
    </row>
    <row r="60" spans="734:734">
      <c r="ABF60" s="31"/>
    </row>
    <row r="61" spans="734:734">
      <c r="ABF61" s="31"/>
    </row>
    <row r="62" spans="734:734">
      <c r="ABF62" s="31"/>
    </row>
    <row r="63" spans="734:734">
      <c r="ABF63" s="31"/>
    </row>
    <row r="64" spans="734:734">
      <c r="ABF64" s="31"/>
    </row>
    <row r="65" spans="734:734">
      <c r="ABF65" s="31"/>
    </row>
    <row r="66" spans="734:734">
      <c r="ABF66" s="31"/>
    </row>
    <row r="67" spans="734:734">
      <c r="ABF67" s="31"/>
    </row>
    <row r="68" spans="734:734">
      <c r="ABF68" s="31"/>
    </row>
    <row r="69" spans="734:734">
      <c r="ABF69" s="31"/>
    </row>
    <row r="70" spans="734:734">
      <c r="ABF70" s="31"/>
    </row>
    <row r="71" spans="734:734">
      <c r="ABF71" s="31"/>
    </row>
    <row r="72" spans="734:734">
      <c r="ABF72" s="31"/>
    </row>
    <row r="73" spans="734:734">
      <c r="ABF73" s="31"/>
    </row>
    <row r="74" spans="734:734">
      <c r="ABF74" s="31"/>
    </row>
    <row r="75" spans="734:734">
      <c r="ABF75" s="31"/>
    </row>
    <row r="76" spans="734:734">
      <c r="ABF76" s="31"/>
    </row>
    <row r="77" spans="734:734">
      <c r="ABF77" s="31"/>
    </row>
    <row r="78" spans="734:734">
      <c r="ABF78" s="31"/>
    </row>
    <row r="79" spans="734:734">
      <c r="ABF79" s="31"/>
    </row>
    <row r="80" spans="734:734">
      <c r="ABF80" s="31"/>
    </row>
    <row r="81" spans="734:734">
      <c r="ABF81" s="31"/>
    </row>
    <row r="82" spans="734:734">
      <c r="ABF82" s="31"/>
    </row>
  </sheetData>
  <phoneticPr fontId="2"/>
  <pageMargins left="0.70866141732283472" right="0.70866141732283472" top="0.74803149606299213" bottom="0.74803149606299213" header="0.31496062992125984" footer="0.31496062992125984"/>
  <pageSetup paperSize="9" fitToWidth="0" orientation="portrait" cellComments="asDisplayed" r:id="rId1"/>
  <colBreaks count="8" manualBreakCount="8">
    <brk id="227" max="40" man="1"/>
    <brk id="256" max="40" man="1"/>
    <brk id="268" max="40" man="1"/>
    <brk id="275" max="40" man="1"/>
    <brk id="283" max="40" man="1"/>
    <brk id="295" max="40" man="1"/>
    <brk id="310" max="40" man="1"/>
    <brk id="340" max="4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6</vt:i4>
      </vt:variant>
    </vt:vector>
  </HeadingPairs>
  <TitlesOfParts>
    <vt:vector size="9" baseType="lpstr">
      <vt:lpstr>データ一覧(モニタリング指標)</vt:lpstr>
      <vt:lpstr>データ一覧(見張り番指標・40代以上新規陽性者数移動平均） </vt:lpstr>
      <vt:lpstr>（参考）入院・療養状況</vt:lpstr>
      <vt:lpstr>'（参考）入院・療養状況'!Print_Area</vt:lpstr>
      <vt:lpstr>'データ一覧(モニタリング指標)'!Print_Area</vt:lpstr>
      <vt:lpstr>'データ一覧(見張り番指標・40代以上新規陽性者数移動平均） '!Print_Area</vt:lpstr>
      <vt:lpstr>'（参考）入院・療養状況'!Print_Titles</vt:lpstr>
      <vt:lpstr>'データ一覧(モニタリング指標)'!Print_Titles</vt:lpstr>
      <vt:lpstr>'データ一覧(見張り番指標・40代以上新規陽性者数移動平均）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吉岡　千夏</dc:creator>
  <cp:lastModifiedBy>大阪府</cp:lastModifiedBy>
  <cp:lastPrinted>2023-05-08T06:13:11Z</cp:lastPrinted>
  <dcterms:created xsi:type="dcterms:W3CDTF">2020-03-21T10:31:16Z</dcterms:created>
  <dcterms:modified xsi:type="dcterms:W3CDTF">2023-05-15T02:46:01Z</dcterms:modified>
</cp:coreProperties>
</file>