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3808C2AD-0E56-4E8D-81A8-37130BDE26F9}"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G42" i="8"/>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F27" i="7"/>
  <c r="O16" i="7"/>
  <c r="E47" i="7"/>
  <c r="H11" i="8"/>
  <c r="O11" i="8"/>
  <c r="E50" i="7"/>
  <c r="H23" i="8"/>
  <c r="H6" i="8"/>
  <c r="I4" i="8" s="1"/>
  <c r="H5" i="8"/>
  <c r="O35" i="8"/>
  <c r="H35" i="8"/>
  <c r="H38" i="8"/>
  <c r="O38" i="8"/>
  <c r="O47" i="8"/>
  <c r="H47" i="8"/>
  <c r="H44" i="8"/>
  <c r="H20" i="8"/>
  <c r="O20" i="8"/>
  <c r="H9" i="8"/>
  <c r="I7" i="8" s="1"/>
  <c r="H8" i="8"/>
  <c r="O17" i="8"/>
  <c r="H17" i="8"/>
  <c r="H29" i="8"/>
  <c r="H41" i="8"/>
  <c r="H45" i="8" l="1"/>
  <c r="H30" i="8"/>
  <c r="I28" i="8" s="1"/>
  <c r="H18" i="8"/>
  <c r="H33" i="8"/>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5" i="8" l="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I27" i="8"/>
  <c r="J25" i="8" s="1"/>
  <c r="I26" i="8"/>
  <c r="I48" i="8"/>
  <c r="J46" i="8" s="1"/>
  <c r="I47" i="8"/>
  <c r="I21" i="8"/>
  <c r="J19" i="8" s="1"/>
  <c r="I20" i="8"/>
  <c r="F61" i="7"/>
  <c r="F64" i="7" s="1"/>
  <c r="F65" i="7" s="1"/>
  <c r="M48" i="7"/>
  <c r="G61" i="7"/>
  <c r="J42" i="8"/>
  <c r="J41" i="8"/>
  <c r="J45" i="8" l="1"/>
  <c r="I44" i="8"/>
  <c r="J29" i="8"/>
  <c r="J44" i="8"/>
  <c r="J37" i="8"/>
  <c r="J39" i="8" s="1"/>
  <c r="K37" i="8" s="1"/>
  <c r="J38" i="8"/>
  <c r="I33" i="8"/>
  <c r="J30" i="8"/>
  <c r="K28" i="8" s="1"/>
  <c r="K30" i="8" s="1"/>
  <c r="L28" i="8" s="1"/>
  <c r="G64" i="7"/>
  <c r="G65" i="7" s="1"/>
  <c r="I18" i="8"/>
  <c r="G45" i="7"/>
  <c r="F53" i="7"/>
  <c r="F66" i="7"/>
  <c r="J48" i="8"/>
  <c r="K46" i="8" s="1"/>
  <c r="J47" i="8"/>
  <c r="K44" i="8"/>
  <c r="K45" i="8"/>
  <c r="J15" i="8"/>
  <c r="K13" i="8" s="1"/>
  <c r="J14" i="8"/>
  <c r="J24" i="8"/>
  <c r="K22" i="8" s="1"/>
  <c r="J23" i="8"/>
  <c r="G63" i="7"/>
  <c r="H50" i="7"/>
  <c r="K29" i="8"/>
  <c r="J12" i="8"/>
  <c r="K10" i="8" s="1"/>
  <c r="J11" i="8"/>
  <c r="G60" i="7"/>
  <c r="J21" i="8"/>
  <c r="K19" i="8" s="1"/>
  <c r="J20" i="8"/>
  <c r="J27" i="8"/>
  <c r="K25" i="8" s="1"/>
  <c r="J26" i="8"/>
  <c r="K9" i="8"/>
  <c r="L7" i="8" s="1"/>
  <c r="K8" i="8"/>
  <c r="K41" i="8"/>
  <c r="K42" i="8"/>
  <c r="M61" i="7"/>
  <c r="K5" i="8"/>
  <c r="K6" i="8"/>
  <c r="L4" i="8" s="1"/>
  <c r="J36" i="8"/>
  <c r="K34" i="8" s="1"/>
  <c r="J35" i="8"/>
  <c r="G66" i="7" l="1"/>
  <c r="K38" i="8"/>
  <c r="K39" i="8"/>
  <c r="L37" i="8" s="1"/>
  <c r="J33" i="8"/>
  <c r="J32" i="8"/>
  <c r="G46" i="7"/>
  <c r="G51" i="7"/>
  <c r="G52" i="7" s="1"/>
  <c r="J16" i="8"/>
  <c r="J18" i="8" s="1"/>
  <c r="J17" i="8"/>
  <c r="G47" i="7"/>
  <c r="L42" i="8"/>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L44" i="8"/>
  <c r="K20" i="8"/>
  <c r="K21" i="8"/>
  <c r="L19" i="8" s="1"/>
  <c r="H63" i="7"/>
  <c r="I50" i="7"/>
  <c r="K50" i="7" s="1"/>
  <c r="L38" i="8" l="1"/>
  <c r="K63" i="7"/>
  <c r="L50" i="7"/>
  <c r="K32" i="8"/>
  <c r="K33" i="8"/>
  <c r="H58" i="7"/>
  <c r="H45" i="7"/>
  <c r="K16" i="8"/>
  <c r="K18" i="8" s="1"/>
  <c r="K17" i="8"/>
  <c r="G53" i="7"/>
  <c r="M45" i="8"/>
  <c r="N43" i="8" s="1"/>
  <c r="O43" i="8" s="1"/>
  <c r="O44"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3" i="8" l="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<sst xmlns="http://schemas.openxmlformats.org/spreadsheetml/2006/main" count="497" uniqueCount="223">
  <si>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</si>
  <si>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</si>
  <si>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</si>
  <si>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</si>
  <si>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</si>
  <si>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</si>
  <si>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</si>
  <si>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</si>
  <si>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</si>
  <si>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</si>
  <si>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</si>
  <si>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</si>
  <si>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</si>
  <si>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</si>
  <si>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</si>
  <si>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</si>
  <si>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</si>
  <si>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</si>
  <si>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</si>
  <si>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</si>
  <si>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</si>
  <si>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</si>
  <si>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</si>
  <si>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</si>
  <si>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</si>
  <si>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</si>
  <si>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</si>
  <si>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</si>
  <si>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</si>
  <si>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</si>
  <si>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</si>
  <si>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</si>
  <si>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</si>
  <si>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</si>
  <si>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</si>
  <si>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</si>
  <si>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</si>
  <si>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</si>
  <si>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</si>
  <si>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</si>
  <si>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</si>
  <si>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</si>
  <si>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</si>
  <si>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</si>
  <si>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</si>
  <si>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</si>
  <si>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</si>
  <si>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</si>
  <si>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</si>
  <si>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</si>
  <si>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</si>
  <si>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</si>
  <si>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</si>
  <si>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</si>
  <si>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</si>
  <si>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</si>
  <si>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</si>
  <si>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</si>
  <si>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</si>
  <si>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</si>
  <si>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</si>
  <si>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</si>
  <si>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</si>
  <si>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</si>
  <si>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</si>
  <si>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</si>
  <si>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</si>
  <si>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</si>
  <si>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</si>
  <si>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</si>
  <si>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</si>
  <si>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</si>
  <si>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</si>
  <si>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</si>
  <si>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</si>
  <si>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</si>
  <si>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</si>
  <si>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</si>
  <si>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</si>
  <si>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</si>
  <si>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</si>
  <si>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</si>
  <si>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</si>
  <si>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</si>
  <si>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</si>
  <si>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</si>
  <si>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</si>
  <si>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</si>
  <si>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</si>
  <si>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</si>
  <si>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</si>
  <si>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</si>
  <si>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</si>
  <si>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</si>
  <si>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</si>
  <si>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</si>
  <si>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</si>
  <si>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</si>
  <si>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</si>
  <si>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</si>
  <si>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</si>
  <si>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</si>
  <si>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</si>
  <si>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</si>
  <si>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</si>
  <si>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</si>
  <si>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</si>
  <si>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</si>
  <si>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</si>
  <si>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</si>
  <si>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</si>
  <si>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</si>
  <si>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</si>
  <si>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</si>
  <si>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</si>
  <si>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</si>
  <si>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</si>
  <si>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</si>
  <si>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</si>
  <si>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</si>
  <si>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</si>
  <si>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</si>
  <si>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</si>
  <si>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</si>
  <si>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</si>
  <si>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</si>
  <si>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</si>
  <si>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</si>
  <si>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</si>
  <si>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</si>
  <si>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</si>
  <si>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</si>
  <si>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</si>
  <si>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</si>
  <si>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</si>
  <si>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</si>
  <si>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</si>
  <si>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</si>
  <si>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</si>
  <si>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</si>
  <si>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</si>
  <si>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</si>
  <si>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</si>
  <si>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</si>
  <si>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</si>
  <si>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</si>
  <si>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</si>
  <si>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</si>
  <si>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</si>
  <si>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</si>
  <si>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</si>
  <si>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</si>
  <si>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</si>
  <si>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</si>
  <si>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</si>
  <si>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</si>
  <si>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</si>
  <si>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</si>
  <si>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</si>
  <si>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</si>
  <si>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</si>
  <si>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東大阪市</t>
    <rPh sb="0" eb="4">
      <t>ヒガシオオサカシ</t>
    </rPh>
    <phoneticPr fontId="5"/>
  </si>
  <si>
    <t>&lt;大阪府定義の赤字額&gt;市の施策として従前より国保の低所得者対策に取り組んでいる。激変緩和措置の計画の中で解消していく。</t>
    <rPh sb="1" eb="4">
      <t>オオサカフ</t>
    </rPh>
    <rPh sb="4" eb="6">
      <t>テイギ</t>
    </rPh>
    <rPh sb="7" eb="10">
      <t>アカジガク</t>
    </rPh>
    <rPh sb="11" eb="12">
      <t>シ</t>
    </rPh>
    <rPh sb="13" eb="15">
      <t>シサク</t>
    </rPh>
    <rPh sb="18" eb="20">
      <t>ジュウゼン</t>
    </rPh>
    <rPh sb="22" eb="24">
      <t>コクホ</t>
    </rPh>
    <rPh sb="25" eb="29">
      <t>テイショトクシャ</t>
    </rPh>
    <rPh sb="29" eb="31">
      <t>タイサク</t>
    </rPh>
    <rPh sb="32" eb="33">
      <t>ト</t>
    </rPh>
    <rPh sb="34" eb="35">
      <t>ク</t>
    </rPh>
    <rPh sb="40" eb="44">
      <t>ゲキヘンカンワ</t>
    </rPh>
    <rPh sb="44" eb="46">
      <t>ソチ</t>
    </rPh>
    <rPh sb="47" eb="49">
      <t>ケイカク</t>
    </rPh>
    <rPh sb="50" eb="51">
      <t>ナカ</t>
    </rPh>
    <rPh sb="52" eb="54">
      <t>カイショウ</t>
    </rPh>
    <phoneticPr fontId="5"/>
  </si>
  <si>
    <t>　　　　　　　　　　　赤字解消・激変緩和措置計画（東大阪市）</t>
    <rPh sb="11" eb="13">
      <t>アカジ</t>
    </rPh>
    <rPh sb="13" eb="15">
      <t>カイショウ</t>
    </rPh>
    <rPh sb="16" eb="18">
      <t>ゲキヘン</t>
    </rPh>
    <rPh sb="18" eb="20">
      <t>カンワ</t>
    </rPh>
    <rPh sb="20" eb="22">
      <t>ソチ</t>
    </rPh>
    <rPh sb="22" eb="24">
      <t>ケイカク</t>
    </rPh>
    <rPh sb="25" eb="29">
      <t>ヒガシオオサカシ</t>
    </rPh>
    <phoneticPr fontId="4"/>
  </si>
  <si>
    <t>統一</t>
    <rPh sb="0" eb="2">
      <t>トウイツ</t>
    </rPh>
    <phoneticPr fontId="5"/>
  </si>
  <si>
    <t>8.80％（50）</t>
  </si>
  <si>
    <t>8.53％（50）</t>
  </si>
  <si>
    <t>7.64％（44.2）</t>
  </si>
  <si>
    <t>8.24%（44.2）</t>
  </si>
  <si>
    <t>8.48%（44.56）</t>
  </si>
  <si>
    <t>統一</t>
  </si>
  <si>
    <t>8.86%（44.80）</t>
  </si>
  <si>
    <t>26,400円（35）</t>
  </si>
  <si>
    <t>26,961円（35）</t>
  </si>
  <si>
    <t>26,491円（33.4）</t>
  </si>
  <si>
    <t>29,140円（33.31）</t>
    <rPh sb="6" eb="7">
      <t>エン</t>
    </rPh>
    <phoneticPr fontId="2"/>
  </si>
  <si>
    <t>30,157円（33.15）</t>
    <rPh sb="6" eb="7">
      <t>エン</t>
    </rPh>
    <phoneticPr fontId="5"/>
  </si>
  <si>
    <t>32,948円（33.12）</t>
    <rPh sb="6" eb="7">
      <t>エン</t>
    </rPh>
    <phoneticPr fontId="5"/>
  </si>
  <si>
    <t>18,000円（15）</t>
  </si>
  <si>
    <t>17,718円（15）</t>
  </si>
  <si>
    <t>28,351円（22.4）</t>
  </si>
  <si>
    <t>30,751円（22.49）</t>
    <rPh sb="6" eb="7">
      <t>エン</t>
    </rPh>
    <phoneticPr fontId="2"/>
  </si>
  <si>
    <t>31,368円（22.29）</t>
    <rPh sb="6" eb="7">
      <t>エン</t>
    </rPh>
    <phoneticPr fontId="2"/>
  </si>
  <si>
    <t>32,750円（22.08）</t>
    <rPh sb="6" eb="7">
      <t>エン</t>
    </rPh>
    <phoneticPr fontId="2"/>
  </si>
  <si>
    <t>3.05％（50）</t>
    <phoneticPr fontId="5"/>
  </si>
  <si>
    <t>3.16％（50）</t>
  </si>
  <si>
    <t>2.69％（44.5）</t>
  </si>
  <si>
    <t>2.69％（44.35）</t>
  </si>
  <si>
    <t>2.76％（45.10）</t>
  </si>
  <si>
    <t>9,240円（35）</t>
  </si>
  <si>
    <t>9,927円（35）</t>
  </si>
  <si>
    <t>9,248円（33.2）</t>
  </si>
  <si>
    <t>9,358円（33.22）</t>
    <rPh sb="5" eb="6">
      <t>エン</t>
    </rPh>
    <phoneticPr fontId="2"/>
  </si>
  <si>
    <t>9,945円（32.94）</t>
    <rPh sb="5" eb="6">
      <t>エン</t>
    </rPh>
    <phoneticPr fontId="2"/>
  </si>
  <si>
    <t>6,240円（15）</t>
  </si>
  <si>
    <t>6,523円（15）</t>
  </si>
  <si>
    <t>9,897円（22.3）</t>
  </si>
  <si>
    <t>9,875円（22.43）</t>
    <rPh sb="5" eb="6">
      <t>エン</t>
    </rPh>
    <phoneticPr fontId="2"/>
  </si>
  <si>
    <t>9,886円（21.96）</t>
    <rPh sb="5" eb="6">
      <t>エン</t>
    </rPh>
    <phoneticPr fontId="2"/>
  </si>
  <si>
    <t>2.80％（50）</t>
  </si>
  <si>
    <t>2.65％（50）</t>
  </si>
  <si>
    <t>2.58％（44.8）</t>
  </si>
  <si>
    <t>2.66％（44.6）</t>
  </si>
  <si>
    <t>11,160円（35）</t>
  </si>
  <si>
    <t>11,162円（35）</t>
  </si>
  <si>
    <t>19,094円（55.2）</t>
  </si>
  <si>
    <t>19,729円（55.4）</t>
    <rPh sb="6" eb="7">
      <t>エン</t>
    </rPh>
    <phoneticPr fontId="2"/>
  </si>
  <si>
    <t>5,640円（15）</t>
  </si>
  <si>
    <t>5,693円（15）</t>
  </si>
  <si>
    <t>0円（0.0）</t>
  </si>
  <si>
    <t>0円（0.0）</t>
    <rPh sb="1" eb="2">
      <t>エン</t>
    </rPh>
    <phoneticPr fontId="2"/>
  </si>
  <si>
    <t>介護分に係る保険料率及び賦課割合については、令和元年度より標準保険料率をベースとして算出。
第4年次（令和3年度）から統一保険料率を採用済みである。</t>
    <phoneticPr fontId="5"/>
  </si>
  <si>
    <t>据え置き</t>
    <rPh sb="0" eb="1">
      <t>ス</t>
    </rPh>
    <rPh sb="2" eb="3">
      <t>オ</t>
    </rPh>
    <phoneticPr fontId="5"/>
  </si>
  <si>
    <t>一部改訂</t>
    <rPh sb="0" eb="4">
      <t>イチブカイテイ</t>
    </rPh>
    <phoneticPr fontId="5"/>
  </si>
  <si>
    <t>東大阪市</t>
    <phoneticPr fontId="5"/>
  </si>
  <si>
    <t>東大阪市長　　野田　義和</t>
    <phoneticPr fontId="5"/>
  </si>
  <si>
    <t>医療分に係る保険料率及び賦課割合については、令和元年度より標準保険料率をベースとして算出。
令和3年度までは本市独自財源を充当することにより、負担増加に対する段階的激変緩和措置を講じた。
第5年次（令和4年度）については統一保険料率を採用したが、第6年次（令和5年度）の統一保険料の急激な上昇を受け、緊急的に激変緩和措置を講じた。
令和6年度は、統一保険料率を採用した。</t>
    <phoneticPr fontId="5"/>
  </si>
  <si>
    <t>後期分に係る保険料率及び賦課割合については、令和元年度より標準保険料率をベースとして算出。
第4年次（令和3年度）から統一保険料率を採用済みであるが、第6年次（令和5年度）の統一保険料の急激な上昇を受け、緊急的に激変緩和措置を講じた。
令和6年度は、統一保険料率を採用した。</t>
    <phoneticPr fontId="5"/>
  </si>
  <si>
    <t>共通基準分については、第4年次（令和3年度）から統一し、市独自項目は段階的に解消し、第6年次末（令和5年度末日）をもって廃止した。</t>
    <phoneticPr fontId="5"/>
  </si>
  <si>
    <t>共通基準分については、第3年次（令和2年度）から統一し、市独自項目は段階的に解消し、第6年次末（令和5年度末日）をもって廃止した。</t>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</si>
  <si>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</si>
  <si>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保険料率については、第5年次（令和4年度）に大阪府統一保険料率に移行したところであるが、第6年次（令和5年度）の統一保険料の急激な上昇を受け、第6年次（令和5年度）に関しては緊急的に激変緩和措置を講じた。令和6年度からは大阪府統一基準に完全移行した。
大阪府共通基準に係る保険料減免については第4年次（令和3年度）、大阪府共通基準に係る一部負担金減免については第3年次（令和2年度）に統一済みである。本市独自施策については、第4年次（令和3年度）以降、段階的に縮小し令和5年度末に廃止し、令和6年度当初にはすべてにおいて府内統一基準に移行した。</t>
    <phoneticPr fontId="5"/>
  </si>
  <si>
    <t>　　令和　６年　８月　５日</t>
    <rPh sb="2" eb="4">
      <t>レイワ</t>
    </rPh>
    <rPh sb="6" eb="7">
      <t>ネン</t>
    </rPh>
    <rPh sb="9" eb="10">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</si>
</sst>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16">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8" fontId="35" fillId="2" borderId="21" xfId="0" applyNumberFormat="1" applyFont="1" applyFill="1" applyBorder="1" applyAlignment="1">
      <alignment horizontal="right" shrinkToFi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17" fillId="2" borderId="7" xfId="2" applyFont="1" applyFill="1" applyBorder="1" applyAlignment="1" applyProtection="1">
      <alignment horizontal="left" vertical="top"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C1" zoomScale="58" zoomScaleNormal="98" zoomScaleSheetLayoutView="58" workbookViewId="0">
      <selection activeCell="C1" sqref="C1:K1"/>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0" t="s">
        <v>163</v>
      </c>
      <c r="D1" s="200"/>
      <c r="E1" s="200"/>
      <c r="F1" s="200"/>
      <c r="G1" s="200"/>
      <c r="H1" s="200"/>
      <c r="I1" s="200"/>
      <c r="J1" s="200"/>
      <c r="K1" s="200"/>
      <c r="L1" s="121"/>
      <c r="M1" s="53" t="s">
        <v>0</v>
      </c>
      <c r="N1" s="115" t="s">
        <v>135</v>
      </c>
      <c r="O1" s="182" t="s">
        <v>1</v>
      </c>
      <c r="P1" s="183"/>
      <c r="Q1" s="9"/>
    </row>
    <row r="2" spans="1:18" ht="35.25" customHeight="1" thickBot="1" x14ac:dyDescent="0.3">
      <c r="C2" s="31"/>
      <c r="D2" s="32"/>
      <c r="E2" s="32"/>
      <c r="F2" s="32"/>
      <c r="G2" s="32"/>
      <c r="H2" s="32"/>
      <c r="I2" s="32"/>
      <c r="J2" s="32"/>
      <c r="K2" s="32"/>
      <c r="L2" s="122"/>
      <c r="M2" s="143" t="s">
        <v>160</v>
      </c>
      <c r="N2" s="144">
        <v>28</v>
      </c>
      <c r="O2" s="184" t="s">
        <v>161</v>
      </c>
      <c r="P2" s="185"/>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86" t="s">
        <v>59</v>
      </c>
      <c r="G4" s="186"/>
      <c r="H4" s="186"/>
      <c r="I4" s="186"/>
      <c r="J4" s="186"/>
      <c r="K4" s="186"/>
      <c r="L4" s="186"/>
      <c r="M4" s="107"/>
    </row>
    <row r="5" spans="1:18" s="15" customFormat="1" ht="21" customHeight="1" thickBot="1" x14ac:dyDescent="0.2">
      <c r="A5" s="187"/>
      <c r="B5" s="187"/>
      <c r="C5" s="188" t="s">
        <v>2</v>
      </c>
      <c r="D5" s="189"/>
      <c r="E5" s="189"/>
      <c r="F5" s="189"/>
      <c r="G5" s="189"/>
      <c r="H5" s="189"/>
      <c r="I5" s="189"/>
      <c r="J5" s="189"/>
      <c r="K5" s="189"/>
      <c r="L5" s="190"/>
      <c r="M5" s="124"/>
      <c r="O5" s="34"/>
    </row>
    <row r="6" spans="1:18" ht="18" customHeight="1" thickBot="1" x14ac:dyDescent="0.25">
      <c r="A6" s="187"/>
      <c r="B6" s="187"/>
      <c r="C6" s="191" t="s">
        <v>3</v>
      </c>
      <c r="D6" s="192"/>
      <c r="E6" s="192"/>
      <c r="F6" s="192"/>
      <c r="G6" s="192"/>
      <c r="H6" s="192"/>
      <c r="I6" s="188" t="s">
        <v>4</v>
      </c>
      <c r="J6" s="189"/>
      <c r="K6" s="193"/>
      <c r="L6" s="47"/>
      <c r="M6" s="123"/>
      <c r="N6" s="34"/>
      <c r="O6" s="34"/>
      <c r="Q6" s="9"/>
    </row>
    <row r="7" spans="1:18" s="15" customFormat="1" ht="41.25" customHeight="1" x14ac:dyDescent="0.15">
      <c r="A7" s="187"/>
      <c r="B7" s="187"/>
      <c r="C7" s="194" t="s">
        <v>5</v>
      </c>
      <c r="D7" s="224" t="s">
        <v>6</v>
      </c>
      <c r="E7" s="196" t="s">
        <v>7</v>
      </c>
      <c r="F7" s="196" t="s">
        <v>8</v>
      </c>
      <c r="G7" s="196" t="s">
        <v>9</v>
      </c>
      <c r="H7" s="198" t="s">
        <v>10</v>
      </c>
      <c r="I7" s="194" t="s">
        <v>11</v>
      </c>
      <c r="J7" s="196" t="s">
        <v>12</v>
      </c>
      <c r="K7" s="218" t="s">
        <v>13</v>
      </c>
      <c r="L7" s="220" t="s">
        <v>14</v>
      </c>
      <c r="M7" s="221"/>
      <c r="N7" s="46"/>
      <c r="O7" s="34"/>
    </row>
    <row r="8" spans="1:18" s="15" customFormat="1" ht="23.25" customHeight="1" x14ac:dyDescent="0.15">
      <c r="A8" s="187"/>
      <c r="B8" s="187"/>
      <c r="C8" s="195"/>
      <c r="D8" s="225"/>
      <c r="E8" s="197"/>
      <c r="F8" s="197"/>
      <c r="G8" s="197"/>
      <c r="H8" s="199"/>
      <c r="I8" s="195"/>
      <c r="J8" s="197"/>
      <c r="K8" s="219"/>
      <c r="L8" s="220"/>
      <c r="M8" s="221"/>
      <c r="N8" s="46"/>
      <c r="O8" s="34"/>
    </row>
    <row r="9" spans="1:18" s="16" customFormat="1" ht="23.25" customHeight="1" x14ac:dyDescent="0.15">
      <c r="A9" s="187"/>
      <c r="B9" s="187"/>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2" t="s">
        <v>26</v>
      </c>
      <c r="D12" s="223"/>
      <c r="E12" s="223"/>
      <c r="F12" s="223"/>
      <c r="G12" s="223"/>
      <c r="H12" s="223"/>
      <c r="I12" s="223"/>
      <c r="J12" s="223"/>
      <c r="K12" s="223"/>
      <c r="L12" s="223"/>
      <c r="M12" s="223"/>
      <c r="N12" s="223"/>
      <c r="O12" s="117" t="s">
        <v>56</v>
      </c>
      <c r="P12" s="116"/>
      <c r="Q12" s="9"/>
      <c r="R12" s="18"/>
    </row>
    <row r="13" spans="1:18" ht="24.75" customHeight="1" x14ac:dyDescent="0.2">
      <c r="C13" s="194" t="s">
        <v>27</v>
      </c>
      <c r="D13" s="224" t="s">
        <v>28</v>
      </c>
      <c r="E13" s="224" t="s">
        <v>29</v>
      </c>
      <c r="F13" s="224" t="s">
        <v>30</v>
      </c>
      <c r="G13" s="226" t="s">
        <v>31</v>
      </c>
      <c r="H13" s="226" t="s">
        <v>32</v>
      </c>
      <c r="I13" s="228" t="s">
        <v>33</v>
      </c>
      <c r="J13" s="42" t="s">
        <v>34</v>
      </c>
      <c r="K13" s="42" t="s">
        <v>34</v>
      </c>
      <c r="L13" s="42" t="s">
        <v>34</v>
      </c>
      <c r="M13" s="99" t="s">
        <v>34</v>
      </c>
      <c r="N13" s="89" t="s">
        <v>14</v>
      </c>
      <c r="O13" s="118"/>
      <c r="P13" s="119"/>
    </row>
    <row r="14" spans="1:18" ht="38.25" customHeight="1" x14ac:dyDescent="0.2">
      <c r="C14" s="195"/>
      <c r="D14" s="225"/>
      <c r="E14" s="225"/>
      <c r="F14" s="225"/>
      <c r="G14" s="227"/>
      <c r="H14" s="227"/>
      <c r="I14" s="229"/>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434272000</v>
      </c>
      <c r="D16" s="146">
        <v>71444232</v>
      </c>
      <c r="E16" s="146">
        <v>65731185</v>
      </c>
      <c r="F16" s="146">
        <v>0</v>
      </c>
      <c r="G16" s="147">
        <v>0</v>
      </c>
      <c r="H16" s="147">
        <v>0</v>
      </c>
      <c r="I16" s="146">
        <v>0</v>
      </c>
      <c r="J16" s="147">
        <v>232682000</v>
      </c>
      <c r="K16" s="147">
        <v>8713793</v>
      </c>
      <c r="L16" s="148">
        <v>0</v>
      </c>
      <c r="M16" s="151">
        <v>0</v>
      </c>
      <c r="N16" s="152">
        <f>SUM(C16:M16)</f>
        <v>812843210</v>
      </c>
      <c r="O16" s="152">
        <f>L10+N16</f>
        <v>812843210</v>
      </c>
      <c r="P16" s="119"/>
    </row>
    <row r="17" spans="3:19" ht="45" customHeight="1" thickBot="1" x14ac:dyDescent="0.25">
      <c r="F17" s="19" t="s">
        <v>45</v>
      </c>
      <c r="K17" s="19"/>
    </row>
    <row r="18" spans="3:19" ht="47.25" customHeight="1" thickBot="1" x14ac:dyDescent="0.25">
      <c r="C18" s="230" t="s">
        <v>113</v>
      </c>
      <c r="D18" s="231"/>
      <c r="E18" s="232"/>
      <c r="F18" s="61">
        <f>ROUND($L$10/1000,0)</f>
        <v>0</v>
      </c>
      <c r="G18" s="6"/>
      <c r="H18" s="233" t="s">
        <v>220</v>
      </c>
      <c r="I18" s="234"/>
      <c r="J18" s="234"/>
      <c r="K18" s="234"/>
      <c r="L18" s="234"/>
      <c r="M18" s="234"/>
      <c r="N18" s="234"/>
      <c r="O18" s="234"/>
      <c r="P18" s="235"/>
      <c r="Q18" s="9"/>
      <c r="S18" s="11"/>
    </row>
    <row r="19" spans="3:19" ht="50.25" customHeight="1" thickBot="1" x14ac:dyDescent="0.25">
      <c r="C19" s="239" t="s">
        <v>114</v>
      </c>
      <c r="D19" s="240"/>
      <c r="E19" s="241"/>
      <c r="F19" s="62">
        <f>ROUND(($C$10+SUM($E$10:$K$10)+$C$16+$G$16+$H$16+$J$16+$K$16+$L$16)/1000,0)</f>
        <v>675668</v>
      </c>
      <c r="H19" s="236"/>
      <c r="I19" s="237"/>
      <c r="J19" s="237"/>
      <c r="K19" s="237"/>
      <c r="L19" s="237"/>
      <c r="M19" s="237"/>
      <c r="N19" s="237"/>
      <c r="O19" s="237"/>
      <c r="P19" s="238"/>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1" t="s">
        <v>162</v>
      </c>
      <c r="I21" s="202"/>
      <c r="J21" s="202"/>
      <c r="K21" s="202"/>
      <c r="L21" s="202"/>
      <c r="M21" s="202"/>
      <c r="N21" s="202"/>
      <c r="O21" s="202"/>
      <c r="P21" s="203"/>
    </row>
    <row r="22" spans="3:19" ht="44.25" customHeight="1" x14ac:dyDescent="0.25">
      <c r="C22" s="210" t="s">
        <v>139</v>
      </c>
      <c r="D22" s="129" t="s">
        <v>128</v>
      </c>
      <c r="E22" s="130" t="s">
        <v>129</v>
      </c>
      <c r="F22" s="131" t="s">
        <v>116</v>
      </c>
      <c r="H22" s="204"/>
      <c r="I22" s="205"/>
      <c r="J22" s="205"/>
      <c r="K22" s="205"/>
      <c r="L22" s="205"/>
      <c r="M22" s="205"/>
      <c r="N22" s="205"/>
      <c r="O22" s="205"/>
      <c r="P22" s="206"/>
      <c r="Q22" s="9"/>
    </row>
    <row r="23" spans="3:19" ht="33" customHeight="1" thickBot="1" x14ac:dyDescent="0.25">
      <c r="C23" s="211"/>
      <c r="D23" s="132">
        <v>0</v>
      </c>
      <c r="E23" s="133">
        <v>0</v>
      </c>
      <c r="F23" s="134">
        <f>IF(E23-D23&lt;=0,0,(E23-D23))</f>
        <v>0</v>
      </c>
      <c r="H23" s="204"/>
      <c r="I23" s="205"/>
      <c r="J23" s="205"/>
      <c r="K23" s="205"/>
      <c r="L23" s="205"/>
      <c r="M23" s="205"/>
      <c r="N23" s="205"/>
      <c r="O23" s="205"/>
      <c r="P23" s="206"/>
      <c r="Q23" s="9"/>
    </row>
    <row r="24" spans="3:19" ht="42" customHeight="1" x14ac:dyDescent="0.2">
      <c r="D24" s="128" t="s">
        <v>140</v>
      </c>
      <c r="H24" s="204"/>
      <c r="I24" s="205"/>
      <c r="J24" s="205"/>
      <c r="K24" s="205"/>
      <c r="L24" s="205"/>
      <c r="M24" s="205"/>
      <c r="N24" s="205"/>
      <c r="O24" s="205"/>
      <c r="P24" s="206"/>
    </row>
    <row r="25" spans="3:19" ht="33" customHeight="1" thickBot="1" x14ac:dyDescent="0.35">
      <c r="C25" s="60" t="s">
        <v>90</v>
      </c>
      <c r="D25" s="14"/>
      <c r="F25" s="22" t="s">
        <v>48</v>
      </c>
      <c r="H25" s="204"/>
      <c r="I25" s="205"/>
      <c r="J25" s="205"/>
      <c r="K25" s="205"/>
      <c r="L25" s="205"/>
      <c r="M25" s="205"/>
      <c r="N25" s="205"/>
      <c r="O25" s="205"/>
      <c r="P25" s="206"/>
    </row>
    <row r="26" spans="3:19" ht="48.75" customHeight="1" thickTop="1" thickBot="1" x14ac:dyDescent="0.25">
      <c r="C26" s="212" t="s">
        <v>112</v>
      </c>
      <c r="D26" s="213"/>
      <c r="E26" s="214"/>
      <c r="F26" s="64">
        <f>$F$18+$F$23</f>
        <v>0</v>
      </c>
      <c r="G26" s="6"/>
      <c r="H26" s="204"/>
      <c r="I26" s="205"/>
      <c r="J26" s="205"/>
      <c r="K26" s="205"/>
      <c r="L26" s="205"/>
      <c r="M26" s="205"/>
      <c r="N26" s="205"/>
      <c r="O26" s="205"/>
      <c r="P26" s="206"/>
      <c r="Q26" s="9"/>
      <c r="R26" s="11"/>
    </row>
    <row r="27" spans="3:19" ht="48.75" customHeight="1" thickBot="1" x14ac:dyDescent="0.25">
      <c r="C27" s="215" t="s">
        <v>91</v>
      </c>
      <c r="D27" s="216"/>
      <c r="E27" s="217"/>
      <c r="F27" s="65">
        <f>F19+F23</f>
        <v>675668</v>
      </c>
      <c r="H27" s="207"/>
      <c r="I27" s="208"/>
      <c r="J27" s="208"/>
      <c r="K27" s="208"/>
      <c r="L27" s="208"/>
      <c r="M27" s="208"/>
      <c r="N27" s="208"/>
      <c r="O27" s="208"/>
      <c r="P27" s="209"/>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01"/>
      <c r="D30" s="202"/>
      <c r="E30" s="202"/>
      <c r="F30" s="202"/>
      <c r="G30" s="203"/>
      <c r="I30" s="201"/>
      <c r="J30" s="202"/>
      <c r="K30" s="202"/>
      <c r="L30" s="202"/>
      <c r="M30" s="202"/>
      <c r="N30" s="202"/>
      <c r="O30" s="202"/>
      <c r="P30" s="203"/>
      <c r="Q30" s="9"/>
    </row>
    <row r="31" spans="3:19" ht="21.75" customHeight="1" x14ac:dyDescent="0.2">
      <c r="C31" s="204"/>
      <c r="D31" s="205"/>
      <c r="E31" s="205"/>
      <c r="F31" s="205"/>
      <c r="G31" s="206"/>
      <c r="I31" s="204"/>
      <c r="J31" s="205"/>
      <c r="K31" s="205"/>
      <c r="L31" s="205"/>
      <c r="M31" s="205"/>
      <c r="N31" s="205"/>
      <c r="O31" s="205"/>
      <c r="P31" s="206"/>
      <c r="Q31" s="9"/>
    </row>
    <row r="32" spans="3:19" ht="21.75" customHeight="1" x14ac:dyDescent="0.2">
      <c r="C32" s="204"/>
      <c r="D32" s="205"/>
      <c r="E32" s="205"/>
      <c r="F32" s="205"/>
      <c r="G32" s="206"/>
      <c r="I32" s="204"/>
      <c r="J32" s="205"/>
      <c r="K32" s="205"/>
      <c r="L32" s="205"/>
      <c r="M32" s="205"/>
      <c r="N32" s="205"/>
      <c r="O32" s="205"/>
      <c r="P32" s="206"/>
      <c r="Q32" s="9"/>
    </row>
    <row r="33" spans="3:17" ht="21.75" customHeight="1" x14ac:dyDescent="0.2">
      <c r="C33" s="204"/>
      <c r="D33" s="205"/>
      <c r="E33" s="205"/>
      <c r="F33" s="205"/>
      <c r="G33" s="206"/>
      <c r="I33" s="204"/>
      <c r="J33" s="205"/>
      <c r="K33" s="205"/>
      <c r="L33" s="205"/>
      <c r="M33" s="205"/>
      <c r="N33" s="205"/>
      <c r="O33" s="205"/>
      <c r="P33" s="206"/>
      <c r="Q33" s="9"/>
    </row>
    <row r="34" spans="3:17" ht="21.75" customHeight="1" x14ac:dyDescent="0.2">
      <c r="C34" s="204"/>
      <c r="D34" s="205"/>
      <c r="E34" s="205"/>
      <c r="F34" s="205"/>
      <c r="G34" s="206"/>
      <c r="I34" s="204"/>
      <c r="J34" s="205"/>
      <c r="K34" s="205"/>
      <c r="L34" s="205"/>
      <c r="M34" s="205"/>
      <c r="N34" s="205"/>
      <c r="O34" s="205"/>
      <c r="P34" s="206"/>
      <c r="Q34" s="9"/>
    </row>
    <row r="35" spans="3:17" ht="21.75" customHeight="1" x14ac:dyDescent="0.2">
      <c r="C35" s="204"/>
      <c r="D35" s="205"/>
      <c r="E35" s="205"/>
      <c r="F35" s="205"/>
      <c r="G35" s="206"/>
      <c r="I35" s="204"/>
      <c r="J35" s="205"/>
      <c r="K35" s="205"/>
      <c r="L35" s="205"/>
      <c r="M35" s="205"/>
      <c r="N35" s="205"/>
      <c r="O35" s="205"/>
      <c r="P35" s="206"/>
      <c r="Q35" s="9"/>
    </row>
    <row r="36" spans="3:17" ht="21.75" customHeight="1" x14ac:dyDescent="0.2">
      <c r="C36" s="204"/>
      <c r="D36" s="205"/>
      <c r="E36" s="205"/>
      <c r="F36" s="205"/>
      <c r="G36" s="206"/>
      <c r="I36" s="204"/>
      <c r="J36" s="205"/>
      <c r="K36" s="205"/>
      <c r="L36" s="205"/>
      <c r="M36" s="205"/>
      <c r="N36" s="205"/>
      <c r="O36" s="205"/>
      <c r="P36" s="206"/>
      <c r="Q36" s="9"/>
    </row>
    <row r="37" spans="3:17" ht="21.75" customHeight="1" x14ac:dyDescent="0.2">
      <c r="C37" s="204"/>
      <c r="D37" s="205"/>
      <c r="E37" s="205"/>
      <c r="F37" s="205"/>
      <c r="G37" s="206"/>
      <c r="I37" s="204"/>
      <c r="J37" s="205"/>
      <c r="K37" s="205"/>
      <c r="L37" s="205"/>
      <c r="M37" s="205"/>
      <c r="N37" s="205"/>
      <c r="O37" s="205"/>
      <c r="P37" s="206"/>
      <c r="Q37" s="9"/>
    </row>
    <row r="38" spans="3:17" ht="21.75" customHeight="1" x14ac:dyDescent="0.2">
      <c r="C38" s="204"/>
      <c r="D38" s="205"/>
      <c r="E38" s="205"/>
      <c r="F38" s="205"/>
      <c r="G38" s="206"/>
      <c r="I38" s="204"/>
      <c r="J38" s="205"/>
      <c r="K38" s="205"/>
      <c r="L38" s="205"/>
      <c r="M38" s="205"/>
      <c r="N38" s="205"/>
      <c r="O38" s="205"/>
      <c r="P38" s="206"/>
      <c r="Q38" s="9"/>
    </row>
    <row r="39" spans="3:17" ht="21.75" customHeight="1" thickBot="1" x14ac:dyDescent="0.25">
      <c r="C39" s="207"/>
      <c r="D39" s="208"/>
      <c r="E39" s="208"/>
      <c r="F39" s="208"/>
      <c r="G39" s="209"/>
      <c r="I39" s="207"/>
      <c r="J39" s="208"/>
      <c r="K39" s="208"/>
      <c r="L39" s="208"/>
      <c r="M39" s="208"/>
      <c r="N39" s="208"/>
      <c r="O39" s="208"/>
      <c r="P39" s="209"/>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44"/>
      <c r="D43" s="245"/>
      <c r="E43" s="248" t="s">
        <v>49</v>
      </c>
      <c r="F43" s="63" t="s">
        <v>50</v>
      </c>
      <c r="G43" s="63" t="s">
        <v>51</v>
      </c>
      <c r="H43" s="63" t="s">
        <v>52</v>
      </c>
      <c r="I43" s="63" t="s">
        <v>53</v>
      </c>
      <c r="J43" s="63" t="s">
        <v>54</v>
      </c>
      <c r="K43" s="137" t="s">
        <v>55</v>
      </c>
      <c r="L43" s="135" t="s">
        <v>156</v>
      </c>
      <c r="M43" s="250" t="s">
        <v>56</v>
      </c>
      <c r="N43" s="252"/>
      <c r="P43" s="20"/>
    </row>
    <row r="44" spans="3:17" ht="19.5" customHeight="1" thickBot="1" x14ac:dyDescent="0.3">
      <c r="C44" s="246"/>
      <c r="D44" s="247"/>
      <c r="E44" s="249"/>
      <c r="F44" s="66" t="s">
        <v>130</v>
      </c>
      <c r="G44" s="66" t="s">
        <v>141</v>
      </c>
      <c r="H44" s="66" t="s">
        <v>145</v>
      </c>
      <c r="I44" s="66" t="s">
        <v>146</v>
      </c>
      <c r="J44" s="66" t="s">
        <v>147</v>
      </c>
      <c r="K44" s="138" t="s">
        <v>148</v>
      </c>
      <c r="L44" s="136" t="s">
        <v>155</v>
      </c>
      <c r="M44" s="251"/>
      <c r="N44" s="252"/>
      <c r="P44" s="20"/>
    </row>
    <row r="45" spans="3:17" ht="22.5" customHeight="1" x14ac:dyDescent="0.2">
      <c r="C45" s="253" t="s">
        <v>80</v>
      </c>
      <c r="D45" s="254"/>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53"/>
      <c r="D46" s="254"/>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2" t="s">
        <v>58</v>
      </c>
      <c r="D47" s="243"/>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55" t="s">
        <v>81</v>
      </c>
      <c r="D48" s="256"/>
      <c r="E48" s="67" t="s">
        <v>57</v>
      </c>
      <c r="F48" s="165"/>
      <c r="G48" s="165"/>
      <c r="H48" s="165"/>
      <c r="I48" s="165"/>
      <c r="J48" s="165"/>
      <c r="K48" s="166"/>
      <c r="L48" s="167"/>
      <c r="M48" s="168">
        <f>SUM(F48:L48)</f>
        <v>0</v>
      </c>
      <c r="N48" s="126"/>
      <c r="P48" s="20"/>
    </row>
    <row r="49" spans="3:18" ht="22.5" customHeight="1" x14ac:dyDescent="0.2">
      <c r="C49" s="257"/>
      <c r="D49" s="258"/>
      <c r="E49" s="68" t="s">
        <v>57</v>
      </c>
      <c r="F49" s="169"/>
      <c r="G49" s="169"/>
      <c r="H49" s="170"/>
      <c r="I49" s="169"/>
      <c r="J49" s="169"/>
      <c r="K49" s="171"/>
      <c r="L49" s="172"/>
      <c r="M49" s="173"/>
      <c r="N49" s="127"/>
      <c r="P49" s="20"/>
    </row>
    <row r="50" spans="3:18" ht="22.5" customHeight="1" thickBot="1" x14ac:dyDescent="0.3">
      <c r="C50" s="242" t="s">
        <v>58</v>
      </c>
      <c r="D50" s="243"/>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53" t="s">
        <v>82</v>
      </c>
      <c r="D51" s="254"/>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53"/>
      <c r="D52" s="254"/>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2" t="s">
        <v>58</v>
      </c>
      <c r="D53" s="243"/>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60"/>
      <c r="D56" s="261"/>
      <c r="E56" s="264" t="s">
        <v>49</v>
      </c>
      <c r="F56" s="78" t="s">
        <v>50</v>
      </c>
      <c r="G56" s="78" t="s">
        <v>51</v>
      </c>
      <c r="H56" s="78" t="s">
        <v>52</v>
      </c>
      <c r="I56" s="78" t="s">
        <v>53</v>
      </c>
      <c r="J56" s="78" t="s">
        <v>54</v>
      </c>
      <c r="K56" s="141" t="s">
        <v>55</v>
      </c>
      <c r="L56" s="139" t="s">
        <v>157</v>
      </c>
      <c r="M56" s="266" t="s">
        <v>56</v>
      </c>
      <c r="N56" s="252"/>
      <c r="P56" s="20"/>
    </row>
    <row r="57" spans="3:18" ht="19.5" customHeight="1" thickBot="1" x14ac:dyDescent="0.3">
      <c r="C57" s="262"/>
      <c r="D57" s="263"/>
      <c r="E57" s="265"/>
      <c r="F57" s="79" t="s">
        <v>130</v>
      </c>
      <c r="G57" s="79" t="s">
        <v>141</v>
      </c>
      <c r="H57" s="79" t="s">
        <v>145</v>
      </c>
      <c r="I57" s="79" t="s">
        <v>146</v>
      </c>
      <c r="J57" s="79" t="s">
        <v>147</v>
      </c>
      <c r="K57" s="142" t="s">
        <v>148</v>
      </c>
      <c r="L57" s="140" t="s">
        <v>155</v>
      </c>
      <c r="M57" s="267"/>
      <c r="N57" s="252"/>
      <c r="P57" s="20"/>
    </row>
    <row r="58" spans="3:18" s="69" customFormat="1" ht="22.5" customHeight="1" x14ac:dyDescent="0.25">
      <c r="C58" s="253" t="s">
        <v>80</v>
      </c>
      <c r="D58" s="254"/>
      <c r="E58" s="67" t="s">
        <v>57</v>
      </c>
      <c r="F58" s="165">
        <f>'別紙 '!H4+'別紙 '!H10+'別紙 '!H13+'別紙 '!H16+'別紙 '!H19+'別紙 '!H22+'別紙 '!H25+'別紙 '!H28+'別紙 '!H31+'別紙 '!H34+'別紙 '!H37+'別紙 '!H40+'別紙 '!H43+'別紙 '!H46</f>
        <v>219831</v>
      </c>
      <c r="G58" s="165">
        <f>'別紙 '!I4+'別紙 '!I10+'別紙 '!I13+'別紙 '!I16+'別紙 '!I19+'別紙 '!I22+'別紙 '!I25+'別紙 '!I28+'別紙 '!I31+'別紙 '!I34+'別紙 '!I37+'別紙 '!I40+'別紙 '!I43+'別紙 '!I46</f>
        <v>308</v>
      </c>
      <c r="H58" s="165">
        <f>'別紙 '!J4+'別紙 '!J10+'別紙 '!J13+'別紙 '!J16+'別紙 '!J19+'別紙 '!J22+'別紙 '!J25+'別紙 '!J28+'別紙 '!J31+'別紙 '!J34+'別紙 '!J37+'別紙 '!J40+'別紙 '!J43+'別紙 '!J46</f>
        <v>71831</v>
      </c>
      <c r="I58" s="165">
        <f>'別紙 '!K4+'別紙 '!K10+'別紙 '!K13+'別紙 '!K16+'別紙 '!K19+'別紙 '!K22+'別紙 '!K25+'別紙 '!K28+'別紙 '!K31+'別紙 '!K34+'別紙 '!K37+'別紙 '!K40+'別紙 '!K43+'別紙 '!K46</f>
        <v>41904</v>
      </c>
      <c r="J58" s="165">
        <f>'別紙 '!L4+'別紙 '!L10+'別紙 '!L13+'別紙 '!L16+'別紙 '!L19+'別紙 '!L22+'別紙 '!L25+'別紙 '!L28+'別紙 '!L31+'別紙 '!L34+'別紙 '!L37+'別紙 '!L40+'別紙 '!L43+'別紙 '!L46</f>
        <v>-85970</v>
      </c>
      <c r="K58" s="166">
        <f>'別紙 '!M4+'別紙 '!M10+'別紙 '!M13+'別紙 '!M16+'別紙 '!M19+'別紙 '!M22+'別紙 '!M25+'別紙 '!M28+'別紙 '!M31+'別紙 '!M34+'別紙 '!M37+'別紙 '!M40+'別紙 '!M43+'別紙 '!M46</f>
        <v>341991</v>
      </c>
      <c r="L58" s="167">
        <f>'別紙 '!N4+'別紙 '!N10+'別紙 '!N13+'別紙 '!N16+'別紙 '!N19+'別紙 '!N22+'別紙 '!N25+'別紙 '!N28+'別紙 '!N31+'別紙 '!N34+'別紙 '!N37+'別紙 '!N40+'別紙 '!N43+'別紙 '!N46</f>
        <v>85773</v>
      </c>
      <c r="M58" s="168">
        <f>'別紙 '!O4+'別紙 '!O10+'別紙 '!O13+'別紙 '!O16+'別紙 '!O19+'別紙 '!O22+'別紙 '!O25+'別紙 '!O28+'別紙 '!O31+'別紙 '!O34+'別紙 '!O37+'別紙 '!O40+'別紙 '!O43+'別紙 '!O46</f>
        <v>675668</v>
      </c>
      <c r="N58" s="126"/>
      <c r="P58" s="70"/>
      <c r="Q58" s="71"/>
    </row>
    <row r="59" spans="3:18" s="69" customFormat="1" ht="22.5" customHeight="1" x14ac:dyDescent="0.25">
      <c r="C59" s="253"/>
      <c r="D59" s="254"/>
      <c r="E59" s="68" t="s">
        <v>57</v>
      </c>
      <c r="F59" s="169">
        <f t="shared" ref="F59:L59" si="8">IF(F58=0,"",F58/$E60)</f>
        <v>0.32535357601662357</v>
      </c>
      <c r="G59" s="169">
        <f t="shared" si="8"/>
        <v>4.5584517840122665E-4</v>
      </c>
      <c r="H59" s="170">
        <f t="shared" si="8"/>
        <v>0.1063110876939562</v>
      </c>
      <c r="I59" s="169">
        <f t="shared" si="8"/>
        <v>6.2018624531574681E-2</v>
      </c>
      <c r="J59" s="169">
        <f t="shared" si="8"/>
        <v>-0.1272370454128359</v>
      </c>
      <c r="K59" s="171">
        <f t="shared" si="8"/>
        <v>0.50615242989160358</v>
      </c>
      <c r="L59" s="172">
        <f t="shared" si="8"/>
        <v>0.12694548210067666</v>
      </c>
      <c r="M59" s="173">
        <f>IF(M58=0,"",M58/E60)</f>
        <v>1</v>
      </c>
      <c r="N59" s="127"/>
      <c r="P59" s="70"/>
      <c r="Q59" s="71"/>
    </row>
    <row r="60" spans="3:18" s="69" customFormat="1" ht="22.5" customHeight="1" thickBot="1" x14ac:dyDescent="0.3">
      <c r="C60" s="242" t="s">
        <v>58</v>
      </c>
      <c r="D60" s="243"/>
      <c r="E60" s="177">
        <f>$F$19</f>
        <v>675668</v>
      </c>
      <c r="F60" s="177">
        <f t="shared" ref="F60" si="9">E60-F58</f>
        <v>455837</v>
      </c>
      <c r="G60" s="177">
        <f>F60-G58</f>
        <v>455529</v>
      </c>
      <c r="H60" s="177">
        <f>G60-H58</f>
        <v>383698</v>
      </c>
      <c r="I60" s="177">
        <f t="shared" ref="I60:J60" si="10">H60-I58</f>
        <v>341794</v>
      </c>
      <c r="J60" s="177">
        <f t="shared" si="10"/>
        <v>427764</v>
      </c>
      <c r="K60" s="178">
        <f>J60-K58</f>
        <v>85773</v>
      </c>
      <c r="L60" s="179">
        <f>K60-L58</f>
        <v>0</v>
      </c>
      <c r="M60" s="180">
        <f>L60</f>
        <v>0</v>
      </c>
      <c r="N60" s="126"/>
      <c r="P60" s="70"/>
      <c r="Q60" s="71"/>
    </row>
    <row r="61" spans="3:18" s="69" customFormat="1" ht="22.5" customHeight="1" x14ac:dyDescent="0.25">
      <c r="C61" s="255" t="s">
        <v>81</v>
      </c>
      <c r="D61" s="256"/>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57"/>
      <c r="D62" s="258"/>
      <c r="E62" s="68" t="str">
        <f t="shared" ref="E62:M63" si="12">E49</f>
        <v>-</v>
      </c>
      <c r="F62" s="169"/>
      <c r="G62" s="169"/>
      <c r="H62" s="170"/>
      <c r="I62" s="169"/>
      <c r="J62" s="169"/>
      <c r="K62" s="171"/>
      <c r="L62" s="172"/>
      <c r="M62" s="173"/>
      <c r="N62" s="127"/>
      <c r="P62" s="70"/>
      <c r="Q62" s="71"/>
    </row>
    <row r="63" spans="3:18" s="69" customFormat="1" ht="22.5" customHeight="1" thickBot="1" x14ac:dyDescent="0.3">
      <c r="C63" s="242" t="s">
        <v>58</v>
      </c>
      <c r="D63" s="243"/>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53" t="s">
        <v>82</v>
      </c>
      <c r="D64" s="254"/>
      <c r="E64" s="67" t="s">
        <v>57</v>
      </c>
      <c r="F64" s="165">
        <f>F58+F61</f>
        <v>219831</v>
      </c>
      <c r="G64" s="165">
        <f t="shared" ref="G64:M64" si="14">G58+G61</f>
        <v>308</v>
      </c>
      <c r="H64" s="165">
        <f t="shared" si="14"/>
        <v>71831</v>
      </c>
      <c r="I64" s="165">
        <f t="shared" si="14"/>
        <v>41904</v>
      </c>
      <c r="J64" s="165">
        <f t="shared" si="14"/>
        <v>-85970</v>
      </c>
      <c r="K64" s="166">
        <f>K58+K61</f>
        <v>341991</v>
      </c>
      <c r="L64" s="167">
        <f t="shared" si="14"/>
        <v>85773</v>
      </c>
      <c r="M64" s="168">
        <f t="shared" si="14"/>
        <v>675668</v>
      </c>
      <c r="N64" s="126"/>
      <c r="P64" s="70"/>
      <c r="Q64" s="71"/>
    </row>
    <row r="65" spans="3:17" s="69" customFormat="1" ht="22.5" customHeight="1" x14ac:dyDescent="0.25">
      <c r="C65" s="253"/>
      <c r="D65" s="254"/>
      <c r="E65" s="68" t="s">
        <v>57</v>
      </c>
      <c r="F65" s="169">
        <f t="shared" ref="F65" si="15">IF(F64=0,"",F64/$E66)</f>
        <v>0.32535357601662357</v>
      </c>
      <c r="G65" s="169">
        <f t="shared" ref="G65" si="16">IF(G64=0,"",G64/$E66)</f>
        <v>4.5584517840122665E-4</v>
      </c>
      <c r="H65" s="170">
        <f t="shared" ref="H65" si="17">IF(H64=0,"",H64/$E66)</f>
        <v>0.1063110876939562</v>
      </c>
      <c r="I65" s="169">
        <f t="shared" ref="I65" si="18">IF(I64=0,"",I64/$E66)</f>
        <v>6.2018624531574681E-2</v>
      </c>
      <c r="J65" s="169">
        <f t="shared" ref="J65" si="19">IF(J64=0,"",J64/$E66)</f>
        <v>-0.1272370454128359</v>
      </c>
      <c r="K65" s="171">
        <f t="shared" ref="K65" si="20">IF(K64=0,"",K64/$E66)</f>
        <v>0.50615242989160358</v>
      </c>
      <c r="L65" s="172">
        <f t="shared" ref="L65" si="21">IF(L64=0,"",L64/$E66)</f>
        <v>0.12694548210067666</v>
      </c>
      <c r="M65" s="173">
        <f>IF(M64=0,"",M64/E66)</f>
        <v>1</v>
      </c>
      <c r="N65" s="127"/>
      <c r="P65" s="70"/>
      <c r="Q65" s="71"/>
    </row>
    <row r="66" spans="3:17" s="69" customFormat="1" ht="22.5" customHeight="1" thickBot="1" x14ac:dyDescent="0.3">
      <c r="C66" s="242" t="s">
        <v>58</v>
      </c>
      <c r="D66" s="243"/>
      <c r="E66" s="177">
        <f>E60+E63</f>
        <v>675668</v>
      </c>
      <c r="F66" s="177">
        <f t="shared" ref="F66" si="22">E66-F64</f>
        <v>455837</v>
      </c>
      <c r="G66" s="177">
        <f>F66-G64</f>
        <v>455529</v>
      </c>
      <c r="H66" s="177">
        <f>G66-H64</f>
        <v>383698</v>
      </c>
      <c r="I66" s="177">
        <f t="shared" ref="I66:J66" si="23">H66-I64</f>
        <v>341794</v>
      </c>
      <c r="J66" s="177">
        <f t="shared" si="23"/>
        <v>427764</v>
      </c>
      <c r="K66" s="178">
        <f>J66-K64</f>
        <v>85773</v>
      </c>
      <c r="L66" s="179">
        <f>K66-L64</f>
        <v>0</v>
      </c>
      <c r="M66" s="180">
        <f>L66</f>
        <v>0</v>
      </c>
      <c r="N66" s="126"/>
      <c r="P66" s="70"/>
      <c r="Q66" s="71"/>
    </row>
    <row r="67" spans="3:17" ht="26.25" customHeight="1" x14ac:dyDescent="0.2">
      <c r="G67" s="268"/>
      <c r="H67" s="268"/>
      <c r="I67" s="268"/>
      <c r="J67" s="268"/>
      <c r="K67" s="268"/>
      <c r="L67" s="268"/>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59" t="s">
        <v>221</v>
      </c>
      <c r="D70" s="202"/>
      <c r="E70" s="202"/>
      <c r="F70" s="202"/>
      <c r="G70" s="202"/>
      <c r="H70" s="202"/>
      <c r="I70" s="202"/>
      <c r="J70" s="202"/>
      <c r="K70" s="202"/>
      <c r="L70" s="202"/>
      <c r="M70" s="202"/>
      <c r="N70" s="202"/>
      <c r="O70" s="202"/>
      <c r="P70" s="203"/>
      <c r="Q70" s="9"/>
    </row>
    <row r="71" spans="3:17" ht="13.5" customHeight="1" x14ac:dyDescent="0.2">
      <c r="C71" s="204"/>
      <c r="D71" s="205"/>
      <c r="E71" s="205"/>
      <c r="F71" s="205"/>
      <c r="G71" s="205"/>
      <c r="H71" s="205"/>
      <c r="I71" s="205"/>
      <c r="J71" s="205"/>
      <c r="K71" s="205"/>
      <c r="L71" s="205"/>
      <c r="M71" s="205"/>
      <c r="N71" s="205"/>
      <c r="O71" s="205"/>
      <c r="P71" s="206"/>
      <c r="Q71" s="9"/>
    </row>
    <row r="72" spans="3:17" ht="13.5" customHeight="1" x14ac:dyDescent="0.2">
      <c r="C72" s="204"/>
      <c r="D72" s="205"/>
      <c r="E72" s="205"/>
      <c r="F72" s="205"/>
      <c r="G72" s="205"/>
      <c r="H72" s="205"/>
      <c r="I72" s="205"/>
      <c r="J72" s="205"/>
      <c r="K72" s="205"/>
      <c r="L72" s="205"/>
      <c r="M72" s="205"/>
      <c r="N72" s="205"/>
      <c r="O72" s="205"/>
      <c r="P72" s="206"/>
      <c r="Q72" s="9"/>
    </row>
    <row r="73" spans="3:17" ht="13.5" customHeight="1" x14ac:dyDescent="0.2">
      <c r="C73" s="204"/>
      <c r="D73" s="205"/>
      <c r="E73" s="205"/>
      <c r="F73" s="205"/>
      <c r="G73" s="205"/>
      <c r="H73" s="205"/>
      <c r="I73" s="205"/>
      <c r="J73" s="205"/>
      <c r="K73" s="205"/>
      <c r="L73" s="205"/>
      <c r="M73" s="205"/>
      <c r="N73" s="205"/>
      <c r="O73" s="205"/>
      <c r="P73" s="206"/>
      <c r="Q73" s="9"/>
    </row>
    <row r="74" spans="3:17" ht="13.5" customHeight="1" x14ac:dyDescent="0.2">
      <c r="C74" s="204"/>
      <c r="D74" s="205"/>
      <c r="E74" s="205"/>
      <c r="F74" s="205"/>
      <c r="G74" s="205"/>
      <c r="H74" s="205"/>
      <c r="I74" s="205"/>
      <c r="J74" s="205"/>
      <c r="K74" s="205"/>
      <c r="L74" s="205"/>
      <c r="M74" s="205"/>
      <c r="N74" s="205"/>
      <c r="O74" s="205"/>
      <c r="P74" s="206"/>
      <c r="Q74" s="9"/>
    </row>
    <row r="75" spans="3:17" ht="13.5" customHeight="1" x14ac:dyDescent="0.2">
      <c r="C75" s="204"/>
      <c r="D75" s="205"/>
      <c r="E75" s="205"/>
      <c r="F75" s="205"/>
      <c r="G75" s="205"/>
      <c r="H75" s="205"/>
      <c r="I75" s="205"/>
      <c r="J75" s="205"/>
      <c r="K75" s="205"/>
      <c r="L75" s="205"/>
      <c r="M75" s="205"/>
      <c r="N75" s="205"/>
      <c r="O75" s="205"/>
      <c r="P75" s="206"/>
      <c r="Q75" s="9"/>
    </row>
    <row r="76" spans="3:17" ht="13.5" customHeight="1" x14ac:dyDescent="0.2">
      <c r="C76" s="204"/>
      <c r="D76" s="205"/>
      <c r="E76" s="205"/>
      <c r="F76" s="205"/>
      <c r="G76" s="205"/>
      <c r="H76" s="205"/>
      <c r="I76" s="205"/>
      <c r="J76" s="205"/>
      <c r="K76" s="205"/>
      <c r="L76" s="205"/>
      <c r="M76" s="205"/>
      <c r="N76" s="205"/>
      <c r="O76" s="205"/>
      <c r="P76" s="206"/>
      <c r="Q76" s="9"/>
    </row>
    <row r="77" spans="3:17" ht="13.5" customHeight="1" x14ac:dyDescent="0.2">
      <c r="C77" s="204"/>
      <c r="D77" s="205"/>
      <c r="E77" s="205"/>
      <c r="F77" s="205"/>
      <c r="G77" s="205"/>
      <c r="H77" s="205"/>
      <c r="I77" s="205"/>
      <c r="J77" s="205"/>
      <c r="K77" s="205"/>
      <c r="L77" s="205"/>
      <c r="M77" s="205"/>
      <c r="N77" s="205"/>
      <c r="O77" s="205"/>
      <c r="P77" s="206"/>
      <c r="Q77" s="9"/>
    </row>
    <row r="78" spans="3:17" ht="13.5" customHeight="1" x14ac:dyDescent="0.2">
      <c r="C78" s="204"/>
      <c r="D78" s="205"/>
      <c r="E78" s="205"/>
      <c r="F78" s="205"/>
      <c r="G78" s="205"/>
      <c r="H78" s="205"/>
      <c r="I78" s="205"/>
      <c r="J78" s="205"/>
      <c r="K78" s="205"/>
      <c r="L78" s="205"/>
      <c r="M78" s="205"/>
      <c r="N78" s="205"/>
      <c r="O78" s="205"/>
      <c r="P78" s="206"/>
      <c r="Q78" s="9"/>
    </row>
    <row r="79" spans="3:17" ht="13.5" customHeight="1" x14ac:dyDescent="0.2">
      <c r="C79" s="204"/>
      <c r="D79" s="205"/>
      <c r="E79" s="205"/>
      <c r="F79" s="205"/>
      <c r="G79" s="205"/>
      <c r="H79" s="205"/>
      <c r="I79" s="205"/>
      <c r="J79" s="205"/>
      <c r="K79" s="205"/>
      <c r="L79" s="205"/>
      <c r="M79" s="205"/>
      <c r="N79" s="205"/>
      <c r="O79" s="205"/>
      <c r="P79" s="206"/>
      <c r="Q79" s="9"/>
    </row>
    <row r="80" spans="3:17" ht="14.25" customHeight="1" x14ac:dyDescent="0.2">
      <c r="C80" s="204"/>
      <c r="D80" s="205"/>
      <c r="E80" s="205"/>
      <c r="F80" s="205"/>
      <c r="G80" s="205"/>
      <c r="H80" s="205"/>
      <c r="I80" s="205"/>
      <c r="J80" s="205"/>
      <c r="K80" s="205"/>
      <c r="L80" s="205"/>
      <c r="M80" s="205"/>
      <c r="N80" s="205"/>
      <c r="O80" s="205"/>
      <c r="P80" s="206"/>
      <c r="Q80" s="9"/>
    </row>
    <row r="81" spans="3:17" ht="19.5" customHeight="1" thickBot="1" x14ac:dyDescent="0.25">
      <c r="C81" s="207"/>
      <c r="D81" s="208"/>
      <c r="E81" s="208"/>
      <c r="F81" s="208"/>
      <c r="G81" s="208"/>
      <c r="H81" s="208"/>
      <c r="I81" s="208"/>
      <c r="J81" s="208"/>
      <c r="K81" s="208"/>
      <c r="L81" s="208"/>
      <c r="M81" s="208"/>
      <c r="N81" s="208"/>
      <c r="O81" s="208"/>
      <c r="P81" s="209"/>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283" t="s">
        <v>155</v>
      </c>
      <c r="M84" s="285" t="s">
        <v>137</v>
      </c>
      <c r="N84" s="286"/>
      <c r="O84" s="286"/>
      <c r="P84" s="287"/>
    </row>
    <row r="85" spans="3:17" s="26" customFormat="1" ht="25.5" customHeight="1" thickBot="1" x14ac:dyDescent="0.25">
      <c r="C85" s="113"/>
      <c r="D85" s="114"/>
      <c r="E85" s="52" t="s">
        <v>131</v>
      </c>
      <c r="F85" s="52" t="s">
        <v>130</v>
      </c>
      <c r="G85" s="52" t="s">
        <v>142</v>
      </c>
      <c r="H85" s="52" t="s">
        <v>145</v>
      </c>
      <c r="I85" s="52" t="s">
        <v>146</v>
      </c>
      <c r="J85" s="52" t="s">
        <v>147</v>
      </c>
      <c r="K85" s="72" t="s">
        <v>158</v>
      </c>
      <c r="L85" s="284"/>
      <c r="M85" s="288"/>
      <c r="N85" s="289"/>
      <c r="O85" s="289"/>
      <c r="P85" s="290"/>
    </row>
    <row r="86" spans="3:17" s="73" customFormat="1" ht="60" customHeight="1" thickBot="1" x14ac:dyDescent="0.25">
      <c r="C86" s="109" t="s">
        <v>96</v>
      </c>
      <c r="D86" s="110"/>
      <c r="E86" s="74" t="s">
        <v>164</v>
      </c>
      <c r="F86" s="74" t="s">
        <v>164</v>
      </c>
      <c r="G86" s="74" t="s">
        <v>164</v>
      </c>
      <c r="H86" s="74" t="s">
        <v>164</v>
      </c>
      <c r="I86" s="74" t="s">
        <v>164</v>
      </c>
      <c r="J86" s="74" t="s">
        <v>164</v>
      </c>
      <c r="K86" s="33" t="s">
        <v>164</v>
      </c>
      <c r="L86" s="33" t="s">
        <v>164</v>
      </c>
      <c r="M86" s="280"/>
      <c r="N86" s="281"/>
      <c r="O86" s="281"/>
      <c r="P86" s="282"/>
    </row>
    <row r="87" spans="3:17" s="73" customFormat="1" ht="60" customHeight="1" x14ac:dyDescent="0.2">
      <c r="C87" s="269" t="s">
        <v>132</v>
      </c>
      <c r="D87" s="100" t="s">
        <v>97</v>
      </c>
      <c r="E87" s="100" t="s">
        <v>165</v>
      </c>
      <c r="F87" s="100" t="s">
        <v>166</v>
      </c>
      <c r="G87" s="100" t="s">
        <v>167</v>
      </c>
      <c r="H87" s="100" t="s">
        <v>168</v>
      </c>
      <c r="I87" s="100" t="s">
        <v>169</v>
      </c>
      <c r="J87" s="100" t="s">
        <v>170</v>
      </c>
      <c r="K87" s="75" t="s">
        <v>171</v>
      </c>
      <c r="L87" s="75" t="s">
        <v>170</v>
      </c>
      <c r="M87" s="259" t="s">
        <v>216</v>
      </c>
      <c r="N87" s="272"/>
      <c r="O87" s="272"/>
      <c r="P87" s="273"/>
    </row>
    <row r="88" spans="3:17" s="73" customFormat="1" ht="60" customHeight="1" x14ac:dyDescent="0.2">
      <c r="C88" s="270"/>
      <c r="D88" s="101" t="s">
        <v>98</v>
      </c>
      <c r="E88" s="101" t="s">
        <v>172</v>
      </c>
      <c r="F88" s="101" t="s">
        <v>173</v>
      </c>
      <c r="G88" s="101" t="s">
        <v>174</v>
      </c>
      <c r="H88" s="101" t="s">
        <v>175</v>
      </c>
      <c r="I88" s="101" t="s">
        <v>176</v>
      </c>
      <c r="J88" s="101" t="s">
        <v>170</v>
      </c>
      <c r="K88" s="76" t="s">
        <v>177</v>
      </c>
      <c r="L88" s="76" t="s">
        <v>170</v>
      </c>
      <c r="M88" s="274"/>
      <c r="N88" s="275"/>
      <c r="O88" s="275"/>
      <c r="P88" s="276"/>
    </row>
    <row r="89" spans="3:17" s="73" customFormat="1" ht="60" customHeight="1" x14ac:dyDescent="0.2">
      <c r="C89" s="270"/>
      <c r="D89" s="101" t="s">
        <v>99</v>
      </c>
      <c r="E89" s="101" t="s">
        <v>178</v>
      </c>
      <c r="F89" s="101" t="s">
        <v>179</v>
      </c>
      <c r="G89" s="101" t="s">
        <v>180</v>
      </c>
      <c r="H89" s="101" t="s">
        <v>181</v>
      </c>
      <c r="I89" s="101" t="s">
        <v>182</v>
      </c>
      <c r="J89" s="101" t="s">
        <v>170</v>
      </c>
      <c r="K89" s="76" t="s">
        <v>183</v>
      </c>
      <c r="L89" s="76" t="s">
        <v>170</v>
      </c>
      <c r="M89" s="274"/>
      <c r="N89" s="275"/>
      <c r="O89" s="275"/>
      <c r="P89" s="276"/>
    </row>
    <row r="90" spans="3:17" s="73" customFormat="1" ht="60" customHeight="1" thickBot="1" x14ac:dyDescent="0.25">
      <c r="C90" s="291"/>
      <c r="D90" s="102" t="s">
        <v>100</v>
      </c>
      <c r="E90" s="102" t="s">
        <v>164</v>
      </c>
      <c r="F90" s="102" t="s">
        <v>164</v>
      </c>
      <c r="G90" s="102" t="s">
        <v>164</v>
      </c>
      <c r="H90" s="102" t="s">
        <v>164</v>
      </c>
      <c r="I90" s="102" t="s">
        <v>164</v>
      </c>
      <c r="J90" s="102" t="s">
        <v>170</v>
      </c>
      <c r="K90" s="77" t="s">
        <v>170</v>
      </c>
      <c r="L90" s="77" t="s">
        <v>170</v>
      </c>
      <c r="M90" s="277"/>
      <c r="N90" s="278"/>
      <c r="O90" s="278"/>
      <c r="P90" s="279"/>
    </row>
    <row r="91" spans="3:17" s="73" customFormat="1" ht="60" customHeight="1" x14ac:dyDescent="0.2">
      <c r="C91" s="269" t="s">
        <v>133</v>
      </c>
      <c r="D91" s="100" t="s">
        <v>97</v>
      </c>
      <c r="E91" s="100" t="s">
        <v>184</v>
      </c>
      <c r="F91" s="100" t="s">
        <v>185</v>
      </c>
      <c r="G91" s="100" t="s">
        <v>186</v>
      </c>
      <c r="H91" s="100" t="s">
        <v>187</v>
      </c>
      <c r="I91" s="100" t="s">
        <v>164</v>
      </c>
      <c r="J91" s="100" t="s">
        <v>170</v>
      </c>
      <c r="K91" s="75" t="s">
        <v>188</v>
      </c>
      <c r="L91" s="75" t="s">
        <v>170</v>
      </c>
      <c r="M91" s="259" t="s">
        <v>217</v>
      </c>
      <c r="N91" s="272"/>
      <c r="O91" s="272"/>
      <c r="P91" s="273"/>
    </row>
    <row r="92" spans="3:17" s="73" customFormat="1" ht="60" customHeight="1" x14ac:dyDescent="0.2">
      <c r="C92" s="270"/>
      <c r="D92" s="101" t="s">
        <v>98</v>
      </c>
      <c r="E92" s="101" t="s">
        <v>189</v>
      </c>
      <c r="F92" s="101" t="s">
        <v>190</v>
      </c>
      <c r="G92" s="101" t="s">
        <v>191</v>
      </c>
      <c r="H92" s="101" t="s">
        <v>192</v>
      </c>
      <c r="I92" s="101" t="s">
        <v>164</v>
      </c>
      <c r="J92" s="101" t="s">
        <v>170</v>
      </c>
      <c r="K92" s="76" t="s">
        <v>193</v>
      </c>
      <c r="L92" s="76" t="s">
        <v>170</v>
      </c>
      <c r="M92" s="274"/>
      <c r="N92" s="275"/>
      <c r="O92" s="275"/>
      <c r="P92" s="276"/>
    </row>
    <row r="93" spans="3:17" s="73" customFormat="1" ht="60" customHeight="1" x14ac:dyDescent="0.2">
      <c r="C93" s="270"/>
      <c r="D93" s="101" t="s">
        <v>99</v>
      </c>
      <c r="E93" s="101" t="s">
        <v>194</v>
      </c>
      <c r="F93" s="101" t="s">
        <v>195</v>
      </c>
      <c r="G93" s="101" t="s">
        <v>196</v>
      </c>
      <c r="H93" s="101" t="s">
        <v>197</v>
      </c>
      <c r="I93" s="101" t="s">
        <v>164</v>
      </c>
      <c r="J93" s="101" t="s">
        <v>170</v>
      </c>
      <c r="K93" s="76" t="s">
        <v>198</v>
      </c>
      <c r="L93" s="76" t="s">
        <v>170</v>
      </c>
      <c r="M93" s="274"/>
      <c r="N93" s="275"/>
      <c r="O93" s="275"/>
      <c r="P93" s="276"/>
    </row>
    <row r="94" spans="3:17" s="73" customFormat="1" ht="60" customHeight="1" thickBot="1" x14ac:dyDescent="0.25">
      <c r="C94" s="271"/>
      <c r="D94" s="103" t="s">
        <v>100</v>
      </c>
      <c r="E94" s="103" t="s">
        <v>164</v>
      </c>
      <c r="F94" s="103" t="s">
        <v>164</v>
      </c>
      <c r="G94" s="103" t="s">
        <v>164</v>
      </c>
      <c r="H94" s="103" t="s">
        <v>164</v>
      </c>
      <c r="I94" s="103" t="s">
        <v>164</v>
      </c>
      <c r="J94" s="103" t="s">
        <v>170</v>
      </c>
      <c r="K94" s="77" t="s">
        <v>170</v>
      </c>
      <c r="L94" s="77" t="s">
        <v>170</v>
      </c>
      <c r="M94" s="277"/>
      <c r="N94" s="278"/>
      <c r="O94" s="278"/>
      <c r="P94" s="279"/>
    </row>
    <row r="95" spans="3:17" s="26" customFormat="1" ht="25.5" customHeight="1" x14ac:dyDescent="0.2">
      <c r="C95" s="111"/>
      <c r="D95" s="112"/>
      <c r="E95" s="51" t="s">
        <v>83</v>
      </c>
      <c r="F95" s="51" t="s">
        <v>149</v>
      </c>
      <c r="G95" s="51" t="s">
        <v>150</v>
      </c>
      <c r="H95" s="51" t="s">
        <v>151</v>
      </c>
      <c r="I95" s="51" t="s">
        <v>152</v>
      </c>
      <c r="J95" s="51" t="s">
        <v>153</v>
      </c>
      <c r="K95" s="99" t="s">
        <v>154</v>
      </c>
      <c r="L95" s="283" t="s">
        <v>155</v>
      </c>
      <c r="M95" s="285" t="s">
        <v>137</v>
      </c>
      <c r="N95" s="286"/>
      <c r="O95" s="286"/>
      <c r="P95" s="287"/>
    </row>
    <row r="96" spans="3:17" s="26" customFormat="1" ht="25.5" customHeight="1" thickBot="1" x14ac:dyDescent="0.25">
      <c r="C96" s="113"/>
      <c r="D96" s="114"/>
      <c r="E96" s="52" t="s">
        <v>131</v>
      </c>
      <c r="F96" s="52" t="s">
        <v>130</v>
      </c>
      <c r="G96" s="52" t="s">
        <v>142</v>
      </c>
      <c r="H96" s="52" t="s">
        <v>145</v>
      </c>
      <c r="I96" s="52" t="s">
        <v>146</v>
      </c>
      <c r="J96" s="52" t="s">
        <v>147</v>
      </c>
      <c r="K96" s="72" t="s">
        <v>158</v>
      </c>
      <c r="L96" s="284"/>
      <c r="M96" s="288"/>
      <c r="N96" s="289"/>
      <c r="O96" s="289"/>
      <c r="P96" s="290"/>
    </row>
    <row r="97" spans="3:17" s="73" customFormat="1" ht="65.25" customHeight="1" x14ac:dyDescent="0.2">
      <c r="C97" s="269" t="s">
        <v>134</v>
      </c>
      <c r="D97" s="100" t="s">
        <v>97</v>
      </c>
      <c r="E97" s="100" t="s">
        <v>199</v>
      </c>
      <c r="F97" s="100" t="s">
        <v>200</v>
      </c>
      <c r="G97" s="100" t="s">
        <v>201</v>
      </c>
      <c r="H97" s="100" t="s">
        <v>202</v>
      </c>
      <c r="I97" s="100" t="s">
        <v>164</v>
      </c>
      <c r="J97" s="100" t="s">
        <v>170</v>
      </c>
      <c r="K97" s="75" t="s">
        <v>170</v>
      </c>
      <c r="L97" s="75" t="s">
        <v>170</v>
      </c>
      <c r="M97" s="259" t="s">
        <v>211</v>
      </c>
      <c r="N97" s="272"/>
      <c r="O97" s="272"/>
      <c r="P97" s="273"/>
    </row>
    <row r="98" spans="3:17" s="73" customFormat="1" ht="65.25" customHeight="1" x14ac:dyDescent="0.2">
      <c r="C98" s="270"/>
      <c r="D98" s="101" t="s">
        <v>98</v>
      </c>
      <c r="E98" s="101" t="s">
        <v>203</v>
      </c>
      <c r="F98" s="101" t="s">
        <v>204</v>
      </c>
      <c r="G98" s="101" t="s">
        <v>205</v>
      </c>
      <c r="H98" s="101" t="s">
        <v>206</v>
      </c>
      <c r="I98" s="101" t="s">
        <v>164</v>
      </c>
      <c r="J98" s="101" t="s">
        <v>170</v>
      </c>
      <c r="K98" s="76" t="s">
        <v>170</v>
      </c>
      <c r="L98" s="76" t="s">
        <v>170</v>
      </c>
      <c r="M98" s="274"/>
      <c r="N98" s="275"/>
      <c r="O98" s="275"/>
      <c r="P98" s="276"/>
    </row>
    <row r="99" spans="3:17" s="73" customFormat="1" ht="65.25" customHeight="1" x14ac:dyDescent="0.2">
      <c r="C99" s="270"/>
      <c r="D99" s="101" t="s">
        <v>99</v>
      </c>
      <c r="E99" s="101" t="s">
        <v>207</v>
      </c>
      <c r="F99" s="101" t="s">
        <v>208</v>
      </c>
      <c r="G99" s="101" t="s">
        <v>209</v>
      </c>
      <c r="H99" s="101" t="s">
        <v>210</v>
      </c>
      <c r="I99" s="101" t="s">
        <v>164</v>
      </c>
      <c r="J99" s="101" t="s">
        <v>170</v>
      </c>
      <c r="K99" s="76" t="s">
        <v>170</v>
      </c>
      <c r="L99" s="76" t="s">
        <v>170</v>
      </c>
      <c r="M99" s="274"/>
      <c r="N99" s="275"/>
      <c r="O99" s="275"/>
      <c r="P99" s="276"/>
    </row>
    <row r="100" spans="3:17" s="73" customFormat="1" ht="65.25" customHeight="1" thickBot="1" x14ac:dyDescent="0.25">
      <c r="C100" s="271"/>
      <c r="D100" s="103" t="s">
        <v>100</v>
      </c>
      <c r="E100" s="102" t="s">
        <v>164</v>
      </c>
      <c r="F100" s="102" t="s">
        <v>164</v>
      </c>
      <c r="G100" s="102" t="s">
        <v>164</v>
      </c>
      <c r="H100" s="102" t="s">
        <v>164</v>
      </c>
      <c r="I100" s="102" t="s">
        <v>164</v>
      </c>
      <c r="J100" s="102" t="s">
        <v>170</v>
      </c>
      <c r="K100" s="77" t="s">
        <v>170</v>
      </c>
      <c r="L100" s="77" t="s">
        <v>170</v>
      </c>
      <c r="M100" s="277"/>
      <c r="N100" s="278"/>
      <c r="O100" s="278"/>
      <c r="P100" s="279"/>
    </row>
    <row r="101" spans="3:17" s="73" customFormat="1" ht="65.25" customHeight="1" thickBot="1" x14ac:dyDescent="0.25">
      <c r="C101" s="109" t="s">
        <v>101</v>
      </c>
      <c r="D101" s="110"/>
      <c r="E101" s="74" t="s">
        <v>212</v>
      </c>
      <c r="F101" s="74" t="s">
        <v>212</v>
      </c>
      <c r="G101" s="74" t="s">
        <v>212</v>
      </c>
      <c r="H101" s="74" t="s">
        <v>213</v>
      </c>
      <c r="I101" s="74" t="s">
        <v>213</v>
      </c>
      <c r="J101" s="74" t="s">
        <v>213</v>
      </c>
      <c r="K101" s="33" t="s">
        <v>213</v>
      </c>
      <c r="L101" s="33" t="s">
        <v>164</v>
      </c>
      <c r="M101" s="280" t="s">
        <v>218</v>
      </c>
      <c r="N101" s="281"/>
      <c r="O101" s="281"/>
      <c r="P101" s="282"/>
    </row>
    <row r="102" spans="3:17" s="73" customFormat="1" ht="65.25" customHeight="1" thickBot="1" x14ac:dyDescent="0.25">
      <c r="C102" s="109" t="s">
        <v>102</v>
      </c>
      <c r="D102" s="110"/>
      <c r="E102" s="74" t="s">
        <v>164</v>
      </c>
      <c r="F102" s="74" t="s">
        <v>164</v>
      </c>
      <c r="G102" s="74" t="s">
        <v>164</v>
      </c>
      <c r="H102" s="74" t="s">
        <v>164</v>
      </c>
      <c r="I102" s="74" t="s">
        <v>164</v>
      </c>
      <c r="J102" s="74" t="s">
        <v>164</v>
      </c>
      <c r="K102" s="33" t="s">
        <v>164</v>
      </c>
      <c r="L102" s="33" t="s">
        <v>164</v>
      </c>
      <c r="M102" s="280"/>
      <c r="N102" s="281"/>
      <c r="O102" s="281"/>
      <c r="P102" s="282"/>
    </row>
    <row r="103" spans="3:17" s="73" customFormat="1" ht="65.25" customHeight="1" thickBot="1" x14ac:dyDescent="0.25">
      <c r="C103" s="109" t="s">
        <v>103</v>
      </c>
      <c r="D103" s="110"/>
      <c r="E103" s="74" t="s">
        <v>164</v>
      </c>
      <c r="F103" s="74" t="s">
        <v>164</v>
      </c>
      <c r="G103" s="74" t="s">
        <v>164</v>
      </c>
      <c r="H103" s="74" t="s">
        <v>164</v>
      </c>
      <c r="I103" s="74" t="s">
        <v>164</v>
      </c>
      <c r="J103" s="74" t="s">
        <v>164</v>
      </c>
      <c r="K103" s="33" t="s">
        <v>164</v>
      </c>
      <c r="L103" s="33" t="s">
        <v>164</v>
      </c>
      <c r="M103" s="280"/>
      <c r="N103" s="281"/>
      <c r="O103" s="281"/>
      <c r="P103" s="282"/>
    </row>
    <row r="104" spans="3:17" s="73" customFormat="1" ht="65.25" customHeight="1" thickBot="1" x14ac:dyDescent="0.25">
      <c r="C104" s="109" t="s">
        <v>104</v>
      </c>
      <c r="D104" s="110"/>
      <c r="E104" s="74" t="s">
        <v>164</v>
      </c>
      <c r="F104" s="74" t="s">
        <v>164</v>
      </c>
      <c r="G104" s="74" t="s">
        <v>164</v>
      </c>
      <c r="H104" s="74" t="s">
        <v>164</v>
      </c>
      <c r="I104" s="74" t="s">
        <v>164</v>
      </c>
      <c r="J104" s="74" t="s">
        <v>164</v>
      </c>
      <c r="K104" s="33" t="s">
        <v>164</v>
      </c>
      <c r="L104" s="33" t="s">
        <v>164</v>
      </c>
      <c r="M104" s="280"/>
      <c r="N104" s="281"/>
      <c r="O104" s="281"/>
      <c r="P104" s="282"/>
    </row>
    <row r="105" spans="3:17" s="73" customFormat="1" ht="65.25" customHeight="1" thickBot="1" x14ac:dyDescent="0.25">
      <c r="C105" s="109" t="s">
        <v>111</v>
      </c>
      <c r="D105" s="110"/>
      <c r="E105" s="74" t="s">
        <v>212</v>
      </c>
      <c r="F105" s="74" t="s">
        <v>212</v>
      </c>
      <c r="G105" s="74" t="s">
        <v>213</v>
      </c>
      <c r="H105" s="74" t="s">
        <v>213</v>
      </c>
      <c r="I105" s="74" t="s">
        <v>213</v>
      </c>
      <c r="J105" s="74" t="s">
        <v>213</v>
      </c>
      <c r="K105" s="33" t="s">
        <v>213</v>
      </c>
      <c r="L105" s="33" t="s">
        <v>164</v>
      </c>
      <c r="M105" s="280" t="s">
        <v>219</v>
      </c>
      <c r="N105" s="281"/>
      <c r="O105" s="281"/>
      <c r="P105" s="282"/>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222</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214</v>
      </c>
      <c r="P116" s="94"/>
    </row>
    <row r="117" spans="3:17" s="92" customFormat="1" ht="23.4" x14ac:dyDescent="0.3">
      <c r="C117" s="93"/>
      <c r="Q117" s="94"/>
    </row>
    <row r="118" spans="3:17" s="92" customFormat="1" ht="23.4" x14ac:dyDescent="0.3">
      <c r="C118" s="93"/>
      <c r="I118" s="92" t="s">
        <v>86</v>
      </c>
      <c r="J118" s="92" t="s">
        <v>215</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M31" sqref="M31:M33"/>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294"/>
      <c r="D2" s="295"/>
      <c r="E2" s="298" t="s">
        <v>74</v>
      </c>
      <c r="F2" s="300" t="s">
        <v>118</v>
      </c>
      <c r="G2" s="300" t="s">
        <v>49</v>
      </c>
      <c r="H2" s="51" t="s">
        <v>149</v>
      </c>
      <c r="I2" s="51" t="s">
        <v>150</v>
      </c>
      <c r="J2" s="51" t="s">
        <v>151</v>
      </c>
      <c r="K2" s="51" t="s">
        <v>152</v>
      </c>
      <c r="L2" s="51" t="s">
        <v>153</v>
      </c>
      <c r="M2" s="51" t="s">
        <v>154</v>
      </c>
      <c r="N2" s="162" t="s">
        <v>143</v>
      </c>
      <c r="O2" s="302" t="s">
        <v>56</v>
      </c>
      <c r="P2" s="292" t="s">
        <v>123</v>
      </c>
      <c r="U2" s="2"/>
      <c r="V2" s="1"/>
    </row>
    <row r="3" spans="3:22" ht="22.5" customHeight="1" thickBot="1" x14ac:dyDescent="0.25">
      <c r="C3" s="296"/>
      <c r="D3" s="297"/>
      <c r="E3" s="299"/>
      <c r="F3" s="301"/>
      <c r="G3" s="301"/>
      <c r="H3" s="56" t="s">
        <v>130</v>
      </c>
      <c r="I3" s="56" t="s">
        <v>141</v>
      </c>
      <c r="J3" s="56" t="s">
        <v>145</v>
      </c>
      <c r="K3" s="56" t="s">
        <v>146</v>
      </c>
      <c r="L3" s="56" t="s">
        <v>147</v>
      </c>
      <c r="M3" s="56" t="s">
        <v>148</v>
      </c>
      <c r="N3" s="163" t="s">
        <v>144</v>
      </c>
      <c r="O3" s="303"/>
      <c r="P3" s="293"/>
      <c r="U3" s="2"/>
      <c r="V3" s="1"/>
    </row>
    <row r="4" spans="3:22" ht="21.75" customHeight="1" x14ac:dyDescent="0.2">
      <c r="C4" s="304" t="s">
        <v>60</v>
      </c>
      <c r="D4" s="305"/>
      <c r="E4" s="310" t="s">
        <v>76</v>
      </c>
      <c r="F4" s="57" t="s">
        <v>119</v>
      </c>
      <c r="G4" s="57" t="s">
        <v>79</v>
      </c>
      <c r="H4" s="153">
        <f>G6/6</f>
        <v>0</v>
      </c>
      <c r="I4" s="153">
        <f>H6/5</f>
        <v>0</v>
      </c>
      <c r="J4" s="153">
        <f>I6/4</f>
        <v>0</v>
      </c>
      <c r="K4" s="153">
        <f>J6/3</f>
        <v>0</v>
      </c>
      <c r="L4" s="153">
        <f>K6/2</f>
        <v>0</v>
      </c>
      <c r="M4" s="157">
        <f>L6</f>
        <v>0</v>
      </c>
      <c r="N4" s="157">
        <f>M6</f>
        <v>0</v>
      </c>
      <c r="O4" s="158">
        <f>SUM(H4:N4)</f>
        <v>0</v>
      </c>
      <c r="P4" s="313"/>
      <c r="U4" s="2"/>
      <c r="V4" s="1"/>
    </row>
    <row r="5" spans="3:22" ht="21.75" customHeight="1" x14ac:dyDescent="0.2">
      <c r="C5" s="306"/>
      <c r="D5" s="307"/>
      <c r="E5" s="311"/>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4"/>
      <c r="U5" s="2"/>
      <c r="V5" s="1"/>
    </row>
    <row r="6" spans="3:22" ht="21.75" customHeight="1" thickBot="1" x14ac:dyDescent="0.25">
      <c r="C6" s="308"/>
      <c r="D6" s="309"/>
      <c r="E6" s="312"/>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15"/>
      <c r="U6" s="2"/>
      <c r="V6" s="1"/>
    </row>
    <row r="7" spans="3:22" ht="21.75" customHeight="1" x14ac:dyDescent="0.2">
      <c r="C7" s="304" t="s">
        <v>61</v>
      </c>
      <c r="D7" s="305"/>
      <c r="E7" s="310" t="s">
        <v>75</v>
      </c>
      <c r="F7" s="57" t="s">
        <v>119</v>
      </c>
      <c r="G7" s="57" t="s">
        <v>79</v>
      </c>
      <c r="H7" s="153">
        <f>G9/6</f>
        <v>0</v>
      </c>
      <c r="I7" s="153">
        <f>H9/5</f>
        <v>0</v>
      </c>
      <c r="J7" s="153">
        <f>I9/4</f>
        <v>0</v>
      </c>
      <c r="K7" s="153">
        <v>0</v>
      </c>
      <c r="L7" s="153">
        <f>K9/2</f>
        <v>0</v>
      </c>
      <c r="M7" s="157">
        <f>L9</f>
        <v>0</v>
      </c>
      <c r="N7" s="157">
        <f>M9</f>
        <v>0</v>
      </c>
      <c r="O7" s="158">
        <f>SUM(H7:N7)</f>
        <v>0</v>
      </c>
      <c r="P7" s="313"/>
      <c r="U7" s="2"/>
      <c r="V7" s="1"/>
    </row>
    <row r="8" spans="3:22" ht="21.75" customHeight="1" x14ac:dyDescent="0.2">
      <c r="C8" s="306"/>
      <c r="D8" s="307"/>
      <c r="E8" s="311"/>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14"/>
      <c r="U8" s="2"/>
      <c r="V8" s="1"/>
    </row>
    <row r="9" spans="3:22" ht="21.75" customHeight="1" thickBot="1" x14ac:dyDescent="0.25">
      <c r="C9" s="308" t="s">
        <v>58</v>
      </c>
      <c r="D9" s="309"/>
      <c r="E9" s="312"/>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15"/>
      <c r="U9" s="2"/>
      <c r="V9" s="1"/>
    </row>
    <row r="10" spans="3:22" ht="21.75" customHeight="1" x14ac:dyDescent="0.2">
      <c r="C10" s="304" t="s">
        <v>62</v>
      </c>
      <c r="D10" s="305"/>
      <c r="E10" s="310" t="s">
        <v>76</v>
      </c>
      <c r="F10" s="57" t="s">
        <v>119</v>
      </c>
      <c r="G10" s="57" t="s">
        <v>79</v>
      </c>
      <c r="H10" s="153">
        <f>G12/6</f>
        <v>0</v>
      </c>
      <c r="I10" s="153">
        <f>H12/5</f>
        <v>0</v>
      </c>
      <c r="J10" s="153">
        <f>I12/4</f>
        <v>0</v>
      </c>
      <c r="K10" s="153">
        <f>J12/3</f>
        <v>0</v>
      </c>
      <c r="L10" s="153">
        <f>K12/2</f>
        <v>0</v>
      </c>
      <c r="M10" s="157">
        <f>L12</f>
        <v>0</v>
      </c>
      <c r="N10" s="157">
        <f>M12</f>
        <v>0</v>
      </c>
      <c r="O10" s="158">
        <f>SUM(H10:N10)</f>
        <v>0</v>
      </c>
      <c r="P10" s="313"/>
      <c r="U10" s="2"/>
      <c r="V10" s="1"/>
    </row>
    <row r="11" spans="3:22" ht="21.75" customHeight="1" x14ac:dyDescent="0.2">
      <c r="C11" s="306"/>
      <c r="D11" s="307"/>
      <c r="E11" s="311"/>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4"/>
      <c r="U11" s="2"/>
      <c r="V11" s="1"/>
    </row>
    <row r="12" spans="3:22" ht="21.75" customHeight="1" thickBot="1" x14ac:dyDescent="0.25">
      <c r="C12" s="308" t="s">
        <v>58</v>
      </c>
      <c r="D12" s="309"/>
      <c r="E12" s="312"/>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15"/>
      <c r="U12" s="2"/>
      <c r="V12" s="1"/>
    </row>
    <row r="13" spans="3:22" ht="21.75" customHeight="1" x14ac:dyDescent="0.2">
      <c r="C13" s="304" t="s">
        <v>63</v>
      </c>
      <c r="D13" s="305"/>
      <c r="E13" s="310" t="s">
        <v>76</v>
      </c>
      <c r="F13" s="57" t="s">
        <v>119</v>
      </c>
      <c r="G13" s="57" t="s">
        <v>79</v>
      </c>
      <c r="H13" s="153">
        <f>G15/6</f>
        <v>0</v>
      </c>
      <c r="I13" s="153">
        <f>H15/5</f>
        <v>0</v>
      </c>
      <c r="J13" s="153">
        <f>I15/4</f>
        <v>0</v>
      </c>
      <c r="K13" s="153">
        <f>J15/3</f>
        <v>0</v>
      </c>
      <c r="L13" s="153">
        <f>K15/2</f>
        <v>0</v>
      </c>
      <c r="M13" s="157">
        <f>L15</f>
        <v>0</v>
      </c>
      <c r="N13" s="157">
        <f>M15</f>
        <v>0</v>
      </c>
      <c r="O13" s="175"/>
      <c r="P13" s="313"/>
      <c r="U13" s="2"/>
      <c r="V13" s="1"/>
    </row>
    <row r="14" spans="3:22" ht="21.75" customHeight="1" x14ac:dyDescent="0.2">
      <c r="C14" s="306"/>
      <c r="D14" s="307"/>
      <c r="E14" s="311"/>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4"/>
      <c r="U14" s="2"/>
      <c r="V14" s="1"/>
    </row>
    <row r="15" spans="3:22" ht="21.75" customHeight="1" thickBot="1" x14ac:dyDescent="0.25">
      <c r="C15" s="308" t="s">
        <v>58</v>
      </c>
      <c r="D15" s="309"/>
      <c r="E15" s="312"/>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15"/>
      <c r="U15" s="2"/>
      <c r="V15" s="1"/>
    </row>
    <row r="16" spans="3:22" ht="21.75" customHeight="1" x14ac:dyDescent="0.2">
      <c r="C16" s="304" t="s">
        <v>64</v>
      </c>
      <c r="D16" s="305"/>
      <c r="E16" s="310" t="s">
        <v>76</v>
      </c>
      <c r="F16" s="57" t="s">
        <v>119</v>
      </c>
      <c r="G16" s="57" t="s">
        <v>79</v>
      </c>
      <c r="H16" s="153">
        <f>G18/6</f>
        <v>0</v>
      </c>
      <c r="I16" s="153">
        <f>H18/5</f>
        <v>0</v>
      </c>
      <c r="J16" s="153">
        <f>I18/4</f>
        <v>0</v>
      </c>
      <c r="K16" s="153">
        <f>J18/3</f>
        <v>0</v>
      </c>
      <c r="L16" s="153">
        <f>K18/2</f>
        <v>0</v>
      </c>
      <c r="M16" s="157">
        <f>L18</f>
        <v>0</v>
      </c>
      <c r="N16" s="157">
        <f>M18</f>
        <v>0</v>
      </c>
      <c r="O16" s="175">
        <f>SUM(H16:M16)</f>
        <v>0</v>
      </c>
      <c r="P16" s="313"/>
      <c r="U16" s="2"/>
      <c r="V16" s="1"/>
    </row>
    <row r="17" spans="3:22" ht="21.75" customHeight="1" x14ac:dyDescent="0.2">
      <c r="C17" s="306"/>
      <c r="D17" s="307"/>
      <c r="E17" s="311"/>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4"/>
      <c r="U17" s="2"/>
      <c r="V17" s="1"/>
    </row>
    <row r="18" spans="3:22" ht="21.75" customHeight="1" thickBot="1" x14ac:dyDescent="0.25">
      <c r="C18" s="308" t="s">
        <v>58</v>
      </c>
      <c r="D18" s="309"/>
      <c r="E18" s="312"/>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15"/>
      <c r="U18" s="2"/>
      <c r="V18" s="1"/>
    </row>
    <row r="19" spans="3:22" ht="21.75" customHeight="1" x14ac:dyDescent="0.2">
      <c r="C19" s="304" t="s">
        <v>65</v>
      </c>
      <c r="D19" s="305"/>
      <c r="E19" s="310" t="s">
        <v>76</v>
      </c>
      <c r="F19" s="57" t="s">
        <v>119</v>
      </c>
      <c r="G19" s="57" t="s">
        <v>79</v>
      </c>
      <c r="H19" s="153">
        <f>G21/6</f>
        <v>0</v>
      </c>
      <c r="I19" s="153">
        <f>H21/5</f>
        <v>0</v>
      </c>
      <c r="J19" s="153">
        <f>I21/4</f>
        <v>0</v>
      </c>
      <c r="K19" s="153">
        <f>J21/3</f>
        <v>0</v>
      </c>
      <c r="L19" s="153">
        <f>K21/2</f>
        <v>0</v>
      </c>
      <c r="M19" s="157">
        <f>L21</f>
        <v>0</v>
      </c>
      <c r="N19" s="157">
        <f>M21</f>
        <v>0</v>
      </c>
      <c r="O19" s="175">
        <f>SUM(H19:M19)</f>
        <v>0</v>
      </c>
      <c r="P19" s="313"/>
      <c r="U19" s="2"/>
      <c r="V19" s="1"/>
    </row>
    <row r="20" spans="3:22" ht="21.75" customHeight="1" x14ac:dyDescent="0.2">
      <c r="C20" s="306"/>
      <c r="D20" s="307"/>
      <c r="E20" s="311"/>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4"/>
      <c r="U20" s="2"/>
      <c r="V20" s="1"/>
    </row>
    <row r="21" spans="3:22" ht="21.75" customHeight="1" thickBot="1" x14ac:dyDescent="0.25">
      <c r="C21" s="308" t="s">
        <v>58</v>
      </c>
      <c r="D21" s="309"/>
      <c r="E21" s="312"/>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15"/>
      <c r="U21" s="2"/>
      <c r="V21" s="1"/>
    </row>
    <row r="22" spans="3:22" ht="21.75" customHeight="1" x14ac:dyDescent="0.2">
      <c r="C22" s="304" t="s">
        <v>66</v>
      </c>
      <c r="D22" s="305"/>
      <c r="E22" s="310" t="s">
        <v>76</v>
      </c>
      <c r="F22" s="57" t="s">
        <v>119</v>
      </c>
      <c r="G22" s="57" t="s">
        <v>79</v>
      </c>
      <c r="H22" s="153">
        <f>G24/6</f>
        <v>0</v>
      </c>
      <c r="I22" s="153">
        <f>H24/5</f>
        <v>0</v>
      </c>
      <c r="J22" s="153">
        <f>I24/4</f>
        <v>0</v>
      </c>
      <c r="K22" s="153">
        <f>J24/3</f>
        <v>0</v>
      </c>
      <c r="L22" s="153">
        <f>K24/2</f>
        <v>0</v>
      </c>
      <c r="M22" s="157">
        <f>L24</f>
        <v>0</v>
      </c>
      <c r="N22" s="157">
        <f>M24</f>
        <v>0</v>
      </c>
      <c r="O22" s="175">
        <f>SUM(H22:N22)</f>
        <v>0</v>
      </c>
      <c r="P22" s="313"/>
      <c r="U22" s="2"/>
      <c r="V22" s="1"/>
    </row>
    <row r="23" spans="3:22" ht="21.75" customHeight="1" x14ac:dyDescent="0.2">
      <c r="C23" s="306"/>
      <c r="D23" s="307"/>
      <c r="E23" s="311"/>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14"/>
      <c r="U23" s="2"/>
      <c r="V23" s="1"/>
    </row>
    <row r="24" spans="3:22" ht="21.75" customHeight="1" thickBot="1" x14ac:dyDescent="0.25">
      <c r="C24" s="308" t="s">
        <v>58</v>
      </c>
      <c r="D24" s="309"/>
      <c r="E24" s="312"/>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15"/>
      <c r="U24" s="2"/>
      <c r="V24" s="1"/>
    </row>
    <row r="25" spans="3:22" ht="21.75" customHeight="1" x14ac:dyDescent="0.2">
      <c r="C25" s="304" t="s">
        <v>67</v>
      </c>
      <c r="D25" s="305"/>
      <c r="E25" s="310" t="s">
        <v>76</v>
      </c>
      <c r="F25" s="57" t="s">
        <v>119</v>
      </c>
      <c r="G25" s="57" t="s">
        <v>79</v>
      </c>
      <c r="H25" s="153">
        <f>G27/6</f>
        <v>0</v>
      </c>
      <c r="I25" s="153">
        <f>H27/5</f>
        <v>0</v>
      </c>
      <c r="J25" s="153">
        <f>I27/4</f>
        <v>0</v>
      </c>
      <c r="K25" s="153">
        <f>J27/3</f>
        <v>0</v>
      </c>
      <c r="L25" s="153">
        <f>K27/2</f>
        <v>0</v>
      </c>
      <c r="M25" s="157">
        <f>L27</f>
        <v>0</v>
      </c>
      <c r="N25" s="157">
        <f>M27</f>
        <v>0</v>
      </c>
      <c r="O25" s="175">
        <f>SUM(H25:N25)</f>
        <v>0</v>
      </c>
      <c r="P25" s="313"/>
      <c r="U25" s="2"/>
      <c r="V25" s="1"/>
    </row>
    <row r="26" spans="3:22" ht="21.75" customHeight="1" x14ac:dyDescent="0.2">
      <c r="C26" s="306"/>
      <c r="D26" s="307"/>
      <c r="E26" s="311"/>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4"/>
      <c r="U26" s="2"/>
      <c r="V26" s="1"/>
    </row>
    <row r="27" spans="3:22" ht="21.75" customHeight="1" thickBot="1" x14ac:dyDescent="0.25">
      <c r="C27" s="308" t="s">
        <v>58</v>
      </c>
      <c r="D27" s="309"/>
      <c r="E27" s="312"/>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15"/>
      <c r="U27" s="2"/>
      <c r="V27" s="1"/>
    </row>
    <row r="28" spans="3:22" ht="21.75" customHeight="1" x14ac:dyDescent="0.2">
      <c r="C28" s="304" t="s">
        <v>68</v>
      </c>
      <c r="D28" s="305"/>
      <c r="E28" s="310" t="s">
        <v>76</v>
      </c>
      <c r="F28" s="57" t="s">
        <v>119</v>
      </c>
      <c r="G28" s="57" t="s">
        <v>79</v>
      </c>
      <c r="H28" s="153">
        <f>G30/6</f>
        <v>0</v>
      </c>
      <c r="I28" s="153">
        <f>H30/5</f>
        <v>0</v>
      </c>
      <c r="J28" s="153">
        <f>I30/4</f>
        <v>0</v>
      </c>
      <c r="K28" s="153">
        <f>J30/3</f>
        <v>0</v>
      </c>
      <c r="L28" s="153">
        <f>K30/2</f>
        <v>0</v>
      </c>
      <c r="M28" s="157">
        <f>L30</f>
        <v>0</v>
      </c>
      <c r="N28" s="157">
        <f>M30</f>
        <v>0</v>
      </c>
      <c r="O28" s="175">
        <f>SUM(H28:N28)</f>
        <v>0</v>
      </c>
      <c r="P28" s="313"/>
      <c r="U28" s="2"/>
      <c r="V28" s="1"/>
    </row>
    <row r="29" spans="3:22" ht="21.75" customHeight="1" x14ac:dyDescent="0.2">
      <c r="C29" s="306"/>
      <c r="D29" s="307"/>
      <c r="E29" s="311"/>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4"/>
      <c r="U29" s="2"/>
      <c r="V29" s="1"/>
    </row>
    <row r="30" spans="3:22" ht="21.75" customHeight="1" thickBot="1" x14ac:dyDescent="0.25">
      <c r="C30" s="308" t="s">
        <v>58</v>
      </c>
      <c r="D30" s="309"/>
      <c r="E30" s="312"/>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15"/>
      <c r="U30" s="2"/>
      <c r="V30" s="1"/>
    </row>
    <row r="31" spans="3:22" ht="21.75" customHeight="1" x14ac:dyDescent="0.2">
      <c r="C31" s="304" t="s">
        <v>69</v>
      </c>
      <c r="D31" s="305"/>
      <c r="E31" s="310" t="s">
        <v>77</v>
      </c>
      <c r="F31" s="57" t="s">
        <v>119</v>
      </c>
      <c r="G31" s="57" t="s">
        <v>79</v>
      </c>
      <c r="H31" s="153">
        <v>60166</v>
      </c>
      <c r="I31" s="153">
        <v>-9874</v>
      </c>
      <c r="J31" s="153">
        <v>67575</v>
      </c>
      <c r="K31" s="153">
        <v>29979</v>
      </c>
      <c r="L31" s="153">
        <v>-96543</v>
      </c>
      <c r="M31" s="157">
        <v>333500</v>
      </c>
      <c r="N31" s="174">
        <f>M33</f>
        <v>49469</v>
      </c>
      <c r="O31" s="175">
        <f>SUM(H31:N31)</f>
        <v>434272</v>
      </c>
      <c r="P31" s="313"/>
      <c r="U31" s="2"/>
      <c r="V31" s="1"/>
    </row>
    <row r="32" spans="3:22" ht="21.75" customHeight="1" x14ac:dyDescent="0.2">
      <c r="C32" s="306"/>
      <c r="D32" s="307"/>
      <c r="E32" s="311"/>
      <c r="F32" s="58" t="s">
        <v>120</v>
      </c>
      <c r="G32" s="58" t="s">
        <v>78</v>
      </c>
      <c r="H32" s="161">
        <f>IF(G33=0,"",H31/$G33)</f>
        <v>0.13854450666863163</v>
      </c>
      <c r="I32" s="161">
        <f t="shared" ref="I32:N32" si="18">IF(H33=0,"",I31/$G33)</f>
        <v>-2.2736902217964778E-2</v>
      </c>
      <c r="J32" s="161">
        <f t="shared" si="18"/>
        <v>0.15560524279714097</v>
      </c>
      <c r="K32" s="161">
        <f t="shared" si="18"/>
        <v>6.9032772087539607E-2</v>
      </c>
      <c r="L32" s="161">
        <f t="shared" si="18"/>
        <v>-0.22230998084150025</v>
      </c>
      <c r="M32" s="181">
        <f t="shared" si="18"/>
        <v>0.76795188269103232</v>
      </c>
      <c r="N32" s="161">
        <f t="shared" si="18"/>
        <v>0.11391247881512048</v>
      </c>
      <c r="O32" s="164">
        <f>IF(G33=0,"",G33/O31)</f>
        <v>1</v>
      </c>
      <c r="P32" s="314"/>
      <c r="U32" s="2"/>
      <c r="V32" s="1"/>
    </row>
    <row r="33" spans="3:22" ht="21.75" customHeight="1" thickBot="1" x14ac:dyDescent="0.25">
      <c r="C33" s="308" t="s">
        <v>58</v>
      </c>
      <c r="D33" s="309"/>
      <c r="E33" s="312"/>
      <c r="F33" s="84" t="s">
        <v>121</v>
      </c>
      <c r="G33" s="154">
        <f>ROUND('赤字解消 '!$C$16/1000,0)</f>
        <v>434272</v>
      </c>
      <c r="H33" s="155">
        <f>G33-H31</f>
        <v>374106</v>
      </c>
      <c r="I33" s="155">
        <f t="shared" ref="I33:N33" si="19">H33-I31</f>
        <v>383980</v>
      </c>
      <c r="J33" s="155">
        <f t="shared" si="19"/>
        <v>316405</v>
      </c>
      <c r="K33" s="155">
        <f t="shared" si="19"/>
        <v>286426</v>
      </c>
      <c r="L33" s="155">
        <f t="shared" si="19"/>
        <v>382969</v>
      </c>
      <c r="M33" s="156">
        <f t="shared" si="19"/>
        <v>49469</v>
      </c>
      <c r="N33" s="156">
        <f t="shared" si="19"/>
        <v>0</v>
      </c>
      <c r="O33" s="176">
        <f>N33</f>
        <v>0</v>
      </c>
      <c r="P33" s="315"/>
      <c r="U33" s="2"/>
      <c r="V33" s="1"/>
    </row>
    <row r="34" spans="3:22" ht="21.75" customHeight="1" x14ac:dyDescent="0.2">
      <c r="C34" s="304" t="s">
        <v>70</v>
      </c>
      <c r="D34" s="305"/>
      <c r="E34" s="310" t="s">
        <v>77</v>
      </c>
      <c r="F34" s="57" t="s">
        <v>119</v>
      </c>
      <c r="G34" s="57" t="s">
        <v>79</v>
      </c>
      <c r="H34" s="153">
        <f>G36/6</f>
        <v>0</v>
      </c>
      <c r="I34" s="153">
        <f>H36/5</f>
        <v>0</v>
      </c>
      <c r="J34" s="153">
        <f>I36/4</f>
        <v>0</v>
      </c>
      <c r="K34" s="153">
        <f>J36/3</f>
        <v>0</v>
      </c>
      <c r="L34" s="153">
        <f>K36/2</f>
        <v>0</v>
      </c>
      <c r="M34" s="157">
        <f>L36</f>
        <v>0</v>
      </c>
      <c r="N34" s="157">
        <f>M36</f>
        <v>0</v>
      </c>
      <c r="O34" s="175">
        <f>SUM(H34:N34)</f>
        <v>0</v>
      </c>
      <c r="P34" s="313"/>
      <c r="U34" s="2"/>
      <c r="V34" s="1"/>
    </row>
    <row r="35" spans="3:22" ht="21.75" customHeight="1" x14ac:dyDescent="0.2">
      <c r="C35" s="306"/>
      <c r="D35" s="307"/>
      <c r="E35" s="311"/>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4"/>
      <c r="U35" s="2"/>
      <c r="V35" s="1"/>
    </row>
    <row r="36" spans="3:22" ht="21.75" customHeight="1" thickBot="1" x14ac:dyDescent="0.25">
      <c r="C36" s="308" t="s">
        <v>58</v>
      </c>
      <c r="D36" s="309"/>
      <c r="E36" s="312"/>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15"/>
      <c r="U36" s="2"/>
      <c r="V36" s="1"/>
    </row>
    <row r="37" spans="3:22" ht="21.75" customHeight="1" x14ac:dyDescent="0.2">
      <c r="C37" s="304" t="s">
        <v>71</v>
      </c>
      <c r="D37" s="305"/>
      <c r="E37" s="310" t="s">
        <v>77</v>
      </c>
      <c r="F37" s="57" t="s">
        <v>119</v>
      </c>
      <c r="G37" s="57" t="s">
        <v>79</v>
      </c>
      <c r="H37" s="153">
        <f>G39/6</f>
        <v>0</v>
      </c>
      <c r="I37" s="153">
        <f>H39/5</f>
        <v>0</v>
      </c>
      <c r="J37" s="153">
        <f>I39/4</f>
        <v>0</v>
      </c>
      <c r="K37" s="153">
        <f>J39/3</f>
        <v>0</v>
      </c>
      <c r="L37" s="153">
        <f>K39/2</f>
        <v>0</v>
      </c>
      <c r="M37" s="157">
        <f>L39</f>
        <v>0</v>
      </c>
      <c r="N37" s="157">
        <f>M39</f>
        <v>0</v>
      </c>
      <c r="O37" s="175">
        <f>SUM(H37:N37)</f>
        <v>0</v>
      </c>
      <c r="P37" s="313"/>
      <c r="U37" s="2"/>
      <c r="V37" s="1"/>
    </row>
    <row r="38" spans="3:22" ht="21.75" customHeight="1" x14ac:dyDescent="0.2">
      <c r="C38" s="306"/>
      <c r="D38" s="307"/>
      <c r="E38" s="311"/>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4"/>
      <c r="U38" s="2"/>
      <c r="V38" s="1"/>
    </row>
    <row r="39" spans="3:22" ht="21.75" customHeight="1" thickBot="1" x14ac:dyDescent="0.25">
      <c r="C39" s="308" t="s">
        <v>58</v>
      </c>
      <c r="D39" s="309"/>
      <c r="E39" s="312"/>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15"/>
      <c r="U39" s="2"/>
      <c r="V39" s="1"/>
    </row>
    <row r="40" spans="3:22" ht="21.75" customHeight="1" x14ac:dyDescent="0.2">
      <c r="C40" s="304" t="s">
        <v>72</v>
      </c>
      <c r="D40" s="305"/>
      <c r="E40" s="310" t="s">
        <v>77</v>
      </c>
      <c r="F40" s="57" t="s">
        <v>119</v>
      </c>
      <c r="G40" s="57" t="s">
        <v>79</v>
      </c>
      <c r="H40" s="153">
        <v>157709</v>
      </c>
      <c r="I40" s="153">
        <v>10606</v>
      </c>
      <c r="J40" s="153">
        <v>3579</v>
      </c>
      <c r="K40" s="153">
        <v>11960</v>
      </c>
      <c r="L40" s="153">
        <v>8351</v>
      </c>
      <c r="M40" s="157">
        <v>8520</v>
      </c>
      <c r="N40" s="157">
        <f>M42</f>
        <v>31957</v>
      </c>
      <c r="O40" s="175">
        <f>SUM(H40:N40)</f>
        <v>232682</v>
      </c>
      <c r="P40" s="313"/>
      <c r="U40" s="2"/>
      <c r="V40" s="1"/>
    </row>
    <row r="41" spans="3:22" ht="21.75" customHeight="1" x14ac:dyDescent="0.2">
      <c r="C41" s="306"/>
      <c r="D41" s="307"/>
      <c r="E41" s="311"/>
      <c r="F41" s="58" t="s">
        <v>120</v>
      </c>
      <c r="G41" s="58" t="s">
        <v>78</v>
      </c>
      <c r="H41" s="161">
        <f>IF(G42=0,"",H40/$G42)</f>
        <v>0.67778771026551254</v>
      </c>
      <c r="I41" s="161">
        <f t="shared" ref="I41:N41" si="24">IF(H42=0,"",I40/$G42)</f>
        <v>4.5581523280700698E-2</v>
      </c>
      <c r="J41" s="161">
        <f t="shared" si="24"/>
        <v>1.5381507808940958E-2</v>
      </c>
      <c r="K41" s="161">
        <f t="shared" si="24"/>
        <v>5.140062402764288E-2</v>
      </c>
      <c r="L41" s="161">
        <f t="shared" si="24"/>
        <v>3.5890184887528903E-2</v>
      </c>
      <c r="M41" s="161">
        <f t="shared" si="24"/>
        <v>3.6616498053136902E-2</v>
      </c>
      <c r="N41" s="161">
        <f t="shared" si="24"/>
        <v>0.13734195167653707</v>
      </c>
      <c r="O41" s="164">
        <f>IF(G42=0,"",G42/O40)</f>
        <v>1</v>
      </c>
      <c r="P41" s="314"/>
      <c r="U41" s="2"/>
      <c r="V41" s="1"/>
    </row>
    <row r="42" spans="3:22" ht="21.75" customHeight="1" thickBot="1" x14ac:dyDescent="0.25">
      <c r="C42" s="308" t="s">
        <v>58</v>
      </c>
      <c r="D42" s="309"/>
      <c r="E42" s="312"/>
      <c r="F42" s="84" t="s">
        <v>121</v>
      </c>
      <c r="G42" s="154">
        <f>ROUND('赤字解消 '!$J$16/1000,0)</f>
        <v>232682</v>
      </c>
      <c r="H42" s="155">
        <f>G42-H40</f>
        <v>74973</v>
      </c>
      <c r="I42" s="155">
        <f t="shared" ref="I42:N42" si="25">H42-I40</f>
        <v>64367</v>
      </c>
      <c r="J42" s="155">
        <f t="shared" si="25"/>
        <v>60788</v>
      </c>
      <c r="K42" s="155">
        <f t="shared" si="25"/>
        <v>48828</v>
      </c>
      <c r="L42" s="155">
        <f t="shared" si="25"/>
        <v>40477</v>
      </c>
      <c r="M42" s="156">
        <f t="shared" si="25"/>
        <v>31957</v>
      </c>
      <c r="N42" s="156">
        <f t="shared" si="25"/>
        <v>0</v>
      </c>
      <c r="O42" s="176">
        <f>N42</f>
        <v>0</v>
      </c>
      <c r="P42" s="315"/>
      <c r="U42" s="2"/>
      <c r="V42" s="1"/>
    </row>
    <row r="43" spans="3:22" ht="21.75" customHeight="1" x14ac:dyDescent="0.2">
      <c r="C43" s="304" t="s">
        <v>73</v>
      </c>
      <c r="D43" s="305"/>
      <c r="E43" s="310" t="s">
        <v>77</v>
      </c>
      <c r="F43" s="57" t="s">
        <v>119</v>
      </c>
      <c r="G43" s="57" t="s">
        <v>79</v>
      </c>
      <c r="H43" s="153">
        <v>1956</v>
      </c>
      <c r="I43" s="153">
        <v>-424</v>
      </c>
      <c r="J43" s="153">
        <v>677</v>
      </c>
      <c r="K43" s="153">
        <v>-35</v>
      </c>
      <c r="L43" s="153">
        <v>2222</v>
      </c>
      <c r="M43" s="157">
        <v>-29</v>
      </c>
      <c r="N43" s="157">
        <f>M45</f>
        <v>4347</v>
      </c>
      <c r="O43" s="175">
        <f>SUM(H43:N43)</f>
        <v>8714</v>
      </c>
      <c r="P43" s="313"/>
      <c r="U43" s="2"/>
      <c r="V43" s="1"/>
    </row>
    <row r="44" spans="3:22" ht="21.75" customHeight="1" x14ac:dyDescent="0.2">
      <c r="C44" s="306"/>
      <c r="D44" s="307"/>
      <c r="E44" s="311"/>
      <c r="F44" s="58" t="s">
        <v>120</v>
      </c>
      <c r="G44" s="58" t="s">
        <v>78</v>
      </c>
      <c r="H44" s="161">
        <f>IF(G45=0,"",H43/$G45)</f>
        <v>0.22446637594675234</v>
      </c>
      <c r="I44" s="161">
        <f t="shared" ref="I44:N44" si="26">IF(H45=0,"",I43/$G45)</f>
        <v>-4.8657333027312372E-2</v>
      </c>
      <c r="J44" s="161">
        <f t="shared" si="26"/>
        <v>7.769107183842093E-2</v>
      </c>
      <c r="K44" s="161">
        <f t="shared" si="26"/>
        <v>-4.0165251319715404E-3</v>
      </c>
      <c r="L44" s="161">
        <f t="shared" si="26"/>
        <v>0.25499196694973608</v>
      </c>
      <c r="M44" s="161">
        <f t="shared" si="26"/>
        <v>-3.3279779664907045E-3</v>
      </c>
      <c r="N44" s="161">
        <f t="shared" si="26"/>
        <v>0.49885242139086527</v>
      </c>
      <c r="O44" s="164">
        <f>IF(G45=0,"",G45/O43)</f>
        <v>1</v>
      </c>
      <c r="P44" s="314"/>
      <c r="U44" s="2"/>
      <c r="V44" s="1"/>
    </row>
    <row r="45" spans="3:22" ht="21.75" customHeight="1" thickBot="1" x14ac:dyDescent="0.25">
      <c r="C45" s="308" t="s">
        <v>58</v>
      </c>
      <c r="D45" s="309"/>
      <c r="E45" s="312"/>
      <c r="F45" s="84" t="s">
        <v>121</v>
      </c>
      <c r="G45" s="154">
        <f>ROUND('赤字解消 '!$K$16/1000,0)</f>
        <v>8714</v>
      </c>
      <c r="H45" s="155">
        <f>G45-H43</f>
        <v>6758</v>
      </c>
      <c r="I45" s="155">
        <f t="shared" ref="I45:N45" si="27">H45-I43</f>
        <v>7182</v>
      </c>
      <c r="J45" s="155">
        <f t="shared" si="27"/>
        <v>6505</v>
      </c>
      <c r="K45" s="155">
        <f t="shared" si="27"/>
        <v>6540</v>
      </c>
      <c r="L45" s="155">
        <f t="shared" si="27"/>
        <v>4318</v>
      </c>
      <c r="M45" s="156">
        <f t="shared" si="27"/>
        <v>4347</v>
      </c>
      <c r="N45" s="156">
        <f t="shared" si="27"/>
        <v>0</v>
      </c>
      <c r="O45" s="176">
        <f>N45</f>
        <v>0</v>
      </c>
      <c r="P45" s="315"/>
      <c r="U45" s="2"/>
      <c r="V45" s="1"/>
    </row>
    <row r="46" spans="3:22" ht="21.75" customHeight="1" x14ac:dyDescent="0.2">
      <c r="C46" s="304" t="s">
        <v>138</v>
      </c>
      <c r="D46" s="305"/>
      <c r="E46" s="310" t="s">
        <v>77</v>
      </c>
      <c r="F46" s="57" t="s">
        <v>119</v>
      </c>
      <c r="G46" s="57" t="s">
        <v>79</v>
      </c>
      <c r="H46" s="153">
        <f>G48/6</f>
        <v>0</v>
      </c>
      <c r="I46" s="153">
        <f>H48/5</f>
        <v>0</v>
      </c>
      <c r="J46" s="153">
        <f>I48/4</f>
        <v>0</v>
      </c>
      <c r="K46" s="153">
        <f>J48/3</f>
        <v>0</v>
      </c>
      <c r="L46" s="153">
        <f>K48/2</f>
        <v>0</v>
      </c>
      <c r="M46" s="157">
        <f>L48</f>
        <v>0</v>
      </c>
      <c r="N46" s="157">
        <f>M48</f>
        <v>0</v>
      </c>
      <c r="O46" s="175">
        <f>SUM(H46:N46)</f>
        <v>0</v>
      </c>
      <c r="P46" s="313"/>
      <c r="U46" s="2"/>
      <c r="V46" s="1"/>
    </row>
    <row r="47" spans="3:22" ht="21.75" customHeight="1" x14ac:dyDescent="0.2">
      <c r="C47" s="306"/>
      <c r="D47" s="307"/>
      <c r="E47" s="311"/>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14"/>
      <c r="U47" s="2"/>
      <c r="V47" s="1"/>
    </row>
    <row r="48" spans="3:22" ht="21.75" customHeight="1" thickBot="1" x14ac:dyDescent="0.25">
      <c r="C48" s="308" t="s">
        <v>58</v>
      </c>
      <c r="D48" s="309"/>
      <c r="E48" s="312"/>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15"/>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2024-08-05T00:43:42Z</cp:lastPrinted>
  <dcterms:modified xsi:type="dcterms:W3CDTF">2025-02-20T07:17:07Z</dcterms:modified>
</cp:coreProperties>
</file>